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ThisWorkbook" defaultThemeVersion="124226"/>
  <mc:AlternateContent xmlns:mc="http://schemas.openxmlformats.org/markup-compatibility/2006">
    <mc:Choice Requires="x15">
      <x15ac:absPath xmlns:x15ac="http://schemas.microsoft.com/office/spreadsheetml/2010/11/ac" url="C:\Users\06110238\仕事関係\2024年_在宅勤務\03月\公表に向けた作業\R5年結果公表用資料_非公表＋保護済\"/>
    </mc:Choice>
  </mc:AlternateContent>
  <xr:revisionPtr revIDLastSave="0" documentId="13_ncr:1_{3F83E94A-374A-4824-8142-959E1F095D2E}" xr6:coauthVersionLast="47" xr6:coauthVersionMax="47" xr10:uidLastSave="{00000000-0000-0000-0000-000000000000}"/>
  <workbookProtection workbookAlgorithmName="SHA-512" workbookHashValue="FAAWik6Fvrhp5EvUM4dStgYBrV/yakbukSJhzPEFioTeMfh1XpgNeM3oKDUpPyQ4FztIXd7H9XgM1Pp3jitzXQ==" workbookSaltValue="HVlEBn7u2s8eW92gW3Z1dg==" workbookSpinCount="100000" lockStructure="1"/>
  <bookViews>
    <workbookView xWindow="1455" yWindow="1455" windowWidth="16320" windowHeight="9030" tabRatio="858" activeTab="1" xr2:uid="{00000000-000D-0000-FFFF-FFFF00000000}"/>
  </bookViews>
  <sheets>
    <sheet name="はじめに" sheetId="52" r:id="rId1"/>
    <sheet name="報1" sheetId="32" r:id="rId2"/>
    <sheet name="報2" sheetId="49" r:id="rId3"/>
    <sheet name="報3" sheetId="34" r:id="rId4"/>
    <sheet name="報4" sheetId="50" r:id="rId5"/>
    <sheet name="報5" sheetId="36" r:id="rId6"/>
    <sheet name="報6" sheetId="37" r:id="rId7"/>
    <sheet name="報告書" sheetId="51" state="hidden" r:id="rId8"/>
    <sheet name="自主項目" sheetId="53" state="hidden" r:id="rId9"/>
    <sheet name="変更点" sheetId="42" state="hidden" r:id="rId10"/>
  </sheets>
  <externalReferences>
    <externalReference r:id="rId11"/>
    <externalReference r:id="rId12"/>
    <externalReference r:id="rId13"/>
    <externalReference r:id="rId14"/>
  </externalReferences>
  <definedNames>
    <definedName name="_xlnm._FilterDatabase" localSheetId="8" hidden="1">自主項目!$B$13:$Q$459</definedName>
    <definedName name="_xlnm._FilterDatabase" localSheetId="7" hidden="1">報告書!$A$13:$LM$319</definedName>
    <definedName name="AA" localSheetId="1">報1!$S$11:$T$11</definedName>
    <definedName name="BB" localSheetId="1">報1!$S$12:$T$12</definedName>
    <definedName name="CC" localSheetId="1">報1!$S$13</definedName>
    <definedName name="DD" localSheetId="1">報1!$S$14:$U$14</definedName>
    <definedName name="EE" localSheetId="1">報1!$S$15:$AP$15</definedName>
    <definedName name="FF" localSheetId="1">報1!$S$16:$V$16</definedName>
    <definedName name="GG" localSheetId="1">報1!$S$17:$W$17</definedName>
    <definedName name="HH" localSheetId="1">報1!$S$18:$Z$18</definedName>
    <definedName name="II" localSheetId="1">報1!$S$19:$AD$19</definedName>
    <definedName name="JJ" localSheetId="1">報1!$S$20:$X$20</definedName>
    <definedName name="KK" localSheetId="1">報1!$S$21:$U$21</definedName>
    <definedName name="LL" localSheetId="1">報1!$S$22:$V$22</definedName>
    <definedName name="MM" localSheetId="1">報1!$S$23:$U$23</definedName>
    <definedName name="NN" localSheetId="1">報1!$S$24:$U$24</definedName>
    <definedName name="OO" localSheetId="1">報1!$S$25:$T$25</definedName>
    <definedName name="PP" localSheetId="1">報1!$S$26:$U$26</definedName>
    <definedName name="_xlnm.Print_Area" localSheetId="1">報1!$A$1:$N$35</definedName>
    <definedName name="_xlnm.Print_Area" localSheetId="2">報2!$A$1:$K$37</definedName>
    <definedName name="_xlnm.Print_Area" localSheetId="3">報3!$A$1:$O$24</definedName>
    <definedName name="_xlnm.Print_Area" localSheetId="4">報4!$A$1:$L$87</definedName>
    <definedName name="_xlnm.Print_Area" localSheetId="5">報5!$B$2:$L$24</definedName>
    <definedName name="_xlnm.Print_Area" localSheetId="6">報6!$A$1:$P$19</definedName>
    <definedName name="_xlnm.Print_Area" localSheetId="7">報告書!$JU$13:$LK$75</definedName>
    <definedName name="_xlnm.Print_Titles" localSheetId="5">報5!$9:$9</definedName>
    <definedName name="_xlnm.Print_Titles" localSheetId="7">報告書!$2:$5</definedName>
    <definedName name="QQ" localSheetId="1">報1!$S$27:$T$27</definedName>
    <definedName name="RR" localSheetId="1">報1!$S$28:$AA$28</definedName>
    <definedName name="SS" localSheetId="1">報1!$S$29:$T$29</definedName>
    <definedName name="TT" localSheetId="1">報1!$S$30</definedName>
    <definedName name="シートセット">[1]操作シート!$AF$22</definedName>
    <definedName name="データ取得日">[1]操作シート!$G$29</definedName>
    <definedName name="パス_ファイル確認">[1]File情報!$B$10</definedName>
    <definedName name="温室効果ガス排出抑制に寄与する機械器具" localSheetId="6">報6!$U$4:$U$16</definedName>
    <definedName name="個別票_2">#REF!</definedName>
    <definedName name="事業者ID下3桁">報1!$O$4</definedName>
    <definedName name="自動転記">報1!$P$4</definedName>
    <definedName name="種別リスト" localSheetId="2">[2]報告【５】!$BH$10:$BH$42</definedName>
    <definedName name="種別リスト" localSheetId="4">[3]【９】!$BE$9:$BE$41</definedName>
    <definedName name="種別リスト">報5!$BH$10:$BH$42</definedName>
    <definedName name="重点対策_1号2号" localSheetId="4">報4!$Q$9:$R$62</definedName>
    <definedName name="重点対策_1号2号">#REF!</definedName>
    <definedName name="重点対策_3号" localSheetId="4">報4!$Q$71:$R$87</definedName>
    <definedName name="重点対策_3号">#REF!</definedName>
    <definedName name="単位01">報5!$BK$10:$BL$10</definedName>
    <definedName name="単位02">報5!$BK$11:$BL$11</definedName>
    <definedName name="単位03">報5!$BK$12:$BL$12</definedName>
    <definedName name="単位04">報5!$BK$13:$BL$13</definedName>
    <definedName name="単位05">報5!$BK$14:$BL$14</definedName>
    <definedName name="単位06">報5!$BK$15:$BL$15</definedName>
    <definedName name="単位07">報5!$BK$16:$BL$16</definedName>
    <definedName name="単位08">報5!$BK$17:$BL$17</definedName>
    <definedName name="単位09">報5!$BK$18:$BL$18</definedName>
    <definedName name="単位10">報5!$BK$19:$BL$19</definedName>
    <definedName name="単位11">報5!$BK$20:$BL$20</definedName>
    <definedName name="単位12">報5!$BK$21:$BL$21</definedName>
    <definedName name="単位13">報5!$BK$22:$BL$22</definedName>
    <definedName name="単位14">報5!$BK$23:$BL$23</definedName>
    <definedName name="単位15">報5!$BK$24:$BL$24</definedName>
    <definedName name="単位16">報5!$BK$25:$BL$25</definedName>
    <definedName name="単位17">報5!$BK$26:$BL$26</definedName>
    <definedName name="単位18">報5!$BK$27:$BL$27</definedName>
    <definedName name="単位19">報5!$BK$28:$BL$28</definedName>
    <definedName name="単位20">報5!$BK$29:$BL$29</definedName>
    <definedName name="単位21">報5!$BK$30:$BL$30</definedName>
    <definedName name="単位22">報5!$BK$31:$BL$31</definedName>
    <definedName name="単位23">報5!$BK$32:$BL$32</definedName>
    <definedName name="単位24">報5!$BK$33:$BL$33</definedName>
    <definedName name="単位25">報5!$BK$34:$BL$34</definedName>
    <definedName name="単位26">報5!$BK$35:$BL$35</definedName>
    <definedName name="単位27">報5!$BK$36:$BL$36</definedName>
    <definedName name="単位28">報5!$BK$37:$BL$37</definedName>
    <definedName name="単位29">報5!$BK$38:$BL$38</definedName>
    <definedName name="単位30">報5!$BK$39:$BL$39</definedName>
    <definedName name="単位31">報5!$BK$40:$BL$40</definedName>
    <definedName name="単位32">報5!$BK$41:$BL$41</definedName>
    <definedName name="単位33">報5!$BK$42:$BL$42</definedName>
    <definedName name="通知連番_計画書">[1]通知計画!$P$4</definedName>
    <definedName name="提出前確認日時">報1!$O$1</definedName>
    <definedName name="報告年度">[1]操作シート!$Z$7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G218" i="51" l="1"/>
  <c r="IH218" i="51"/>
  <c r="II218" i="51"/>
  <c r="IJ218" i="51"/>
  <c r="IK218" i="51"/>
  <c r="IL218" i="51"/>
  <c r="IM218" i="51"/>
  <c r="IN218" i="51"/>
  <c r="IO218" i="51"/>
  <c r="IP218" i="51"/>
  <c r="IQ218" i="51"/>
  <c r="IR218" i="51"/>
  <c r="IS218" i="51"/>
  <c r="IF218" i="51"/>
  <c r="C11" i="52"/>
  <c r="BT20" i="36" l="1"/>
  <c r="BT23" i="36" s="1"/>
  <c r="BT26" i="36" s="1"/>
  <c r="BT29" i="36" s="1"/>
  <c r="BT32" i="36" s="1"/>
  <c r="BT35" i="36" s="1"/>
  <c r="BT38" i="36" s="1"/>
  <c r="BT41" i="36" s="1"/>
  <c r="BT44" i="36" s="1"/>
  <c r="BT47" i="36" s="1"/>
  <c r="BT50" i="36" s="1"/>
  <c r="BT53" i="36" s="1"/>
  <c r="BT56" i="36" s="1"/>
  <c r="BT59" i="36" s="1"/>
  <c r="BT62" i="36" s="1"/>
  <c r="BT65" i="36" s="1"/>
  <c r="BT68" i="36" s="1"/>
  <c r="BT71" i="36" s="1"/>
  <c r="BT74" i="36" s="1"/>
  <c r="BT77" i="36" s="1"/>
  <c r="BT80" i="36" s="1"/>
  <c r="BT83" i="36" s="1"/>
  <c r="BT86" i="36" s="1"/>
  <c r="BT89" i="36" s="1"/>
  <c r="BT92" i="36" s="1"/>
  <c r="BT95" i="36" s="1"/>
  <c r="BT98" i="36" s="1"/>
  <c r="BT17" i="36"/>
  <c r="BV11" i="36" l="1"/>
  <c r="BW11" i="36" s="1"/>
  <c r="BX11" i="36" s="1"/>
  <c r="BU11" i="36"/>
  <c r="V71" i="50"/>
  <c r="W71" i="50" s="1"/>
  <c r="V54" i="50"/>
  <c r="W54" i="50" s="1"/>
  <c r="U13" i="50"/>
  <c r="V13" i="50"/>
  <c r="W13" i="50" s="1"/>
  <c r="W16" i="34"/>
  <c r="X16" i="34" s="1"/>
  <c r="Y16" i="34" s="1"/>
  <c r="Z16" i="34" s="1"/>
  <c r="AA16" i="34" s="1"/>
  <c r="W17" i="34" s="1"/>
  <c r="X15" i="34"/>
  <c r="Y15" i="34" s="1"/>
  <c r="Z15" i="34" s="1"/>
  <c r="AA15" i="34" s="1"/>
  <c r="W7" i="34"/>
  <c r="X7" i="34" s="1"/>
  <c r="Y7" i="34" s="1"/>
  <c r="W8" i="34" s="1"/>
  <c r="X8" i="34" s="1"/>
  <c r="Y8" i="34" s="1"/>
  <c r="W9" i="34" s="1"/>
  <c r="X9" i="34" s="1"/>
  <c r="Y9" i="34" s="1"/>
  <c r="W10" i="34" s="1"/>
  <c r="X10" i="34" s="1"/>
  <c r="Y10" i="34" s="1"/>
  <c r="IS314" i="51"/>
  <c r="IR314" i="51"/>
  <c r="IQ314" i="51"/>
  <c r="IP314" i="51"/>
  <c r="IO314" i="51"/>
  <c r="IN314" i="51"/>
  <c r="IM314" i="51"/>
  <c r="IL314" i="51"/>
  <c r="IK314" i="51"/>
  <c r="IJ314" i="51"/>
  <c r="II314" i="51"/>
  <c r="IH314" i="51"/>
  <c r="IG314" i="51"/>
  <c r="IF314" i="51"/>
  <c r="IS313" i="51"/>
  <c r="IR313" i="51"/>
  <c r="IQ313" i="51"/>
  <c r="IP313" i="51"/>
  <c r="IO313" i="51"/>
  <c r="IN313" i="51"/>
  <c r="IM313" i="51"/>
  <c r="IL313" i="51"/>
  <c r="IK313" i="51"/>
  <c r="IJ313" i="51"/>
  <c r="II313" i="51"/>
  <c r="IH313" i="51"/>
  <c r="IG313" i="51"/>
  <c r="IF313" i="51"/>
  <c r="IS312" i="51"/>
  <c r="IR312" i="51"/>
  <c r="IQ312" i="51"/>
  <c r="IP312" i="51"/>
  <c r="IO312" i="51"/>
  <c r="IN312" i="51"/>
  <c r="IM312" i="51"/>
  <c r="IL312" i="51"/>
  <c r="IK312" i="51"/>
  <c r="IJ312" i="51"/>
  <c r="II312" i="51"/>
  <c r="IH312" i="51"/>
  <c r="IG312" i="51"/>
  <c r="IF312" i="51"/>
  <c r="IS311" i="51"/>
  <c r="IR311" i="51"/>
  <c r="IQ311" i="51"/>
  <c r="IP311" i="51"/>
  <c r="IO311" i="51"/>
  <c r="IN311" i="51"/>
  <c r="IM311" i="51"/>
  <c r="IL311" i="51"/>
  <c r="IK311" i="51"/>
  <c r="IJ311" i="51"/>
  <c r="II311" i="51"/>
  <c r="IH311" i="51"/>
  <c r="IG311" i="51"/>
  <c r="IF311" i="51"/>
  <c r="IS310" i="51"/>
  <c r="IR310" i="51"/>
  <c r="IQ310" i="51"/>
  <c r="IP310" i="51"/>
  <c r="IO310" i="51"/>
  <c r="IN310" i="51"/>
  <c r="IM310" i="51"/>
  <c r="IL310" i="51"/>
  <c r="IK310" i="51"/>
  <c r="IJ310" i="51"/>
  <c r="II310" i="51"/>
  <c r="IH310" i="51"/>
  <c r="IG310" i="51"/>
  <c r="IF310" i="51"/>
  <c r="IS309" i="51"/>
  <c r="IR309" i="51"/>
  <c r="IQ309" i="51"/>
  <c r="IP309" i="51"/>
  <c r="IO309" i="51"/>
  <c r="IN309" i="51"/>
  <c r="IM309" i="51"/>
  <c r="IL309" i="51"/>
  <c r="IK309" i="51"/>
  <c r="IJ309" i="51"/>
  <c r="II309" i="51"/>
  <c r="IH309" i="51"/>
  <c r="IG309" i="51"/>
  <c r="IF309" i="51"/>
  <c r="IS308" i="51"/>
  <c r="IR308" i="51"/>
  <c r="IQ308" i="51"/>
  <c r="IP308" i="51"/>
  <c r="IO308" i="51"/>
  <c r="IN308" i="51"/>
  <c r="IM308" i="51"/>
  <c r="IL308" i="51"/>
  <c r="IK308" i="51"/>
  <c r="IJ308" i="51"/>
  <c r="II308" i="51"/>
  <c r="IH308" i="51"/>
  <c r="IG308" i="51"/>
  <c r="IF308" i="51"/>
  <c r="IS307" i="51"/>
  <c r="IR307" i="51"/>
  <c r="IQ307" i="51"/>
  <c r="IP307" i="51"/>
  <c r="IO307" i="51"/>
  <c r="IN307" i="51"/>
  <c r="IM307" i="51"/>
  <c r="IL307" i="51"/>
  <c r="IK307" i="51"/>
  <c r="IJ307" i="51"/>
  <c r="II307" i="51"/>
  <c r="IH307" i="51"/>
  <c r="IG307" i="51"/>
  <c r="IF307" i="51"/>
  <c r="IS306" i="51"/>
  <c r="IR306" i="51"/>
  <c r="IQ306" i="51"/>
  <c r="IP306" i="51"/>
  <c r="IO306" i="51"/>
  <c r="IN306" i="51"/>
  <c r="IM306" i="51"/>
  <c r="IL306" i="51"/>
  <c r="IK306" i="51"/>
  <c r="IJ306" i="51"/>
  <c r="II306" i="51"/>
  <c r="IH306" i="51"/>
  <c r="IG306" i="51"/>
  <c r="IF306" i="51"/>
  <c r="IS305" i="51"/>
  <c r="IR305" i="51"/>
  <c r="IQ305" i="51"/>
  <c r="IP305" i="51"/>
  <c r="IO305" i="51"/>
  <c r="IN305" i="51"/>
  <c r="IM305" i="51"/>
  <c r="IL305" i="51"/>
  <c r="IK305" i="51"/>
  <c r="IJ305" i="51"/>
  <c r="II305" i="51"/>
  <c r="IH305" i="51"/>
  <c r="IG305" i="51"/>
  <c r="IF305" i="51"/>
  <c r="IS304" i="51"/>
  <c r="IR304" i="51"/>
  <c r="IQ304" i="51"/>
  <c r="IP304" i="51"/>
  <c r="IO304" i="51"/>
  <c r="IN304" i="51"/>
  <c r="IM304" i="51"/>
  <c r="IL304" i="51"/>
  <c r="IK304" i="51"/>
  <c r="IJ304" i="51"/>
  <c r="II304" i="51"/>
  <c r="IH304" i="51"/>
  <c r="IG304" i="51"/>
  <c r="IF304" i="51"/>
  <c r="IS303" i="51"/>
  <c r="IR303" i="51"/>
  <c r="IQ303" i="51"/>
  <c r="IP303" i="51"/>
  <c r="IO303" i="51"/>
  <c r="IN303" i="51"/>
  <c r="IM303" i="51"/>
  <c r="IL303" i="51"/>
  <c r="IK303" i="51"/>
  <c r="IJ303" i="51"/>
  <c r="II303" i="51"/>
  <c r="IH303" i="51"/>
  <c r="IG303" i="51"/>
  <c r="IF303" i="51"/>
  <c r="IS302" i="51"/>
  <c r="IR302" i="51"/>
  <c r="IQ302" i="51"/>
  <c r="IP302" i="51"/>
  <c r="IO302" i="51"/>
  <c r="IN302" i="51"/>
  <c r="IM302" i="51"/>
  <c r="IL302" i="51"/>
  <c r="IK302" i="51"/>
  <c r="IJ302" i="51"/>
  <c r="II302" i="51"/>
  <c r="IH302" i="51"/>
  <c r="IG302" i="51"/>
  <c r="IF302" i="51"/>
  <c r="IS301" i="51"/>
  <c r="IR301" i="51"/>
  <c r="IQ301" i="51"/>
  <c r="IP301" i="51"/>
  <c r="IO301" i="51"/>
  <c r="IN301" i="51"/>
  <c r="IM301" i="51"/>
  <c r="IL301" i="51"/>
  <c r="IK301" i="51"/>
  <c r="IJ301" i="51"/>
  <c r="II301" i="51"/>
  <c r="IH301" i="51"/>
  <c r="IG301" i="51"/>
  <c r="IF301" i="51"/>
  <c r="IS300" i="51"/>
  <c r="IR300" i="51"/>
  <c r="IQ300" i="51"/>
  <c r="IP300" i="51"/>
  <c r="IO300" i="51"/>
  <c r="IN300" i="51"/>
  <c r="IM300" i="51"/>
  <c r="IL300" i="51"/>
  <c r="IK300" i="51"/>
  <c r="IJ300" i="51"/>
  <c r="II300" i="51"/>
  <c r="IH300" i="51"/>
  <c r="IG300" i="51"/>
  <c r="IF300" i="51"/>
  <c r="IS299" i="51"/>
  <c r="IR299" i="51"/>
  <c r="IQ299" i="51"/>
  <c r="IP299" i="51"/>
  <c r="IO299" i="51"/>
  <c r="IN299" i="51"/>
  <c r="IM299" i="51"/>
  <c r="IL299" i="51"/>
  <c r="IK299" i="51"/>
  <c r="IJ299" i="51"/>
  <c r="II299" i="51"/>
  <c r="IH299" i="51"/>
  <c r="IG299" i="51"/>
  <c r="IF299" i="51"/>
  <c r="IS298" i="51"/>
  <c r="IR298" i="51"/>
  <c r="IQ298" i="51"/>
  <c r="IP298" i="51"/>
  <c r="IO298" i="51"/>
  <c r="IN298" i="51"/>
  <c r="IM298" i="51"/>
  <c r="IL298" i="51"/>
  <c r="IK298" i="51"/>
  <c r="IJ298" i="51"/>
  <c r="II298" i="51"/>
  <c r="IH298" i="51"/>
  <c r="IG298" i="51"/>
  <c r="IF298" i="51"/>
  <c r="IS297" i="51"/>
  <c r="IR297" i="51"/>
  <c r="IQ297" i="51"/>
  <c r="IP297" i="51"/>
  <c r="IO297" i="51"/>
  <c r="IN297" i="51"/>
  <c r="IM297" i="51"/>
  <c r="IL297" i="51"/>
  <c r="IK297" i="51"/>
  <c r="IJ297" i="51"/>
  <c r="II297" i="51"/>
  <c r="IH297" i="51"/>
  <c r="IG297" i="51"/>
  <c r="IF297" i="51"/>
  <c r="IS296" i="51"/>
  <c r="IR296" i="51"/>
  <c r="IQ296" i="51"/>
  <c r="IP296" i="51"/>
  <c r="IO296" i="51"/>
  <c r="IN296" i="51"/>
  <c r="IM296" i="51"/>
  <c r="IL296" i="51"/>
  <c r="IK296" i="51"/>
  <c r="IJ296" i="51"/>
  <c r="II296" i="51"/>
  <c r="IH296" i="51"/>
  <c r="IG296" i="51"/>
  <c r="IF296" i="51"/>
  <c r="IS295" i="51"/>
  <c r="IR295" i="51"/>
  <c r="IQ295" i="51"/>
  <c r="IP295" i="51"/>
  <c r="IO295" i="51"/>
  <c r="IN295" i="51"/>
  <c r="IM295" i="51"/>
  <c r="IL295" i="51"/>
  <c r="IK295" i="51"/>
  <c r="IJ295" i="51"/>
  <c r="II295" i="51"/>
  <c r="IH295" i="51"/>
  <c r="IG295" i="51"/>
  <c r="IF295" i="51"/>
  <c r="IS294" i="51"/>
  <c r="IR294" i="51"/>
  <c r="IQ294" i="51"/>
  <c r="IP294" i="51"/>
  <c r="IO294" i="51"/>
  <c r="IN294" i="51"/>
  <c r="IM294" i="51"/>
  <c r="IL294" i="51"/>
  <c r="IK294" i="51"/>
  <c r="IJ294" i="51"/>
  <c r="II294" i="51"/>
  <c r="IH294" i="51"/>
  <c r="IG294" i="51"/>
  <c r="IF294" i="51"/>
  <c r="IS293" i="51"/>
  <c r="IR293" i="51"/>
  <c r="IQ293" i="51"/>
  <c r="IP293" i="51"/>
  <c r="IO293" i="51"/>
  <c r="IN293" i="51"/>
  <c r="IM293" i="51"/>
  <c r="IL293" i="51"/>
  <c r="IK293" i="51"/>
  <c r="IJ293" i="51"/>
  <c r="II293" i="51"/>
  <c r="IH293" i="51"/>
  <c r="IG293" i="51"/>
  <c r="IF293" i="51"/>
  <c r="IS292" i="51"/>
  <c r="IR292" i="51"/>
  <c r="IQ292" i="51"/>
  <c r="IP292" i="51"/>
  <c r="IO292" i="51"/>
  <c r="IN292" i="51"/>
  <c r="IM292" i="51"/>
  <c r="IL292" i="51"/>
  <c r="IK292" i="51"/>
  <c r="IJ292" i="51"/>
  <c r="II292" i="51"/>
  <c r="IH292" i="51"/>
  <c r="IG292" i="51"/>
  <c r="IF292" i="51"/>
  <c r="IS291" i="51"/>
  <c r="IR291" i="51"/>
  <c r="IQ291" i="51"/>
  <c r="IP291" i="51"/>
  <c r="IO291" i="51"/>
  <c r="IN291" i="51"/>
  <c r="IM291" i="51"/>
  <c r="IL291" i="51"/>
  <c r="IK291" i="51"/>
  <c r="IJ291" i="51"/>
  <c r="II291" i="51"/>
  <c r="IH291" i="51"/>
  <c r="IG291" i="51"/>
  <c r="IF291" i="51"/>
  <c r="IS290" i="51"/>
  <c r="IR290" i="51"/>
  <c r="IQ290" i="51"/>
  <c r="IP290" i="51"/>
  <c r="IO290" i="51"/>
  <c r="IN290" i="51"/>
  <c r="IM290" i="51"/>
  <c r="IL290" i="51"/>
  <c r="IK290" i="51"/>
  <c r="IJ290" i="51"/>
  <c r="II290" i="51"/>
  <c r="IH290" i="51"/>
  <c r="IG290" i="51"/>
  <c r="IF290" i="51"/>
  <c r="IS289" i="51"/>
  <c r="IR289" i="51"/>
  <c r="IQ289" i="51"/>
  <c r="IP289" i="51"/>
  <c r="IO289" i="51"/>
  <c r="IN289" i="51"/>
  <c r="IM289" i="51"/>
  <c r="IL289" i="51"/>
  <c r="IK289" i="51"/>
  <c r="IJ289" i="51"/>
  <c r="II289" i="51"/>
  <c r="IH289" i="51"/>
  <c r="IG289" i="51"/>
  <c r="IF289" i="51"/>
  <c r="IS288" i="51"/>
  <c r="IR288" i="51"/>
  <c r="IQ288" i="51"/>
  <c r="IP288" i="51"/>
  <c r="IO288" i="51"/>
  <c r="IN288" i="51"/>
  <c r="IM288" i="51"/>
  <c r="IL288" i="51"/>
  <c r="IK288" i="51"/>
  <c r="IJ288" i="51"/>
  <c r="II288" i="51"/>
  <c r="IH288" i="51"/>
  <c r="IG288" i="51"/>
  <c r="IF288" i="51"/>
  <c r="IS287" i="51"/>
  <c r="IR287" i="51"/>
  <c r="IQ287" i="51"/>
  <c r="IP287" i="51"/>
  <c r="IO287" i="51"/>
  <c r="IN287" i="51"/>
  <c r="IM287" i="51"/>
  <c r="IL287" i="51"/>
  <c r="IK287" i="51"/>
  <c r="IJ287" i="51"/>
  <c r="II287" i="51"/>
  <c r="IH287" i="51"/>
  <c r="IG287" i="51"/>
  <c r="IF287" i="51"/>
  <c r="IS286" i="51"/>
  <c r="IR286" i="51"/>
  <c r="IQ286" i="51"/>
  <c r="IP286" i="51"/>
  <c r="IO286" i="51"/>
  <c r="IN286" i="51"/>
  <c r="IM286" i="51"/>
  <c r="IL286" i="51"/>
  <c r="IK286" i="51"/>
  <c r="IJ286" i="51"/>
  <c r="II286" i="51"/>
  <c r="IH286" i="51"/>
  <c r="IG286" i="51"/>
  <c r="IF286" i="51"/>
  <c r="IS285" i="51"/>
  <c r="IR285" i="51"/>
  <c r="IQ285" i="51"/>
  <c r="IP285" i="51"/>
  <c r="IO285" i="51"/>
  <c r="IN285" i="51"/>
  <c r="IM285" i="51"/>
  <c r="IL285" i="51"/>
  <c r="IK285" i="51"/>
  <c r="IJ285" i="51"/>
  <c r="II285" i="51"/>
  <c r="IH285" i="51"/>
  <c r="IG285" i="51"/>
  <c r="IF285" i="51"/>
  <c r="IS284" i="51"/>
  <c r="IR284" i="51"/>
  <c r="IQ284" i="51"/>
  <c r="IP284" i="51"/>
  <c r="IO284" i="51"/>
  <c r="IN284" i="51"/>
  <c r="IM284" i="51"/>
  <c r="IL284" i="51"/>
  <c r="IK284" i="51"/>
  <c r="IJ284" i="51"/>
  <c r="II284" i="51"/>
  <c r="IH284" i="51"/>
  <c r="IG284" i="51"/>
  <c r="IF284" i="51"/>
  <c r="IS283" i="51"/>
  <c r="IR283" i="51"/>
  <c r="IQ283" i="51"/>
  <c r="IP283" i="51"/>
  <c r="IO283" i="51"/>
  <c r="IN283" i="51"/>
  <c r="IM283" i="51"/>
  <c r="IL283" i="51"/>
  <c r="IK283" i="51"/>
  <c r="IJ283" i="51"/>
  <c r="II283" i="51"/>
  <c r="IH283" i="51"/>
  <c r="IG283" i="51"/>
  <c r="IF283" i="51"/>
  <c r="IS282" i="51"/>
  <c r="IR282" i="51"/>
  <c r="IQ282" i="51"/>
  <c r="IP282" i="51"/>
  <c r="IO282" i="51"/>
  <c r="IN282" i="51"/>
  <c r="IM282" i="51"/>
  <c r="IL282" i="51"/>
  <c r="IK282" i="51"/>
  <c r="IJ282" i="51"/>
  <c r="II282" i="51"/>
  <c r="IH282" i="51"/>
  <c r="IG282" i="51"/>
  <c r="IF282" i="51"/>
  <c r="IS281" i="51"/>
  <c r="IR281" i="51"/>
  <c r="IQ281" i="51"/>
  <c r="IP281" i="51"/>
  <c r="IO281" i="51"/>
  <c r="IN281" i="51"/>
  <c r="IM281" i="51"/>
  <c r="IL281" i="51"/>
  <c r="IK281" i="51"/>
  <c r="IJ281" i="51"/>
  <c r="II281" i="51"/>
  <c r="IH281" i="51"/>
  <c r="IG281" i="51"/>
  <c r="IF281" i="51"/>
  <c r="IS280" i="51"/>
  <c r="IR280" i="51"/>
  <c r="IQ280" i="51"/>
  <c r="IP280" i="51"/>
  <c r="IO280" i="51"/>
  <c r="IN280" i="51"/>
  <c r="IM280" i="51"/>
  <c r="IL280" i="51"/>
  <c r="IK280" i="51"/>
  <c r="IJ280" i="51"/>
  <c r="II280" i="51"/>
  <c r="IH280" i="51"/>
  <c r="IG280" i="51"/>
  <c r="IF280" i="51"/>
  <c r="IS279" i="51"/>
  <c r="IR279" i="51"/>
  <c r="IQ279" i="51"/>
  <c r="IP279" i="51"/>
  <c r="IO279" i="51"/>
  <c r="IN279" i="51"/>
  <c r="IM279" i="51"/>
  <c r="IL279" i="51"/>
  <c r="IK279" i="51"/>
  <c r="IJ279" i="51"/>
  <c r="II279" i="51"/>
  <c r="IH279" i="51"/>
  <c r="IG279" i="51"/>
  <c r="IF279" i="51"/>
  <c r="IS278" i="51"/>
  <c r="IR278" i="51"/>
  <c r="IQ278" i="51"/>
  <c r="IP278" i="51"/>
  <c r="IO278" i="51"/>
  <c r="IN278" i="51"/>
  <c r="IM278" i="51"/>
  <c r="IL278" i="51"/>
  <c r="IK278" i="51"/>
  <c r="IJ278" i="51"/>
  <c r="II278" i="51"/>
  <c r="IH278" i="51"/>
  <c r="IG278" i="51"/>
  <c r="IF278" i="51"/>
  <c r="IS277" i="51"/>
  <c r="IR277" i="51"/>
  <c r="IQ277" i="51"/>
  <c r="IP277" i="51"/>
  <c r="IO277" i="51"/>
  <c r="IN277" i="51"/>
  <c r="IM277" i="51"/>
  <c r="IL277" i="51"/>
  <c r="IK277" i="51"/>
  <c r="IJ277" i="51"/>
  <c r="II277" i="51"/>
  <c r="IH277" i="51"/>
  <c r="IG277" i="51"/>
  <c r="IF277" i="51"/>
  <c r="IS276" i="51"/>
  <c r="IR276" i="51"/>
  <c r="IQ276" i="51"/>
  <c r="IP276" i="51"/>
  <c r="IO276" i="51"/>
  <c r="IN276" i="51"/>
  <c r="IM276" i="51"/>
  <c r="IL276" i="51"/>
  <c r="IK276" i="51"/>
  <c r="IJ276" i="51"/>
  <c r="II276" i="51"/>
  <c r="IH276" i="51"/>
  <c r="IG276" i="51"/>
  <c r="IF276" i="51"/>
  <c r="IS275" i="51"/>
  <c r="IR275" i="51"/>
  <c r="IQ275" i="51"/>
  <c r="IP275" i="51"/>
  <c r="IO275" i="51"/>
  <c r="IN275" i="51"/>
  <c r="IM275" i="51"/>
  <c r="IL275" i="51"/>
  <c r="IK275" i="51"/>
  <c r="IJ275" i="51"/>
  <c r="II275" i="51"/>
  <c r="IH275" i="51"/>
  <c r="IG275" i="51"/>
  <c r="IF275" i="51"/>
  <c r="IS274" i="51"/>
  <c r="IR274" i="51"/>
  <c r="IQ274" i="51"/>
  <c r="IP274" i="51"/>
  <c r="IO274" i="51"/>
  <c r="IN274" i="51"/>
  <c r="IM274" i="51"/>
  <c r="IL274" i="51"/>
  <c r="IK274" i="51"/>
  <c r="IJ274" i="51"/>
  <c r="II274" i="51"/>
  <c r="IH274" i="51"/>
  <c r="IG274" i="51"/>
  <c r="IF274" i="51"/>
  <c r="IS273" i="51"/>
  <c r="IR273" i="51"/>
  <c r="IQ273" i="51"/>
  <c r="IP273" i="51"/>
  <c r="IO273" i="51"/>
  <c r="IN273" i="51"/>
  <c r="IM273" i="51"/>
  <c r="IL273" i="51"/>
  <c r="IK273" i="51"/>
  <c r="IJ273" i="51"/>
  <c r="II273" i="51"/>
  <c r="IH273" i="51"/>
  <c r="IG273" i="51"/>
  <c r="IF273" i="51"/>
  <c r="IS272" i="51"/>
  <c r="IR272" i="51"/>
  <c r="IQ272" i="51"/>
  <c r="IP272" i="51"/>
  <c r="IO272" i="51"/>
  <c r="IN272" i="51"/>
  <c r="IM272" i="51"/>
  <c r="IL272" i="51"/>
  <c r="IK272" i="51"/>
  <c r="IJ272" i="51"/>
  <c r="II272" i="51"/>
  <c r="IH272" i="51"/>
  <c r="IG272" i="51"/>
  <c r="IF272" i="51"/>
  <c r="IS271" i="51"/>
  <c r="IR271" i="51"/>
  <c r="IQ271" i="51"/>
  <c r="IP271" i="51"/>
  <c r="IO271" i="51"/>
  <c r="IN271" i="51"/>
  <c r="IM271" i="51"/>
  <c r="IL271" i="51"/>
  <c r="IK271" i="51"/>
  <c r="IJ271" i="51"/>
  <c r="II271" i="51"/>
  <c r="IH271" i="51"/>
  <c r="IG271" i="51"/>
  <c r="IF271" i="51"/>
  <c r="IS270" i="51"/>
  <c r="IR270" i="51"/>
  <c r="IQ270" i="51"/>
  <c r="IP270" i="51"/>
  <c r="IO270" i="51"/>
  <c r="IN270" i="51"/>
  <c r="IM270" i="51"/>
  <c r="IL270" i="51"/>
  <c r="IK270" i="51"/>
  <c r="IJ270" i="51"/>
  <c r="II270" i="51"/>
  <c r="IH270" i="51"/>
  <c r="IG270" i="51"/>
  <c r="IF270" i="51"/>
  <c r="IS269" i="51"/>
  <c r="IR269" i="51"/>
  <c r="IQ269" i="51"/>
  <c r="IP269" i="51"/>
  <c r="IO269" i="51"/>
  <c r="IN269" i="51"/>
  <c r="IM269" i="51"/>
  <c r="IL269" i="51"/>
  <c r="IK269" i="51"/>
  <c r="IJ269" i="51"/>
  <c r="II269" i="51"/>
  <c r="IH269" i="51"/>
  <c r="IG269" i="51"/>
  <c r="IF269" i="51"/>
  <c r="IS268" i="51"/>
  <c r="IR268" i="51"/>
  <c r="IQ268" i="51"/>
  <c r="IP268" i="51"/>
  <c r="IO268" i="51"/>
  <c r="IN268" i="51"/>
  <c r="IM268" i="51"/>
  <c r="IL268" i="51"/>
  <c r="IK268" i="51"/>
  <c r="IJ268" i="51"/>
  <c r="II268" i="51"/>
  <c r="IH268" i="51"/>
  <c r="IG268" i="51"/>
  <c r="IF268" i="51"/>
  <c r="IS267" i="51"/>
  <c r="IR267" i="51"/>
  <c r="IQ267" i="51"/>
  <c r="IP267" i="51"/>
  <c r="IO267" i="51"/>
  <c r="IN267" i="51"/>
  <c r="IM267" i="51"/>
  <c r="IL267" i="51"/>
  <c r="IK267" i="51"/>
  <c r="IJ267" i="51"/>
  <c r="II267" i="51"/>
  <c r="IH267" i="51"/>
  <c r="IG267" i="51"/>
  <c r="IF267" i="51"/>
  <c r="IS266" i="51"/>
  <c r="IR266" i="51"/>
  <c r="IQ266" i="51"/>
  <c r="IP266" i="51"/>
  <c r="IO266" i="51"/>
  <c r="IN266" i="51"/>
  <c r="IM266" i="51"/>
  <c r="IL266" i="51"/>
  <c r="IK266" i="51"/>
  <c r="IJ266" i="51"/>
  <c r="II266" i="51"/>
  <c r="IH266" i="51"/>
  <c r="IG266" i="51"/>
  <c r="IF266" i="51"/>
  <c r="IS265" i="51"/>
  <c r="IR265" i="51"/>
  <c r="IQ265" i="51"/>
  <c r="IP265" i="51"/>
  <c r="IO265" i="51"/>
  <c r="IN265" i="51"/>
  <c r="IM265" i="51"/>
  <c r="IL265" i="51"/>
  <c r="IK265" i="51"/>
  <c r="IJ265" i="51"/>
  <c r="II265" i="51"/>
  <c r="IH265" i="51"/>
  <c r="IG265" i="51"/>
  <c r="IF265" i="51"/>
  <c r="IS264" i="51"/>
  <c r="IR264" i="51"/>
  <c r="IQ264" i="51"/>
  <c r="IP264" i="51"/>
  <c r="IO264" i="51"/>
  <c r="IN264" i="51"/>
  <c r="IM264" i="51"/>
  <c r="IL264" i="51"/>
  <c r="IK264" i="51"/>
  <c r="IJ264" i="51"/>
  <c r="II264" i="51"/>
  <c r="IH264" i="51"/>
  <c r="IG264" i="51"/>
  <c r="IF264" i="51"/>
  <c r="IS263" i="51"/>
  <c r="IR263" i="51"/>
  <c r="IQ263" i="51"/>
  <c r="IP263" i="51"/>
  <c r="IO263" i="51"/>
  <c r="IN263" i="51"/>
  <c r="IM263" i="51"/>
  <c r="IL263" i="51"/>
  <c r="IK263" i="51"/>
  <c r="IJ263" i="51"/>
  <c r="II263" i="51"/>
  <c r="IH263" i="51"/>
  <c r="IG263" i="51"/>
  <c r="IF263" i="51"/>
  <c r="IS262" i="51"/>
  <c r="IR262" i="51"/>
  <c r="IQ262" i="51"/>
  <c r="IP262" i="51"/>
  <c r="IO262" i="51"/>
  <c r="IN262" i="51"/>
  <c r="IM262" i="51"/>
  <c r="IL262" i="51"/>
  <c r="IK262" i="51"/>
  <c r="IJ262" i="51"/>
  <c r="II262" i="51"/>
  <c r="IH262" i="51"/>
  <c r="IG262" i="51"/>
  <c r="IF262" i="51"/>
  <c r="IS261" i="51"/>
  <c r="IR261" i="51"/>
  <c r="IQ261" i="51"/>
  <c r="IP261" i="51"/>
  <c r="IO261" i="51"/>
  <c r="IN261" i="51"/>
  <c r="IM261" i="51"/>
  <c r="IL261" i="51"/>
  <c r="IK261" i="51"/>
  <c r="IJ261" i="51"/>
  <c r="II261" i="51"/>
  <c r="IH261" i="51"/>
  <c r="IG261" i="51"/>
  <c r="IF261" i="51"/>
  <c r="IS260" i="51"/>
  <c r="IR260" i="51"/>
  <c r="IQ260" i="51"/>
  <c r="IP260" i="51"/>
  <c r="IO260" i="51"/>
  <c r="IN260" i="51"/>
  <c r="IM260" i="51"/>
  <c r="IL260" i="51"/>
  <c r="IK260" i="51"/>
  <c r="IJ260" i="51"/>
  <c r="II260" i="51"/>
  <c r="IH260" i="51"/>
  <c r="IG260" i="51"/>
  <c r="IF260" i="51"/>
  <c r="IS259" i="51"/>
  <c r="IR259" i="51"/>
  <c r="IQ259" i="51"/>
  <c r="IP259" i="51"/>
  <c r="IO259" i="51"/>
  <c r="IN259" i="51"/>
  <c r="IM259" i="51"/>
  <c r="IL259" i="51"/>
  <c r="IK259" i="51"/>
  <c r="IJ259" i="51"/>
  <c r="II259" i="51"/>
  <c r="IH259" i="51"/>
  <c r="IG259" i="51"/>
  <c r="IF259" i="51"/>
  <c r="IS258" i="51"/>
  <c r="IR258" i="51"/>
  <c r="IQ258" i="51"/>
  <c r="IP258" i="51"/>
  <c r="IO258" i="51"/>
  <c r="IN258" i="51"/>
  <c r="IM258" i="51"/>
  <c r="IL258" i="51"/>
  <c r="IK258" i="51"/>
  <c r="IJ258" i="51"/>
  <c r="II258" i="51"/>
  <c r="IH258" i="51"/>
  <c r="IG258" i="51"/>
  <c r="IF258" i="51"/>
  <c r="IS257" i="51"/>
  <c r="IR257" i="51"/>
  <c r="IQ257" i="51"/>
  <c r="IP257" i="51"/>
  <c r="IO257" i="51"/>
  <c r="IN257" i="51"/>
  <c r="IM257" i="51"/>
  <c r="IL257" i="51"/>
  <c r="IK257" i="51"/>
  <c r="IJ257" i="51"/>
  <c r="II257" i="51"/>
  <c r="IH257" i="51"/>
  <c r="IG257" i="51"/>
  <c r="IF257" i="51"/>
  <c r="IS256" i="51"/>
  <c r="IR256" i="51"/>
  <c r="IQ256" i="51"/>
  <c r="IP256" i="51"/>
  <c r="IO256" i="51"/>
  <c r="IN256" i="51"/>
  <c r="IM256" i="51"/>
  <c r="IL256" i="51"/>
  <c r="IK256" i="51"/>
  <c r="IJ256" i="51"/>
  <c r="II256" i="51"/>
  <c r="IH256" i="51"/>
  <c r="IG256" i="51"/>
  <c r="IF256" i="51"/>
  <c r="IS255" i="51"/>
  <c r="IR255" i="51"/>
  <c r="IQ255" i="51"/>
  <c r="IP255" i="51"/>
  <c r="IO255" i="51"/>
  <c r="IN255" i="51"/>
  <c r="IM255" i="51"/>
  <c r="IL255" i="51"/>
  <c r="IK255" i="51"/>
  <c r="IJ255" i="51"/>
  <c r="II255" i="51"/>
  <c r="IH255" i="51"/>
  <c r="IG255" i="51"/>
  <c r="IF255" i="51"/>
  <c r="IS254" i="51"/>
  <c r="IR254" i="51"/>
  <c r="IQ254" i="51"/>
  <c r="IP254" i="51"/>
  <c r="IO254" i="51"/>
  <c r="IN254" i="51"/>
  <c r="IM254" i="51"/>
  <c r="IL254" i="51"/>
  <c r="IK254" i="51"/>
  <c r="IJ254" i="51"/>
  <c r="II254" i="51"/>
  <c r="IH254" i="51"/>
  <c r="IG254" i="51"/>
  <c r="IF254" i="51"/>
  <c r="IS253" i="51"/>
  <c r="IR253" i="51"/>
  <c r="IQ253" i="51"/>
  <c r="IP253" i="51"/>
  <c r="IO253" i="51"/>
  <c r="IN253" i="51"/>
  <c r="IM253" i="51"/>
  <c r="IL253" i="51"/>
  <c r="IK253" i="51"/>
  <c r="IJ253" i="51"/>
  <c r="II253" i="51"/>
  <c r="IH253" i="51"/>
  <c r="IG253" i="51"/>
  <c r="IF253" i="51"/>
  <c r="IS252" i="51"/>
  <c r="IR252" i="51"/>
  <c r="IQ252" i="51"/>
  <c r="IP252" i="51"/>
  <c r="IO252" i="51"/>
  <c r="IN252" i="51"/>
  <c r="IM252" i="51"/>
  <c r="IL252" i="51"/>
  <c r="IK252" i="51"/>
  <c r="IJ252" i="51"/>
  <c r="II252" i="51"/>
  <c r="IH252" i="51"/>
  <c r="IG252" i="51"/>
  <c r="IF252" i="51"/>
  <c r="IS251" i="51"/>
  <c r="IR251" i="51"/>
  <c r="IQ251" i="51"/>
  <c r="IP251" i="51"/>
  <c r="IO251" i="51"/>
  <c r="IN251" i="51"/>
  <c r="IM251" i="51"/>
  <c r="IL251" i="51"/>
  <c r="IK251" i="51"/>
  <c r="IJ251" i="51"/>
  <c r="II251" i="51"/>
  <c r="IH251" i="51"/>
  <c r="IG251" i="51"/>
  <c r="IF251" i="51"/>
  <c r="IS250" i="51"/>
  <c r="IR250" i="51"/>
  <c r="IQ250" i="51"/>
  <c r="IP250" i="51"/>
  <c r="IO250" i="51"/>
  <c r="IN250" i="51"/>
  <c r="IM250" i="51"/>
  <c r="IL250" i="51"/>
  <c r="IK250" i="51"/>
  <c r="IJ250" i="51"/>
  <c r="II250" i="51"/>
  <c r="IH250" i="51"/>
  <c r="IG250" i="51"/>
  <c r="IF250" i="51"/>
  <c r="IS249" i="51"/>
  <c r="IR249" i="51"/>
  <c r="IQ249" i="51"/>
  <c r="IP249" i="51"/>
  <c r="IO249" i="51"/>
  <c r="IN249" i="51"/>
  <c r="IM249" i="51"/>
  <c r="IL249" i="51"/>
  <c r="IK249" i="51"/>
  <c r="IJ249" i="51"/>
  <c r="II249" i="51"/>
  <c r="IH249" i="51"/>
  <c r="IG249" i="51"/>
  <c r="IF249" i="51"/>
  <c r="IS248" i="51"/>
  <c r="IR248" i="51"/>
  <c r="IQ248" i="51"/>
  <c r="IP248" i="51"/>
  <c r="IO248" i="51"/>
  <c r="IN248" i="51"/>
  <c r="IM248" i="51"/>
  <c r="IL248" i="51"/>
  <c r="IK248" i="51"/>
  <c r="IJ248" i="51"/>
  <c r="II248" i="51"/>
  <c r="IH248" i="51"/>
  <c r="IG248" i="51"/>
  <c r="IF248" i="51"/>
  <c r="IS247" i="51"/>
  <c r="IR247" i="51"/>
  <c r="IQ247" i="51"/>
  <c r="IP247" i="51"/>
  <c r="IO247" i="51"/>
  <c r="IN247" i="51"/>
  <c r="IM247" i="51"/>
  <c r="IL247" i="51"/>
  <c r="IK247" i="51"/>
  <c r="IJ247" i="51"/>
  <c r="II247" i="51"/>
  <c r="IH247" i="51"/>
  <c r="IG247" i="51"/>
  <c r="IF247" i="51"/>
  <c r="IS246" i="51"/>
  <c r="IR246" i="51"/>
  <c r="IQ246" i="51"/>
  <c r="IP246" i="51"/>
  <c r="IO246" i="51"/>
  <c r="IN246" i="51"/>
  <c r="IM246" i="51"/>
  <c r="IL246" i="51"/>
  <c r="IK246" i="51"/>
  <c r="IJ246" i="51"/>
  <c r="II246" i="51"/>
  <c r="IH246" i="51"/>
  <c r="IG246" i="51"/>
  <c r="IF246" i="51"/>
  <c r="IS245" i="51"/>
  <c r="IR245" i="51"/>
  <c r="IQ245" i="51"/>
  <c r="IP245" i="51"/>
  <c r="IO245" i="51"/>
  <c r="IN245" i="51"/>
  <c r="IM245" i="51"/>
  <c r="IL245" i="51"/>
  <c r="IK245" i="51"/>
  <c r="IJ245" i="51"/>
  <c r="II245" i="51"/>
  <c r="IH245" i="51"/>
  <c r="IG245" i="51"/>
  <c r="IF245" i="51"/>
  <c r="IS244" i="51"/>
  <c r="IR244" i="51"/>
  <c r="IQ244" i="51"/>
  <c r="IP244" i="51"/>
  <c r="IO244" i="51"/>
  <c r="IN244" i="51"/>
  <c r="IM244" i="51"/>
  <c r="IL244" i="51"/>
  <c r="IK244" i="51"/>
  <c r="IJ244" i="51"/>
  <c r="II244" i="51"/>
  <c r="IH244" i="51"/>
  <c r="IG244" i="51"/>
  <c r="IF244" i="51"/>
  <c r="IS243" i="51"/>
  <c r="IR243" i="51"/>
  <c r="IQ243" i="51"/>
  <c r="IP243" i="51"/>
  <c r="IO243" i="51"/>
  <c r="IN243" i="51"/>
  <c r="IM243" i="51"/>
  <c r="IL243" i="51"/>
  <c r="IK243" i="51"/>
  <c r="IJ243" i="51"/>
  <c r="II243" i="51"/>
  <c r="IH243" i="51"/>
  <c r="IG243" i="51"/>
  <c r="IF243" i="51"/>
  <c r="IS242" i="51"/>
  <c r="IR242" i="51"/>
  <c r="IQ242" i="51"/>
  <c r="IP242" i="51"/>
  <c r="IO242" i="51"/>
  <c r="IN242" i="51"/>
  <c r="IM242" i="51"/>
  <c r="IL242" i="51"/>
  <c r="IK242" i="51"/>
  <c r="IJ242" i="51"/>
  <c r="II242" i="51"/>
  <c r="IH242" i="51"/>
  <c r="IG242" i="51"/>
  <c r="IF242" i="51"/>
  <c r="IS241" i="51"/>
  <c r="IR241" i="51"/>
  <c r="IQ241" i="51"/>
  <c r="IP241" i="51"/>
  <c r="IO241" i="51"/>
  <c r="IN241" i="51"/>
  <c r="IM241" i="51"/>
  <c r="IL241" i="51"/>
  <c r="IK241" i="51"/>
  <c r="IJ241" i="51"/>
  <c r="II241" i="51"/>
  <c r="IH241" i="51"/>
  <c r="IG241" i="51"/>
  <c r="IF241" i="51"/>
  <c r="IS240" i="51"/>
  <c r="IR240" i="51"/>
  <c r="IQ240" i="51"/>
  <c r="IP240" i="51"/>
  <c r="IO240" i="51"/>
  <c r="IN240" i="51"/>
  <c r="IM240" i="51"/>
  <c r="IL240" i="51"/>
  <c r="IK240" i="51"/>
  <c r="IJ240" i="51"/>
  <c r="II240" i="51"/>
  <c r="IH240" i="51"/>
  <c r="IG240" i="51"/>
  <c r="IF240" i="51"/>
  <c r="IS239" i="51"/>
  <c r="IR239" i="51"/>
  <c r="IQ239" i="51"/>
  <c r="IP239" i="51"/>
  <c r="IO239" i="51"/>
  <c r="IN239" i="51"/>
  <c r="IM239" i="51"/>
  <c r="IL239" i="51"/>
  <c r="IK239" i="51"/>
  <c r="IJ239" i="51"/>
  <c r="II239" i="51"/>
  <c r="IH239" i="51"/>
  <c r="IG239" i="51"/>
  <c r="IF239" i="51"/>
  <c r="IS238" i="51"/>
  <c r="IR238" i="51"/>
  <c r="IQ238" i="51"/>
  <c r="IP238" i="51"/>
  <c r="IO238" i="51"/>
  <c r="IN238" i="51"/>
  <c r="IM238" i="51"/>
  <c r="IL238" i="51"/>
  <c r="IK238" i="51"/>
  <c r="IJ238" i="51"/>
  <c r="II238" i="51"/>
  <c r="IH238" i="51"/>
  <c r="IG238" i="51"/>
  <c r="IF238" i="51"/>
  <c r="IS237" i="51"/>
  <c r="IR237" i="51"/>
  <c r="IQ237" i="51"/>
  <c r="IP237" i="51"/>
  <c r="IO237" i="51"/>
  <c r="IN237" i="51"/>
  <c r="IM237" i="51"/>
  <c r="IL237" i="51"/>
  <c r="IK237" i="51"/>
  <c r="IJ237" i="51"/>
  <c r="II237" i="51"/>
  <c r="IH237" i="51"/>
  <c r="IG237" i="51"/>
  <c r="IF237" i="51"/>
  <c r="IS236" i="51"/>
  <c r="IR236" i="51"/>
  <c r="IQ236" i="51"/>
  <c r="IP236" i="51"/>
  <c r="IO236" i="51"/>
  <c r="IN236" i="51"/>
  <c r="IM236" i="51"/>
  <c r="IL236" i="51"/>
  <c r="IK236" i="51"/>
  <c r="IJ236" i="51"/>
  <c r="II236" i="51"/>
  <c r="IH236" i="51"/>
  <c r="IG236" i="51"/>
  <c r="IF236" i="51"/>
  <c r="IS235" i="51"/>
  <c r="IR235" i="51"/>
  <c r="IQ235" i="51"/>
  <c r="IP235" i="51"/>
  <c r="IO235" i="51"/>
  <c r="IN235" i="51"/>
  <c r="IM235" i="51"/>
  <c r="IL235" i="51"/>
  <c r="IK235" i="51"/>
  <c r="IJ235" i="51"/>
  <c r="II235" i="51"/>
  <c r="IH235" i="51"/>
  <c r="IG235" i="51"/>
  <c r="IF235" i="51"/>
  <c r="IS234" i="51"/>
  <c r="IR234" i="51"/>
  <c r="IQ234" i="51"/>
  <c r="IP234" i="51"/>
  <c r="IO234" i="51"/>
  <c r="IN234" i="51"/>
  <c r="IM234" i="51"/>
  <c r="IL234" i="51"/>
  <c r="IK234" i="51"/>
  <c r="IJ234" i="51"/>
  <c r="II234" i="51"/>
  <c r="IH234" i="51"/>
  <c r="IG234" i="51"/>
  <c r="IF234" i="51"/>
  <c r="IS233" i="51"/>
  <c r="IR233" i="51"/>
  <c r="IQ233" i="51"/>
  <c r="IP233" i="51"/>
  <c r="IO233" i="51"/>
  <c r="IN233" i="51"/>
  <c r="IM233" i="51"/>
  <c r="IL233" i="51"/>
  <c r="IK233" i="51"/>
  <c r="IJ233" i="51"/>
  <c r="II233" i="51"/>
  <c r="IH233" i="51"/>
  <c r="IG233" i="51"/>
  <c r="IF233" i="51"/>
  <c r="IS232" i="51"/>
  <c r="IR232" i="51"/>
  <c r="IQ232" i="51"/>
  <c r="IP232" i="51"/>
  <c r="IO232" i="51"/>
  <c r="IN232" i="51"/>
  <c r="IM232" i="51"/>
  <c r="IL232" i="51"/>
  <c r="IK232" i="51"/>
  <c r="IJ232" i="51"/>
  <c r="II232" i="51"/>
  <c r="IH232" i="51"/>
  <c r="IG232" i="51"/>
  <c r="IF232" i="51"/>
  <c r="IS231" i="51"/>
  <c r="IR231" i="51"/>
  <c r="IQ231" i="51"/>
  <c r="IP231" i="51"/>
  <c r="IO231" i="51"/>
  <c r="IN231" i="51"/>
  <c r="IM231" i="51"/>
  <c r="IL231" i="51"/>
  <c r="IK231" i="51"/>
  <c r="IJ231" i="51"/>
  <c r="II231" i="51"/>
  <c r="IH231" i="51"/>
  <c r="IG231" i="51"/>
  <c r="IF231" i="51"/>
  <c r="IS230" i="51"/>
  <c r="IR230" i="51"/>
  <c r="IQ230" i="51"/>
  <c r="IP230" i="51"/>
  <c r="IO230" i="51"/>
  <c r="IN230" i="51"/>
  <c r="IM230" i="51"/>
  <c r="IL230" i="51"/>
  <c r="IK230" i="51"/>
  <c r="IJ230" i="51"/>
  <c r="II230" i="51"/>
  <c r="IH230" i="51"/>
  <c r="IG230" i="51"/>
  <c r="IF230" i="51"/>
  <c r="IS229" i="51"/>
  <c r="IR229" i="51"/>
  <c r="IQ229" i="51"/>
  <c r="IP229" i="51"/>
  <c r="IO229" i="51"/>
  <c r="IN229" i="51"/>
  <c r="IM229" i="51"/>
  <c r="IL229" i="51"/>
  <c r="IK229" i="51"/>
  <c r="IJ229" i="51"/>
  <c r="II229" i="51"/>
  <c r="IH229" i="51"/>
  <c r="IG229" i="51"/>
  <c r="IF229" i="51"/>
  <c r="IS228" i="51"/>
  <c r="IR228" i="51"/>
  <c r="IQ228" i="51"/>
  <c r="IP228" i="51"/>
  <c r="IO228" i="51"/>
  <c r="IN228" i="51"/>
  <c r="IM228" i="51"/>
  <c r="IL228" i="51"/>
  <c r="IK228" i="51"/>
  <c r="IJ228" i="51"/>
  <c r="II228" i="51"/>
  <c r="IH228" i="51"/>
  <c r="IG228" i="51"/>
  <c r="IF228" i="51"/>
  <c r="IS227" i="51"/>
  <c r="IR227" i="51"/>
  <c r="IQ227" i="51"/>
  <c r="IP227" i="51"/>
  <c r="IO227" i="51"/>
  <c r="IN227" i="51"/>
  <c r="IM227" i="51"/>
  <c r="IL227" i="51"/>
  <c r="IK227" i="51"/>
  <c r="IJ227" i="51"/>
  <c r="II227" i="51"/>
  <c r="IH227" i="51"/>
  <c r="IG227" i="51"/>
  <c r="IF227" i="51"/>
  <c r="IS226" i="51"/>
  <c r="IR226" i="51"/>
  <c r="IQ226" i="51"/>
  <c r="IP226" i="51"/>
  <c r="IO226" i="51"/>
  <c r="IN226" i="51"/>
  <c r="IM226" i="51"/>
  <c r="IL226" i="51"/>
  <c r="IK226" i="51"/>
  <c r="IJ226" i="51"/>
  <c r="II226" i="51"/>
  <c r="IH226" i="51"/>
  <c r="IG226" i="51"/>
  <c r="IF226" i="51"/>
  <c r="IS225" i="51"/>
  <c r="IR225" i="51"/>
  <c r="IQ225" i="51"/>
  <c r="IP225" i="51"/>
  <c r="IO225" i="51"/>
  <c r="IN225" i="51"/>
  <c r="IM225" i="51"/>
  <c r="IL225" i="51"/>
  <c r="IK225" i="51"/>
  <c r="IJ225" i="51"/>
  <c r="II225" i="51"/>
  <c r="IH225" i="51"/>
  <c r="IG225" i="51"/>
  <c r="IF225" i="51"/>
  <c r="IS224" i="51"/>
  <c r="IR224" i="51"/>
  <c r="IQ224" i="51"/>
  <c r="IP224" i="51"/>
  <c r="IO224" i="51"/>
  <c r="IN224" i="51"/>
  <c r="IM224" i="51"/>
  <c r="IL224" i="51"/>
  <c r="IK224" i="51"/>
  <c r="IJ224" i="51"/>
  <c r="II224" i="51"/>
  <c r="IH224" i="51"/>
  <c r="IG224" i="51"/>
  <c r="IF224" i="51"/>
  <c r="IS223" i="51"/>
  <c r="IR223" i="51"/>
  <c r="IQ223" i="51"/>
  <c r="IP223" i="51"/>
  <c r="IO223" i="51"/>
  <c r="IN223" i="51"/>
  <c r="IM223" i="51"/>
  <c r="IL223" i="51"/>
  <c r="IK223" i="51"/>
  <c r="IJ223" i="51"/>
  <c r="II223" i="51"/>
  <c r="IH223" i="51"/>
  <c r="IG223" i="51"/>
  <c r="IF223" i="51"/>
  <c r="IS222" i="51"/>
  <c r="IR222" i="51"/>
  <c r="IQ222" i="51"/>
  <c r="IP222" i="51"/>
  <c r="IO222" i="51"/>
  <c r="IN222" i="51"/>
  <c r="IM222" i="51"/>
  <c r="IL222" i="51"/>
  <c r="IK222" i="51"/>
  <c r="IJ222" i="51"/>
  <c r="II222" i="51"/>
  <c r="IH222" i="51"/>
  <c r="IG222" i="51"/>
  <c r="IF222" i="51"/>
  <c r="IS221" i="51"/>
  <c r="IR221" i="51"/>
  <c r="IQ221" i="51"/>
  <c r="IP221" i="51"/>
  <c r="IO221" i="51"/>
  <c r="IN221" i="51"/>
  <c r="IM221" i="51"/>
  <c r="IL221" i="51"/>
  <c r="IK221" i="51"/>
  <c r="IJ221" i="51"/>
  <c r="II221" i="51"/>
  <c r="IH221" i="51"/>
  <c r="IG221" i="51"/>
  <c r="IF221" i="51"/>
  <c r="IS220" i="51"/>
  <c r="IR220" i="51"/>
  <c r="IQ220" i="51"/>
  <c r="IP220" i="51"/>
  <c r="IO220" i="51"/>
  <c r="IN220" i="51"/>
  <c r="IM220" i="51"/>
  <c r="IL220" i="51"/>
  <c r="IK220" i="51"/>
  <c r="IJ220" i="51"/>
  <c r="II220" i="51"/>
  <c r="IH220" i="51"/>
  <c r="IG220" i="51"/>
  <c r="IF220" i="51"/>
  <c r="IS219" i="51"/>
  <c r="IR219" i="51"/>
  <c r="IQ219" i="51"/>
  <c r="IP219" i="51"/>
  <c r="IO219" i="51"/>
  <c r="IN219" i="51"/>
  <c r="IM219" i="51"/>
  <c r="IL219" i="51"/>
  <c r="IK219" i="51"/>
  <c r="IJ219" i="51"/>
  <c r="II219" i="51"/>
  <c r="IH219" i="51"/>
  <c r="IG219" i="51"/>
  <c r="IF219" i="51"/>
  <c r="IS217" i="51"/>
  <c r="IR217" i="51"/>
  <c r="IQ217" i="51"/>
  <c r="IP217" i="51"/>
  <c r="IO217" i="51"/>
  <c r="IN217" i="51"/>
  <c r="IM217" i="51"/>
  <c r="IL217" i="51"/>
  <c r="IK217" i="51"/>
  <c r="IJ217" i="51"/>
  <c r="II217" i="51"/>
  <c r="IH217" i="51"/>
  <c r="IG217" i="51"/>
  <c r="IF217" i="51"/>
  <c r="IS216" i="51"/>
  <c r="IR216" i="51"/>
  <c r="IQ216" i="51"/>
  <c r="IP216" i="51"/>
  <c r="IO216" i="51"/>
  <c r="IN216" i="51"/>
  <c r="IM216" i="51"/>
  <c r="IL216" i="51"/>
  <c r="IK216" i="51"/>
  <c r="IJ216" i="51"/>
  <c r="II216" i="51"/>
  <c r="IH216" i="51"/>
  <c r="IG216" i="51"/>
  <c r="IF216" i="51"/>
  <c r="IS215" i="51"/>
  <c r="IR215" i="51"/>
  <c r="IQ215" i="51"/>
  <c r="IP215" i="51"/>
  <c r="IO215" i="51"/>
  <c r="IN215" i="51"/>
  <c r="IM215" i="51"/>
  <c r="IL215" i="51"/>
  <c r="IK215" i="51"/>
  <c r="IJ215" i="51"/>
  <c r="II215" i="51"/>
  <c r="IH215" i="51"/>
  <c r="IG215" i="51"/>
  <c r="IF215" i="51"/>
  <c r="IS214" i="51"/>
  <c r="IR214" i="51"/>
  <c r="IQ214" i="51"/>
  <c r="IP214" i="51"/>
  <c r="IO214" i="51"/>
  <c r="IN214" i="51"/>
  <c r="IM214" i="51"/>
  <c r="IL214" i="51"/>
  <c r="IK214" i="51"/>
  <c r="IJ214" i="51"/>
  <c r="II214" i="51"/>
  <c r="IH214" i="51"/>
  <c r="IG214" i="51"/>
  <c r="IF214" i="51"/>
  <c r="IS213" i="51"/>
  <c r="IR213" i="51"/>
  <c r="IQ213" i="51"/>
  <c r="IP213" i="51"/>
  <c r="IO213" i="51"/>
  <c r="IN213" i="51"/>
  <c r="IM213" i="51"/>
  <c r="IL213" i="51"/>
  <c r="IK213" i="51"/>
  <c r="IJ213" i="51"/>
  <c r="II213" i="51"/>
  <c r="IH213" i="51"/>
  <c r="IG213" i="51"/>
  <c r="IF213" i="51"/>
  <c r="IS212" i="51"/>
  <c r="IR212" i="51"/>
  <c r="IQ212" i="51"/>
  <c r="IP212" i="51"/>
  <c r="IO212" i="51"/>
  <c r="IN212" i="51"/>
  <c r="IM212" i="51"/>
  <c r="IL212" i="51"/>
  <c r="IK212" i="51"/>
  <c r="IJ212" i="51"/>
  <c r="II212" i="51"/>
  <c r="IH212" i="51"/>
  <c r="IG212" i="51"/>
  <c r="IF212" i="51"/>
  <c r="IS211" i="51"/>
  <c r="IR211" i="51"/>
  <c r="IQ211" i="51"/>
  <c r="IP211" i="51"/>
  <c r="IO211" i="51"/>
  <c r="IN211" i="51"/>
  <c r="IM211" i="51"/>
  <c r="IL211" i="51"/>
  <c r="IK211" i="51"/>
  <c r="IJ211" i="51"/>
  <c r="II211" i="51"/>
  <c r="IH211" i="51"/>
  <c r="IG211" i="51"/>
  <c r="IF211" i="51"/>
  <c r="IS210" i="51"/>
  <c r="IR210" i="51"/>
  <c r="IQ210" i="51"/>
  <c r="IP210" i="51"/>
  <c r="IO210" i="51"/>
  <c r="IN210" i="51"/>
  <c r="IM210" i="51"/>
  <c r="IL210" i="51"/>
  <c r="IK210" i="51"/>
  <c r="IJ210" i="51"/>
  <c r="II210" i="51"/>
  <c r="IH210" i="51"/>
  <c r="IG210" i="51"/>
  <c r="IF210" i="51"/>
  <c r="IS209" i="51"/>
  <c r="IR209" i="51"/>
  <c r="IQ209" i="51"/>
  <c r="IP209" i="51"/>
  <c r="IO209" i="51"/>
  <c r="IN209" i="51"/>
  <c r="IM209" i="51"/>
  <c r="IL209" i="51"/>
  <c r="IK209" i="51"/>
  <c r="IJ209" i="51"/>
  <c r="II209" i="51"/>
  <c r="IH209" i="51"/>
  <c r="IG209" i="51"/>
  <c r="IF209" i="51"/>
  <c r="IS208" i="51"/>
  <c r="IR208" i="51"/>
  <c r="IQ208" i="51"/>
  <c r="IP208" i="51"/>
  <c r="IO208" i="51"/>
  <c r="IN208" i="51"/>
  <c r="IM208" i="51"/>
  <c r="IL208" i="51"/>
  <c r="IK208" i="51"/>
  <c r="IJ208" i="51"/>
  <c r="II208" i="51"/>
  <c r="IH208" i="51"/>
  <c r="IG208" i="51"/>
  <c r="IF208" i="51"/>
  <c r="IS207" i="51"/>
  <c r="IR207" i="51"/>
  <c r="IQ207" i="51"/>
  <c r="IP207" i="51"/>
  <c r="IO207" i="51"/>
  <c r="IN207" i="51"/>
  <c r="IM207" i="51"/>
  <c r="IL207" i="51"/>
  <c r="IK207" i="51"/>
  <c r="IJ207" i="51"/>
  <c r="II207" i="51"/>
  <c r="IH207" i="51"/>
  <c r="IG207" i="51"/>
  <c r="IF207" i="51"/>
  <c r="IS206" i="51"/>
  <c r="IR206" i="51"/>
  <c r="IQ206" i="51"/>
  <c r="IP206" i="51"/>
  <c r="IO206" i="51"/>
  <c r="IN206" i="51"/>
  <c r="IM206" i="51"/>
  <c r="IL206" i="51"/>
  <c r="IK206" i="51"/>
  <c r="IJ206" i="51"/>
  <c r="II206" i="51"/>
  <c r="IH206" i="51"/>
  <c r="IG206" i="51"/>
  <c r="IF206" i="51"/>
  <c r="IS205" i="51"/>
  <c r="IR205" i="51"/>
  <c r="IQ205" i="51"/>
  <c r="IP205" i="51"/>
  <c r="IO205" i="51"/>
  <c r="IN205" i="51"/>
  <c r="IM205" i="51"/>
  <c r="IL205" i="51"/>
  <c r="IK205" i="51"/>
  <c r="IJ205" i="51"/>
  <c r="II205" i="51"/>
  <c r="IH205" i="51"/>
  <c r="IG205" i="51"/>
  <c r="IF205" i="51"/>
  <c r="IS204" i="51"/>
  <c r="IR204" i="51"/>
  <c r="IQ204" i="51"/>
  <c r="IP204" i="51"/>
  <c r="IO204" i="51"/>
  <c r="IN204" i="51"/>
  <c r="IM204" i="51"/>
  <c r="IL204" i="51"/>
  <c r="IK204" i="51"/>
  <c r="IJ204" i="51"/>
  <c r="II204" i="51"/>
  <c r="IH204" i="51"/>
  <c r="IG204" i="51"/>
  <c r="IF204" i="51"/>
  <c r="IS203" i="51"/>
  <c r="IR203" i="51"/>
  <c r="IQ203" i="51"/>
  <c r="IP203" i="51"/>
  <c r="IO203" i="51"/>
  <c r="IN203" i="51"/>
  <c r="IM203" i="51"/>
  <c r="IL203" i="51"/>
  <c r="IK203" i="51"/>
  <c r="IJ203" i="51"/>
  <c r="II203" i="51"/>
  <c r="IH203" i="51"/>
  <c r="IG203" i="51"/>
  <c r="IF203" i="51"/>
  <c r="IS202" i="51"/>
  <c r="IR202" i="51"/>
  <c r="IQ202" i="51"/>
  <c r="IP202" i="51"/>
  <c r="IO202" i="51"/>
  <c r="IN202" i="51"/>
  <c r="IM202" i="51"/>
  <c r="IL202" i="51"/>
  <c r="IK202" i="51"/>
  <c r="IJ202" i="51"/>
  <c r="II202" i="51"/>
  <c r="IH202" i="51"/>
  <c r="IG202" i="51"/>
  <c r="IF202" i="51"/>
  <c r="IS201" i="51"/>
  <c r="IR201" i="51"/>
  <c r="IQ201" i="51"/>
  <c r="IP201" i="51"/>
  <c r="IO201" i="51"/>
  <c r="IN201" i="51"/>
  <c r="IM201" i="51"/>
  <c r="IL201" i="51"/>
  <c r="IK201" i="51"/>
  <c r="IJ201" i="51"/>
  <c r="II201" i="51"/>
  <c r="IH201" i="51"/>
  <c r="IG201" i="51"/>
  <c r="IF201" i="51"/>
  <c r="IS200" i="51"/>
  <c r="IR200" i="51"/>
  <c r="IQ200" i="51"/>
  <c r="IP200" i="51"/>
  <c r="IO200" i="51"/>
  <c r="IN200" i="51"/>
  <c r="IM200" i="51"/>
  <c r="IL200" i="51"/>
  <c r="IK200" i="51"/>
  <c r="IJ200" i="51"/>
  <c r="II200" i="51"/>
  <c r="IH200" i="51"/>
  <c r="IG200" i="51"/>
  <c r="IF200" i="51"/>
  <c r="IS199" i="51"/>
  <c r="IR199" i="51"/>
  <c r="IQ199" i="51"/>
  <c r="IP199" i="51"/>
  <c r="IO199" i="51"/>
  <c r="IN199" i="51"/>
  <c r="IM199" i="51"/>
  <c r="IL199" i="51"/>
  <c r="IK199" i="51"/>
  <c r="IJ199" i="51"/>
  <c r="II199" i="51"/>
  <c r="IH199" i="51"/>
  <c r="IG199" i="51"/>
  <c r="IF199" i="51"/>
  <c r="IS198" i="51"/>
  <c r="IR198" i="51"/>
  <c r="IQ198" i="51"/>
  <c r="IP198" i="51"/>
  <c r="IO198" i="51"/>
  <c r="IN198" i="51"/>
  <c r="IM198" i="51"/>
  <c r="IL198" i="51"/>
  <c r="IK198" i="51"/>
  <c r="IJ198" i="51"/>
  <c r="II198" i="51"/>
  <c r="IH198" i="51"/>
  <c r="IG198" i="51"/>
  <c r="IF198" i="51"/>
  <c r="IS197" i="51"/>
  <c r="IR197" i="51"/>
  <c r="IQ197" i="51"/>
  <c r="IP197" i="51"/>
  <c r="IO197" i="51"/>
  <c r="IN197" i="51"/>
  <c r="IM197" i="51"/>
  <c r="IL197" i="51"/>
  <c r="IK197" i="51"/>
  <c r="IJ197" i="51"/>
  <c r="II197" i="51"/>
  <c r="IH197" i="51"/>
  <c r="IG197" i="51"/>
  <c r="IF197" i="51"/>
  <c r="IS196" i="51"/>
  <c r="IR196" i="51"/>
  <c r="IQ196" i="51"/>
  <c r="IP196" i="51"/>
  <c r="IO196" i="51"/>
  <c r="IN196" i="51"/>
  <c r="IM196" i="51"/>
  <c r="IL196" i="51"/>
  <c r="IK196" i="51"/>
  <c r="IJ196" i="51"/>
  <c r="II196" i="51"/>
  <c r="IH196" i="51"/>
  <c r="IG196" i="51"/>
  <c r="IF196" i="51"/>
  <c r="IS195" i="51"/>
  <c r="IR195" i="51"/>
  <c r="IQ195" i="51"/>
  <c r="IP195" i="51"/>
  <c r="IO195" i="51"/>
  <c r="IN195" i="51"/>
  <c r="IM195" i="51"/>
  <c r="IL195" i="51"/>
  <c r="IK195" i="51"/>
  <c r="IJ195" i="51"/>
  <c r="II195" i="51"/>
  <c r="IH195" i="51"/>
  <c r="IG195" i="51"/>
  <c r="IF195" i="51"/>
  <c r="IS194" i="51"/>
  <c r="IR194" i="51"/>
  <c r="IQ194" i="51"/>
  <c r="IP194" i="51"/>
  <c r="IO194" i="51"/>
  <c r="IN194" i="51"/>
  <c r="IM194" i="51"/>
  <c r="IL194" i="51"/>
  <c r="IK194" i="51"/>
  <c r="IJ194" i="51"/>
  <c r="II194" i="51"/>
  <c r="IH194" i="51"/>
  <c r="IG194" i="51"/>
  <c r="IF194" i="51"/>
  <c r="IS193" i="51"/>
  <c r="IR193" i="51"/>
  <c r="IQ193" i="51"/>
  <c r="IP193" i="51"/>
  <c r="IO193" i="51"/>
  <c r="IN193" i="51"/>
  <c r="IM193" i="51"/>
  <c r="IL193" i="51"/>
  <c r="IK193" i="51"/>
  <c r="IJ193" i="51"/>
  <c r="II193" i="51"/>
  <c r="IH193" i="51"/>
  <c r="IG193" i="51"/>
  <c r="IF193" i="51"/>
  <c r="IS192" i="51"/>
  <c r="IR192" i="51"/>
  <c r="IQ192" i="51"/>
  <c r="IP192" i="51"/>
  <c r="IO192" i="51"/>
  <c r="IN192" i="51"/>
  <c r="IM192" i="51"/>
  <c r="IL192" i="51"/>
  <c r="IK192" i="51"/>
  <c r="IJ192" i="51"/>
  <c r="II192" i="51"/>
  <c r="IH192" i="51"/>
  <c r="IG192" i="51"/>
  <c r="IF192" i="51"/>
  <c r="IS191" i="51"/>
  <c r="IR191" i="51"/>
  <c r="IQ191" i="51"/>
  <c r="IP191" i="51"/>
  <c r="IO191" i="51"/>
  <c r="IN191" i="51"/>
  <c r="IM191" i="51"/>
  <c r="IL191" i="51"/>
  <c r="IK191" i="51"/>
  <c r="IJ191" i="51"/>
  <c r="II191" i="51"/>
  <c r="IH191" i="51"/>
  <c r="IG191" i="51"/>
  <c r="IF191" i="51"/>
  <c r="IS190" i="51"/>
  <c r="IR190" i="51"/>
  <c r="IQ190" i="51"/>
  <c r="IP190" i="51"/>
  <c r="IO190" i="51"/>
  <c r="IN190" i="51"/>
  <c r="IM190" i="51"/>
  <c r="IL190" i="51"/>
  <c r="IK190" i="51"/>
  <c r="IJ190" i="51"/>
  <c r="II190" i="51"/>
  <c r="IH190" i="51"/>
  <c r="IG190" i="51"/>
  <c r="IF190" i="51"/>
  <c r="IS189" i="51"/>
  <c r="IR189" i="51"/>
  <c r="IQ189" i="51"/>
  <c r="IP189" i="51"/>
  <c r="IO189" i="51"/>
  <c r="IN189" i="51"/>
  <c r="IM189" i="51"/>
  <c r="IL189" i="51"/>
  <c r="IK189" i="51"/>
  <c r="IJ189" i="51"/>
  <c r="II189" i="51"/>
  <c r="IH189" i="51"/>
  <c r="IG189" i="51"/>
  <c r="IF189" i="51"/>
  <c r="IS188" i="51"/>
  <c r="IR188" i="51"/>
  <c r="IQ188" i="51"/>
  <c r="IP188" i="51"/>
  <c r="IO188" i="51"/>
  <c r="IN188" i="51"/>
  <c r="IM188" i="51"/>
  <c r="IL188" i="51"/>
  <c r="IK188" i="51"/>
  <c r="IJ188" i="51"/>
  <c r="II188" i="51"/>
  <c r="IH188" i="51"/>
  <c r="IG188" i="51"/>
  <c r="IF188" i="51"/>
  <c r="IS187" i="51"/>
  <c r="IR187" i="51"/>
  <c r="IQ187" i="51"/>
  <c r="IP187" i="51"/>
  <c r="IO187" i="51"/>
  <c r="IN187" i="51"/>
  <c r="IM187" i="51"/>
  <c r="IL187" i="51"/>
  <c r="IK187" i="51"/>
  <c r="IJ187" i="51"/>
  <c r="II187" i="51"/>
  <c r="IH187" i="51"/>
  <c r="IG187" i="51"/>
  <c r="IF187" i="51"/>
  <c r="IS186" i="51"/>
  <c r="IR186" i="51"/>
  <c r="IQ186" i="51"/>
  <c r="IP186" i="51"/>
  <c r="IO186" i="51"/>
  <c r="IN186" i="51"/>
  <c r="IM186" i="51"/>
  <c r="IL186" i="51"/>
  <c r="IK186" i="51"/>
  <c r="IJ186" i="51"/>
  <c r="II186" i="51"/>
  <c r="IH186" i="51"/>
  <c r="IG186" i="51"/>
  <c r="IF186" i="51"/>
  <c r="IS185" i="51"/>
  <c r="IR185" i="51"/>
  <c r="IQ185" i="51"/>
  <c r="IP185" i="51"/>
  <c r="IO185" i="51"/>
  <c r="IN185" i="51"/>
  <c r="IM185" i="51"/>
  <c r="IL185" i="51"/>
  <c r="IK185" i="51"/>
  <c r="IJ185" i="51"/>
  <c r="II185" i="51"/>
  <c r="IH185" i="51"/>
  <c r="IG185" i="51"/>
  <c r="IF185" i="51"/>
  <c r="IS184" i="51"/>
  <c r="IR184" i="51"/>
  <c r="IQ184" i="51"/>
  <c r="IP184" i="51"/>
  <c r="IO184" i="51"/>
  <c r="IN184" i="51"/>
  <c r="IM184" i="51"/>
  <c r="IL184" i="51"/>
  <c r="IK184" i="51"/>
  <c r="IJ184" i="51"/>
  <c r="II184" i="51"/>
  <c r="IH184" i="51"/>
  <c r="IG184" i="51"/>
  <c r="IF184" i="51"/>
  <c r="IS183" i="51"/>
  <c r="IR183" i="51"/>
  <c r="IQ183" i="51"/>
  <c r="IP183" i="51"/>
  <c r="IO183" i="51"/>
  <c r="IN183" i="51"/>
  <c r="IM183" i="51"/>
  <c r="IL183" i="51"/>
  <c r="IK183" i="51"/>
  <c r="IJ183" i="51"/>
  <c r="II183" i="51"/>
  <c r="IH183" i="51"/>
  <c r="IG183" i="51"/>
  <c r="IF183" i="51"/>
  <c r="IS182" i="51"/>
  <c r="IR182" i="51"/>
  <c r="IQ182" i="51"/>
  <c r="IP182" i="51"/>
  <c r="IO182" i="51"/>
  <c r="IN182" i="51"/>
  <c r="IM182" i="51"/>
  <c r="IL182" i="51"/>
  <c r="IK182" i="51"/>
  <c r="IJ182" i="51"/>
  <c r="II182" i="51"/>
  <c r="IH182" i="51"/>
  <c r="IG182" i="51"/>
  <c r="IF182" i="51"/>
  <c r="IS181" i="51"/>
  <c r="IR181" i="51"/>
  <c r="IQ181" i="51"/>
  <c r="IP181" i="51"/>
  <c r="IO181" i="51"/>
  <c r="IN181" i="51"/>
  <c r="IM181" i="51"/>
  <c r="IL181" i="51"/>
  <c r="IK181" i="51"/>
  <c r="IJ181" i="51"/>
  <c r="II181" i="51"/>
  <c r="IH181" i="51"/>
  <c r="IG181" i="51"/>
  <c r="IF181" i="51"/>
  <c r="IS180" i="51"/>
  <c r="IR180" i="51"/>
  <c r="IQ180" i="51"/>
  <c r="IP180" i="51"/>
  <c r="IO180" i="51"/>
  <c r="IN180" i="51"/>
  <c r="IM180" i="51"/>
  <c r="IL180" i="51"/>
  <c r="IK180" i="51"/>
  <c r="IJ180" i="51"/>
  <c r="II180" i="51"/>
  <c r="IH180" i="51"/>
  <c r="IG180" i="51"/>
  <c r="IF180" i="51"/>
  <c r="IS179" i="51"/>
  <c r="IR179" i="51"/>
  <c r="IQ179" i="51"/>
  <c r="IP179" i="51"/>
  <c r="IO179" i="51"/>
  <c r="IN179" i="51"/>
  <c r="IM179" i="51"/>
  <c r="IL179" i="51"/>
  <c r="IK179" i="51"/>
  <c r="IJ179" i="51"/>
  <c r="II179" i="51"/>
  <c r="IH179" i="51"/>
  <c r="IG179" i="51"/>
  <c r="IF179" i="51"/>
  <c r="IS178" i="51"/>
  <c r="IR178" i="51"/>
  <c r="IQ178" i="51"/>
  <c r="IP178" i="51"/>
  <c r="IO178" i="51"/>
  <c r="IN178" i="51"/>
  <c r="IM178" i="51"/>
  <c r="IL178" i="51"/>
  <c r="IK178" i="51"/>
  <c r="IJ178" i="51"/>
  <c r="II178" i="51"/>
  <c r="IH178" i="51"/>
  <c r="IG178" i="51"/>
  <c r="IF178" i="51"/>
  <c r="IS177" i="51"/>
  <c r="IR177" i="51"/>
  <c r="IQ177" i="51"/>
  <c r="IP177" i="51"/>
  <c r="IO177" i="51"/>
  <c r="IN177" i="51"/>
  <c r="IM177" i="51"/>
  <c r="IL177" i="51"/>
  <c r="IK177" i="51"/>
  <c r="IJ177" i="51"/>
  <c r="II177" i="51"/>
  <c r="IH177" i="51"/>
  <c r="IG177" i="51"/>
  <c r="IF177" i="51"/>
  <c r="IS176" i="51"/>
  <c r="IR176" i="51"/>
  <c r="IQ176" i="51"/>
  <c r="IP176" i="51"/>
  <c r="IO176" i="51"/>
  <c r="IN176" i="51"/>
  <c r="IM176" i="51"/>
  <c r="IL176" i="51"/>
  <c r="IK176" i="51"/>
  <c r="IJ176" i="51"/>
  <c r="II176" i="51"/>
  <c r="IH176" i="51"/>
  <c r="IG176" i="51"/>
  <c r="IF176" i="51"/>
  <c r="IS175" i="51"/>
  <c r="IR175" i="51"/>
  <c r="IQ175" i="51"/>
  <c r="IP175" i="51"/>
  <c r="IO175" i="51"/>
  <c r="IN175" i="51"/>
  <c r="IM175" i="51"/>
  <c r="IL175" i="51"/>
  <c r="IK175" i="51"/>
  <c r="IJ175" i="51"/>
  <c r="II175" i="51"/>
  <c r="IH175" i="51"/>
  <c r="IG175" i="51"/>
  <c r="IF175" i="51"/>
  <c r="IS174" i="51"/>
  <c r="IR174" i="51"/>
  <c r="IQ174" i="51"/>
  <c r="IP174" i="51"/>
  <c r="IO174" i="51"/>
  <c r="IN174" i="51"/>
  <c r="IM174" i="51"/>
  <c r="IL174" i="51"/>
  <c r="IK174" i="51"/>
  <c r="IJ174" i="51"/>
  <c r="II174" i="51"/>
  <c r="IH174" i="51"/>
  <c r="IG174" i="51"/>
  <c r="IF174" i="51"/>
  <c r="IS173" i="51"/>
  <c r="IR173" i="51"/>
  <c r="IQ173" i="51"/>
  <c r="IP173" i="51"/>
  <c r="IO173" i="51"/>
  <c r="IN173" i="51"/>
  <c r="IM173" i="51"/>
  <c r="IL173" i="51"/>
  <c r="IK173" i="51"/>
  <c r="IJ173" i="51"/>
  <c r="II173" i="51"/>
  <c r="IH173" i="51"/>
  <c r="IG173" i="51"/>
  <c r="IF173" i="51"/>
  <c r="IS172" i="51"/>
  <c r="IR172" i="51"/>
  <c r="IQ172" i="51"/>
  <c r="IP172" i="51"/>
  <c r="IO172" i="51"/>
  <c r="IN172" i="51"/>
  <c r="IM172" i="51"/>
  <c r="IL172" i="51"/>
  <c r="IK172" i="51"/>
  <c r="IJ172" i="51"/>
  <c r="II172" i="51"/>
  <c r="IH172" i="51"/>
  <c r="IG172" i="51"/>
  <c r="IF172" i="51"/>
  <c r="IS171" i="51"/>
  <c r="IR171" i="51"/>
  <c r="IQ171" i="51"/>
  <c r="IP171" i="51"/>
  <c r="IO171" i="51"/>
  <c r="IN171" i="51"/>
  <c r="IM171" i="51"/>
  <c r="IL171" i="51"/>
  <c r="IK171" i="51"/>
  <c r="IJ171" i="51"/>
  <c r="II171" i="51"/>
  <c r="IH171" i="51"/>
  <c r="IG171" i="51"/>
  <c r="IF171" i="51"/>
  <c r="IS170" i="51"/>
  <c r="IR170" i="51"/>
  <c r="IQ170" i="51"/>
  <c r="IP170" i="51"/>
  <c r="IO170" i="51"/>
  <c r="IN170" i="51"/>
  <c r="IM170" i="51"/>
  <c r="IL170" i="51"/>
  <c r="IK170" i="51"/>
  <c r="IJ170" i="51"/>
  <c r="II170" i="51"/>
  <c r="IH170" i="51"/>
  <c r="IG170" i="51"/>
  <c r="IF170" i="51"/>
  <c r="IS169" i="51"/>
  <c r="IR169" i="51"/>
  <c r="IQ169" i="51"/>
  <c r="IP169" i="51"/>
  <c r="IO169" i="51"/>
  <c r="IN169" i="51"/>
  <c r="IM169" i="51"/>
  <c r="IL169" i="51"/>
  <c r="IK169" i="51"/>
  <c r="IJ169" i="51"/>
  <c r="II169" i="51"/>
  <c r="IH169" i="51"/>
  <c r="IG169" i="51"/>
  <c r="IF169" i="51"/>
  <c r="IS168" i="51"/>
  <c r="IR168" i="51"/>
  <c r="IQ168" i="51"/>
  <c r="IP168" i="51"/>
  <c r="IO168" i="51"/>
  <c r="IN168" i="51"/>
  <c r="IM168" i="51"/>
  <c r="IL168" i="51"/>
  <c r="IK168" i="51"/>
  <c r="IJ168" i="51"/>
  <c r="II168" i="51"/>
  <c r="IH168" i="51"/>
  <c r="IG168" i="51"/>
  <c r="IF168" i="51"/>
  <c r="IS167" i="51"/>
  <c r="IR167" i="51"/>
  <c r="IQ167" i="51"/>
  <c r="IP167" i="51"/>
  <c r="IO167" i="51"/>
  <c r="IN167" i="51"/>
  <c r="IM167" i="51"/>
  <c r="IL167" i="51"/>
  <c r="IK167" i="51"/>
  <c r="IJ167" i="51"/>
  <c r="II167" i="51"/>
  <c r="IH167" i="51"/>
  <c r="IG167" i="51"/>
  <c r="IF167" i="51"/>
  <c r="IS166" i="51"/>
  <c r="IR166" i="51"/>
  <c r="IQ166" i="51"/>
  <c r="IP166" i="51"/>
  <c r="IO166" i="51"/>
  <c r="IN166" i="51"/>
  <c r="IM166" i="51"/>
  <c r="IL166" i="51"/>
  <c r="IK166" i="51"/>
  <c r="IJ166" i="51"/>
  <c r="II166" i="51"/>
  <c r="IH166" i="51"/>
  <c r="IG166" i="51"/>
  <c r="IF166" i="51"/>
  <c r="IS165" i="51"/>
  <c r="IR165" i="51"/>
  <c r="IQ165" i="51"/>
  <c r="IP165" i="51"/>
  <c r="IO165" i="51"/>
  <c r="IN165" i="51"/>
  <c r="IM165" i="51"/>
  <c r="IL165" i="51"/>
  <c r="IK165" i="51"/>
  <c r="IJ165" i="51"/>
  <c r="II165" i="51"/>
  <c r="IH165" i="51"/>
  <c r="IG165" i="51"/>
  <c r="IF165" i="51"/>
  <c r="IS164" i="51"/>
  <c r="IR164" i="51"/>
  <c r="IQ164" i="51"/>
  <c r="IP164" i="51"/>
  <c r="IO164" i="51"/>
  <c r="IN164" i="51"/>
  <c r="IM164" i="51"/>
  <c r="IL164" i="51"/>
  <c r="IK164" i="51"/>
  <c r="IJ164" i="51"/>
  <c r="II164" i="51"/>
  <c r="IH164" i="51"/>
  <c r="IG164" i="51"/>
  <c r="IF164" i="51"/>
  <c r="IS163" i="51"/>
  <c r="IR163" i="51"/>
  <c r="IQ163" i="51"/>
  <c r="IP163" i="51"/>
  <c r="IO163" i="51"/>
  <c r="IN163" i="51"/>
  <c r="IM163" i="51"/>
  <c r="IL163" i="51"/>
  <c r="IK163" i="51"/>
  <c r="IJ163" i="51"/>
  <c r="II163" i="51"/>
  <c r="IH163" i="51"/>
  <c r="IG163" i="51"/>
  <c r="IF163" i="51"/>
  <c r="IS162" i="51"/>
  <c r="IR162" i="51"/>
  <c r="IQ162" i="51"/>
  <c r="IP162" i="51"/>
  <c r="IO162" i="51"/>
  <c r="IN162" i="51"/>
  <c r="IM162" i="51"/>
  <c r="IL162" i="51"/>
  <c r="IK162" i="51"/>
  <c r="IJ162" i="51"/>
  <c r="II162" i="51"/>
  <c r="IH162" i="51"/>
  <c r="IG162" i="51"/>
  <c r="IF162" i="51"/>
  <c r="IS161" i="51"/>
  <c r="IR161" i="51"/>
  <c r="IQ161" i="51"/>
  <c r="IP161" i="51"/>
  <c r="IO161" i="51"/>
  <c r="IN161" i="51"/>
  <c r="IM161" i="51"/>
  <c r="IL161" i="51"/>
  <c r="IK161" i="51"/>
  <c r="IJ161" i="51"/>
  <c r="II161" i="51"/>
  <c r="IH161" i="51"/>
  <c r="IG161" i="51"/>
  <c r="IF161" i="51"/>
  <c r="IS160" i="51"/>
  <c r="IR160" i="51"/>
  <c r="IQ160" i="51"/>
  <c r="IP160" i="51"/>
  <c r="IO160" i="51"/>
  <c r="IN160" i="51"/>
  <c r="IM160" i="51"/>
  <c r="IL160" i="51"/>
  <c r="IK160" i="51"/>
  <c r="IJ160" i="51"/>
  <c r="II160" i="51"/>
  <c r="IH160" i="51"/>
  <c r="IG160" i="51"/>
  <c r="IF160" i="51"/>
  <c r="IS159" i="51"/>
  <c r="IR159" i="51"/>
  <c r="IQ159" i="51"/>
  <c r="IP159" i="51"/>
  <c r="IO159" i="51"/>
  <c r="IN159" i="51"/>
  <c r="IM159" i="51"/>
  <c r="IL159" i="51"/>
  <c r="IK159" i="51"/>
  <c r="IJ159" i="51"/>
  <c r="II159" i="51"/>
  <c r="IH159" i="51"/>
  <c r="IG159" i="51"/>
  <c r="IF159" i="51"/>
  <c r="IS158" i="51"/>
  <c r="IR158" i="51"/>
  <c r="IQ158" i="51"/>
  <c r="IP158" i="51"/>
  <c r="IO158" i="51"/>
  <c r="IN158" i="51"/>
  <c r="IM158" i="51"/>
  <c r="IL158" i="51"/>
  <c r="IK158" i="51"/>
  <c r="IJ158" i="51"/>
  <c r="II158" i="51"/>
  <c r="IH158" i="51"/>
  <c r="IG158" i="51"/>
  <c r="IF158" i="51"/>
  <c r="IS157" i="51"/>
  <c r="IR157" i="51"/>
  <c r="IQ157" i="51"/>
  <c r="IP157" i="51"/>
  <c r="IO157" i="51"/>
  <c r="IN157" i="51"/>
  <c r="IM157" i="51"/>
  <c r="IL157" i="51"/>
  <c r="IK157" i="51"/>
  <c r="IJ157" i="51"/>
  <c r="II157" i="51"/>
  <c r="IH157" i="51"/>
  <c r="IG157" i="51"/>
  <c r="IF157" i="51"/>
  <c r="IS156" i="51"/>
  <c r="IR156" i="51"/>
  <c r="IQ156" i="51"/>
  <c r="IP156" i="51"/>
  <c r="IO156" i="51"/>
  <c r="IN156" i="51"/>
  <c r="IM156" i="51"/>
  <c r="IL156" i="51"/>
  <c r="IK156" i="51"/>
  <c r="IJ156" i="51"/>
  <c r="II156" i="51"/>
  <c r="IH156" i="51"/>
  <c r="IG156" i="51"/>
  <c r="IF156" i="51"/>
  <c r="IS155" i="51"/>
  <c r="IR155" i="51"/>
  <c r="IQ155" i="51"/>
  <c r="IP155" i="51"/>
  <c r="IO155" i="51"/>
  <c r="IN155" i="51"/>
  <c r="IM155" i="51"/>
  <c r="IL155" i="51"/>
  <c r="IK155" i="51"/>
  <c r="IJ155" i="51"/>
  <c r="II155" i="51"/>
  <c r="IH155" i="51"/>
  <c r="IG155" i="51"/>
  <c r="IF155" i="51"/>
  <c r="IS154" i="51"/>
  <c r="IR154" i="51"/>
  <c r="IQ154" i="51"/>
  <c r="IP154" i="51"/>
  <c r="IO154" i="51"/>
  <c r="IN154" i="51"/>
  <c r="IM154" i="51"/>
  <c r="IL154" i="51"/>
  <c r="IK154" i="51"/>
  <c r="IJ154" i="51"/>
  <c r="II154" i="51"/>
  <c r="IH154" i="51"/>
  <c r="IG154" i="51"/>
  <c r="IF154" i="51"/>
  <c r="IS153" i="51"/>
  <c r="IR153" i="51"/>
  <c r="IQ153" i="51"/>
  <c r="IP153" i="51"/>
  <c r="IO153" i="51"/>
  <c r="IN153" i="51"/>
  <c r="IM153" i="51"/>
  <c r="IL153" i="51"/>
  <c r="IK153" i="51"/>
  <c r="IJ153" i="51"/>
  <c r="II153" i="51"/>
  <c r="IH153" i="51"/>
  <c r="IG153" i="51"/>
  <c r="IF153" i="51"/>
  <c r="IS152" i="51"/>
  <c r="IR152" i="51"/>
  <c r="IQ152" i="51"/>
  <c r="IP152" i="51"/>
  <c r="IO152" i="51"/>
  <c r="IN152" i="51"/>
  <c r="IM152" i="51"/>
  <c r="IL152" i="51"/>
  <c r="IK152" i="51"/>
  <c r="IJ152" i="51"/>
  <c r="II152" i="51"/>
  <c r="IH152" i="51"/>
  <c r="IG152" i="51"/>
  <c r="IF152" i="51"/>
  <c r="IS151" i="51"/>
  <c r="IR151" i="51"/>
  <c r="IQ151" i="51"/>
  <c r="IP151" i="51"/>
  <c r="IO151" i="51"/>
  <c r="IN151" i="51"/>
  <c r="IM151" i="51"/>
  <c r="IL151" i="51"/>
  <c r="IK151" i="51"/>
  <c r="IJ151" i="51"/>
  <c r="II151" i="51"/>
  <c r="IH151" i="51"/>
  <c r="IG151" i="51"/>
  <c r="IF151" i="51"/>
  <c r="IS150" i="51"/>
  <c r="IR150" i="51"/>
  <c r="IQ150" i="51"/>
  <c r="IP150" i="51"/>
  <c r="IO150" i="51"/>
  <c r="IN150" i="51"/>
  <c r="IM150" i="51"/>
  <c r="IL150" i="51"/>
  <c r="IK150" i="51"/>
  <c r="IJ150" i="51"/>
  <c r="II150" i="51"/>
  <c r="IH150" i="51"/>
  <c r="IG150" i="51"/>
  <c r="IF150" i="51"/>
  <c r="IS149" i="51"/>
  <c r="IR149" i="51"/>
  <c r="IQ149" i="51"/>
  <c r="IP149" i="51"/>
  <c r="IO149" i="51"/>
  <c r="IN149" i="51"/>
  <c r="IM149" i="51"/>
  <c r="IL149" i="51"/>
  <c r="IK149" i="51"/>
  <c r="IJ149" i="51"/>
  <c r="II149" i="51"/>
  <c r="IH149" i="51"/>
  <c r="IG149" i="51"/>
  <c r="IF149" i="51"/>
  <c r="IS148" i="51"/>
  <c r="IR148" i="51"/>
  <c r="IQ148" i="51"/>
  <c r="IP148" i="51"/>
  <c r="IO148" i="51"/>
  <c r="IN148" i="51"/>
  <c r="IM148" i="51"/>
  <c r="IL148" i="51"/>
  <c r="IK148" i="51"/>
  <c r="IJ148" i="51"/>
  <c r="II148" i="51"/>
  <c r="IH148" i="51"/>
  <c r="IG148" i="51"/>
  <c r="IF148" i="51"/>
  <c r="IS147" i="51"/>
  <c r="IR147" i="51"/>
  <c r="IQ147" i="51"/>
  <c r="IP147" i="51"/>
  <c r="IO147" i="51"/>
  <c r="IN147" i="51"/>
  <c r="IM147" i="51"/>
  <c r="IL147" i="51"/>
  <c r="IK147" i="51"/>
  <c r="IJ147" i="51"/>
  <c r="II147" i="51"/>
  <c r="IH147" i="51"/>
  <c r="IG147" i="51"/>
  <c r="IF147" i="51"/>
  <c r="IS146" i="51"/>
  <c r="IR146" i="51"/>
  <c r="IQ146" i="51"/>
  <c r="IP146" i="51"/>
  <c r="IO146" i="51"/>
  <c r="IN146" i="51"/>
  <c r="IM146" i="51"/>
  <c r="IL146" i="51"/>
  <c r="IK146" i="51"/>
  <c r="IJ146" i="51"/>
  <c r="II146" i="51"/>
  <c r="IH146" i="51"/>
  <c r="IG146" i="51"/>
  <c r="IF146" i="51"/>
  <c r="IS145" i="51"/>
  <c r="IR145" i="51"/>
  <c r="IQ145" i="51"/>
  <c r="IP145" i="51"/>
  <c r="IO145" i="51"/>
  <c r="IN145" i="51"/>
  <c r="IM145" i="51"/>
  <c r="IL145" i="51"/>
  <c r="IK145" i="51"/>
  <c r="IJ145" i="51"/>
  <c r="II145" i="51"/>
  <c r="IH145" i="51"/>
  <c r="IG145" i="51"/>
  <c r="IF145" i="51"/>
  <c r="IS144" i="51"/>
  <c r="IR144" i="51"/>
  <c r="IQ144" i="51"/>
  <c r="IP144" i="51"/>
  <c r="IO144" i="51"/>
  <c r="IN144" i="51"/>
  <c r="IM144" i="51"/>
  <c r="IL144" i="51"/>
  <c r="IK144" i="51"/>
  <c r="IJ144" i="51"/>
  <c r="II144" i="51"/>
  <c r="IH144" i="51"/>
  <c r="IG144" i="51"/>
  <c r="IF144" i="51"/>
  <c r="IS143" i="51"/>
  <c r="IR143" i="51"/>
  <c r="IQ143" i="51"/>
  <c r="IP143" i="51"/>
  <c r="IO143" i="51"/>
  <c r="IN143" i="51"/>
  <c r="IM143" i="51"/>
  <c r="IL143" i="51"/>
  <c r="IK143" i="51"/>
  <c r="IJ143" i="51"/>
  <c r="II143" i="51"/>
  <c r="IH143" i="51"/>
  <c r="IG143" i="51"/>
  <c r="IF143" i="51"/>
  <c r="IS142" i="51"/>
  <c r="IR142" i="51"/>
  <c r="IQ142" i="51"/>
  <c r="IP142" i="51"/>
  <c r="IO142" i="51"/>
  <c r="IN142" i="51"/>
  <c r="IM142" i="51"/>
  <c r="IL142" i="51"/>
  <c r="IK142" i="51"/>
  <c r="IJ142" i="51"/>
  <c r="II142" i="51"/>
  <c r="IH142" i="51"/>
  <c r="IG142" i="51"/>
  <c r="IF142" i="51"/>
  <c r="IS141" i="51"/>
  <c r="IR141" i="51"/>
  <c r="IQ141" i="51"/>
  <c r="IP141" i="51"/>
  <c r="IO141" i="51"/>
  <c r="IN141" i="51"/>
  <c r="IM141" i="51"/>
  <c r="IL141" i="51"/>
  <c r="IK141" i="51"/>
  <c r="IJ141" i="51"/>
  <c r="II141" i="51"/>
  <c r="IH141" i="51"/>
  <c r="IG141" i="51"/>
  <c r="IF141" i="51"/>
  <c r="IS140" i="51"/>
  <c r="IR140" i="51"/>
  <c r="IQ140" i="51"/>
  <c r="IP140" i="51"/>
  <c r="IO140" i="51"/>
  <c r="IN140" i="51"/>
  <c r="IM140" i="51"/>
  <c r="IL140" i="51"/>
  <c r="IK140" i="51"/>
  <c r="IJ140" i="51"/>
  <c r="II140" i="51"/>
  <c r="IH140" i="51"/>
  <c r="IG140" i="51"/>
  <c r="IF140" i="51"/>
  <c r="IS139" i="51"/>
  <c r="IR139" i="51"/>
  <c r="IQ139" i="51"/>
  <c r="IP139" i="51"/>
  <c r="IO139" i="51"/>
  <c r="IN139" i="51"/>
  <c r="IM139" i="51"/>
  <c r="IL139" i="51"/>
  <c r="IK139" i="51"/>
  <c r="IJ139" i="51"/>
  <c r="II139" i="51"/>
  <c r="IH139" i="51"/>
  <c r="IG139" i="51"/>
  <c r="IF139" i="51"/>
  <c r="IS138" i="51"/>
  <c r="IR138" i="51"/>
  <c r="IQ138" i="51"/>
  <c r="IP138" i="51"/>
  <c r="IO138" i="51"/>
  <c r="IN138" i="51"/>
  <c r="IM138" i="51"/>
  <c r="IL138" i="51"/>
  <c r="IK138" i="51"/>
  <c r="IJ138" i="51"/>
  <c r="II138" i="51"/>
  <c r="IH138" i="51"/>
  <c r="IG138" i="51"/>
  <c r="IF138" i="51"/>
  <c r="IS137" i="51"/>
  <c r="IR137" i="51"/>
  <c r="IQ137" i="51"/>
  <c r="IP137" i="51"/>
  <c r="IO137" i="51"/>
  <c r="IN137" i="51"/>
  <c r="IM137" i="51"/>
  <c r="IL137" i="51"/>
  <c r="IK137" i="51"/>
  <c r="IJ137" i="51"/>
  <c r="II137" i="51"/>
  <c r="IH137" i="51"/>
  <c r="IG137" i="51"/>
  <c r="IF137" i="51"/>
  <c r="IS136" i="51"/>
  <c r="IR136" i="51"/>
  <c r="IQ136" i="51"/>
  <c r="IP136" i="51"/>
  <c r="IO136" i="51"/>
  <c r="IN136" i="51"/>
  <c r="IM136" i="51"/>
  <c r="IL136" i="51"/>
  <c r="IK136" i="51"/>
  <c r="IJ136" i="51"/>
  <c r="II136" i="51"/>
  <c r="IH136" i="51"/>
  <c r="IG136" i="51"/>
  <c r="IF136" i="51"/>
  <c r="IS135" i="51"/>
  <c r="IR135" i="51"/>
  <c r="IQ135" i="51"/>
  <c r="IP135" i="51"/>
  <c r="IO135" i="51"/>
  <c r="IN135" i="51"/>
  <c r="IM135" i="51"/>
  <c r="IL135" i="51"/>
  <c r="IK135" i="51"/>
  <c r="IJ135" i="51"/>
  <c r="II135" i="51"/>
  <c r="IH135" i="51"/>
  <c r="IG135" i="51"/>
  <c r="IF135" i="51"/>
  <c r="IS134" i="51"/>
  <c r="IR134" i="51"/>
  <c r="IQ134" i="51"/>
  <c r="IP134" i="51"/>
  <c r="IO134" i="51"/>
  <c r="IN134" i="51"/>
  <c r="IM134" i="51"/>
  <c r="IL134" i="51"/>
  <c r="IK134" i="51"/>
  <c r="IJ134" i="51"/>
  <c r="II134" i="51"/>
  <c r="IH134" i="51"/>
  <c r="IG134" i="51"/>
  <c r="IF134" i="51"/>
  <c r="IS133" i="51"/>
  <c r="IR133" i="51"/>
  <c r="IQ133" i="51"/>
  <c r="IP133" i="51"/>
  <c r="IO133" i="51"/>
  <c r="IN133" i="51"/>
  <c r="IM133" i="51"/>
  <c r="IL133" i="51"/>
  <c r="IK133" i="51"/>
  <c r="IJ133" i="51"/>
  <c r="II133" i="51"/>
  <c r="IH133" i="51"/>
  <c r="IG133" i="51"/>
  <c r="IF133" i="51"/>
  <c r="IS132" i="51"/>
  <c r="IR132" i="51"/>
  <c r="IQ132" i="51"/>
  <c r="IP132" i="51"/>
  <c r="IO132" i="51"/>
  <c r="IN132" i="51"/>
  <c r="IM132" i="51"/>
  <c r="IL132" i="51"/>
  <c r="IK132" i="51"/>
  <c r="IJ132" i="51"/>
  <c r="II132" i="51"/>
  <c r="IH132" i="51"/>
  <c r="IG132" i="51"/>
  <c r="IF132" i="51"/>
  <c r="IS131" i="51"/>
  <c r="IR131" i="51"/>
  <c r="IQ131" i="51"/>
  <c r="IP131" i="51"/>
  <c r="IO131" i="51"/>
  <c r="IN131" i="51"/>
  <c r="IM131" i="51"/>
  <c r="IL131" i="51"/>
  <c r="IK131" i="51"/>
  <c r="IJ131" i="51"/>
  <c r="II131" i="51"/>
  <c r="IH131" i="51"/>
  <c r="IG131" i="51"/>
  <c r="IF131" i="51"/>
  <c r="IS130" i="51"/>
  <c r="IR130" i="51"/>
  <c r="IQ130" i="51"/>
  <c r="IP130" i="51"/>
  <c r="IO130" i="51"/>
  <c r="IN130" i="51"/>
  <c r="IM130" i="51"/>
  <c r="IL130" i="51"/>
  <c r="IK130" i="51"/>
  <c r="IJ130" i="51"/>
  <c r="II130" i="51"/>
  <c r="IH130" i="51"/>
  <c r="IG130" i="51"/>
  <c r="IF130" i="51"/>
  <c r="IS129" i="51"/>
  <c r="IR129" i="51"/>
  <c r="IQ129" i="51"/>
  <c r="IP129" i="51"/>
  <c r="IO129" i="51"/>
  <c r="IN129" i="51"/>
  <c r="IM129" i="51"/>
  <c r="IL129" i="51"/>
  <c r="IK129" i="51"/>
  <c r="IJ129" i="51"/>
  <c r="II129" i="51"/>
  <c r="IH129" i="51"/>
  <c r="IG129" i="51"/>
  <c r="IF129" i="51"/>
  <c r="IS128" i="51"/>
  <c r="IR128" i="51"/>
  <c r="IQ128" i="51"/>
  <c r="IP128" i="51"/>
  <c r="IO128" i="51"/>
  <c r="IN128" i="51"/>
  <c r="IM128" i="51"/>
  <c r="IL128" i="51"/>
  <c r="IK128" i="51"/>
  <c r="IJ128" i="51"/>
  <c r="II128" i="51"/>
  <c r="IH128" i="51"/>
  <c r="IG128" i="51"/>
  <c r="IF128" i="51"/>
  <c r="IS127" i="51"/>
  <c r="IR127" i="51"/>
  <c r="IQ127" i="51"/>
  <c r="IP127" i="51"/>
  <c r="IO127" i="51"/>
  <c r="IN127" i="51"/>
  <c r="IM127" i="51"/>
  <c r="IL127" i="51"/>
  <c r="IK127" i="51"/>
  <c r="IJ127" i="51"/>
  <c r="II127" i="51"/>
  <c r="IH127" i="51"/>
  <c r="IG127" i="51"/>
  <c r="IF127" i="51"/>
  <c r="IS126" i="51"/>
  <c r="IR126" i="51"/>
  <c r="IQ126" i="51"/>
  <c r="IP126" i="51"/>
  <c r="IO126" i="51"/>
  <c r="IN126" i="51"/>
  <c r="IM126" i="51"/>
  <c r="IL126" i="51"/>
  <c r="IK126" i="51"/>
  <c r="IJ126" i="51"/>
  <c r="II126" i="51"/>
  <c r="IH126" i="51"/>
  <c r="IG126" i="51"/>
  <c r="IF126" i="51"/>
  <c r="IS125" i="51"/>
  <c r="IR125" i="51"/>
  <c r="IQ125" i="51"/>
  <c r="IP125" i="51"/>
  <c r="IO125" i="51"/>
  <c r="IN125" i="51"/>
  <c r="IM125" i="51"/>
  <c r="IL125" i="51"/>
  <c r="IK125" i="51"/>
  <c r="IJ125" i="51"/>
  <c r="II125" i="51"/>
  <c r="IH125" i="51"/>
  <c r="IG125" i="51"/>
  <c r="IF125" i="51"/>
  <c r="IS124" i="51"/>
  <c r="IR124" i="51"/>
  <c r="IQ124" i="51"/>
  <c r="IP124" i="51"/>
  <c r="IO124" i="51"/>
  <c r="IN124" i="51"/>
  <c r="IM124" i="51"/>
  <c r="IL124" i="51"/>
  <c r="IK124" i="51"/>
  <c r="IJ124" i="51"/>
  <c r="II124" i="51"/>
  <c r="IH124" i="51"/>
  <c r="IG124" i="51"/>
  <c r="IF124" i="51"/>
  <c r="IS123" i="51"/>
  <c r="IR123" i="51"/>
  <c r="IQ123" i="51"/>
  <c r="IP123" i="51"/>
  <c r="IO123" i="51"/>
  <c r="IN123" i="51"/>
  <c r="IM123" i="51"/>
  <c r="IL123" i="51"/>
  <c r="IK123" i="51"/>
  <c r="IJ123" i="51"/>
  <c r="II123" i="51"/>
  <c r="IH123" i="51"/>
  <c r="IG123" i="51"/>
  <c r="IF123" i="51"/>
  <c r="IS122" i="51"/>
  <c r="IR122" i="51"/>
  <c r="IQ122" i="51"/>
  <c r="IP122" i="51"/>
  <c r="IO122" i="51"/>
  <c r="IN122" i="51"/>
  <c r="IM122" i="51"/>
  <c r="IL122" i="51"/>
  <c r="IK122" i="51"/>
  <c r="IJ122" i="51"/>
  <c r="II122" i="51"/>
  <c r="IH122" i="51"/>
  <c r="IG122" i="51"/>
  <c r="IF122" i="51"/>
  <c r="IS121" i="51"/>
  <c r="IR121" i="51"/>
  <c r="IQ121" i="51"/>
  <c r="IP121" i="51"/>
  <c r="IO121" i="51"/>
  <c r="IN121" i="51"/>
  <c r="IM121" i="51"/>
  <c r="IL121" i="51"/>
  <c r="IK121" i="51"/>
  <c r="IJ121" i="51"/>
  <c r="II121" i="51"/>
  <c r="IH121" i="51"/>
  <c r="IG121" i="51"/>
  <c r="IF121" i="51"/>
  <c r="IS120" i="51"/>
  <c r="IR120" i="51"/>
  <c r="IQ120" i="51"/>
  <c r="IP120" i="51"/>
  <c r="IO120" i="51"/>
  <c r="IN120" i="51"/>
  <c r="IM120" i="51"/>
  <c r="IL120" i="51"/>
  <c r="IK120" i="51"/>
  <c r="IJ120" i="51"/>
  <c r="II120" i="51"/>
  <c r="IH120" i="51"/>
  <c r="IG120" i="51"/>
  <c r="IF120" i="51"/>
  <c r="IS119" i="51"/>
  <c r="IR119" i="51"/>
  <c r="IQ119" i="51"/>
  <c r="IP119" i="51"/>
  <c r="IO119" i="51"/>
  <c r="IN119" i="51"/>
  <c r="IM119" i="51"/>
  <c r="IL119" i="51"/>
  <c r="IK119" i="51"/>
  <c r="IJ119" i="51"/>
  <c r="II119" i="51"/>
  <c r="IH119" i="51"/>
  <c r="IG119" i="51"/>
  <c r="IF119" i="51"/>
  <c r="IS118" i="51"/>
  <c r="IR118" i="51"/>
  <c r="IQ118" i="51"/>
  <c r="IP118" i="51"/>
  <c r="IO118" i="51"/>
  <c r="IN118" i="51"/>
  <c r="IM118" i="51"/>
  <c r="IL118" i="51"/>
  <c r="IK118" i="51"/>
  <c r="IJ118" i="51"/>
  <c r="II118" i="51"/>
  <c r="IH118" i="51"/>
  <c r="IG118" i="51"/>
  <c r="IF118" i="51"/>
  <c r="IS117" i="51"/>
  <c r="IR117" i="51"/>
  <c r="IQ117" i="51"/>
  <c r="IP117" i="51"/>
  <c r="IO117" i="51"/>
  <c r="IN117" i="51"/>
  <c r="IM117" i="51"/>
  <c r="IL117" i="51"/>
  <c r="IK117" i="51"/>
  <c r="IJ117" i="51"/>
  <c r="II117" i="51"/>
  <c r="IH117" i="51"/>
  <c r="IG117" i="51"/>
  <c r="IF117" i="51"/>
  <c r="IS116" i="51"/>
  <c r="IR116" i="51"/>
  <c r="IQ116" i="51"/>
  <c r="IP116" i="51"/>
  <c r="IO116" i="51"/>
  <c r="IN116" i="51"/>
  <c r="IM116" i="51"/>
  <c r="IL116" i="51"/>
  <c r="IK116" i="51"/>
  <c r="IJ116" i="51"/>
  <c r="II116" i="51"/>
  <c r="IH116" i="51"/>
  <c r="IG116" i="51"/>
  <c r="IF116" i="51"/>
  <c r="IS115" i="51"/>
  <c r="IR115" i="51"/>
  <c r="IQ115" i="51"/>
  <c r="IP115" i="51"/>
  <c r="IO115" i="51"/>
  <c r="IN115" i="51"/>
  <c r="IM115" i="51"/>
  <c r="IL115" i="51"/>
  <c r="IK115" i="51"/>
  <c r="IJ115" i="51"/>
  <c r="II115" i="51"/>
  <c r="IH115" i="51"/>
  <c r="IG115" i="51"/>
  <c r="IF115" i="51"/>
  <c r="IS114" i="51"/>
  <c r="IR114" i="51"/>
  <c r="IQ114" i="51"/>
  <c r="IP114" i="51"/>
  <c r="IO114" i="51"/>
  <c r="IN114" i="51"/>
  <c r="IM114" i="51"/>
  <c r="IL114" i="51"/>
  <c r="IK114" i="51"/>
  <c r="IJ114" i="51"/>
  <c r="II114" i="51"/>
  <c r="IH114" i="51"/>
  <c r="IG114" i="51"/>
  <c r="IF114" i="51"/>
  <c r="IS113" i="51"/>
  <c r="IR113" i="51"/>
  <c r="IQ113" i="51"/>
  <c r="IP113" i="51"/>
  <c r="IO113" i="51"/>
  <c r="IN113" i="51"/>
  <c r="IM113" i="51"/>
  <c r="IL113" i="51"/>
  <c r="IK113" i="51"/>
  <c r="IJ113" i="51"/>
  <c r="II113" i="51"/>
  <c r="IH113" i="51"/>
  <c r="IG113" i="51"/>
  <c r="IF113" i="51"/>
  <c r="IS112" i="51"/>
  <c r="IR112" i="51"/>
  <c r="IQ112" i="51"/>
  <c r="IP112" i="51"/>
  <c r="IO112" i="51"/>
  <c r="IN112" i="51"/>
  <c r="IM112" i="51"/>
  <c r="IL112" i="51"/>
  <c r="IK112" i="51"/>
  <c r="IJ112" i="51"/>
  <c r="II112" i="51"/>
  <c r="IH112" i="51"/>
  <c r="IG112" i="51"/>
  <c r="IF112" i="51"/>
  <c r="IS111" i="51"/>
  <c r="IR111" i="51"/>
  <c r="IQ111" i="51"/>
  <c r="IP111" i="51"/>
  <c r="IO111" i="51"/>
  <c r="IN111" i="51"/>
  <c r="IM111" i="51"/>
  <c r="IL111" i="51"/>
  <c r="IK111" i="51"/>
  <c r="IJ111" i="51"/>
  <c r="II111" i="51"/>
  <c r="IH111" i="51"/>
  <c r="IG111" i="51"/>
  <c r="IF111" i="51"/>
  <c r="IS110" i="51"/>
  <c r="IR110" i="51"/>
  <c r="IQ110" i="51"/>
  <c r="IP110" i="51"/>
  <c r="IO110" i="51"/>
  <c r="IN110" i="51"/>
  <c r="IM110" i="51"/>
  <c r="IL110" i="51"/>
  <c r="IK110" i="51"/>
  <c r="IJ110" i="51"/>
  <c r="II110" i="51"/>
  <c r="IH110" i="51"/>
  <c r="IG110" i="51"/>
  <c r="IF110" i="51"/>
  <c r="IS109" i="51"/>
  <c r="IR109" i="51"/>
  <c r="IQ109" i="51"/>
  <c r="IP109" i="51"/>
  <c r="IO109" i="51"/>
  <c r="IN109" i="51"/>
  <c r="IM109" i="51"/>
  <c r="IL109" i="51"/>
  <c r="IK109" i="51"/>
  <c r="IJ109" i="51"/>
  <c r="II109" i="51"/>
  <c r="IH109" i="51"/>
  <c r="IG109" i="51"/>
  <c r="IF109" i="51"/>
  <c r="IS108" i="51"/>
  <c r="IR108" i="51"/>
  <c r="IQ108" i="51"/>
  <c r="IP108" i="51"/>
  <c r="IO108" i="51"/>
  <c r="IN108" i="51"/>
  <c r="IM108" i="51"/>
  <c r="IL108" i="51"/>
  <c r="IK108" i="51"/>
  <c r="IJ108" i="51"/>
  <c r="II108" i="51"/>
  <c r="IH108" i="51"/>
  <c r="IG108" i="51"/>
  <c r="IF108" i="51"/>
  <c r="IS107" i="51"/>
  <c r="IR107" i="51"/>
  <c r="IQ107" i="51"/>
  <c r="IP107" i="51"/>
  <c r="IO107" i="51"/>
  <c r="IN107" i="51"/>
  <c r="IM107" i="51"/>
  <c r="IL107" i="51"/>
  <c r="IK107" i="51"/>
  <c r="IJ107" i="51"/>
  <c r="II107" i="51"/>
  <c r="IH107" i="51"/>
  <c r="IG107" i="51"/>
  <c r="IF107" i="51"/>
  <c r="IS106" i="51"/>
  <c r="IR106" i="51"/>
  <c r="IQ106" i="51"/>
  <c r="IP106" i="51"/>
  <c r="IO106" i="51"/>
  <c r="IN106" i="51"/>
  <c r="IM106" i="51"/>
  <c r="IL106" i="51"/>
  <c r="IK106" i="51"/>
  <c r="IJ106" i="51"/>
  <c r="II106" i="51"/>
  <c r="IH106" i="51"/>
  <c r="IG106" i="51"/>
  <c r="IF106" i="51"/>
  <c r="IS105" i="51"/>
  <c r="IR105" i="51"/>
  <c r="IQ105" i="51"/>
  <c r="IP105" i="51"/>
  <c r="IO105" i="51"/>
  <c r="IN105" i="51"/>
  <c r="IM105" i="51"/>
  <c r="IL105" i="51"/>
  <c r="IK105" i="51"/>
  <c r="IJ105" i="51"/>
  <c r="II105" i="51"/>
  <c r="IH105" i="51"/>
  <c r="IG105" i="51"/>
  <c r="IF105" i="51"/>
  <c r="IS104" i="51"/>
  <c r="IR104" i="51"/>
  <c r="IQ104" i="51"/>
  <c r="IP104" i="51"/>
  <c r="IO104" i="51"/>
  <c r="IN104" i="51"/>
  <c r="IM104" i="51"/>
  <c r="IL104" i="51"/>
  <c r="IK104" i="51"/>
  <c r="IJ104" i="51"/>
  <c r="II104" i="51"/>
  <c r="IH104" i="51"/>
  <c r="IG104" i="51"/>
  <c r="IF104" i="51"/>
  <c r="IS103" i="51"/>
  <c r="IR103" i="51"/>
  <c r="IQ103" i="51"/>
  <c r="IP103" i="51"/>
  <c r="IO103" i="51"/>
  <c r="IN103" i="51"/>
  <c r="IM103" i="51"/>
  <c r="IL103" i="51"/>
  <c r="IK103" i="51"/>
  <c r="IJ103" i="51"/>
  <c r="II103" i="51"/>
  <c r="IH103" i="51"/>
  <c r="IG103" i="51"/>
  <c r="IF103" i="51"/>
  <c r="IS102" i="51"/>
  <c r="IR102" i="51"/>
  <c r="IQ102" i="51"/>
  <c r="IP102" i="51"/>
  <c r="IO102" i="51"/>
  <c r="IN102" i="51"/>
  <c r="IM102" i="51"/>
  <c r="IL102" i="51"/>
  <c r="IK102" i="51"/>
  <c r="IJ102" i="51"/>
  <c r="II102" i="51"/>
  <c r="IH102" i="51"/>
  <c r="IG102" i="51"/>
  <c r="IF102" i="51"/>
  <c r="IS101" i="51"/>
  <c r="IR101" i="51"/>
  <c r="IQ101" i="51"/>
  <c r="IP101" i="51"/>
  <c r="IO101" i="51"/>
  <c r="IN101" i="51"/>
  <c r="IM101" i="51"/>
  <c r="IL101" i="51"/>
  <c r="IK101" i="51"/>
  <c r="IJ101" i="51"/>
  <c r="II101" i="51"/>
  <c r="IH101" i="51"/>
  <c r="IG101" i="51"/>
  <c r="IF101" i="51"/>
  <c r="IS100" i="51"/>
  <c r="IR100" i="51"/>
  <c r="IQ100" i="51"/>
  <c r="IP100" i="51"/>
  <c r="IO100" i="51"/>
  <c r="IN100" i="51"/>
  <c r="IM100" i="51"/>
  <c r="IL100" i="51"/>
  <c r="IK100" i="51"/>
  <c r="IJ100" i="51"/>
  <c r="II100" i="51"/>
  <c r="IH100" i="51"/>
  <c r="IG100" i="51"/>
  <c r="IF100" i="51"/>
  <c r="IS99" i="51"/>
  <c r="IR99" i="51"/>
  <c r="IQ99" i="51"/>
  <c r="IP99" i="51"/>
  <c r="IO99" i="51"/>
  <c r="IN99" i="51"/>
  <c r="IM99" i="51"/>
  <c r="IL99" i="51"/>
  <c r="IK99" i="51"/>
  <c r="IJ99" i="51"/>
  <c r="II99" i="51"/>
  <c r="IH99" i="51"/>
  <c r="IG99" i="51"/>
  <c r="IF99" i="51"/>
  <c r="IS98" i="51"/>
  <c r="IR98" i="51"/>
  <c r="IQ98" i="51"/>
  <c r="IP98" i="51"/>
  <c r="IO98" i="51"/>
  <c r="IN98" i="51"/>
  <c r="IM98" i="51"/>
  <c r="IL98" i="51"/>
  <c r="IK98" i="51"/>
  <c r="IJ98" i="51"/>
  <c r="II98" i="51"/>
  <c r="IH98" i="51"/>
  <c r="IG98" i="51"/>
  <c r="IF98" i="51"/>
  <c r="IS97" i="51"/>
  <c r="IR97" i="51"/>
  <c r="IQ97" i="51"/>
  <c r="IP97" i="51"/>
  <c r="IO97" i="51"/>
  <c r="IN97" i="51"/>
  <c r="IM97" i="51"/>
  <c r="IL97" i="51"/>
  <c r="IK97" i="51"/>
  <c r="IJ97" i="51"/>
  <c r="II97" i="51"/>
  <c r="IH97" i="51"/>
  <c r="IG97" i="51"/>
  <c r="IF97" i="51"/>
  <c r="IS96" i="51"/>
  <c r="IR96" i="51"/>
  <c r="IQ96" i="51"/>
  <c r="IP96" i="51"/>
  <c r="IO96" i="51"/>
  <c r="IN96" i="51"/>
  <c r="IM96" i="51"/>
  <c r="IL96" i="51"/>
  <c r="IK96" i="51"/>
  <c r="IJ96" i="51"/>
  <c r="II96" i="51"/>
  <c r="IH96" i="51"/>
  <c r="IG96" i="51"/>
  <c r="IF96" i="51"/>
  <c r="IS95" i="51"/>
  <c r="IR95" i="51"/>
  <c r="IQ95" i="51"/>
  <c r="IP95" i="51"/>
  <c r="IO95" i="51"/>
  <c r="IN95" i="51"/>
  <c r="IM95" i="51"/>
  <c r="IL95" i="51"/>
  <c r="IK95" i="51"/>
  <c r="IJ95" i="51"/>
  <c r="II95" i="51"/>
  <c r="IH95" i="51"/>
  <c r="IG95" i="51"/>
  <c r="IF95" i="51"/>
  <c r="IS94" i="51"/>
  <c r="IR94" i="51"/>
  <c r="IQ94" i="51"/>
  <c r="IP94" i="51"/>
  <c r="IO94" i="51"/>
  <c r="IN94" i="51"/>
  <c r="IM94" i="51"/>
  <c r="IL94" i="51"/>
  <c r="IK94" i="51"/>
  <c r="IJ94" i="51"/>
  <c r="II94" i="51"/>
  <c r="IH94" i="51"/>
  <c r="IG94" i="51"/>
  <c r="IF94" i="51"/>
  <c r="IS93" i="51"/>
  <c r="IR93" i="51"/>
  <c r="IQ93" i="51"/>
  <c r="IP93" i="51"/>
  <c r="IO93" i="51"/>
  <c r="IN93" i="51"/>
  <c r="IM93" i="51"/>
  <c r="IL93" i="51"/>
  <c r="IK93" i="51"/>
  <c r="IJ93" i="51"/>
  <c r="II93" i="51"/>
  <c r="IH93" i="51"/>
  <c r="IG93" i="51"/>
  <c r="IF93" i="51"/>
  <c r="IS92" i="51"/>
  <c r="IR92" i="51"/>
  <c r="IQ92" i="51"/>
  <c r="IP92" i="51"/>
  <c r="IO92" i="51"/>
  <c r="IN92" i="51"/>
  <c r="IM92" i="51"/>
  <c r="IL92" i="51"/>
  <c r="IK92" i="51"/>
  <c r="IJ92" i="51"/>
  <c r="II92" i="51"/>
  <c r="IH92" i="51"/>
  <c r="IG92" i="51"/>
  <c r="IF92" i="51"/>
  <c r="IS91" i="51"/>
  <c r="IR91" i="51"/>
  <c r="IQ91" i="51"/>
  <c r="IP91" i="51"/>
  <c r="IO91" i="51"/>
  <c r="IN91" i="51"/>
  <c r="IM91" i="51"/>
  <c r="IL91" i="51"/>
  <c r="IK91" i="51"/>
  <c r="IJ91" i="51"/>
  <c r="II91" i="51"/>
  <c r="IH91" i="51"/>
  <c r="IG91" i="51"/>
  <c r="IF91" i="51"/>
  <c r="IS90" i="51"/>
  <c r="IR90" i="51"/>
  <c r="IQ90" i="51"/>
  <c r="IP90" i="51"/>
  <c r="IO90" i="51"/>
  <c r="IN90" i="51"/>
  <c r="IM90" i="51"/>
  <c r="IL90" i="51"/>
  <c r="IK90" i="51"/>
  <c r="IJ90" i="51"/>
  <c r="II90" i="51"/>
  <c r="IH90" i="51"/>
  <c r="IG90" i="51"/>
  <c r="IF90" i="51"/>
  <c r="IS89" i="51"/>
  <c r="IR89" i="51"/>
  <c r="IQ89" i="51"/>
  <c r="IP89" i="51"/>
  <c r="IO89" i="51"/>
  <c r="IN89" i="51"/>
  <c r="IM89" i="51"/>
  <c r="IL89" i="51"/>
  <c r="IK89" i="51"/>
  <c r="IJ89" i="51"/>
  <c r="II89" i="51"/>
  <c r="IH89" i="51"/>
  <c r="IG89" i="51"/>
  <c r="IF89" i="51"/>
  <c r="IS88" i="51"/>
  <c r="IR88" i="51"/>
  <c r="IQ88" i="51"/>
  <c r="IP88" i="51"/>
  <c r="IO88" i="51"/>
  <c r="IN88" i="51"/>
  <c r="IM88" i="51"/>
  <c r="IL88" i="51"/>
  <c r="IK88" i="51"/>
  <c r="IJ88" i="51"/>
  <c r="II88" i="51"/>
  <c r="IH88" i="51"/>
  <c r="IG88" i="51"/>
  <c r="IF88" i="51"/>
  <c r="IS87" i="51"/>
  <c r="IR87" i="51"/>
  <c r="IQ87" i="51"/>
  <c r="IP87" i="51"/>
  <c r="IO87" i="51"/>
  <c r="IN87" i="51"/>
  <c r="IM87" i="51"/>
  <c r="IL87" i="51"/>
  <c r="IK87" i="51"/>
  <c r="IJ87" i="51"/>
  <c r="II87" i="51"/>
  <c r="IH87" i="51"/>
  <c r="IG87" i="51"/>
  <c r="IF87" i="51"/>
  <c r="IS86" i="51"/>
  <c r="IR86" i="51"/>
  <c r="IQ86" i="51"/>
  <c r="IP86" i="51"/>
  <c r="IO86" i="51"/>
  <c r="IN86" i="51"/>
  <c r="IM86" i="51"/>
  <c r="IL86" i="51"/>
  <c r="IK86" i="51"/>
  <c r="IJ86" i="51"/>
  <c r="II86" i="51"/>
  <c r="IH86" i="51"/>
  <c r="IG86" i="51"/>
  <c r="IF86" i="51"/>
  <c r="IS85" i="51"/>
  <c r="IR85" i="51"/>
  <c r="IQ85" i="51"/>
  <c r="IP85" i="51"/>
  <c r="IO85" i="51"/>
  <c r="IN85" i="51"/>
  <c r="IM85" i="51"/>
  <c r="IL85" i="51"/>
  <c r="IK85" i="51"/>
  <c r="IJ85" i="51"/>
  <c r="II85" i="51"/>
  <c r="IH85" i="51"/>
  <c r="IG85" i="51"/>
  <c r="IF85" i="51"/>
  <c r="IS84" i="51"/>
  <c r="IR84" i="51"/>
  <c r="IQ84" i="51"/>
  <c r="IP84" i="51"/>
  <c r="IO84" i="51"/>
  <c r="IN84" i="51"/>
  <c r="IM84" i="51"/>
  <c r="IL84" i="51"/>
  <c r="IK84" i="51"/>
  <c r="IJ84" i="51"/>
  <c r="II84" i="51"/>
  <c r="IH84" i="51"/>
  <c r="IG84" i="51"/>
  <c r="IF84" i="51"/>
  <c r="IS83" i="51"/>
  <c r="IR83" i="51"/>
  <c r="IQ83" i="51"/>
  <c r="IP83" i="51"/>
  <c r="IO83" i="51"/>
  <c r="IN83" i="51"/>
  <c r="IM83" i="51"/>
  <c r="IL83" i="51"/>
  <c r="IK83" i="51"/>
  <c r="IJ83" i="51"/>
  <c r="II83" i="51"/>
  <c r="IH83" i="51"/>
  <c r="IG83" i="51"/>
  <c r="IF83" i="51"/>
  <c r="IS82" i="51"/>
  <c r="IR82" i="51"/>
  <c r="IQ82" i="51"/>
  <c r="IP82" i="51"/>
  <c r="IO82" i="51"/>
  <c r="IN82" i="51"/>
  <c r="IM82" i="51"/>
  <c r="IL82" i="51"/>
  <c r="IK82" i="51"/>
  <c r="IJ82" i="51"/>
  <c r="II82" i="51"/>
  <c r="IH82" i="51"/>
  <c r="IG82" i="51"/>
  <c r="IF82" i="51"/>
  <c r="IS81" i="51"/>
  <c r="IR81" i="51"/>
  <c r="IQ81" i="51"/>
  <c r="IP81" i="51"/>
  <c r="IO81" i="51"/>
  <c r="IN81" i="51"/>
  <c r="IM81" i="51"/>
  <c r="IL81" i="51"/>
  <c r="IK81" i="51"/>
  <c r="IJ81" i="51"/>
  <c r="II81" i="51"/>
  <c r="IH81" i="51"/>
  <c r="IG81" i="51"/>
  <c r="IF81" i="51"/>
  <c r="IS80" i="51"/>
  <c r="IR80" i="51"/>
  <c r="IQ80" i="51"/>
  <c r="IP80" i="51"/>
  <c r="IO80" i="51"/>
  <c r="IN80" i="51"/>
  <c r="IM80" i="51"/>
  <c r="IL80" i="51"/>
  <c r="IK80" i="51"/>
  <c r="IJ80" i="51"/>
  <c r="II80" i="51"/>
  <c r="IH80" i="51"/>
  <c r="IG80" i="51"/>
  <c r="IF80" i="51"/>
  <c r="IS79" i="51"/>
  <c r="IR79" i="51"/>
  <c r="IQ79" i="51"/>
  <c r="IP79" i="51"/>
  <c r="IO79" i="51"/>
  <c r="IN79" i="51"/>
  <c r="IM79" i="51"/>
  <c r="IL79" i="51"/>
  <c r="IK79" i="51"/>
  <c r="IJ79" i="51"/>
  <c r="II79" i="51"/>
  <c r="IH79" i="51"/>
  <c r="IG79" i="51"/>
  <c r="IF79" i="51"/>
  <c r="IS78" i="51"/>
  <c r="IR78" i="51"/>
  <c r="IQ78" i="51"/>
  <c r="IP78" i="51"/>
  <c r="IO78" i="51"/>
  <c r="IN78" i="51"/>
  <c r="IM78" i="51"/>
  <c r="IL78" i="51"/>
  <c r="IK78" i="51"/>
  <c r="IJ78" i="51"/>
  <c r="II78" i="51"/>
  <c r="IH78" i="51"/>
  <c r="IG78" i="51"/>
  <c r="IF78" i="51"/>
  <c r="IS77" i="51"/>
  <c r="IR77" i="51"/>
  <c r="IQ77" i="51"/>
  <c r="IP77" i="51"/>
  <c r="IO77" i="51"/>
  <c r="IN77" i="51"/>
  <c r="IM77" i="51"/>
  <c r="IL77" i="51"/>
  <c r="IK77" i="51"/>
  <c r="IJ77" i="51"/>
  <c r="II77" i="51"/>
  <c r="IH77" i="51"/>
  <c r="IG77" i="51"/>
  <c r="IF77" i="51"/>
  <c r="IS76" i="51"/>
  <c r="IR76" i="51"/>
  <c r="IQ76" i="51"/>
  <c r="IP76" i="51"/>
  <c r="IO76" i="51"/>
  <c r="IN76" i="51"/>
  <c r="IM76" i="51"/>
  <c r="IL76" i="51"/>
  <c r="IK76" i="51"/>
  <c r="IJ76" i="51"/>
  <c r="II76" i="51"/>
  <c r="IH76" i="51"/>
  <c r="IG76" i="51"/>
  <c r="IF76" i="51"/>
  <c r="IS75" i="51"/>
  <c r="IR75" i="51"/>
  <c r="IQ75" i="51"/>
  <c r="IP75" i="51"/>
  <c r="IO75" i="51"/>
  <c r="IN75" i="51"/>
  <c r="IM75" i="51"/>
  <c r="IL75" i="51"/>
  <c r="IK75" i="51"/>
  <c r="IJ75" i="51"/>
  <c r="II75" i="51"/>
  <c r="IH75" i="51"/>
  <c r="IG75" i="51"/>
  <c r="IF75" i="51"/>
  <c r="IS74" i="51"/>
  <c r="IR74" i="51"/>
  <c r="IQ74" i="51"/>
  <c r="IP74" i="51"/>
  <c r="IO74" i="51"/>
  <c r="IN74" i="51"/>
  <c r="IM74" i="51"/>
  <c r="IL74" i="51"/>
  <c r="IK74" i="51"/>
  <c r="IJ74" i="51"/>
  <c r="II74" i="51"/>
  <c r="IH74" i="51"/>
  <c r="IG74" i="51"/>
  <c r="IF74" i="51"/>
  <c r="IS73" i="51"/>
  <c r="IR73" i="51"/>
  <c r="IQ73" i="51"/>
  <c r="IP73" i="51"/>
  <c r="IO73" i="51"/>
  <c r="IN73" i="51"/>
  <c r="IM73" i="51"/>
  <c r="IL73" i="51"/>
  <c r="IK73" i="51"/>
  <c r="IJ73" i="51"/>
  <c r="II73" i="51"/>
  <c r="IH73" i="51"/>
  <c r="IG73" i="51"/>
  <c r="IF73" i="51"/>
  <c r="IS72" i="51"/>
  <c r="IR72" i="51"/>
  <c r="IQ72" i="51"/>
  <c r="IP72" i="51"/>
  <c r="IO72" i="51"/>
  <c r="IN72" i="51"/>
  <c r="IM72" i="51"/>
  <c r="IL72" i="51"/>
  <c r="IK72" i="51"/>
  <c r="IJ72" i="51"/>
  <c r="II72" i="51"/>
  <c r="IH72" i="51"/>
  <c r="IG72" i="51"/>
  <c r="IF72" i="51"/>
  <c r="IS71" i="51"/>
  <c r="IR71" i="51"/>
  <c r="IQ71" i="51"/>
  <c r="IP71" i="51"/>
  <c r="IO71" i="51"/>
  <c r="IN71" i="51"/>
  <c r="IM71" i="51"/>
  <c r="IL71" i="51"/>
  <c r="IK71" i="51"/>
  <c r="IJ71" i="51"/>
  <c r="II71" i="51"/>
  <c r="IH71" i="51"/>
  <c r="IG71" i="51"/>
  <c r="IF71" i="51"/>
  <c r="IS70" i="51"/>
  <c r="IR70" i="51"/>
  <c r="IQ70" i="51"/>
  <c r="IP70" i="51"/>
  <c r="IO70" i="51"/>
  <c r="IN70" i="51"/>
  <c r="IM70" i="51"/>
  <c r="IL70" i="51"/>
  <c r="IK70" i="51"/>
  <c r="IJ70" i="51"/>
  <c r="II70" i="51"/>
  <c r="IH70" i="51"/>
  <c r="IG70" i="51"/>
  <c r="IF70" i="51"/>
  <c r="IS69" i="51"/>
  <c r="IR69" i="51"/>
  <c r="IQ69" i="51"/>
  <c r="IP69" i="51"/>
  <c r="IO69" i="51"/>
  <c r="IN69" i="51"/>
  <c r="IM69" i="51"/>
  <c r="IL69" i="51"/>
  <c r="IK69" i="51"/>
  <c r="IJ69" i="51"/>
  <c r="II69" i="51"/>
  <c r="IH69" i="51"/>
  <c r="IG69" i="51"/>
  <c r="IF69" i="51"/>
  <c r="IS68" i="51"/>
  <c r="IR68" i="51"/>
  <c r="IQ68" i="51"/>
  <c r="IP68" i="51"/>
  <c r="IO68" i="51"/>
  <c r="IN68" i="51"/>
  <c r="IM68" i="51"/>
  <c r="IL68" i="51"/>
  <c r="IK68" i="51"/>
  <c r="IJ68" i="51"/>
  <c r="II68" i="51"/>
  <c r="IH68" i="51"/>
  <c r="IG68" i="51"/>
  <c r="IF68" i="51"/>
  <c r="IS67" i="51"/>
  <c r="IR67" i="51"/>
  <c r="IQ67" i="51"/>
  <c r="IP67" i="51"/>
  <c r="IO67" i="51"/>
  <c r="IN67" i="51"/>
  <c r="IM67" i="51"/>
  <c r="IL67" i="51"/>
  <c r="IK67" i="51"/>
  <c r="IJ67" i="51"/>
  <c r="II67" i="51"/>
  <c r="IH67" i="51"/>
  <c r="IG67" i="51"/>
  <c r="IF67" i="51"/>
  <c r="IS66" i="51"/>
  <c r="IR66" i="51"/>
  <c r="IQ66" i="51"/>
  <c r="IP66" i="51"/>
  <c r="IO66" i="51"/>
  <c r="IN66" i="51"/>
  <c r="IM66" i="51"/>
  <c r="IL66" i="51"/>
  <c r="IK66" i="51"/>
  <c r="IJ66" i="51"/>
  <c r="II66" i="51"/>
  <c r="IH66" i="51"/>
  <c r="IG66" i="51"/>
  <c r="IF66" i="51"/>
  <c r="IS65" i="51"/>
  <c r="IR65" i="51"/>
  <c r="IQ65" i="51"/>
  <c r="IP65" i="51"/>
  <c r="IO65" i="51"/>
  <c r="IN65" i="51"/>
  <c r="IM65" i="51"/>
  <c r="IL65" i="51"/>
  <c r="IK65" i="51"/>
  <c r="IJ65" i="51"/>
  <c r="II65" i="51"/>
  <c r="IH65" i="51"/>
  <c r="IG65" i="51"/>
  <c r="IF65" i="51"/>
  <c r="IS64" i="51"/>
  <c r="IR64" i="51"/>
  <c r="IQ64" i="51"/>
  <c r="IP64" i="51"/>
  <c r="IO64" i="51"/>
  <c r="IN64" i="51"/>
  <c r="IM64" i="51"/>
  <c r="IL64" i="51"/>
  <c r="IK64" i="51"/>
  <c r="IJ64" i="51"/>
  <c r="II64" i="51"/>
  <c r="IH64" i="51"/>
  <c r="IG64" i="51"/>
  <c r="IF64" i="51"/>
  <c r="IS63" i="51"/>
  <c r="IR63" i="51"/>
  <c r="IQ63" i="51"/>
  <c r="IP63" i="51"/>
  <c r="IO63" i="51"/>
  <c r="IN63" i="51"/>
  <c r="IM63" i="51"/>
  <c r="IL63" i="51"/>
  <c r="IK63" i="51"/>
  <c r="IJ63" i="51"/>
  <c r="II63" i="51"/>
  <c r="IH63" i="51"/>
  <c r="IG63" i="51"/>
  <c r="IF63" i="51"/>
  <c r="IS62" i="51"/>
  <c r="IR62" i="51"/>
  <c r="IQ62" i="51"/>
  <c r="IP62" i="51"/>
  <c r="IO62" i="51"/>
  <c r="IN62" i="51"/>
  <c r="IM62" i="51"/>
  <c r="IL62" i="51"/>
  <c r="IK62" i="51"/>
  <c r="IJ62" i="51"/>
  <c r="II62" i="51"/>
  <c r="IH62" i="51"/>
  <c r="IG62" i="51"/>
  <c r="IF62" i="51"/>
  <c r="IS61" i="51"/>
  <c r="IR61" i="51"/>
  <c r="IQ61" i="51"/>
  <c r="IP61" i="51"/>
  <c r="IO61" i="51"/>
  <c r="IN61" i="51"/>
  <c r="IM61" i="51"/>
  <c r="IL61" i="51"/>
  <c r="IK61" i="51"/>
  <c r="IJ61" i="51"/>
  <c r="II61" i="51"/>
  <c r="IH61" i="51"/>
  <c r="IG61" i="51"/>
  <c r="IF61" i="51"/>
  <c r="IS60" i="51"/>
  <c r="IR60" i="51"/>
  <c r="IQ60" i="51"/>
  <c r="IP60" i="51"/>
  <c r="IO60" i="51"/>
  <c r="IN60" i="51"/>
  <c r="IM60" i="51"/>
  <c r="IL60" i="51"/>
  <c r="IK60" i="51"/>
  <c r="IJ60" i="51"/>
  <c r="II60" i="51"/>
  <c r="IH60" i="51"/>
  <c r="IG60" i="51"/>
  <c r="IF60" i="51"/>
  <c r="IS59" i="51"/>
  <c r="IR59" i="51"/>
  <c r="IQ59" i="51"/>
  <c r="IP59" i="51"/>
  <c r="IO59" i="51"/>
  <c r="IN59" i="51"/>
  <c r="IM59" i="51"/>
  <c r="IL59" i="51"/>
  <c r="IK59" i="51"/>
  <c r="IJ59" i="51"/>
  <c r="II59" i="51"/>
  <c r="IH59" i="51"/>
  <c r="IG59" i="51"/>
  <c r="IF59" i="51"/>
  <c r="IS58" i="51"/>
  <c r="IR58" i="51"/>
  <c r="IQ58" i="51"/>
  <c r="IP58" i="51"/>
  <c r="IO58" i="51"/>
  <c r="IN58" i="51"/>
  <c r="IM58" i="51"/>
  <c r="IL58" i="51"/>
  <c r="IK58" i="51"/>
  <c r="IJ58" i="51"/>
  <c r="II58" i="51"/>
  <c r="IH58" i="51"/>
  <c r="IG58" i="51"/>
  <c r="IF58" i="51"/>
  <c r="IS57" i="51"/>
  <c r="IR57" i="51"/>
  <c r="IQ57" i="51"/>
  <c r="IP57" i="51"/>
  <c r="IO57" i="51"/>
  <c r="IN57" i="51"/>
  <c r="IM57" i="51"/>
  <c r="IL57" i="51"/>
  <c r="IK57" i="51"/>
  <c r="IJ57" i="51"/>
  <c r="II57" i="51"/>
  <c r="IH57" i="51"/>
  <c r="IG57" i="51"/>
  <c r="IF57" i="51"/>
  <c r="IS56" i="51"/>
  <c r="IR56" i="51"/>
  <c r="IQ56" i="51"/>
  <c r="IP56" i="51"/>
  <c r="IO56" i="51"/>
  <c r="IN56" i="51"/>
  <c r="IM56" i="51"/>
  <c r="IL56" i="51"/>
  <c r="IK56" i="51"/>
  <c r="IJ56" i="51"/>
  <c r="II56" i="51"/>
  <c r="IH56" i="51"/>
  <c r="IG56" i="51"/>
  <c r="IF56" i="51"/>
  <c r="IS55" i="51"/>
  <c r="IR55" i="51"/>
  <c r="IQ55" i="51"/>
  <c r="IP55" i="51"/>
  <c r="IO55" i="51"/>
  <c r="IN55" i="51"/>
  <c r="IM55" i="51"/>
  <c r="IL55" i="51"/>
  <c r="IK55" i="51"/>
  <c r="IJ55" i="51"/>
  <c r="II55" i="51"/>
  <c r="IH55" i="51"/>
  <c r="IG55" i="51"/>
  <c r="IF55" i="51"/>
  <c r="IS54" i="51"/>
  <c r="IR54" i="51"/>
  <c r="IQ54" i="51"/>
  <c r="IP54" i="51"/>
  <c r="IO54" i="51"/>
  <c r="IN54" i="51"/>
  <c r="IM54" i="51"/>
  <c r="IL54" i="51"/>
  <c r="IK54" i="51"/>
  <c r="IJ54" i="51"/>
  <c r="II54" i="51"/>
  <c r="IH54" i="51"/>
  <c r="IG54" i="51"/>
  <c r="IF54" i="51"/>
  <c r="IS53" i="51"/>
  <c r="IR53" i="51"/>
  <c r="IQ53" i="51"/>
  <c r="IP53" i="51"/>
  <c r="IO53" i="51"/>
  <c r="IN53" i="51"/>
  <c r="IM53" i="51"/>
  <c r="IL53" i="51"/>
  <c r="IK53" i="51"/>
  <c r="IJ53" i="51"/>
  <c r="II53" i="51"/>
  <c r="IH53" i="51"/>
  <c r="IG53" i="51"/>
  <c r="IF53" i="51"/>
  <c r="IS52" i="51"/>
  <c r="IR52" i="51"/>
  <c r="IQ52" i="51"/>
  <c r="IP52" i="51"/>
  <c r="IO52" i="51"/>
  <c r="IN52" i="51"/>
  <c r="IM52" i="51"/>
  <c r="IL52" i="51"/>
  <c r="IK52" i="51"/>
  <c r="IJ52" i="51"/>
  <c r="II52" i="51"/>
  <c r="IH52" i="51"/>
  <c r="IG52" i="51"/>
  <c r="IF52" i="51"/>
  <c r="IS51" i="51"/>
  <c r="IR51" i="51"/>
  <c r="IQ51" i="51"/>
  <c r="IP51" i="51"/>
  <c r="IO51" i="51"/>
  <c r="IN51" i="51"/>
  <c r="IM51" i="51"/>
  <c r="IL51" i="51"/>
  <c r="IK51" i="51"/>
  <c r="IJ51" i="51"/>
  <c r="II51" i="51"/>
  <c r="IH51" i="51"/>
  <c r="IG51" i="51"/>
  <c r="IF51" i="51"/>
  <c r="IS50" i="51"/>
  <c r="IR50" i="51"/>
  <c r="IQ50" i="51"/>
  <c r="IP50" i="51"/>
  <c r="IO50" i="51"/>
  <c r="IN50" i="51"/>
  <c r="IM50" i="51"/>
  <c r="IL50" i="51"/>
  <c r="IK50" i="51"/>
  <c r="IJ50" i="51"/>
  <c r="II50" i="51"/>
  <c r="IH50" i="51"/>
  <c r="IG50" i="51"/>
  <c r="IF50" i="51"/>
  <c r="IS49" i="51"/>
  <c r="IR49" i="51"/>
  <c r="IQ49" i="51"/>
  <c r="IP49" i="51"/>
  <c r="IO49" i="51"/>
  <c r="IN49" i="51"/>
  <c r="IM49" i="51"/>
  <c r="IL49" i="51"/>
  <c r="IK49" i="51"/>
  <c r="IJ49" i="51"/>
  <c r="II49" i="51"/>
  <c r="IH49" i="51"/>
  <c r="IG49" i="51"/>
  <c r="IF49" i="51"/>
  <c r="IS48" i="51"/>
  <c r="IR48" i="51"/>
  <c r="IQ48" i="51"/>
  <c r="IP48" i="51"/>
  <c r="IO48" i="51"/>
  <c r="IN48" i="51"/>
  <c r="IM48" i="51"/>
  <c r="IL48" i="51"/>
  <c r="IK48" i="51"/>
  <c r="IJ48" i="51"/>
  <c r="II48" i="51"/>
  <c r="IH48" i="51"/>
  <c r="IG48" i="51"/>
  <c r="IF48" i="51"/>
  <c r="IS47" i="51"/>
  <c r="IR47" i="51"/>
  <c r="IQ47" i="51"/>
  <c r="IP47" i="51"/>
  <c r="IO47" i="51"/>
  <c r="IN47" i="51"/>
  <c r="IM47" i="51"/>
  <c r="IL47" i="51"/>
  <c r="IK47" i="51"/>
  <c r="IJ47" i="51"/>
  <c r="II47" i="51"/>
  <c r="IH47" i="51"/>
  <c r="IG47" i="51"/>
  <c r="IF47" i="51"/>
  <c r="IS46" i="51"/>
  <c r="IR46" i="51"/>
  <c r="IQ46" i="51"/>
  <c r="IP46" i="51"/>
  <c r="IO46" i="51"/>
  <c r="IN46" i="51"/>
  <c r="IM46" i="51"/>
  <c r="IL46" i="51"/>
  <c r="IK46" i="51"/>
  <c r="IJ46" i="51"/>
  <c r="II46" i="51"/>
  <c r="IH46" i="51"/>
  <c r="IG46" i="51"/>
  <c r="IF46" i="51"/>
  <c r="IS45" i="51"/>
  <c r="IR45" i="51"/>
  <c r="IQ45" i="51"/>
  <c r="IP45" i="51"/>
  <c r="IO45" i="51"/>
  <c r="IN45" i="51"/>
  <c r="IM45" i="51"/>
  <c r="IL45" i="51"/>
  <c r="IK45" i="51"/>
  <c r="IJ45" i="51"/>
  <c r="II45" i="51"/>
  <c r="IH45" i="51"/>
  <c r="IG45" i="51"/>
  <c r="IF45" i="51"/>
  <c r="IS44" i="51"/>
  <c r="IR44" i="51"/>
  <c r="IQ44" i="51"/>
  <c r="IP44" i="51"/>
  <c r="IO44" i="51"/>
  <c r="IN44" i="51"/>
  <c r="IM44" i="51"/>
  <c r="IL44" i="51"/>
  <c r="IK44" i="51"/>
  <c r="IJ44" i="51"/>
  <c r="II44" i="51"/>
  <c r="IH44" i="51"/>
  <c r="IG44" i="51"/>
  <c r="IF44" i="51"/>
  <c r="IS43" i="51"/>
  <c r="IR43" i="51"/>
  <c r="IQ43" i="51"/>
  <c r="IP43" i="51"/>
  <c r="IO43" i="51"/>
  <c r="IN43" i="51"/>
  <c r="IM43" i="51"/>
  <c r="IL43" i="51"/>
  <c r="IK43" i="51"/>
  <c r="IJ43" i="51"/>
  <c r="II43" i="51"/>
  <c r="IH43" i="51"/>
  <c r="IG43" i="51"/>
  <c r="IF43" i="51"/>
  <c r="IS42" i="51"/>
  <c r="IR42" i="51"/>
  <c r="IQ42" i="51"/>
  <c r="IP42" i="51"/>
  <c r="IO42" i="51"/>
  <c r="IN42" i="51"/>
  <c r="IM42" i="51"/>
  <c r="IL42" i="51"/>
  <c r="IK42" i="51"/>
  <c r="IJ42" i="51"/>
  <c r="II42" i="51"/>
  <c r="IH42" i="51"/>
  <c r="IG42" i="51"/>
  <c r="IF42" i="51"/>
  <c r="IS41" i="51"/>
  <c r="IR41" i="51"/>
  <c r="IQ41" i="51"/>
  <c r="IP41" i="51"/>
  <c r="IO41" i="51"/>
  <c r="IN41" i="51"/>
  <c r="IM41" i="51"/>
  <c r="IL41" i="51"/>
  <c r="IK41" i="51"/>
  <c r="IJ41" i="51"/>
  <c r="II41" i="51"/>
  <c r="IH41" i="51"/>
  <c r="IG41" i="51"/>
  <c r="IF41" i="51"/>
  <c r="IS40" i="51"/>
  <c r="IR40" i="51"/>
  <c r="IQ40" i="51"/>
  <c r="IP40" i="51"/>
  <c r="IO40" i="51"/>
  <c r="IN40" i="51"/>
  <c r="IM40" i="51"/>
  <c r="IL40" i="51"/>
  <c r="IK40" i="51"/>
  <c r="IJ40" i="51"/>
  <c r="II40" i="51"/>
  <c r="IH40" i="51"/>
  <c r="IG40" i="51"/>
  <c r="IF40" i="51"/>
  <c r="IS39" i="51"/>
  <c r="IR39" i="51"/>
  <c r="IQ39" i="51"/>
  <c r="IP39" i="51"/>
  <c r="IO39" i="51"/>
  <c r="IN39" i="51"/>
  <c r="IM39" i="51"/>
  <c r="IL39" i="51"/>
  <c r="IK39" i="51"/>
  <c r="IJ39" i="51"/>
  <c r="II39" i="51"/>
  <c r="IH39" i="51"/>
  <c r="IG39" i="51"/>
  <c r="IF39" i="51"/>
  <c r="IS38" i="51"/>
  <c r="IR38" i="51"/>
  <c r="IQ38" i="51"/>
  <c r="IP38" i="51"/>
  <c r="IO38" i="51"/>
  <c r="IN38" i="51"/>
  <c r="IM38" i="51"/>
  <c r="IL38" i="51"/>
  <c r="IK38" i="51"/>
  <c r="IJ38" i="51"/>
  <c r="II38" i="51"/>
  <c r="IH38" i="51"/>
  <c r="IG38" i="51"/>
  <c r="IF38" i="51"/>
  <c r="IS36" i="51"/>
  <c r="IR36" i="51"/>
  <c r="IQ36" i="51"/>
  <c r="IP36" i="51"/>
  <c r="IO36" i="51"/>
  <c r="IN36" i="51"/>
  <c r="IM36" i="51"/>
  <c r="IL36" i="51"/>
  <c r="IK36" i="51"/>
  <c r="IJ36" i="51"/>
  <c r="II36" i="51"/>
  <c r="IH36" i="51"/>
  <c r="IG36" i="51"/>
  <c r="IF36" i="51"/>
  <c r="IS35" i="51"/>
  <c r="IR35" i="51"/>
  <c r="IQ35" i="51"/>
  <c r="IP35" i="51"/>
  <c r="IO35" i="51"/>
  <c r="IN35" i="51"/>
  <c r="IM35" i="51"/>
  <c r="IL35" i="51"/>
  <c r="IK35" i="51"/>
  <c r="IJ35" i="51"/>
  <c r="II35" i="51"/>
  <c r="IH35" i="51"/>
  <c r="IG35" i="51"/>
  <c r="IF35" i="51"/>
  <c r="IS34" i="51"/>
  <c r="IR34" i="51"/>
  <c r="IQ34" i="51"/>
  <c r="IP34" i="51"/>
  <c r="IO34" i="51"/>
  <c r="IN34" i="51"/>
  <c r="IM34" i="51"/>
  <c r="IL34" i="51"/>
  <c r="IK34" i="51"/>
  <c r="IJ34" i="51"/>
  <c r="II34" i="51"/>
  <c r="IH34" i="51"/>
  <c r="IG34" i="51"/>
  <c r="IF34" i="51"/>
  <c r="IS33" i="51"/>
  <c r="IR33" i="51"/>
  <c r="IQ33" i="51"/>
  <c r="IP33" i="51"/>
  <c r="IO33" i="51"/>
  <c r="IN33" i="51"/>
  <c r="IM33" i="51"/>
  <c r="IL33" i="51"/>
  <c r="IK33" i="51"/>
  <c r="IJ33" i="51"/>
  <c r="II33" i="51"/>
  <c r="IH33" i="51"/>
  <c r="IG33" i="51"/>
  <c r="IF33" i="51"/>
  <c r="IS32" i="51"/>
  <c r="IR32" i="51"/>
  <c r="IQ32" i="51"/>
  <c r="IP32" i="51"/>
  <c r="IO32" i="51"/>
  <c r="IN32" i="51"/>
  <c r="IM32" i="51"/>
  <c r="IL32" i="51"/>
  <c r="IK32" i="51"/>
  <c r="IJ32" i="51"/>
  <c r="II32" i="51"/>
  <c r="IH32" i="51"/>
  <c r="IG32" i="51"/>
  <c r="IF32" i="51"/>
  <c r="IS31" i="51"/>
  <c r="IR31" i="51"/>
  <c r="IQ31" i="51"/>
  <c r="IP31" i="51"/>
  <c r="IO31" i="51"/>
  <c r="IN31" i="51"/>
  <c r="IM31" i="51"/>
  <c r="IL31" i="51"/>
  <c r="IK31" i="51"/>
  <c r="IJ31" i="51"/>
  <c r="II31" i="51"/>
  <c r="IH31" i="51"/>
  <c r="IG31" i="51"/>
  <c r="IF31" i="51"/>
  <c r="IS30" i="51"/>
  <c r="IR30" i="51"/>
  <c r="IQ30" i="51"/>
  <c r="IP30" i="51"/>
  <c r="IO30" i="51"/>
  <c r="IN30" i="51"/>
  <c r="IM30" i="51"/>
  <c r="IL30" i="51"/>
  <c r="IK30" i="51"/>
  <c r="IJ30" i="51"/>
  <c r="II30" i="51"/>
  <c r="IH30" i="51"/>
  <c r="IG30" i="51"/>
  <c r="IF30" i="51"/>
  <c r="IS29" i="51"/>
  <c r="IR29" i="51"/>
  <c r="IQ29" i="51"/>
  <c r="IP29" i="51"/>
  <c r="IO29" i="51"/>
  <c r="IN29" i="51"/>
  <c r="IM29" i="51"/>
  <c r="IL29" i="51"/>
  <c r="IK29" i="51"/>
  <c r="IJ29" i="51"/>
  <c r="II29" i="51"/>
  <c r="IH29" i="51"/>
  <c r="IG29" i="51"/>
  <c r="IF29" i="51"/>
  <c r="IS28" i="51"/>
  <c r="IR28" i="51"/>
  <c r="IQ28" i="51"/>
  <c r="IP28" i="51"/>
  <c r="IO28" i="51"/>
  <c r="IN28" i="51"/>
  <c r="IM28" i="51"/>
  <c r="IL28" i="51"/>
  <c r="IK28" i="51"/>
  <c r="IJ28" i="51"/>
  <c r="II28" i="51"/>
  <c r="IH28" i="51"/>
  <c r="IG28" i="51"/>
  <c r="IF28" i="51"/>
  <c r="IS27" i="51"/>
  <c r="IR27" i="51"/>
  <c r="IQ27" i="51"/>
  <c r="IP27" i="51"/>
  <c r="IO27" i="51"/>
  <c r="IN27" i="51"/>
  <c r="IM27" i="51"/>
  <c r="IL27" i="51"/>
  <c r="IK27" i="51"/>
  <c r="IJ27" i="51"/>
  <c r="II27" i="51"/>
  <c r="IH27" i="51"/>
  <c r="IG27" i="51"/>
  <c r="IF27" i="51"/>
  <c r="IS26" i="51"/>
  <c r="IR26" i="51"/>
  <c r="IQ26" i="51"/>
  <c r="IP26" i="51"/>
  <c r="IO26" i="51"/>
  <c r="IN26" i="51"/>
  <c r="IM26" i="51"/>
  <c r="IL26" i="51"/>
  <c r="IK26" i="51"/>
  <c r="IJ26" i="51"/>
  <c r="II26" i="51"/>
  <c r="IH26" i="51"/>
  <c r="IG26" i="51"/>
  <c r="IF26" i="51"/>
  <c r="IS25" i="51"/>
  <c r="IR25" i="51"/>
  <c r="IQ25" i="51"/>
  <c r="IP25" i="51"/>
  <c r="IO25" i="51"/>
  <c r="IN25" i="51"/>
  <c r="IM25" i="51"/>
  <c r="IL25" i="51"/>
  <c r="IK25" i="51"/>
  <c r="IJ25" i="51"/>
  <c r="II25" i="51"/>
  <c r="IH25" i="51"/>
  <c r="IG25" i="51"/>
  <c r="IF25" i="51"/>
  <c r="IS24" i="51"/>
  <c r="IR24" i="51"/>
  <c r="IQ24" i="51"/>
  <c r="IP24" i="51"/>
  <c r="IO24" i="51"/>
  <c r="IN24" i="51"/>
  <c r="IM24" i="51"/>
  <c r="IL24" i="51"/>
  <c r="IK24" i="51"/>
  <c r="IJ24" i="51"/>
  <c r="II24" i="51"/>
  <c r="IH24" i="51"/>
  <c r="IG24" i="51"/>
  <c r="IF24" i="51"/>
  <c r="IS23" i="51"/>
  <c r="IR23" i="51"/>
  <c r="IQ23" i="51"/>
  <c r="IP23" i="51"/>
  <c r="IO23" i="51"/>
  <c r="IN23" i="51"/>
  <c r="IM23" i="51"/>
  <c r="IL23" i="51"/>
  <c r="IK23" i="51"/>
  <c r="IJ23" i="51"/>
  <c r="II23" i="51"/>
  <c r="IH23" i="51"/>
  <c r="IG23" i="51"/>
  <c r="IF23" i="51"/>
  <c r="IS22" i="51"/>
  <c r="IR22" i="51"/>
  <c r="IQ22" i="51"/>
  <c r="IP22" i="51"/>
  <c r="IO22" i="51"/>
  <c r="IN22" i="51"/>
  <c r="IM22" i="51"/>
  <c r="IL22" i="51"/>
  <c r="IK22" i="51"/>
  <c r="IJ22" i="51"/>
  <c r="II22" i="51"/>
  <c r="IH22" i="51"/>
  <c r="IG22" i="51"/>
  <c r="IF22" i="51"/>
  <c r="IS21" i="51"/>
  <c r="IR21" i="51"/>
  <c r="IQ21" i="51"/>
  <c r="IP21" i="51"/>
  <c r="IO21" i="51"/>
  <c r="IN21" i="51"/>
  <c r="IM21" i="51"/>
  <c r="IL21" i="51"/>
  <c r="IK21" i="51"/>
  <c r="IJ21" i="51"/>
  <c r="II21" i="51"/>
  <c r="IH21" i="51"/>
  <c r="IG21" i="51"/>
  <c r="IF21" i="51"/>
  <c r="IS20" i="51"/>
  <c r="IR20" i="51"/>
  <c r="IQ20" i="51"/>
  <c r="IP20" i="51"/>
  <c r="IO20" i="51"/>
  <c r="IN20" i="51"/>
  <c r="IM20" i="51"/>
  <c r="IL20" i="51"/>
  <c r="IK20" i="51"/>
  <c r="IJ20" i="51"/>
  <c r="II20" i="51"/>
  <c r="IH20" i="51"/>
  <c r="IG20" i="51"/>
  <c r="IF20" i="51"/>
  <c r="IS19" i="51"/>
  <c r="IR19" i="51"/>
  <c r="IQ19" i="51"/>
  <c r="IP19" i="51"/>
  <c r="IO19" i="51"/>
  <c r="IN19" i="51"/>
  <c r="IM19" i="51"/>
  <c r="IL19" i="51"/>
  <c r="IK19" i="51"/>
  <c r="IJ19" i="51"/>
  <c r="II19" i="51"/>
  <c r="IH19" i="51"/>
  <c r="IG19" i="51"/>
  <c r="IF19" i="51"/>
  <c r="IS18" i="51"/>
  <c r="IR18" i="51"/>
  <c r="IQ18" i="51"/>
  <c r="IP18" i="51"/>
  <c r="IO18" i="51"/>
  <c r="IN18" i="51"/>
  <c r="IM18" i="51"/>
  <c r="IL18" i="51"/>
  <c r="IK18" i="51"/>
  <c r="IJ18" i="51"/>
  <c r="II18" i="51"/>
  <c r="IH18" i="51"/>
  <c r="IG18" i="51"/>
  <c r="IF18" i="51"/>
  <c r="IS17" i="51"/>
  <c r="IR17" i="51"/>
  <c r="IQ17" i="51"/>
  <c r="IP17" i="51"/>
  <c r="IO17" i="51"/>
  <c r="IN17" i="51"/>
  <c r="IM17" i="51"/>
  <c r="IL17" i="51"/>
  <c r="IK17" i="51"/>
  <c r="IJ17" i="51"/>
  <c r="II17" i="51"/>
  <c r="IH17" i="51"/>
  <c r="IG17" i="51"/>
  <c r="IF17" i="51"/>
  <c r="IS16" i="51"/>
  <c r="IR16" i="51"/>
  <c r="IQ16" i="51"/>
  <c r="IP16" i="51"/>
  <c r="IO16" i="51"/>
  <c r="IN16" i="51"/>
  <c r="IM16" i="51"/>
  <c r="IL16" i="51"/>
  <c r="IK16" i="51"/>
  <c r="IJ16" i="51"/>
  <c r="II16" i="51"/>
  <c r="IH16" i="51"/>
  <c r="IG16" i="51"/>
  <c r="IF16" i="51"/>
  <c r="IS15" i="51"/>
  <c r="IR15" i="51"/>
  <c r="IQ15" i="51"/>
  <c r="IP15" i="51"/>
  <c r="IO15" i="51"/>
  <c r="IN15" i="51"/>
  <c r="IM15" i="51"/>
  <c r="IL15" i="51"/>
  <c r="IK15" i="51"/>
  <c r="IJ15" i="51"/>
  <c r="II15" i="51"/>
  <c r="IH15" i="51"/>
  <c r="IG15" i="51"/>
  <c r="IF15" i="51"/>
  <c r="IS14" i="51"/>
  <c r="IR14" i="51"/>
  <c r="IQ14" i="51"/>
  <c r="IP14" i="51"/>
  <c r="IO14" i="51"/>
  <c r="IN14" i="51"/>
  <c r="IM14" i="51"/>
  <c r="IL14" i="51"/>
  <c r="IK14" i="51"/>
  <c r="IJ14" i="51"/>
  <c r="II14" i="51"/>
  <c r="IH14" i="51"/>
  <c r="IG14" i="51"/>
  <c r="IF14" i="51"/>
  <c r="IE9" i="51"/>
  <c r="ID9" i="51"/>
  <c r="IC9" i="51"/>
  <c r="IB9" i="51"/>
  <c r="IA9" i="51"/>
  <c r="HZ9" i="51"/>
  <c r="HY9" i="51"/>
  <c r="HX9" i="51"/>
  <c r="HW9" i="51"/>
  <c r="HV9" i="51"/>
  <c r="HU9" i="51"/>
  <c r="HT9" i="51"/>
  <c r="HS9" i="51"/>
  <c r="HR9" i="51"/>
  <c r="HQ9" i="51"/>
  <c r="HP9" i="51"/>
  <c r="HO9" i="51"/>
  <c r="HN9" i="51"/>
  <c r="HM9" i="51"/>
  <c r="HL9" i="51"/>
  <c r="HK9" i="51"/>
  <c r="HJ9" i="51"/>
  <c r="HI9" i="51"/>
  <c r="HH9" i="51"/>
  <c r="HG9" i="51"/>
  <c r="HF9" i="51"/>
  <c r="HE9" i="51"/>
  <c r="HD9" i="51"/>
  <c r="HC9" i="51"/>
  <c r="HB9" i="51"/>
  <c r="HA9" i="51"/>
  <c r="GZ9" i="51"/>
  <c r="GY9" i="51"/>
  <c r="GX9" i="51"/>
  <c r="GW9" i="51"/>
  <c r="GV9" i="51"/>
  <c r="GU9" i="51"/>
  <c r="GT9" i="51"/>
  <c r="GS9" i="51"/>
  <c r="GR9" i="51"/>
  <c r="GQ9" i="51"/>
  <c r="GP9" i="51"/>
  <c r="GO9" i="51"/>
  <c r="GN9" i="51"/>
  <c r="GM9" i="51"/>
  <c r="GL9" i="51"/>
  <c r="GK9" i="51"/>
  <c r="GJ9" i="51"/>
  <c r="GI9" i="51"/>
  <c r="GH9" i="51"/>
  <c r="GG9" i="51"/>
  <c r="GF9" i="51"/>
  <c r="GE9" i="51"/>
  <c r="GD9" i="51"/>
  <c r="GC9" i="51"/>
  <c r="GB9" i="51"/>
  <c r="GA9" i="51"/>
  <c r="FZ9" i="51"/>
  <c r="FY9" i="51"/>
  <c r="FX9" i="51"/>
  <c r="FW9" i="51"/>
  <c r="FV9" i="51"/>
  <c r="FU9" i="51"/>
  <c r="FT9" i="51"/>
  <c r="FS9" i="51"/>
  <c r="FR9" i="51"/>
  <c r="FQ9" i="51"/>
  <c r="FP9" i="51"/>
  <c r="FO9" i="51"/>
  <c r="FN9" i="51"/>
  <c r="FM9" i="51"/>
  <c r="FL9" i="51"/>
  <c r="FK9" i="51"/>
  <c r="FJ9" i="51"/>
  <c r="FI9" i="51"/>
  <c r="FH9" i="51"/>
  <c r="FG9" i="51"/>
  <c r="FF9" i="51"/>
  <c r="FE9" i="51"/>
  <c r="FD9" i="51"/>
  <c r="FC9" i="51"/>
  <c r="FB9" i="51"/>
  <c r="FA9" i="51"/>
  <c r="EZ9" i="51"/>
  <c r="EY9" i="51"/>
  <c r="EX9" i="51"/>
  <c r="EW9" i="51"/>
  <c r="EV9" i="51"/>
  <c r="EU9" i="51"/>
  <c r="ET9" i="51"/>
  <c r="ES9" i="51"/>
  <c r="ER9" i="51"/>
  <c r="EQ9" i="51"/>
  <c r="EP9" i="51"/>
  <c r="EO9" i="51"/>
  <c r="EN9" i="51"/>
  <c r="EM9" i="51"/>
  <c r="EL9" i="51"/>
  <c r="EK9" i="51"/>
  <c r="EJ9" i="51"/>
  <c r="EI9" i="51"/>
  <c r="EH9" i="51"/>
  <c r="EG9" i="51"/>
  <c r="EF9" i="51"/>
  <c r="EE9" i="51"/>
  <c r="ED9" i="51"/>
  <c r="EC9" i="51"/>
  <c r="EB9" i="51"/>
  <c r="EA9" i="51"/>
  <c r="DZ9" i="51"/>
  <c r="DY9" i="51"/>
  <c r="DX9" i="51"/>
  <c r="DW9" i="51"/>
  <c r="DV9" i="51"/>
  <c r="DU9" i="51"/>
  <c r="DT9" i="51"/>
  <c r="DS9" i="51"/>
  <c r="DR9" i="51"/>
  <c r="DQ9" i="51"/>
  <c r="DP9" i="51"/>
  <c r="DO9" i="51"/>
  <c r="DN9" i="51"/>
  <c r="DM9" i="51"/>
  <c r="DL9" i="51"/>
  <c r="DK9" i="51"/>
  <c r="DJ9" i="51"/>
  <c r="DI9" i="51"/>
  <c r="DH9" i="51"/>
  <c r="DG9" i="51"/>
  <c r="DF9" i="51"/>
  <c r="DE9" i="51"/>
  <c r="DD9" i="51"/>
  <c r="DC9" i="51"/>
  <c r="DB9" i="51"/>
  <c r="DA9" i="51"/>
  <c r="CZ9" i="51"/>
  <c r="CY9" i="51"/>
  <c r="CX9" i="51"/>
  <c r="CW9" i="51"/>
  <c r="CV9" i="51"/>
  <c r="CU9" i="51"/>
  <c r="CT9" i="51"/>
  <c r="CS9" i="51"/>
  <c r="CR9" i="51"/>
  <c r="CQ9" i="51"/>
  <c r="CP9" i="51"/>
  <c r="CO9" i="51"/>
  <c r="CN9" i="51"/>
  <c r="CM9" i="51"/>
  <c r="CL9" i="51"/>
  <c r="CK9" i="51"/>
  <c r="CJ9" i="51"/>
  <c r="CI9" i="51"/>
  <c r="CH9" i="51"/>
  <c r="CG9" i="51"/>
  <c r="CF9" i="51"/>
  <c r="CE9" i="51"/>
  <c r="CD9" i="51"/>
  <c r="CC9" i="51"/>
  <c r="CB9" i="51"/>
  <c r="CA9" i="51"/>
  <c r="BZ9" i="51"/>
  <c r="BY9" i="51"/>
  <c r="BX9" i="51"/>
  <c r="BW9" i="51"/>
  <c r="BV9" i="51"/>
  <c r="BU9" i="51"/>
  <c r="BT9" i="51"/>
  <c r="BS9" i="51"/>
  <c r="BR9" i="51"/>
  <c r="BQ9" i="51"/>
  <c r="BP9" i="51"/>
  <c r="BO9" i="51"/>
  <c r="BN9" i="51"/>
  <c r="BM9" i="51"/>
  <c r="BL9" i="51"/>
  <c r="BK9" i="51"/>
  <c r="BJ9" i="51"/>
  <c r="BI9" i="51"/>
  <c r="BH9" i="51"/>
  <c r="BG9" i="51"/>
  <c r="BF9" i="51"/>
  <c r="BE9" i="51"/>
  <c r="BD9" i="51"/>
  <c r="BC9" i="51"/>
  <c r="BB9" i="51"/>
  <c r="BA9" i="51"/>
  <c r="AZ9" i="51"/>
  <c r="AY9" i="51"/>
  <c r="AX9" i="51"/>
  <c r="AW9" i="51"/>
  <c r="AV9" i="51"/>
  <c r="AU9" i="51"/>
  <c r="AT9" i="51"/>
  <c r="AS9" i="51"/>
  <c r="AR9" i="51"/>
  <c r="AQ9" i="51"/>
  <c r="AP9" i="51"/>
  <c r="AO9" i="51"/>
  <c r="AN9" i="51"/>
  <c r="AM9" i="51"/>
  <c r="AL9" i="51"/>
  <c r="AK9" i="51"/>
  <c r="AJ9" i="51"/>
  <c r="AI9" i="51"/>
  <c r="AH9" i="51"/>
  <c r="AG9" i="51"/>
  <c r="AF9" i="51"/>
  <c r="AE9" i="51"/>
  <c r="AD9" i="51"/>
  <c r="AC9" i="51"/>
  <c r="AB9" i="51"/>
  <c r="AA9" i="51"/>
  <c r="Z9" i="51"/>
  <c r="Y9" i="51"/>
  <c r="X9" i="51"/>
  <c r="W9" i="51"/>
  <c r="V9" i="51"/>
  <c r="U9" i="51"/>
  <c r="T9" i="51"/>
  <c r="S9" i="51"/>
  <c r="R9" i="51"/>
  <c r="Q9" i="51"/>
  <c r="P9" i="51"/>
  <c r="O9" i="51"/>
  <c r="N9" i="51"/>
  <c r="M9" i="51"/>
  <c r="L9" i="51"/>
  <c r="K9" i="51"/>
  <c r="J9" i="51"/>
  <c r="I9" i="51"/>
  <c r="H9" i="51"/>
  <c r="G9" i="51"/>
  <c r="F9" i="51"/>
  <c r="E9" i="51"/>
  <c r="D9" i="51"/>
  <c r="C9" i="51"/>
  <c r="B9" i="51"/>
  <c r="E6" i="51"/>
  <c r="U17" i="50" l="1"/>
  <c r="U75" i="50"/>
  <c r="V75" i="50" s="1"/>
  <c r="U58" i="50"/>
  <c r="V58" i="50" s="1"/>
  <c r="V17" i="50"/>
  <c r="X17" i="34"/>
  <c r="Y17" i="34" s="1"/>
  <c r="AB14" i="53"/>
  <c r="W17" i="50" l="1"/>
  <c r="U21" i="50"/>
  <c r="V21" i="50" s="1"/>
  <c r="W58" i="50"/>
  <c r="U62" i="50"/>
  <c r="V62" i="50" s="1"/>
  <c r="W62" i="50" s="1"/>
  <c r="W75" i="50"/>
  <c r="U79" i="50"/>
  <c r="V79" i="50" s="1"/>
  <c r="Z17" i="34"/>
  <c r="AA17" i="34" s="1"/>
  <c r="W18" i="34" s="1"/>
  <c r="X18" i="34" s="1"/>
  <c r="Y18" i="34" s="1"/>
  <c r="Z18" i="34" s="1"/>
  <c r="AA18" i="34" s="1"/>
  <c r="W19" i="34" s="1"/>
  <c r="X19" i="34" s="1"/>
  <c r="Y19" i="34" s="1"/>
  <c r="Z19" i="34" s="1"/>
  <c r="AA19" i="34" s="1"/>
  <c r="AR3" i="32"/>
  <c r="O17" i="49" l="1"/>
  <c r="I17" i="49" s="1"/>
  <c r="C10" i="36"/>
  <c r="W21" i="50"/>
  <c r="U25" i="50"/>
  <c r="V25" i="50" s="1"/>
  <c r="W79" i="50"/>
  <c r="U83" i="50"/>
  <c r="V83" i="50" s="1"/>
  <c r="A18" i="37"/>
  <c r="F10" i="36"/>
  <c r="M2" i="32"/>
  <c r="O83" i="50"/>
  <c r="L6" i="50"/>
  <c r="O79" i="50"/>
  <c r="L76" i="50"/>
  <c r="O62" i="50"/>
  <c r="O25" i="50"/>
  <c r="L72" i="50"/>
  <c r="O18" i="49"/>
  <c r="Q18" i="49" s="1"/>
  <c r="O58" i="50"/>
  <c r="O21" i="50"/>
  <c r="L68" i="50"/>
  <c r="O54" i="50"/>
  <c r="O17" i="50"/>
  <c r="L59" i="50"/>
  <c r="P13" i="50"/>
  <c r="L55" i="50"/>
  <c r="L18" i="50"/>
  <c r="L10" i="50"/>
  <c r="O13" i="50"/>
  <c r="L51" i="50"/>
  <c r="L14" i="50"/>
  <c r="R7" i="37"/>
  <c r="H8" i="36"/>
  <c r="R8" i="37"/>
  <c r="F8" i="36"/>
  <c r="R9" i="37"/>
  <c r="R10" i="37"/>
  <c r="R6" i="37"/>
  <c r="R11" i="37"/>
  <c r="R12" i="37"/>
  <c r="R13" i="37"/>
  <c r="A14" i="37"/>
  <c r="K34" i="36"/>
  <c r="E97" i="36"/>
  <c r="K91" i="36"/>
  <c r="D88" i="36"/>
  <c r="F82" i="36"/>
  <c r="C79" i="36"/>
  <c r="E73" i="36"/>
  <c r="K67" i="36"/>
  <c r="D64" i="36"/>
  <c r="F58" i="36"/>
  <c r="C55" i="36"/>
  <c r="E49" i="36"/>
  <c r="K43" i="36"/>
  <c r="D40" i="36"/>
  <c r="F34" i="36"/>
  <c r="C31" i="36"/>
  <c r="E25" i="36"/>
  <c r="K19" i="36"/>
  <c r="D16" i="36"/>
  <c r="D97" i="36"/>
  <c r="F91" i="36"/>
  <c r="C88" i="36"/>
  <c r="E82" i="36"/>
  <c r="K76" i="36"/>
  <c r="D73" i="36"/>
  <c r="F67" i="36"/>
  <c r="C64" i="36"/>
  <c r="E58" i="36"/>
  <c r="K52" i="36"/>
  <c r="D49" i="36"/>
  <c r="F43" i="36"/>
  <c r="C40" i="36"/>
  <c r="E34" i="36"/>
  <c r="K28" i="36"/>
  <c r="D25" i="36"/>
  <c r="F19" i="36"/>
  <c r="C16" i="36"/>
  <c r="C97" i="36"/>
  <c r="E91" i="36"/>
  <c r="K85" i="36"/>
  <c r="D82" i="36"/>
  <c r="F76" i="36"/>
  <c r="C73" i="36"/>
  <c r="E67" i="36"/>
  <c r="K61" i="36"/>
  <c r="D58" i="36"/>
  <c r="F52" i="36"/>
  <c r="C49" i="36"/>
  <c r="E43" i="36"/>
  <c r="K37" i="36"/>
  <c r="D34" i="36"/>
  <c r="C25" i="36"/>
  <c r="E19" i="36"/>
  <c r="C70" i="36"/>
  <c r="F49" i="36"/>
  <c r="F25" i="36"/>
  <c r="F28" i="36"/>
  <c r="K94" i="36"/>
  <c r="D91" i="36"/>
  <c r="F85" i="36"/>
  <c r="C82" i="36"/>
  <c r="E76" i="36"/>
  <c r="K70" i="36"/>
  <c r="D67" i="36"/>
  <c r="F61" i="36"/>
  <c r="C58" i="36"/>
  <c r="E52" i="36"/>
  <c r="K46" i="36"/>
  <c r="D43" i="36"/>
  <c r="F37" i="36"/>
  <c r="C34" i="36"/>
  <c r="E28" i="36"/>
  <c r="K22" i="36"/>
  <c r="D19" i="36"/>
  <c r="C85" i="36"/>
  <c r="F64" i="36"/>
  <c r="E55" i="36"/>
  <c r="D46" i="36"/>
  <c r="E31" i="36"/>
  <c r="D22" i="36"/>
  <c r="F97" i="36"/>
  <c r="K82" i="36"/>
  <c r="F73" i="36"/>
  <c r="K58" i="36"/>
  <c r="C46" i="36"/>
  <c r="D31" i="36"/>
  <c r="E16" i="36"/>
  <c r="F94" i="36"/>
  <c r="C91" i="36"/>
  <c r="E85" i="36"/>
  <c r="K79" i="36"/>
  <c r="D76" i="36"/>
  <c r="F70" i="36"/>
  <c r="C67" i="36"/>
  <c r="E61" i="36"/>
  <c r="K55" i="36"/>
  <c r="D52" i="36"/>
  <c r="F46" i="36"/>
  <c r="C43" i="36"/>
  <c r="E37" i="36"/>
  <c r="K31" i="36"/>
  <c r="D28" i="36"/>
  <c r="F22" i="36"/>
  <c r="C19" i="36"/>
  <c r="E94" i="36"/>
  <c r="K88" i="36"/>
  <c r="D85" i="36"/>
  <c r="F79" i="36"/>
  <c r="C76" i="36"/>
  <c r="E70" i="36"/>
  <c r="K64" i="36"/>
  <c r="D61" i="36"/>
  <c r="F55" i="36"/>
  <c r="C52" i="36"/>
  <c r="E46" i="36"/>
  <c r="K40" i="36"/>
  <c r="D37" i="36"/>
  <c r="F31" i="36"/>
  <c r="C28" i="36"/>
  <c r="E22" i="36"/>
  <c r="K16" i="36"/>
  <c r="K97" i="36"/>
  <c r="D94" i="36"/>
  <c r="F88" i="36"/>
  <c r="E79" i="36"/>
  <c r="K73" i="36"/>
  <c r="D70" i="36"/>
  <c r="C61" i="36"/>
  <c r="K49" i="36"/>
  <c r="F40" i="36"/>
  <c r="C37" i="36"/>
  <c r="K25" i="36"/>
  <c r="F16" i="36"/>
  <c r="C94" i="36"/>
  <c r="E88" i="36"/>
  <c r="D79" i="36"/>
  <c r="E64" i="36"/>
  <c r="D55" i="36"/>
  <c r="E40" i="36"/>
  <c r="C22" i="36"/>
  <c r="F13" i="36"/>
  <c r="D10" i="36"/>
  <c r="K10" i="36"/>
  <c r="K13" i="36"/>
  <c r="O75" i="50"/>
  <c r="O9" i="50"/>
  <c r="L19" i="34"/>
  <c r="B18" i="34"/>
  <c r="H16" i="34"/>
  <c r="B9" i="34"/>
  <c r="O34" i="49"/>
  <c r="E30" i="49"/>
  <c r="E26" i="49"/>
  <c r="I12" i="49"/>
  <c r="E11" i="49"/>
  <c r="B10" i="34"/>
  <c r="P71" i="50"/>
  <c r="J24" i="34"/>
  <c r="H19" i="34"/>
  <c r="O17" i="34"/>
  <c r="F16" i="34"/>
  <c r="K8" i="34"/>
  <c r="O33" i="49"/>
  <c r="E29" i="49"/>
  <c r="E25" i="49"/>
  <c r="O16" i="49"/>
  <c r="G13" i="49"/>
  <c r="E10" i="49"/>
  <c r="P58" i="50"/>
  <c r="O71" i="50"/>
  <c r="J23" i="34"/>
  <c r="F19" i="34"/>
  <c r="L17" i="34"/>
  <c r="B16" i="34"/>
  <c r="B15" i="34"/>
  <c r="G8" i="34"/>
  <c r="J32" i="49"/>
  <c r="J28" i="49"/>
  <c r="K23" i="49"/>
  <c r="J15" i="49"/>
  <c r="E13" i="49"/>
  <c r="P79" i="50"/>
  <c r="E13" i="36"/>
  <c r="P83" i="50"/>
  <c r="P62" i="50"/>
  <c r="P25" i="50"/>
  <c r="G24" i="34"/>
  <c r="B19" i="34"/>
  <c r="H17" i="34"/>
  <c r="O15" i="34"/>
  <c r="K10" i="34"/>
  <c r="B8" i="34"/>
  <c r="K6" i="34"/>
  <c r="I31" i="49"/>
  <c r="I27" i="49"/>
  <c r="I23" i="49"/>
  <c r="I14" i="49"/>
  <c r="E12" i="49"/>
  <c r="D13" i="36"/>
  <c r="G23" i="34"/>
  <c r="O18" i="34"/>
  <c r="F17" i="34"/>
  <c r="L15" i="34"/>
  <c r="G10" i="34"/>
  <c r="K7" i="34"/>
  <c r="G6" i="34"/>
  <c r="E32" i="49"/>
  <c r="E28" i="49"/>
  <c r="E24" i="49"/>
  <c r="G15" i="49"/>
  <c r="J11" i="49"/>
  <c r="C13" i="36"/>
  <c r="P21" i="50"/>
  <c r="D24" i="34"/>
  <c r="L18" i="34"/>
  <c r="B17" i="34"/>
  <c r="H15" i="34"/>
  <c r="G7" i="34"/>
  <c r="B6" i="34"/>
  <c r="E31" i="49"/>
  <c r="E27" i="49"/>
  <c r="E23" i="49"/>
  <c r="E15" i="49"/>
  <c r="K6" i="49"/>
  <c r="E10" i="36"/>
  <c r="D23" i="34"/>
  <c r="H18" i="34"/>
  <c r="O16" i="34"/>
  <c r="K9" i="34"/>
  <c r="B7" i="34"/>
  <c r="F36" i="49"/>
  <c r="J30" i="49"/>
  <c r="J26" i="49"/>
  <c r="F19" i="49"/>
  <c r="E14" i="49"/>
  <c r="I10" i="49"/>
  <c r="P75" i="50"/>
  <c r="P54" i="50"/>
  <c r="P17" i="50"/>
  <c r="P9" i="50"/>
  <c r="O19" i="34"/>
  <c r="F18" i="34"/>
  <c r="L16" i="34"/>
  <c r="G9" i="34"/>
  <c r="O35" i="49"/>
  <c r="I29" i="49"/>
  <c r="I25" i="49"/>
  <c r="J13" i="49"/>
  <c r="G11" i="49"/>
  <c r="F15" i="34"/>
  <c r="K8" i="49"/>
  <c r="E7" i="49"/>
  <c r="J9" i="49"/>
  <c r="E6" i="49"/>
  <c r="I8" i="49"/>
  <c r="G9" i="49"/>
  <c r="G8" i="49"/>
  <c r="E9" i="49"/>
  <c r="E8" i="49"/>
  <c r="I6" i="49"/>
  <c r="D35" i="32"/>
  <c r="L28" i="32"/>
  <c r="F34" i="32"/>
  <c r="D28" i="32"/>
  <c r="F31" i="32"/>
  <c r="F33" i="32"/>
  <c r="G25" i="32"/>
  <c r="P33" i="32"/>
  <c r="L24" i="32"/>
  <c r="F32" i="32"/>
  <c r="L23" i="32"/>
  <c r="P32" i="32"/>
  <c r="G23" i="32"/>
  <c r="P31" i="32"/>
  <c r="F17" i="32"/>
  <c r="P11" i="32"/>
  <c r="I7" i="32"/>
  <c r="P7" i="32"/>
  <c r="W83" i="50" l="1"/>
  <c r="L80" i="50" s="1"/>
  <c r="U87" i="50"/>
  <c r="W25" i="50"/>
  <c r="L22" i="50" s="1"/>
  <c r="U29" i="50"/>
  <c r="Q17" i="49"/>
  <c r="G17" i="49"/>
  <c r="D15" i="32"/>
  <c r="I9" i="32"/>
  <c r="K5" i="32"/>
  <c r="F18" i="32"/>
  <c r="D14" i="32"/>
  <c r="P8" i="32"/>
  <c r="D16" i="32"/>
  <c r="P10" i="32"/>
  <c r="P12" i="32" s="1"/>
  <c r="I8" i="32"/>
  <c r="P9" i="32"/>
  <c r="V29" i="50" l="1"/>
  <c r="O29" i="50"/>
  <c r="V87" i="50"/>
  <c r="O87" i="50"/>
  <c r="E16" i="49"/>
  <c r="Q16" i="49"/>
  <c r="I16" i="49"/>
  <c r="G16" i="49"/>
  <c r="H35" i="49"/>
  <c r="F35" i="49"/>
  <c r="J35" i="49"/>
  <c r="I34" i="49"/>
  <c r="G34" i="49"/>
  <c r="J18" i="49"/>
  <c r="F18" i="49"/>
  <c r="H18" i="49"/>
  <c r="I33" i="49"/>
  <c r="G33" i="49"/>
  <c r="E33" i="49"/>
  <c r="Q9" i="53"/>
  <c r="P9" i="53"/>
  <c r="O9" i="53"/>
  <c r="M9" i="53"/>
  <c r="L9" i="53"/>
  <c r="K9" i="53"/>
  <c r="J9" i="53"/>
  <c r="I9" i="53"/>
  <c r="H9" i="53"/>
  <c r="F9" i="53"/>
  <c r="E9" i="53"/>
  <c r="D9" i="53"/>
  <c r="C9" i="53"/>
  <c r="B9" i="53"/>
  <c r="Q6" i="53"/>
  <c r="P6" i="53"/>
  <c r="O6" i="53"/>
  <c r="E6" i="53"/>
  <c r="D6" i="53"/>
  <c r="C6" i="53"/>
  <c r="D3" i="53" s="1"/>
  <c r="W87" i="50" l="1"/>
  <c r="L84" i="50" s="1"/>
  <c r="P87" i="50"/>
  <c r="W29" i="50"/>
  <c r="L26" i="50" s="1"/>
  <c r="U33" i="50"/>
  <c r="P29" i="50"/>
  <c r="O33" i="50" l="1"/>
  <c r="V33" i="50"/>
  <c r="H25" i="50"/>
  <c r="H23" i="50"/>
  <c r="H24" i="50"/>
  <c r="H22" i="50"/>
  <c r="H20" i="50"/>
  <c r="H19" i="50"/>
  <c r="H21" i="50"/>
  <c r="H18" i="50"/>
  <c r="H9" i="50"/>
  <c r="H6" i="50"/>
  <c r="H8" i="50"/>
  <c r="H7" i="50"/>
  <c r="J74" i="50"/>
  <c r="J73" i="50"/>
  <c r="J75" i="50"/>
  <c r="J72" i="50"/>
  <c r="J79" i="50"/>
  <c r="J76" i="50"/>
  <c r="J78" i="50"/>
  <c r="J77" i="50"/>
  <c r="H53" i="50"/>
  <c r="H52" i="50"/>
  <c r="H54" i="50"/>
  <c r="H51" i="50"/>
  <c r="H28" i="50"/>
  <c r="H27" i="50"/>
  <c r="H29" i="50"/>
  <c r="H26" i="50"/>
  <c r="J12" i="50"/>
  <c r="J11" i="50"/>
  <c r="J13" i="50"/>
  <c r="J10" i="50"/>
  <c r="J87" i="50"/>
  <c r="J86" i="50"/>
  <c r="J85" i="50"/>
  <c r="J84" i="50"/>
  <c r="H74" i="50"/>
  <c r="H73" i="50"/>
  <c r="H75" i="50"/>
  <c r="H72" i="50"/>
  <c r="J20" i="50"/>
  <c r="J19" i="50"/>
  <c r="J21" i="50"/>
  <c r="J18" i="50"/>
  <c r="J17" i="50"/>
  <c r="J16" i="50"/>
  <c r="J15" i="50"/>
  <c r="J14" i="50"/>
  <c r="H61" i="50"/>
  <c r="H60" i="50"/>
  <c r="H59" i="50"/>
  <c r="H62" i="50"/>
  <c r="J28" i="50"/>
  <c r="J27" i="50"/>
  <c r="J26" i="50"/>
  <c r="J29" i="50"/>
  <c r="H58" i="50"/>
  <c r="H56" i="50"/>
  <c r="H55" i="50"/>
  <c r="H57" i="50"/>
  <c r="H82" i="50"/>
  <c r="H81" i="50"/>
  <c r="H83" i="50"/>
  <c r="H80" i="50"/>
  <c r="J61" i="50"/>
  <c r="J60" i="50"/>
  <c r="J62" i="50"/>
  <c r="J59" i="50"/>
  <c r="H71" i="50"/>
  <c r="H68" i="50"/>
  <c r="H70" i="50"/>
  <c r="H69" i="50"/>
  <c r="J9" i="50"/>
  <c r="J7" i="50"/>
  <c r="J6" i="50"/>
  <c r="J8" i="50"/>
  <c r="J25" i="50"/>
  <c r="J22" i="50"/>
  <c r="J24" i="50"/>
  <c r="J23" i="50"/>
  <c r="J83" i="50"/>
  <c r="J82" i="50"/>
  <c r="J81" i="50"/>
  <c r="J80" i="50"/>
  <c r="H79" i="50"/>
  <c r="H77" i="50"/>
  <c r="H78" i="50"/>
  <c r="H76" i="50"/>
  <c r="J58" i="50"/>
  <c r="J55" i="50"/>
  <c r="J57" i="50"/>
  <c r="J56" i="50"/>
  <c r="H17" i="50"/>
  <c r="H15" i="50"/>
  <c r="H14" i="50"/>
  <c r="H16" i="50"/>
  <c r="H12" i="50"/>
  <c r="H11" i="50"/>
  <c r="H10" i="50"/>
  <c r="H13" i="50"/>
  <c r="H87" i="50"/>
  <c r="H86" i="50"/>
  <c r="H85" i="50"/>
  <c r="H84" i="50"/>
  <c r="J53" i="50"/>
  <c r="J52" i="50"/>
  <c r="J51" i="50"/>
  <c r="J54" i="50"/>
  <c r="J71" i="50"/>
  <c r="J70" i="50"/>
  <c r="J69" i="50"/>
  <c r="J68" i="50"/>
  <c r="D19" i="32"/>
  <c r="LK9" i="51"/>
  <c r="LI9" i="51"/>
  <c r="LH9" i="51"/>
  <c r="LG9" i="51"/>
  <c r="LF9" i="51"/>
  <c r="LE9" i="51"/>
  <c r="LD9" i="51"/>
  <c r="LC9" i="51"/>
  <c r="LB9" i="51"/>
  <c r="LA9" i="51"/>
  <c r="KZ9" i="51"/>
  <c r="KY9" i="51"/>
  <c r="KX9" i="51"/>
  <c r="KW9" i="51"/>
  <c r="KV9" i="51"/>
  <c r="KU9" i="51"/>
  <c r="KT9" i="51"/>
  <c r="KS9" i="51"/>
  <c r="KR9" i="51"/>
  <c r="KQ9" i="51"/>
  <c r="KP9" i="51"/>
  <c r="KO9" i="51"/>
  <c r="KN9" i="51"/>
  <c r="KM9" i="51"/>
  <c r="KL9" i="51"/>
  <c r="KJ9" i="51"/>
  <c r="KI9" i="51"/>
  <c r="KH9" i="51"/>
  <c r="KG9" i="51"/>
  <c r="KF9" i="51"/>
  <c r="KE9" i="51"/>
  <c r="KD9" i="51"/>
  <c r="KC9" i="51"/>
  <c r="KB9" i="51"/>
  <c r="KA9" i="51"/>
  <c r="JZ9" i="51"/>
  <c r="JY9" i="51"/>
  <c r="JX9" i="51"/>
  <c r="JW9" i="51"/>
  <c r="JV9" i="51"/>
  <c r="JU9" i="51"/>
  <c r="JS9" i="51"/>
  <c r="JR9" i="51"/>
  <c r="JQ9" i="51"/>
  <c r="JP9" i="51"/>
  <c r="JO9" i="51"/>
  <c r="JN9" i="51"/>
  <c r="JM9" i="51"/>
  <c r="JL9" i="51"/>
  <c r="JK9" i="51"/>
  <c r="JJ9" i="51"/>
  <c r="JI9" i="51"/>
  <c r="JH9" i="51"/>
  <c r="JG9" i="51"/>
  <c r="JF9" i="51"/>
  <c r="JE9" i="51"/>
  <c r="JD9" i="51"/>
  <c r="JC9" i="51"/>
  <c r="JB9" i="51"/>
  <c r="JA9" i="51"/>
  <c r="IZ9" i="51"/>
  <c r="IY9" i="51"/>
  <c r="IX9" i="51"/>
  <c r="IW9" i="51"/>
  <c r="IV9" i="51"/>
  <c r="LK6" i="51"/>
  <c r="LJ6" i="51"/>
  <c r="LI6" i="51"/>
  <c r="LH6" i="51"/>
  <c r="LG6" i="51"/>
  <c r="LE6" i="51"/>
  <c r="LD6" i="51"/>
  <c r="LC6" i="51"/>
  <c r="LA6" i="51"/>
  <c r="KZ6" i="51"/>
  <c r="KY6" i="51"/>
  <c r="KX6" i="51"/>
  <c r="KW6" i="51"/>
  <c r="KV6" i="51"/>
  <c r="KU6" i="51"/>
  <c r="KT6" i="51"/>
  <c r="KS6" i="51"/>
  <c r="KR6" i="51"/>
  <c r="KQ6" i="51"/>
  <c r="KP6" i="51"/>
  <c r="KO6" i="51"/>
  <c r="KC6" i="51"/>
  <c r="KB6" i="51"/>
  <c r="JZ6" i="51"/>
  <c r="JY6" i="51"/>
  <c r="JU6" i="51"/>
  <c r="KA6" i="51" s="1"/>
  <c r="JM6" i="51"/>
  <c r="JP6" i="51" s="1"/>
  <c r="JS6" i="51" s="1"/>
  <c r="JL6" i="51"/>
  <c r="JO6" i="51" s="1"/>
  <c r="JR6" i="51" s="1"/>
  <c r="JK6" i="51"/>
  <c r="JN6" i="51" s="1"/>
  <c r="JQ6" i="51" s="1"/>
  <c r="JJ6" i="51"/>
  <c r="JI6" i="51"/>
  <c r="JH6" i="51"/>
  <c r="JA6" i="51"/>
  <c r="JD6" i="51" s="1"/>
  <c r="JG6" i="51" s="1"/>
  <c r="IZ6" i="51"/>
  <c r="JC6" i="51" s="1"/>
  <c r="JF6" i="51" s="1"/>
  <c r="IY6" i="51"/>
  <c r="JB6" i="51" s="1"/>
  <c r="JE6" i="51" s="1"/>
  <c r="IX6" i="51"/>
  <c r="IW6" i="51"/>
  <c r="IV6" i="51"/>
  <c r="JX6" i="51"/>
  <c r="KK6" i="51" s="1"/>
  <c r="JW6" i="51"/>
  <c r="D3" i="51"/>
  <c r="JV2" i="51"/>
  <c r="W33" i="50" l="1"/>
  <c r="L30" i="50" s="1"/>
  <c r="U37" i="50"/>
  <c r="P33" i="50"/>
  <c r="J32" i="50"/>
  <c r="H31" i="50"/>
  <c r="H33" i="50"/>
  <c r="H30" i="50"/>
  <c r="H32" i="50"/>
  <c r="LB6" i="51"/>
  <c r="LF6" i="51"/>
  <c r="KE6" i="51"/>
  <c r="KM6" i="51"/>
  <c r="KF6" i="51"/>
  <c r="KN6" i="51"/>
  <c r="KG6" i="51"/>
  <c r="KI6" i="51"/>
  <c r="JV6" i="51"/>
  <c r="KJ6" i="51"/>
  <c r="J33" i="50" l="1"/>
  <c r="J31" i="50"/>
  <c r="J30" i="50"/>
  <c r="O37" i="50"/>
  <c r="V37" i="50"/>
  <c r="KH6" i="51"/>
  <c r="KD6" i="51"/>
  <c r="KL6" i="51"/>
  <c r="W37" i="50" l="1"/>
  <c r="L34" i="50" s="1"/>
  <c r="U41" i="50"/>
  <c r="P37" i="50"/>
  <c r="H37" i="50"/>
  <c r="H34" i="50"/>
  <c r="H36" i="50"/>
  <c r="H35" i="50"/>
  <c r="T88" i="50"/>
  <c r="S88" i="50"/>
  <c r="T87" i="50"/>
  <c r="S87" i="50"/>
  <c r="T83" i="50"/>
  <c r="S83" i="50"/>
  <c r="T79" i="50"/>
  <c r="S79" i="50"/>
  <c r="T75" i="50"/>
  <c r="S75" i="50"/>
  <c r="T71" i="50"/>
  <c r="S71" i="50"/>
  <c r="T62" i="50"/>
  <c r="S62" i="50"/>
  <c r="T58" i="50"/>
  <c r="S58" i="50"/>
  <c r="T54" i="50"/>
  <c r="S54" i="50"/>
  <c r="T45" i="50"/>
  <c r="S45" i="50"/>
  <c r="T41" i="50"/>
  <c r="S41" i="50"/>
  <c r="T37" i="50"/>
  <c r="S37" i="50"/>
  <c r="T33" i="50"/>
  <c r="S33" i="50"/>
  <c r="T29" i="50"/>
  <c r="S29" i="50"/>
  <c r="T25" i="50"/>
  <c r="S25" i="50"/>
  <c r="T21" i="50"/>
  <c r="S21" i="50"/>
  <c r="T17" i="50"/>
  <c r="S17" i="50"/>
  <c r="T13" i="50"/>
  <c r="S13" i="50"/>
  <c r="T9" i="50"/>
  <c r="S9" i="50"/>
  <c r="J37" i="50" l="1"/>
  <c r="J36" i="50"/>
  <c r="J35" i="50"/>
  <c r="J34" i="50"/>
  <c r="O41" i="50"/>
  <c r="V41" i="50"/>
  <c r="A35" i="49"/>
  <c r="A32" i="49"/>
  <c r="A30" i="49"/>
  <c r="A28" i="49"/>
  <c r="A26" i="49"/>
  <c r="A24" i="49"/>
  <c r="A18" i="49"/>
  <c r="A15" i="49"/>
  <c r="A13" i="49"/>
  <c r="A11" i="49"/>
  <c r="A9" i="49"/>
  <c r="A7" i="49"/>
  <c r="W41" i="50" l="1"/>
  <c r="L38" i="50" s="1"/>
  <c r="U45" i="50"/>
  <c r="P41" i="50"/>
  <c r="H39" i="50"/>
  <c r="H38" i="50"/>
  <c r="H41" i="50"/>
  <c r="H40" i="50"/>
  <c r="Q35" i="49"/>
  <c r="Q34" i="49"/>
  <c r="Q33" i="49"/>
  <c r="G32" i="49"/>
  <c r="K31" i="49"/>
  <c r="G31" i="49"/>
  <c r="G30" i="49"/>
  <c r="K29" i="49"/>
  <c r="G29" i="49"/>
  <c r="G28" i="49"/>
  <c r="K27" i="49"/>
  <c r="G27" i="49"/>
  <c r="G26" i="49"/>
  <c r="K25" i="49"/>
  <c r="G25" i="49"/>
  <c r="K14" i="49"/>
  <c r="G14" i="49"/>
  <c r="K12" i="49"/>
  <c r="G12" i="49"/>
  <c r="K10" i="49"/>
  <c r="G10" i="49"/>
  <c r="J39" i="50" l="1"/>
  <c r="J41" i="50"/>
  <c r="J38" i="50"/>
  <c r="J40" i="50"/>
  <c r="O45" i="50"/>
  <c r="V45" i="50"/>
  <c r="R5" i="32"/>
  <c r="W45" i="50" l="1"/>
  <c r="L42" i="50" s="1"/>
  <c r="P45" i="50"/>
  <c r="H45" i="50"/>
  <c r="H44" i="50"/>
  <c r="H43" i="50"/>
  <c r="H42" i="50"/>
  <c r="G28" i="32"/>
  <c r="J45" i="50" l="1"/>
  <c r="J43" i="50"/>
  <c r="J44" i="50"/>
  <c r="J42" i="50"/>
  <c r="V33" i="32"/>
  <c r="M24" i="34" l="1"/>
  <c r="M23" i="34"/>
  <c r="Q4" i="32" l="1"/>
  <c r="AR35" i="36" l="1"/>
  <c r="BA34" i="36"/>
  <c r="AR34" i="36"/>
  <c r="AR33" i="36"/>
  <c r="AR32" i="36"/>
  <c r="AR31" i="36"/>
  <c r="AR30" i="36"/>
  <c r="AR29" i="36"/>
  <c r="AR28" i="36"/>
  <c r="AD99" i="36"/>
  <c r="AC99" i="36"/>
  <c r="AD98" i="36"/>
  <c r="AC98" i="36"/>
  <c r="AD97" i="36"/>
  <c r="AC97" i="36"/>
  <c r="AD96" i="36"/>
  <c r="AC96" i="36"/>
  <c r="AD95" i="36"/>
  <c r="AC95" i="36"/>
  <c r="AD94" i="36"/>
  <c r="AC94" i="36"/>
  <c r="AD93" i="36"/>
  <c r="AC93" i="36"/>
  <c r="AD92" i="36"/>
  <c r="AC92" i="36"/>
  <c r="AD91" i="36"/>
  <c r="AC91" i="36"/>
  <c r="AD90" i="36"/>
  <c r="AC90" i="36"/>
  <c r="AD89" i="36"/>
  <c r="AC89" i="36"/>
  <c r="AD88" i="36"/>
  <c r="AC88" i="36"/>
  <c r="AD87" i="36"/>
  <c r="AC87" i="36"/>
  <c r="AD86" i="36"/>
  <c r="AC86" i="36"/>
  <c r="AD85" i="36"/>
  <c r="AC85" i="36"/>
  <c r="AD84" i="36"/>
  <c r="AC84" i="36"/>
  <c r="AD83" i="36"/>
  <c r="AC83" i="36"/>
  <c r="AD82" i="36"/>
  <c r="AC82" i="36"/>
  <c r="AD81" i="36"/>
  <c r="AC81" i="36"/>
  <c r="AD80" i="36"/>
  <c r="AC80" i="36"/>
  <c r="AD79" i="36"/>
  <c r="AC79" i="36"/>
  <c r="AD78" i="36"/>
  <c r="AC78" i="36"/>
  <c r="AD77" i="36"/>
  <c r="AC77" i="36"/>
  <c r="AD76" i="36"/>
  <c r="AC76" i="36"/>
  <c r="AD75" i="36"/>
  <c r="AC75" i="36"/>
  <c r="AD74" i="36"/>
  <c r="AC74" i="36"/>
  <c r="AD73" i="36"/>
  <c r="AC73" i="36"/>
  <c r="AD72" i="36"/>
  <c r="AC72" i="36"/>
  <c r="AD71" i="36"/>
  <c r="AC71" i="36"/>
  <c r="AD70" i="36"/>
  <c r="AC70" i="36"/>
  <c r="AD69" i="36"/>
  <c r="AC69" i="36"/>
  <c r="AD68" i="36"/>
  <c r="AC68" i="36"/>
  <c r="AD67" i="36"/>
  <c r="AC67" i="36"/>
  <c r="AD66" i="36"/>
  <c r="AC66" i="36"/>
  <c r="AD65" i="36"/>
  <c r="AC65" i="36"/>
  <c r="AD64" i="36"/>
  <c r="AC64" i="36"/>
  <c r="AD63" i="36"/>
  <c r="AC63" i="36"/>
  <c r="AD62" i="36"/>
  <c r="AC62" i="36"/>
  <c r="AD61" i="36"/>
  <c r="AC61" i="36"/>
  <c r="AD60" i="36"/>
  <c r="AC60" i="36"/>
  <c r="AD59" i="36"/>
  <c r="AC59" i="36"/>
  <c r="AD58" i="36"/>
  <c r="AC58" i="36"/>
  <c r="AD57" i="36"/>
  <c r="AC57" i="36"/>
  <c r="AD56" i="36"/>
  <c r="AC56" i="36"/>
  <c r="AD55" i="36"/>
  <c r="AC55" i="36"/>
  <c r="AD54" i="36"/>
  <c r="AC54" i="36"/>
  <c r="AD53" i="36"/>
  <c r="AC53" i="36"/>
  <c r="AD52" i="36"/>
  <c r="AC52" i="36"/>
  <c r="AD51" i="36"/>
  <c r="AC51" i="36"/>
  <c r="AD50" i="36"/>
  <c r="AC50" i="36"/>
  <c r="AD49" i="36"/>
  <c r="AC49" i="36"/>
  <c r="AD48" i="36"/>
  <c r="AC48" i="36"/>
  <c r="AD47" i="36"/>
  <c r="AC47" i="36"/>
  <c r="AD46" i="36"/>
  <c r="AC46" i="36"/>
  <c r="AD45" i="36"/>
  <c r="AC45" i="36"/>
  <c r="AD44" i="36"/>
  <c r="AC44" i="36"/>
  <c r="AD43" i="36"/>
  <c r="AC43" i="36"/>
  <c r="AD42" i="36"/>
  <c r="AC42" i="36"/>
  <c r="AD41" i="36"/>
  <c r="AC41" i="36"/>
  <c r="AD40" i="36"/>
  <c r="AC40" i="36"/>
  <c r="AD39" i="36"/>
  <c r="AC39" i="36"/>
  <c r="AD38" i="36"/>
  <c r="AC38" i="36"/>
  <c r="AD37" i="36"/>
  <c r="AC37" i="36"/>
  <c r="AD36" i="36"/>
  <c r="AC36" i="36"/>
  <c r="AD35" i="36"/>
  <c r="AC35" i="36"/>
  <c r="AD34" i="36"/>
  <c r="AC34" i="36"/>
  <c r="AD33" i="36"/>
  <c r="AC33" i="36"/>
  <c r="AD32" i="36"/>
  <c r="AC32" i="36"/>
  <c r="AD31" i="36"/>
  <c r="AC31" i="36"/>
  <c r="AD30" i="36"/>
  <c r="AC30" i="36"/>
  <c r="AD29" i="36"/>
  <c r="AC29" i="36"/>
  <c r="AD28" i="36"/>
  <c r="AC28" i="36"/>
  <c r="AR27" i="36"/>
  <c r="AD27" i="36"/>
  <c r="AC27" i="36"/>
  <c r="AR26" i="36"/>
  <c r="AD26" i="36"/>
  <c r="AC26" i="36"/>
  <c r="AR25" i="36"/>
  <c r="AD25" i="36"/>
  <c r="AC25" i="36"/>
  <c r="AR24" i="36"/>
  <c r="AD24" i="36"/>
  <c r="AC24" i="36"/>
  <c r="AR23" i="36"/>
  <c r="AD23" i="36"/>
  <c r="AC23" i="36"/>
  <c r="AR22" i="36"/>
  <c r="AD22" i="36"/>
  <c r="AC22" i="36"/>
  <c r="AR21" i="36"/>
  <c r="AD21" i="36"/>
  <c r="AC21" i="36"/>
  <c r="AR20" i="36"/>
  <c r="AD20" i="36"/>
  <c r="AC20" i="36"/>
  <c r="AR19" i="36"/>
  <c r="AD19" i="36"/>
  <c r="AC19" i="36"/>
  <c r="AR18" i="36"/>
  <c r="AD18" i="36"/>
  <c r="AC18" i="36"/>
  <c r="AR17" i="36"/>
  <c r="AD17" i="36"/>
  <c r="AC17" i="36"/>
  <c r="AR16" i="36"/>
  <c r="AD16" i="36"/>
  <c r="AC16" i="36"/>
  <c r="AR15" i="36"/>
  <c r="AD15" i="36"/>
  <c r="AC15" i="36"/>
  <c r="AR14" i="36"/>
  <c r="AD14" i="36"/>
  <c r="AC14" i="36"/>
  <c r="AR13" i="36"/>
  <c r="AD13" i="36"/>
  <c r="AC13" i="36"/>
  <c r="AR12" i="36"/>
  <c r="AD12" i="36"/>
  <c r="AC12" i="36"/>
  <c r="BE11" i="36"/>
  <c r="BE12" i="36" s="1"/>
  <c r="BF12" i="36" s="1"/>
  <c r="AR11" i="36"/>
  <c r="AD11" i="36"/>
  <c r="AC11" i="36"/>
  <c r="BJ10" i="36"/>
  <c r="BG10" i="36"/>
  <c r="BF10" i="36"/>
  <c r="AR10" i="36"/>
  <c r="BI10" i="36" s="1"/>
  <c r="Q30" i="32"/>
  <c r="Q29" i="32"/>
  <c r="Q28" i="32"/>
  <c r="Q27" i="32"/>
  <c r="Q26" i="32"/>
  <c r="Q25" i="32"/>
  <c r="Q24" i="32"/>
  <c r="Q23" i="32"/>
  <c r="Q22" i="32"/>
  <c r="Q21" i="32"/>
  <c r="Q20" i="32"/>
  <c r="Q19" i="32"/>
  <c r="Q18" i="32"/>
  <c r="Q17" i="32"/>
  <c r="Q16" i="32"/>
  <c r="Q15" i="32"/>
  <c r="Q14" i="32"/>
  <c r="Q13" i="32"/>
  <c r="Q12" i="32"/>
  <c r="Q11" i="32"/>
  <c r="BK10" i="36" l="1"/>
  <c r="BL10" i="36" s="1"/>
  <c r="BI11" i="36"/>
  <c r="BH10" i="36"/>
  <c r="BG12" i="36"/>
  <c r="BH12" i="36" s="1"/>
  <c r="BJ12" i="36"/>
  <c r="BK12" i="36" s="1"/>
  <c r="BL12" i="36" s="1"/>
  <c r="BE13" i="36"/>
  <c r="BI12" i="36"/>
  <c r="BJ11" i="36"/>
  <c r="BK11" i="36" s="1"/>
  <c r="BL11" i="36" s="1"/>
  <c r="BF11" i="36"/>
  <c r="BG11" i="36"/>
  <c r="BH11" i="36" l="1"/>
  <c r="BF13" i="36"/>
  <c r="BJ13" i="36"/>
  <c r="BK13" i="36" s="1"/>
  <c r="BL13" i="36" s="1"/>
  <c r="BI13" i="36"/>
  <c r="BE14" i="36"/>
  <c r="BG13" i="36"/>
  <c r="BH13" i="36" l="1"/>
  <c r="BG14" i="36"/>
  <c r="BI14" i="36"/>
  <c r="BE15" i="36"/>
  <c r="BF14" i="36"/>
  <c r="BJ14" i="36"/>
  <c r="BK14" i="36" s="1"/>
  <c r="BL14" i="36" s="1"/>
  <c r="BJ15" i="36" l="1"/>
  <c r="BK15" i="36" s="1"/>
  <c r="BL15" i="36" s="1"/>
  <c r="BF15" i="36"/>
  <c r="BG15" i="36"/>
  <c r="BE16" i="36"/>
  <c r="BI15" i="36"/>
  <c r="BH14" i="36"/>
  <c r="BH15" i="36" l="1"/>
  <c r="BG16" i="36"/>
  <c r="BE17" i="36"/>
  <c r="BF16" i="36"/>
  <c r="BJ16" i="36"/>
  <c r="BK16" i="36" s="1"/>
  <c r="BL16" i="36" s="1"/>
  <c r="BI16" i="36"/>
  <c r="BE18" i="36" l="1"/>
  <c r="BJ17" i="36"/>
  <c r="BK17" i="36" s="1"/>
  <c r="BL17" i="36" s="1"/>
  <c r="BF17" i="36"/>
  <c r="BI17" i="36"/>
  <c r="BG17" i="36"/>
  <c r="BH16" i="36"/>
  <c r="BH17" i="36" l="1"/>
  <c r="BI18" i="36"/>
  <c r="BE19" i="36"/>
  <c r="BJ18" i="36"/>
  <c r="BK18" i="36" s="1"/>
  <c r="BL18" i="36" s="1"/>
  <c r="BG18" i="36"/>
  <c r="BF18" i="36"/>
  <c r="BE20" i="36" l="1"/>
  <c r="BJ19" i="36"/>
  <c r="BK19" i="36" s="1"/>
  <c r="BL19" i="36" s="1"/>
  <c r="BF19" i="36"/>
  <c r="BI19" i="36"/>
  <c r="BG19" i="36"/>
  <c r="BH18" i="36"/>
  <c r="BH19" i="36" l="1"/>
  <c r="BI20" i="36"/>
  <c r="BJ20" i="36"/>
  <c r="BK20" i="36" s="1"/>
  <c r="BL20" i="36" s="1"/>
  <c r="BE21" i="36"/>
  <c r="BG20" i="36"/>
  <c r="BH20" i="36" s="1"/>
  <c r="BF20" i="36"/>
  <c r="BE22" i="36" l="1"/>
  <c r="BG21" i="36"/>
  <c r="BH21" i="36" s="1"/>
  <c r="BF21" i="36"/>
  <c r="BJ21" i="36"/>
  <c r="BK21" i="36" s="1"/>
  <c r="BL21" i="36" s="1"/>
  <c r="BI21" i="36"/>
  <c r="BI22" i="36" l="1"/>
  <c r="BJ22" i="36"/>
  <c r="BK22" i="36" s="1"/>
  <c r="BL22" i="36" s="1"/>
  <c r="BE23" i="36"/>
  <c r="BG22" i="36"/>
  <c r="BH22" i="36" s="1"/>
  <c r="BF22" i="36"/>
  <c r="BE24" i="36" l="1"/>
  <c r="BG23" i="36"/>
  <c r="BH23" i="36" s="1"/>
  <c r="BF23" i="36"/>
  <c r="BJ23" i="36"/>
  <c r="BK23" i="36" s="1"/>
  <c r="BL23" i="36" s="1"/>
  <c r="BI23" i="36"/>
  <c r="BG24" i="36" l="1"/>
  <c r="BH24" i="36" s="1"/>
  <c r="BJ24" i="36"/>
  <c r="BK24" i="36" s="1"/>
  <c r="BL24" i="36" s="1"/>
  <c r="BE25" i="36"/>
  <c r="BI24" i="36"/>
  <c r="BF24" i="36"/>
  <c r="BF25" i="36" l="1"/>
  <c r="BJ25" i="36"/>
  <c r="BK25" i="36" s="1"/>
  <c r="BL25" i="36" s="1"/>
  <c r="BI25" i="36"/>
  <c r="BG25" i="36"/>
  <c r="BH25" i="36" s="1"/>
  <c r="BE26" i="36"/>
  <c r="BG26" i="36" l="1"/>
  <c r="BH26" i="36" s="1"/>
  <c r="BI26" i="36"/>
  <c r="BE27" i="36"/>
  <c r="BF26" i="36"/>
  <c r="BJ26" i="36"/>
  <c r="BK26" i="36" s="1"/>
  <c r="BL26" i="36" s="1"/>
  <c r="BE28" i="36" l="1"/>
  <c r="BJ27" i="36"/>
  <c r="BK27" i="36" s="1"/>
  <c r="BL27" i="36" s="1"/>
  <c r="BF27" i="36"/>
  <c r="BG27" i="36"/>
  <c r="BI27" i="36"/>
  <c r="BH27" i="36" l="1"/>
  <c r="BE29" i="36"/>
  <c r="BJ28" i="36"/>
  <c r="BK28" i="36" s="1"/>
  <c r="BL28" i="36" s="1"/>
  <c r="BF28" i="36"/>
  <c r="BI28" i="36"/>
  <c r="BG28" i="36"/>
  <c r="BH28" i="36" l="1"/>
  <c r="BI29" i="36"/>
  <c r="BF29" i="36"/>
  <c r="BJ29" i="36"/>
  <c r="BK29" i="36" s="1"/>
  <c r="BL29" i="36" s="1"/>
  <c r="BG29" i="36"/>
  <c r="BE30" i="36"/>
  <c r="BG30" i="36" l="1"/>
  <c r="BJ30" i="36"/>
  <c r="BK30" i="36" s="1"/>
  <c r="BL30" i="36" s="1"/>
  <c r="BI30" i="36"/>
  <c r="BE31" i="36"/>
  <c r="BF30" i="36"/>
  <c r="BH29" i="36"/>
  <c r="BG31" i="36" l="1"/>
  <c r="BE32" i="36"/>
  <c r="BJ31" i="36"/>
  <c r="BK31" i="36" s="1"/>
  <c r="BL31" i="36" s="1"/>
  <c r="BF31" i="36"/>
  <c r="BI31" i="36"/>
  <c r="BH30" i="36"/>
  <c r="BE33" i="36" l="1"/>
  <c r="BJ32" i="36"/>
  <c r="BK32" i="36" s="1"/>
  <c r="BL32" i="36" s="1"/>
  <c r="BF32" i="36"/>
  <c r="BI32" i="36"/>
  <c r="BG32" i="36"/>
  <c r="BH31" i="36"/>
  <c r="BH32" i="36" l="1"/>
  <c r="BI33" i="36"/>
  <c r="BF33" i="36"/>
  <c r="BJ33" i="36"/>
  <c r="BK33" i="36" s="1"/>
  <c r="BL33" i="36" s="1"/>
  <c r="BE34" i="36"/>
  <c r="BG33" i="36"/>
  <c r="BH33" i="36" l="1"/>
  <c r="BG34" i="36"/>
  <c r="BE35" i="36"/>
  <c r="BJ34" i="36"/>
  <c r="BK34" i="36" s="1"/>
  <c r="BL34" i="36" s="1"/>
  <c r="BF34" i="36"/>
  <c r="BI34" i="36"/>
  <c r="BH34" i="36" l="1"/>
  <c r="BJ35" i="36"/>
  <c r="BK35" i="36" s="1"/>
  <c r="BL35" i="36" s="1"/>
  <c r="BF35" i="36"/>
  <c r="BE36" i="36"/>
  <c r="BI35" i="36"/>
  <c r="BG35" i="36"/>
  <c r="BJ36" i="36" l="1"/>
  <c r="BK36" i="36" s="1"/>
  <c r="BL36" i="36" s="1"/>
  <c r="BF36" i="36"/>
  <c r="BE37" i="36"/>
  <c r="BI36" i="36"/>
  <c r="BG36" i="36"/>
  <c r="BH35" i="36"/>
  <c r="BJ37" i="36" l="1"/>
  <c r="BK37" i="36" s="1"/>
  <c r="BF37" i="36"/>
  <c r="BE38" i="36"/>
  <c r="BI37" i="36"/>
  <c r="BG37" i="36"/>
  <c r="BH37" i="36" s="1"/>
  <c r="BH36" i="36"/>
  <c r="BL37" i="36" l="1"/>
  <c r="BJ38" i="36"/>
  <c r="BK38" i="36" s="1"/>
  <c r="BL38" i="36" s="1"/>
  <c r="BF38" i="36"/>
  <c r="BE39" i="36"/>
  <c r="BI38" i="36"/>
  <c r="BG38" i="36"/>
  <c r="BH38" i="36" s="1"/>
  <c r="BJ39" i="36" l="1"/>
  <c r="BK39" i="36" s="1"/>
  <c r="BL39" i="36" s="1"/>
  <c r="BF39" i="36"/>
  <c r="BE40" i="36"/>
  <c r="BI39" i="36"/>
  <c r="BG39" i="36"/>
  <c r="BH39" i="36" s="1"/>
  <c r="BG40" i="36" l="1"/>
  <c r="BH40" i="36" s="1"/>
  <c r="BJ40" i="36"/>
  <c r="BK40" i="36" s="1"/>
  <c r="BI40" i="36"/>
  <c r="BE41" i="36"/>
  <c r="BI41" i="36" l="1"/>
  <c r="BE42" i="36"/>
  <c r="BJ41" i="36"/>
  <c r="BK41" i="36" s="1"/>
  <c r="BG41" i="36"/>
  <c r="BH41" i="36" s="1"/>
  <c r="BG42" i="36" l="1"/>
  <c r="BH42" i="36" s="1"/>
  <c r="AF10" i="36" s="1"/>
  <c r="AH10" i="36" s="1"/>
  <c r="W10" i="36" s="1"/>
  <c r="BJ42" i="36"/>
  <c r="BK42" i="36" s="1"/>
  <c r="AE10" i="36" s="1"/>
  <c r="BI42" i="36"/>
  <c r="R10" i="36" l="1"/>
  <c r="AG10" i="36"/>
  <c r="AE66" i="36"/>
  <c r="AG66" i="36" s="1"/>
  <c r="AF90" i="36"/>
  <c r="AH90" i="36" s="1"/>
  <c r="AF21" i="36"/>
  <c r="AH21" i="36" s="1"/>
  <c r="AE43" i="36"/>
  <c r="AG43" i="36" s="1"/>
  <c r="AF85" i="36"/>
  <c r="AH85" i="36" s="1"/>
  <c r="AF55" i="36"/>
  <c r="AH55" i="36" s="1"/>
  <c r="AE73" i="36"/>
  <c r="AG73" i="36" s="1"/>
  <c r="AF82" i="36"/>
  <c r="AH82" i="36" s="1"/>
  <c r="AE59" i="36"/>
  <c r="AG59" i="36" s="1"/>
  <c r="AE20" i="36"/>
  <c r="AG20" i="36" s="1"/>
  <c r="AE42" i="36"/>
  <c r="AG42" i="36" s="1"/>
  <c r="AF84" i="36"/>
  <c r="AH84" i="36" s="1"/>
  <c r="AE22" i="36"/>
  <c r="AG22" i="36" s="1"/>
  <c r="AF12" i="36"/>
  <c r="AH12" i="36" s="1"/>
  <c r="AF28" i="36"/>
  <c r="AH28" i="36" s="1"/>
  <c r="AE14" i="36"/>
  <c r="AG14" i="36" s="1"/>
  <c r="AF15" i="36"/>
  <c r="AH15" i="36" s="1"/>
  <c r="AF59" i="36"/>
  <c r="AH59" i="36" s="1"/>
  <c r="AE37" i="36"/>
  <c r="AG37" i="36" s="1"/>
  <c r="AF37" i="36"/>
  <c r="AH37" i="36" s="1"/>
  <c r="AF79" i="36"/>
  <c r="AH79" i="36" s="1"/>
  <c r="AF64" i="36"/>
  <c r="AH64" i="36" s="1"/>
  <c r="AE77" i="36"/>
  <c r="AG77" i="36" s="1"/>
  <c r="AE12" i="36"/>
  <c r="AG12" i="36" s="1"/>
  <c r="AE26" i="36"/>
  <c r="AG26" i="36" s="1"/>
  <c r="AE54" i="36"/>
  <c r="AG54" i="36" s="1"/>
  <c r="AE58" i="36"/>
  <c r="AG58" i="36" s="1"/>
  <c r="AF35" i="36"/>
  <c r="AH35" i="36" s="1"/>
  <c r="AE18" i="36"/>
  <c r="AG18" i="36" s="1"/>
  <c r="AF92" i="36"/>
  <c r="AH92" i="36" s="1"/>
  <c r="AF43" i="36"/>
  <c r="AH43" i="36" s="1"/>
  <c r="AF57" i="36"/>
  <c r="AH57" i="36" s="1"/>
  <c r="AF78" i="36"/>
  <c r="AH78" i="36" s="1"/>
  <c r="AE17" i="36"/>
  <c r="AG17" i="36" s="1"/>
  <c r="AE40" i="36"/>
  <c r="AG40" i="36" s="1"/>
  <c r="AE72" i="36"/>
  <c r="AG72" i="36" s="1"/>
  <c r="AF77" i="36"/>
  <c r="AH77" i="36" s="1"/>
  <c r="AF27" i="36"/>
  <c r="AH27" i="36" s="1"/>
  <c r="AE67" i="36"/>
  <c r="AG67" i="36" s="1"/>
  <c r="AF74" i="36"/>
  <c r="AH74" i="36" s="1"/>
  <c r="AE13" i="36"/>
  <c r="AG13" i="36" s="1"/>
  <c r="AE15" i="36"/>
  <c r="AG15" i="36" s="1"/>
  <c r="AE96" i="36"/>
  <c r="AG96" i="36" s="1"/>
  <c r="AF52" i="36"/>
  <c r="AH52" i="36" s="1"/>
  <c r="AF26" i="36"/>
  <c r="AH26" i="36" s="1"/>
  <c r="AF86" i="36"/>
  <c r="AH86" i="36" s="1"/>
  <c r="AF36" i="36"/>
  <c r="AH36" i="36" s="1"/>
  <c r="AF19" i="36"/>
  <c r="AH19" i="36" s="1"/>
  <c r="AF89" i="36"/>
  <c r="AH89" i="36" s="1"/>
  <c r="AE74" i="36"/>
  <c r="AG74" i="36" s="1"/>
  <c r="AF41" i="36"/>
  <c r="AH41" i="36" s="1"/>
  <c r="AF69" i="36"/>
  <c r="AH69" i="36" s="1"/>
  <c r="AE93" i="36"/>
  <c r="AG93" i="36" s="1"/>
  <c r="AE98" i="36"/>
  <c r="AG98" i="36" s="1"/>
  <c r="AF14" i="36"/>
  <c r="AH14" i="36" s="1"/>
  <c r="AE92" i="36"/>
  <c r="AG92" i="36" s="1"/>
  <c r="AF87" i="36"/>
  <c r="AH87" i="36" s="1"/>
  <c r="AE86" i="36"/>
  <c r="AG86" i="36" s="1"/>
  <c r="AF40" i="36"/>
  <c r="AH40" i="36" s="1"/>
  <c r="AF30" i="36"/>
  <c r="AH30" i="36" s="1"/>
  <c r="AF56" i="36"/>
  <c r="AH56" i="36" s="1"/>
  <c r="AF66" i="36"/>
  <c r="AH66" i="36" s="1"/>
  <c r="AE28" i="36"/>
  <c r="AG28" i="36" s="1"/>
  <c r="AE70" i="36"/>
  <c r="AG70" i="36" s="1"/>
  <c r="AE55" i="36"/>
  <c r="AG55" i="36" s="1"/>
  <c r="AF13" i="36"/>
  <c r="AH13" i="36" s="1"/>
  <c r="AE19" i="36"/>
  <c r="AG19" i="36" s="1"/>
  <c r="AE61" i="36"/>
  <c r="AG61" i="36" s="1"/>
  <c r="AF96" i="36"/>
  <c r="AH96" i="36" s="1"/>
  <c r="AF20" i="36"/>
  <c r="AH20" i="36" s="1"/>
  <c r="AF60" i="36"/>
  <c r="AH60" i="36" s="1"/>
  <c r="AF97" i="36"/>
  <c r="AH97" i="36" s="1"/>
  <c r="AE52" i="36"/>
  <c r="AG52" i="36" s="1"/>
  <c r="AE38" i="36"/>
  <c r="AG38" i="36" s="1"/>
  <c r="AF24" i="36"/>
  <c r="AH24" i="36" s="1"/>
  <c r="AF32" i="36"/>
  <c r="AH32" i="36" s="1"/>
  <c r="AF46" i="36"/>
  <c r="AH46" i="36" s="1"/>
  <c r="AE82" i="36"/>
  <c r="AG82" i="36" s="1"/>
  <c r="AE75" i="36"/>
  <c r="AG75" i="36" s="1"/>
  <c r="AF95" i="36"/>
  <c r="AH95" i="36" s="1"/>
  <c r="AE39" i="36"/>
  <c r="AG39" i="36" s="1"/>
  <c r="AE71" i="36"/>
  <c r="AG71" i="36" s="1"/>
  <c r="AE51" i="36"/>
  <c r="AG51" i="36" s="1"/>
  <c r="AE50" i="36"/>
  <c r="AG50" i="36" s="1"/>
  <c r="AE78" i="36"/>
  <c r="AG78" i="36" s="1"/>
  <c r="AF22" i="36"/>
  <c r="AH22" i="36" s="1"/>
  <c r="AF33" i="36"/>
  <c r="AH33" i="36" s="1"/>
  <c r="AE35" i="36"/>
  <c r="AG35" i="36" s="1"/>
  <c r="AF17" i="36"/>
  <c r="AH17" i="36" s="1"/>
  <c r="AE65" i="36"/>
  <c r="AG65" i="36" s="1"/>
  <c r="AE45" i="36"/>
  <c r="AG45" i="36" s="1"/>
  <c r="AE32" i="36"/>
  <c r="AG32" i="36" s="1"/>
  <c r="AF99" i="36"/>
  <c r="AH99" i="36" s="1"/>
  <c r="AF18" i="36"/>
  <c r="AH18" i="36" s="1"/>
  <c r="AE79" i="36"/>
  <c r="AG79" i="36" s="1"/>
  <c r="AF45" i="36"/>
  <c r="AH45" i="36" s="1"/>
  <c r="AE48" i="36"/>
  <c r="AG48" i="36" s="1"/>
  <c r="AF67" i="36"/>
  <c r="AH67" i="36" s="1"/>
  <c r="AE97" i="36"/>
  <c r="AG97" i="36" s="1"/>
  <c r="AF23" i="36"/>
  <c r="AH23" i="36" s="1"/>
  <c r="AE89" i="36"/>
  <c r="AG89" i="36" s="1"/>
  <c r="AE47" i="36"/>
  <c r="AG47" i="36" s="1"/>
  <c r="AF50" i="36"/>
  <c r="AH50" i="36" s="1"/>
  <c r="AF94" i="36"/>
  <c r="AH94" i="36" s="1"/>
  <c r="AF81" i="36"/>
  <c r="AH81" i="36" s="1"/>
  <c r="AF62" i="36"/>
  <c r="AH62" i="36" s="1"/>
  <c r="AE29" i="36"/>
  <c r="AG29" i="36" s="1"/>
  <c r="AE69" i="36"/>
  <c r="AG69" i="36" s="1"/>
  <c r="AF65" i="36"/>
  <c r="AH65" i="36" s="1"/>
  <c r="AE36" i="36"/>
  <c r="AG36" i="36" s="1"/>
  <c r="AF93" i="36"/>
  <c r="AH93" i="36" s="1"/>
  <c r="AF54" i="36"/>
  <c r="AH54" i="36" s="1"/>
  <c r="AF53" i="36"/>
  <c r="AH53" i="36" s="1"/>
  <c r="AE94" i="36"/>
  <c r="AG94" i="36" s="1"/>
  <c r="AE63" i="36"/>
  <c r="AG63" i="36" s="1"/>
  <c r="AE80" i="36"/>
  <c r="AG80" i="36" s="1"/>
  <c r="AE27" i="36"/>
  <c r="AG27" i="36" s="1"/>
  <c r="AE41" i="36"/>
  <c r="AG41" i="36" s="1"/>
  <c r="AE53" i="36"/>
  <c r="AG53" i="36" s="1"/>
  <c r="AF51" i="36"/>
  <c r="AH51" i="36" s="1"/>
  <c r="AE16" i="36"/>
  <c r="AG16" i="36" s="1"/>
  <c r="AE99" i="36"/>
  <c r="AG99" i="36" s="1"/>
  <c r="AF47" i="36"/>
  <c r="AH47" i="36" s="1"/>
  <c r="AE56" i="36"/>
  <c r="AG56" i="36" s="1"/>
  <c r="AE88" i="36"/>
  <c r="AG88" i="36" s="1"/>
  <c r="AF72" i="36"/>
  <c r="AH72" i="36" s="1"/>
  <c r="AE85" i="36"/>
  <c r="AG85" i="36" s="1"/>
  <c r="AF63" i="36"/>
  <c r="AH63" i="36" s="1"/>
  <c r="AE44" i="36"/>
  <c r="AG44" i="36" s="1"/>
  <c r="AE84" i="36"/>
  <c r="AG84" i="36" s="1"/>
  <c r="AF38" i="36"/>
  <c r="AH38" i="36" s="1"/>
  <c r="AE31" i="36"/>
  <c r="AG31" i="36" s="1"/>
  <c r="AE91" i="36"/>
  <c r="AG91" i="36" s="1"/>
  <c r="AE60" i="36"/>
  <c r="AG60" i="36" s="1"/>
  <c r="AE25" i="36"/>
  <c r="AG25" i="36" s="1"/>
  <c r="AF83" i="36"/>
  <c r="AH83" i="36" s="1"/>
  <c r="AE64" i="36"/>
  <c r="AG64" i="36" s="1"/>
  <c r="AF58" i="36"/>
  <c r="AH58" i="36" s="1"/>
  <c r="AF48" i="36"/>
  <c r="AH48" i="36" s="1"/>
  <c r="AF98" i="36"/>
  <c r="AH98" i="36" s="1"/>
  <c r="AF39" i="36"/>
  <c r="AH39" i="36" s="1"/>
  <c r="AF70" i="36"/>
  <c r="AH70" i="36" s="1"/>
  <c r="AE57" i="36"/>
  <c r="AG57" i="36" s="1"/>
  <c r="AE87" i="36"/>
  <c r="AG87" i="36" s="1"/>
  <c r="AE34" i="36"/>
  <c r="AG34" i="36" s="1"/>
  <c r="AE81" i="36"/>
  <c r="AG81" i="36" s="1"/>
  <c r="AF11" i="36"/>
  <c r="AH11" i="36" s="1"/>
  <c r="AE30" i="36"/>
  <c r="AG30" i="36" s="1"/>
  <c r="AF44" i="36"/>
  <c r="AH44" i="36" s="1"/>
  <c r="AE83" i="36"/>
  <c r="AG83" i="36" s="1"/>
  <c r="AF71" i="36"/>
  <c r="AH71" i="36" s="1"/>
  <c r="AE49" i="36"/>
  <c r="AG49" i="36" s="1"/>
  <c r="AF68" i="36"/>
  <c r="AH68" i="36" s="1"/>
  <c r="AF49" i="36"/>
  <c r="AH49" i="36" s="1"/>
  <c r="AE62" i="36"/>
  <c r="AG62" i="36" s="1"/>
  <c r="AE46" i="36"/>
  <c r="AG46" i="36" s="1"/>
  <c r="AE95" i="36"/>
  <c r="AG95" i="36" s="1"/>
  <c r="AF29" i="36"/>
  <c r="AH29" i="36" s="1"/>
  <c r="AE21" i="36"/>
  <c r="AG21" i="36" s="1"/>
  <c r="AF73" i="36"/>
  <c r="AH73" i="36" s="1"/>
  <c r="AF34" i="36"/>
  <c r="AH34" i="36" s="1"/>
  <c r="AE24" i="36"/>
  <c r="AG24" i="36" s="1"/>
  <c r="AE90" i="36"/>
  <c r="AG90" i="36" s="1"/>
  <c r="AF16" i="36"/>
  <c r="AH16" i="36" s="1"/>
  <c r="AE23" i="36"/>
  <c r="AG23" i="36" s="1"/>
  <c r="AF75" i="36"/>
  <c r="AH75" i="36" s="1"/>
  <c r="AE68" i="36"/>
  <c r="AG68" i="36" s="1"/>
  <c r="AF25" i="36"/>
  <c r="AH25" i="36" s="1"/>
  <c r="AF88" i="36"/>
  <c r="AH88" i="36" s="1"/>
  <c r="AE76" i="36"/>
  <c r="AG76" i="36" s="1"/>
  <c r="AF31" i="36"/>
  <c r="AH31" i="36" s="1"/>
  <c r="AF80" i="36"/>
  <c r="AH80" i="36" s="1"/>
  <c r="AF42" i="36"/>
  <c r="AH42" i="36" s="1"/>
  <c r="AE33" i="36"/>
  <c r="AG33" i="36" s="1"/>
  <c r="AF76" i="36"/>
  <c r="AH76" i="36" s="1"/>
  <c r="AF91" i="36"/>
  <c r="AH91" i="36" s="1"/>
  <c r="AF61" i="36"/>
  <c r="AH61" i="36" s="1"/>
  <c r="AE11" i="36"/>
  <c r="AG11" i="36" s="1"/>
  <c r="R11" i="36" l="1"/>
  <c r="R33" i="36"/>
  <c r="R76" i="36"/>
  <c r="X76" i="36"/>
  <c r="W75" i="36"/>
  <c r="R24" i="36"/>
  <c r="W29" i="36"/>
  <c r="W49" i="36"/>
  <c r="R83" i="36"/>
  <c r="R81" i="36"/>
  <c r="W70" i="36"/>
  <c r="W58" i="36"/>
  <c r="R60" i="36"/>
  <c r="R84" i="36"/>
  <c r="W72" i="36"/>
  <c r="R99" i="36"/>
  <c r="R41" i="36"/>
  <c r="R94" i="36"/>
  <c r="X94" i="36"/>
  <c r="R36" i="36"/>
  <c r="W62" i="36"/>
  <c r="R47" i="36"/>
  <c r="W67" i="36"/>
  <c r="W18" i="36"/>
  <c r="R65" i="36"/>
  <c r="W22" i="36"/>
  <c r="R71" i="36"/>
  <c r="R82" i="36"/>
  <c r="X82" i="36"/>
  <c r="R38" i="36"/>
  <c r="W20" i="36"/>
  <c r="W13" i="36"/>
  <c r="W66" i="36"/>
  <c r="R86" i="36"/>
  <c r="R98" i="36"/>
  <c r="R74" i="36"/>
  <c r="R96" i="36"/>
  <c r="X67" i="36"/>
  <c r="R67" i="36"/>
  <c r="R40" i="36"/>
  <c r="X40" i="36"/>
  <c r="W57" i="36"/>
  <c r="W35" i="36"/>
  <c r="R12" i="36"/>
  <c r="W37" i="36"/>
  <c r="R14" i="36"/>
  <c r="W84" i="36"/>
  <c r="W82" i="36"/>
  <c r="X43" i="36"/>
  <c r="R43" i="36"/>
  <c r="W61" i="36"/>
  <c r="W42" i="36"/>
  <c r="W88" i="36"/>
  <c r="R23" i="36"/>
  <c r="W34" i="36"/>
  <c r="R95" i="36"/>
  <c r="W68" i="36"/>
  <c r="W44" i="36"/>
  <c r="R34" i="36"/>
  <c r="X34" i="36"/>
  <c r="W39" i="36"/>
  <c r="R64" i="36"/>
  <c r="X64" i="36"/>
  <c r="X91" i="36"/>
  <c r="R91" i="36"/>
  <c r="R44" i="36"/>
  <c r="R88" i="36"/>
  <c r="X88" i="36"/>
  <c r="R16" i="36"/>
  <c r="X16" i="36"/>
  <c r="R27" i="36"/>
  <c r="W53" i="36"/>
  <c r="W65" i="36"/>
  <c r="W81" i="36"/>
  <c r="R89" i="36"/>
  <c r="R48" i="36"/>
  <c r="W99" i="36"/>
  <c r="W17" i="36"/>
  <c r="R78" i="36"/>
  <c r="R39" i="36"/>
  <c r="W46" i="36"/>
  <c r="R52" i="36"/>
  <c r="X52" i="36"/>
  <c r="W96" i="36"/>
  <c r="X55" i="36"/>
  <c r="R55" i="36"/>
  <c r="W56" i="36"/>
  <c r="W87" i="36"/>
  <c r="R93" i="36"/>
  <c r="W89" i="36"/>
  <c r="W86" i="36"/>
  <c r="R15" i="36"/>
  <c r="W27" i="36"/>
  <c r="R17" i="36"/>
  <c r="W43" i="36"/>
  <c r="R58" i="36"/>
  <c r="X58" i="36"/>
  <c r="R77" i="36"/>
  <c r="X37" i="36"/>
  <c r="R37" i="36"/>
  <c r="W28" i="36"/>
  <c r="R42" i="36"/>
  <c r="X73" i="36"/>
  <c r="R73" i="36"/>
  <c r="W21" i="36"/>
  <c r="W91" i="36"/>
  <c r="W80" i="36"/>
  <c r="W25" i="36"/>
  <c r="W16" i="36"/>
  <c r="W73" i="36"/>
  <c r="X46" i="36"/>
  <c r="R46" i="36"/>
  <c r="R49" i="36"/>
  <c r="X49" i="36"/>
  <c r="R30" i="36"/>
  <c r="R87" i="36"/>
  <c r="W98" i="36"/>
  <c r="W83" i="36"/>
  <c r="X31" i="36"/>
  <c r="R31" i="36"/>
  <c r="W63" i="36"/>
  <c r="R56" i="36"/>
  <c r="W51" i="36"/>
  <c r="R80" i="36"/>
  <c r="W54" i="36"/>
  <c r="R69" i="36"/>
  <c r="W94" i="36"/>
  <c r="W23" i="36"/>
  <c r="W45" i="36"/>
  <c r="R32" i="36"/>
  <c r="R35" i="36"/>
  <c r="R50" i="36"/>
  <c r="W95" i="36"/>
  <c r="W32" i="36"/>
  <c r="W97" i="36"/>
  <c r="R61" i="36"/>
  <c r="X61" i="36"/>
  <c r="R70" i="36"/>
  <c r="X70" i="36"/>
  <c r="W30" i="36"/>
  <c r="R92" i="36"/>
  <c r="W69" i="36"/>
  <c r="W19" i="36"/>
  <c r="W26" i="36"/>
  <c r="X13" i="36"/>
  <c r="R13" i="36"/>
  <c r="W77" i="36"/>
  <c r="W78" i="36"/>
  <c r="W92" i="36"/>
  <c r="R54" i="36"/>
  <c r="W64" i="36"/>
  <c r="W59" i="36"/>
  <c r="W12" i="36"/>
  <c r="R20" i="36"/>
  <c r="W55" i="36"/>
  <c r="W90" i="36"/>
  <c r="W76" i="36"/>
  <c r="W31" i="36"/>
  <c r="R68" i="36"/>
  <c r="R90" i="36"/>
  <c r="R21" i="36"/>
  <c r="R62" i="36"/>
  <c r="W71" i="36"/>
  <c r="W11" i="36"/>
  <c r="R57" i="36"/>
  <c r="W48" i="36"/>
  <c r="X25" i="36"/>
  <c r="R25" i="36"/>
  <c r="W38" i="36"/>
  <c r="X85" i="36"/>
  <c r="R85" i="36"/>
  <c r="W47" i="36"/>
  <c r="R53" i="36"/>
  <c r="R63" i="36"/>
  <c r="W93" i="36"/>
  <c r="R29" i="36"/>
  <c r="W50" i="36"/>
  <c r="X97" i="36"/>
  <c r="R97" i="36"/>
  <c r="X79" i="36"/>
  <c r="R79" i="36"/>
  <c r="R45" i="36"/>
  <c r="W33" i="36"/>
  <c r="R51" i="36"/>
  <c r="R75" i="36"/>
  <c r="W24" i="36"/>
  <c r="W60" i="36"/>
  <c r="R19" i="36"/>
  <c r="X19" i="36"/>
  <c r="R28" i="36"/>
  <c r="X28" i="36"/>
  <c r="W40" i="36"/>
  <c r="W14" i="36"/>
  <c r="W41" i="36"/>
  <c r="W36" i="36"/>
  <c r="W52" i="36"/>
  <c r="W74" i="36"/>
  <c r="R72" i="36"/>
  <c r="R18" i="36"/>
  <c r="R26" i="36"/>
  <c r="W79" i="36"/>
  <c r="W15" i="36"/>
  <c r="X22" i="36"/>
  <c r="R22" i="36"/>
  <c r="R59" i="36"/>
  <c r="W85" i="36"/>
  <c r="R66" i="36"/>
  <c r="X10" i="36" l="1"/>
  <c r="J8" i="36" l="1"/>
  <c r="AC10" i="36"/>
  <c r="AD10"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ghg00025</author>
  </authors>
  <commentList>
    <comment ref="BK7" authorId="0" shapeId="0" xr:uid="{00000000-0006-0000-0500-000001000000}">
      <text>
        <r>
          <rPr>
            <b/>
            <sz val="9"/>
            <color indexed="81"/>
            <rFont val="ＭＳ Ｐゴシック"/>
            <family val="3"/>
            <charset val="128"/>
          </rPr>
          <t>行毎に名称を設定している
名称は「単位&amp;No」を付ける
・例
範囲「BH11:BI11」
名称「単位01」</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クエリ - '⑧計画【１～３】'!AA" description="ブック内の ''⑧計画【１～３】'!AA' クエリへの接続です。" type="5" refreshedVersion="0" background="1">
    <dbPr connection="Provider=Microsoft.Mashup.OleDb.1;Data Source=$Workbook$;Location=&quot;'⑧計画【１～３】'!AA&quot;;Extended Properties=&quot;&quot;" command="SELECT * FROM ['⑧計画【１～３】'!AA]"/>
  </connection>
  <connection id="2" xr16:uid="{00000000-0015-0000-FFFF-FFFF01000000}" keepAlive="1" name="クエリ - '⑧計画【１～３】'!AA (2)" description="ブック内の ''⑧計画【１～３】'!AA (2)' クエリへの接続です。" type="5" refreshedVersion="0" background="1">
    <dbPr connection="Provider=Microsoft.Mashup.OleDb.1;Data Source=$Workbook$;Location=&quot;'⑧計画【１～３】'!AA (2)&quot;;Extended Properties=&quot;&quot;" command="SELECT * FROM ['⑧計画【１～３】'!AA (2)]"/>
  </connection>
</connections>
</file>

<file path=xl/sharedStrings.xml><?xml version="1.0" encoding="utf-8"?>
<sst xmlns="http://schemas.openxmlformats.org/spreadsheetml/2006/main" count="35925" uniqueCount="5192">
  <si>
    <t>Ａ 農業、林業</t>
  </si>
  <si>
    <t>０１ 農業</t>
  </si>
  <si>
    <t>０２ 林業</t>
  </si>
  <si>
    <t>Ｂ 漁業</t>
  </si>
  <si>
    <t>０３ 漁業</t>
  </si>
  <si>
    <t>０４ 水産養殖業</t>
  </si>
  <si>
    <t>Ｃ 鉱業、採石業、砂利採取業</t>
  </si>
  <si>
    <t>０５ 鉱業、採石業、砂利採取業</t>
  </si>
  <si>
    <t>Ｄ 建設業</t>
  </si>
  <si>
    <t>０６ 総合工事業</t>
  </si>
  <si>
    <t>０７ 職別工事業（設備工事業を除く）</t>
  </si>
  <si>
    <t>０８ 設備工事業</t>
  </si>
  <si>
    <t>Ｅ 製造業</t>
  </si>
  <si>
    <t>０９ 食料品製造業</t>
  </si>
  <si>
    <t>１０ 飲料・たばこ・飼料製造業</t>
  </si>
  <si>
    <t>１１ 繊維工業</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</si>
  <si>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</si>
  <si>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</si>
  <si>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</si>
  <si>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</si>
  <si>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</si>
  <si>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</si>
  <si>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</si>
  <si>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</si>
  <si>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</si>
  <si>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</si>
  <si>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</si>
  <si>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</si>
  <si>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２４ 金属製品製造業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</si>
  <si>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</si>
  <si>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</si>
  <si>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</si>
  <si>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</si>
  <si>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</si>
  <si>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</si>
  <si>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</si>
  <si>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</si>
  <si>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Ｆ 電気・ガス・熱供給・水道業</t>
  </si>
  <si>
    <t>３３ 電気業</t>
  </si>
  <si>
    <t>３４ ガス業</t>
  </si>
  <si>
    <t>３５ 熱供給業</t>
  </si>
  <si>
    <t>３６ 水道業</t>
  </si>
  <si>
    <t>Ｇ 情報通信業</t>
  </si>
  <si>
    <t>３７ 通信業</t>
  </si>
  <si>
    <t>３８ 放送業</t>
  </si>
  <si>
    <t>３９ 情報サービス業</t>
  </si>
  <si>
    <t>４０ インターネット付随サービス業</t>
  </si>
  <si>
    <t>４１ 映像・音声・文字情報制作業</t>
  </si>
  <si>
    <t>Ｈ 運輸業、郵便業</t>
  </si>
  <si>
    <t>４２ 鉄道業</t>
  </si>
  <si>
    <t>４３ 道路旅客運送業</t>
  </si>
  <si>
    <t>４４ 道路貨物運送業</t>
  </si>
  <si>
    <t>４５ 水運業</t>
  </si>
  <si>
    <t>４６ 航空運輸業</t>
  </si>
  <si>
    <t>４７ 倉庫業</t>
  </si>
  <si>
    <t>４８ 運輸に附帯するサービス業</t>
  </si>
  <si>
    <t>４９ 郵便業（信書便事業を含む）</t>
  </si>
  <si>
    <t>Ｉ 卸売・小売業</t>
  </si>
  <si>
    <t>５０ 各種商品卸売業</t>
  </si>
  <si>
    <t>５１ 繊維・衣服等卸売業</t>
  </si>
  <si>
    <t>５２ 飲食料品卸売業</t>
  </si>
  <si>
    <t>５３ 建築材料、鉱物・金属材料等卸売業</t>
  </si>
  <si>
    <t>５４ 機械器具卸売業</t>
  </si>
  <si>
    <t>５５ その他の卸売業</t>
  </si>
  <si>
    <t>５６ 各種商品小売業</t>
  </si>
  <si>
    <t>５７ 織物・衣服・身の回り品小売業</t>
  </si>
  <si>
    <t>５８ 飲食料品小売業</t>
  </si>
  <si>
    <t>５９ 機械器具小売業</t>
  </si>
  <si>
    <t>６０ その他の小売業</t>
  </si>
  <si>
    <t>６１ 無店舗小売業</t>
  </si>
  <si>
    <t>Ｊ 金融業・保険業</t>
  </si>
  <si>
    <t>６２ 銀行業</t>
  </si>
  <si>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</si>
  <si>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</si>
  <si>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</si>
  <si>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</si>
  <si>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</si>
  <si>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Ｋ 不動産業、物品賃貸業</t>
  </si>
  <si>
    <t>６８ 不動産取引業</t>
  </si>
  <si>
    <t>６９ 不動産賃貸業・管理業</t>
  </si>
  <si>
    <t>７０ 物品賃貸業</t>
  </si>
  <si>
    <t>Ｌ 学術研究、専門・技術サービス業</t>
  </si>
  <si>
    <t>７１ 学術・開発研究機関</t>
  </si>
  <si>
    <t>７２ 専門サービス業（他に分類されないもの）</t>
  </si>
  <si>
    <t>７３ 広告業</t>
  </si>
  <si>
    <t>７４ 技術サービス業（他に分類されないもの）</t>
  </si>
  <si>
    <t>Ｍ 宿泊業、飲食サービス業</t>
  </si>
  <si>
    <t>７５ 宿泊業</t>
  </si>
  <si>
    <t>７６ 飲食店</t>
  </si>
  <si>
    <t>７７ 持ち帰り・配達飲食サービス業</t>
  </si>
  <si>
    <t>Ｎ 生活関連サービス業、娯楽業</t>
  </si>
  <si>
    <t>７９ その他の生活関連サービス業</t>
  </si>
  <si>
    <t>８０ 娯楽業</t>
  </si>
  <si>
    <t>Ｏ 教育、学習支援業</t>
  </si>
  <si>
    <t>８１ 学校教育</t>
  </si>
  <si>
    <t>８２ その他の教育、学習支援業</t>
  </si>
  <si>
    <t>８３ 医療業</t>
  </si>
  <si>
    <t>８４ 保健衛生</t>
  </si>
  <si>
    <t>８５ 社会保険・社会福祉・介護事業</t>
  </si>
  <si>
    <t>Ｑ 複合サービス事業</t>
  </si>
  <si>
    <t>８６ 郵便局</t>
  </si>
  <si>
    <t>８７ 協同組合（他に分類されないもの）</t>
  </si>
  <si>
    <t>Ｒ サービス業（他に分類されないもの）</t>
  </si>
  <si>
    <t>８８ 廃棄物処理業</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</si>
  <si>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</si>
  <si>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</si>
  <si>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</si>
  <si>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</si>
  <si>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</si>
  <si>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</si>
  <si>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</si>
  <si>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９６ 外国公務</t>
  </si>
  <si>
    <t>Ｓ 公務（他に分類されるものを除く）</t>
  </si>
  <si>
    <t>９７ 国家公務</t>
  </si>
  <si>
    <t>９８ 地方公務</t>
  </si>
  <si>
    <t>Ｔ 分類不能の産業</t>
  </si>
  <si>
    <t>９９ 分類不能の産業</t>
  </si>
  <si>
    <t>大分類</t>
    <rPh sb="0" eb="3">
      <t>ダイブンルイ</t>
    </rPh>
    <phoneticPr fontId="5"/>
  </si>
  <si>
    <t>中分類</t>
    <rPh sb="0" eb="3">
      <t>チュウブンルイ</t>
    </rPh>
    <phoneticPr fontId="5"/>
  </si>
  <si>
    <t xml:space="preserve"> （総括票）                                                      　　 </t>
    <rPh sb="4" eb="5">
      <t>ヒョウ</t>
    </rPh>
    <phoneticPr fontId="5"/>
  </si>
  <si>
    <t>主たる事業の業種</t>
    <rPh sb="0" eb="1">
      <t>シュ</t>
    </rPh>
    <rPh sb="3" eb="5">
      <t>ジギョウ</t>
    </rPh>
    <rPh sb="6" eb="8">
      <t>ギョウシュ</t>
    </rPh>
    <phoneticPr fontId="5"/>
  </si>
  <si>
    <t>年度</t>
    <rPh sb="0" eb="2">
      <t>ネンド</t>
    </rPh>
    <phoneticPr fontId="5"/>
  </si>
  <si>
    <t>基準年度</t>
    <rPh sb="0" eb="2">
      <t>キジュン</t>
    </rPh>
    <rPh sb="2" eb="4">
      <t>ネンド</t>
    </rPh>
    <phoneticPr fontId="5"/>
  </si>
  <si>
    <t>その他</t>
    <rPh sb="2" eb="3">
      <t>タ</t>
    </rPh>
    <phoneticPr fontId="5"/>
  </si>
  <si>
    <t>該当する
事業者の要件</t>
    <rPh sb="0" eb="2">
      <t>ガイトウ</t>
    </rPh>
    <rPh sb="5" eb="8">
      <t>ジギョウシャ</t>
    </rPh>
    <rPh sb="9" eb="11">
      <t>ヨウケン</t>
    </rPh>
    <phoneticPr fontId="5"/>
  </si>
  <si>
    <t>合計</t>
    <rPh sb="0" eb="2">
      <t>ゴウケイ</t>
    </rPh>
    <phoneticPr fontId="5"/>
  </si>
  <si>
    <t>７８ 洗濯・理容・美容・浴場業</t>
    <rPh sb="3" eb="5">
      <t>センタク</t>
    </rPh>
    <rPh sb="6" eb="8">
      <t>リヨウ</t>
    </rPh>
    <phoneticPr fontId="5"/>
  </si>
  <si>
    <t>番号</t>
    <rPh sb="0" eb="2">
      <t>バンゴウ</t>
    </rPh>
    <phoneticPr fontId="5"/>
  </si>
  <si>
    <t>第一年度</t>
    <rPh sb="0" eb="2">
      <t>ダイイチ</t>
    </rPh>
    <rPh sb="2" eb="4">
      <t>ネンド</t>
    </rPh>
    <phoneticPr fontId="5"/>
  </si>
  <si>
    <t>閲覧場所</t>
    <rPh sb="0" eb="2">
      <t>エツラン</t>
    </rPh>
    <rPh sb="2" eb="4">
      <t>バショ</t>
    </rPh>
    <phoneticPr fontId="5"/>
  </si>
  <si>
    <t>実施済</t>
    <rPh sb="0" eb="2">
      <t>ジッシ</t>
    </rPh>
    <rPh sb="2" eb="3">
      <t>ズ</t>
    </rPh>
    <phoneticPr fontId="5"/>
  </si>
  <si>
    <t>横浜市長</t>
    <rPh sb="0" eb="4">
      <t>ヨコハマシチョウ</t>
    </rPh>
    <phoneticPr fontId="5"/>
  </si>
  <si>
    <t>住所</t>
    <rPh sb="0" eb="2">
      <t>ジュウショ</t>
    </rPh>
    <phoneticPr fontId="5"/>
  </si>
  <si>
    <t>氏名</t>
    <rPh sb="0" eb="2">
      <t>シメイ</t>
    </rPh>
    <phoneticPr fontId="5"/>
  </si>
  <si>
    <t>％</t>
    <phoneticPr fontId="5"/>
  </si>
  <si>
    <t>推進体制の整備</t>
    <rPh sb="0" eb="2">
      <t>スイシン</t>
    </rPh>
    <rPh sb="2" eb="4">
      <t>タイセイ</t>
    </rPh>
    <rPh sb="5" eb="7">
      <t>セイビ</t>
    </rPh>
    <phoneticPr fontId="5"/>
  </si>
  <si>
    <t>設備機器の種類</t>
    <rPh sb="0" eb="2">
      <t>セツビ</t>
    </rPh>
    <rPh sb="2" eb="4">
      <t>キキ</t>
    </rPh>
    <rPh sb="5" eb="7">
      <t>シュルイ</t>
    </rPh>
    <phoneticPr fontId="5"/>
  </si>
  <si>
    <t>１　地球温暖化対策事業者等の概要</t>
    <rPh sb="2" eb="4">
      <t>チキュウ</t>
    </rPh>
    <rPh sb="4" eb="7">
      <t>オンダンカ</t>
    </rPh>
    <rPh sb="7" eb="9">
      <t>タイサク</t>
    </rPh>
    <rPh sb="9" eb="12">
      <t>ジギョウシャ</t>
    </rPh>
    <rPh sb="12" eb="13">
      <t>トウ</t>
    </rPh>
    <rPh sb="14" eb="16">
      <t>ガイヨウ</t>
    </rPh>
    <phoneticPr fontId="5"/>
  </si>
  <si>
    <t>自動車の台数</t>
    <rPh sb="0" eb="3">
      <t>ジドウシャ</t>
    </rPh>
    <rPh sb="4" eb="6">
      <t>ダイスウ</t>
    </rPh>
    <phoneticPr fontId="5"/>
  </si>
  <si>
    <t>台</t>
    <rPh sb="0" eb="1">
      <t>ダイ</t>
    </rPh>
    <phoneticPr fontId="5"/>
  </si>
  <si>
    <t>備考</t>
    <rPh sb="0" eb="2">
      <t>ビコウ</t>
    </rPh>
    <phoneticPr fontId="5"/>
  </si>
  <si>
    <t>自動車の適正な使用管理</t>
    <rPh sb="0" eb="3">
      <t>ジドウシャ</t>
    </rPh>
    <rPh sb="4" eb="6">
      <t>テキセイ</t>
    </rPh>
    <rPh sb="7" eb="9">
      <t>シヨウ</t>
    </rPh>
    <rPh sb="9" eb="11">
      <t>カンリ</t>
    </rPh>
    <phoneticPr fontId="5"/>
  </si>
  <si>
    <t>エネルギー使用量等に関するデータの管理</t>
    <rPh sb="5" eb="7">
      <t>シヨウ</t>
    </rPh>
    <rPh sb="7" eb="8">
      <t>リョウ</t>
    </rPh>
    <rPh sb="8" eb="9">
      <t>トウ</t>
    </rPh>
    <rPh sb="10" eb="11">
      <t>カン</t>
    </rPh>
    <rPh sb="17" eb="19">
      <t>カンリ</t>
    </rPh>
    <phoneticPr fontId="5"/>
  </si>
  <si>
    <t>エコドライブ推進体制の整備</t>
    <rPh sb="6" eb="8">
      <t>スイシン</t>
    </rPh>
    <rPh sb="8" eb="10">
      <t>タイセイ</t>
    </rPh>
    <rPh sb="11" eb="13">
      <t>セイビ</t>
    </rPh>
    <phoneticPr fontId="5"/>
  </si>
  <si>
    <t>自動車の適正な維持管理</t>
    <rPh sb="0" eb="3">
      <t>ジドウシャ</t>
    </rPh>
    <rPh sb="4" eb="6">
      <t>テキセイ</t>
    </rPh>
    <rPh sb="7" eb="9">
      <t>イジ</t>
    </rPh>
    <rPh sb="9" eb="11">
      <t>カンリ</t>
    </rPh>
    <phoneticPr fontId="5"/>
  </si>
  <si>
    <t>２　計画期間及び実施年度</t>
    <rPh sb="2" eb="4">
      <t>ケイカク</t>
    </rPh>
    <rPh sb="4" eb="6">
      <t>キカン</t>
    </rPh>
    <rPh sb="6" eb="7">
      <t>オヨ</t>
    </rPh>
    <rPh sb="8" eb="10">
      <t>ジッシ</t>
    </rPh>
    <rPh sb="10" eb="12">
      <t>ネンド</t>
    </rPh>
    <phoneticPr fontId="5"/>
  </si>
  <si>
    <t>計画期間</t>
    <rPh sb="0" eb="2">
      <t>ケイカク</t>
    </rPh>
    <rPh sb="2" eb="4">
      <t>キカン</t>
    </rPh>
    <phoneticPr fontId="5"/>
  </si>
  <si>
    <t>所在地</t>
    <rPh sb="0" eb="3">
      <t>ショザイチ</t>
    </rPh>
    <phoneticPr fontId="5"/>
  </si>
  <si>
    <t>閲覧可能時間</t>
    <rPh sb="0" eb="2">
      <t>エツラン</t>
    </rPh>
    <rPh sb="2" eb="4">
      <t>カノウ</t>
    </rPh>
    <rPh sb="4" eb="6">
      <t>ジカン</t>
    </rPh>
    <phoneticPr fontId="5"/>
  </si>
  <si>
    <t>細則第38号様式（第２条第49号）</t>
    <rPh sb="0" eb="2">
      <t>サイソク</t>
    </rPh>
    <rPh sb="2" eb="3">
      <t>ダイ</t>
    </rPh>
    <rPh sb="5" eb="6">
      <t>ゴウ</t>
    </rPh>
    <rPh sb="6" eb="8">
      <t>ヨウシキ</t>
    </rPh>
    <rPh sb="9" eb="10">
      <t>ダイ</t>
    </rPh>
    <rPh sb="11" eb="12">
      <t>ジョウ</t>
    </rPh>
    <rPh sb="12" eb="13">
      <t>ダイ</t>
    </rPh>
    <rPh sb="15" eb="16">
      <t>ゴウ</t>
    </rPh>
    <phoneticPr fontId="5"/>
  </si>
  <si>
    <t>細則第38号様式（第２条第49号）</t>
    <rPh sb="0" eb="2">
      <t>サイソク</t>
    </rPh>
    <rPh sb="2" eb="3">
      <t>ダイ</t>
    </rPh>
    <rPh sb="5" eb="6">
      <t>ゴウ</t>
    </rPh>
    <rPh sb="9" eb="10">
      <t>ダイ</t>
    </rPh>
    <rPh sb="11" eb="12">
      <t>ジョウ</t>
    </rPh>
    <rPh sb="12" eb="13">
      <t>ダイ</t>
    </rPh>
    <rPh sb="15" eb="16">
      <t>ゴウ</t>
    </rPh>
    <phoneticPr fontId="5"/>
  </si>
  <si>
    <t>（法人の場合は、名称及び代表者の氏名）</t>
    <rPh sb="1" eb="3">
      <t>ホウジン</t>
    </rPh>
    <rPh sb="4" eb="6">
      <t>バアイ</t>
    </rPh>
    <rPh sb="8" eb="10">
      <t>メイショウ</t>
    </rPh>
    <rPh sb="10" eb="11">
      <t>オヨ</t>
    </rPh>
    <rPh sb="12" eb="15">
      <t>ダイヒョウシャ</t>
    </rPh>
    <rPh sb="16" eb="18">
      <t>シメイ</t>
    </rPh>
    <phoneticPr fontId="5"/>
  </si>
  <si>
    <t>未実施</t>
    <rPh sb="0" eb="3">
      <t>ミジッシ</t>
    </rPh>
    <phoneticPr fontId="5"/>
  </si>
  <si>
    <t>非該当</t>
    <rPh sb="0" eb="3">
      <t>ヒガイトウ</t>
    </rPh>
    <phoneticPr fontId="5"/>
  </si>
  <si>
    <t>第二年度</t>
    <rPh sb="0" eb="2">
      <t>ダイニ</t>
    </rPh>
    <rPh sb="2" eb="4">
      <t>ネンド</t>
    </rPh>
    <phoneticPr fontId="5"/>
  </si>
  <si>
    <t>第三年度</t>
    <rPh sb="0" eb="1">
      <t>ダイ</t>
    </rPh>
    <rPh sb="1" eb="2">
      <t>サン</t>
    </rPh>
    <rPh sb="2" eb="4">
      <t>ネンド</t>
    </rPh>
    <phoneticPr fontId="5"/>
  </si>
  <si>
    <t>重点対策</t>
    <rPh sb="0" eb="2">
      <t>ジュウテン</t>
    </rPh>
    <rPh sb="2" eb="4">
      <t>タイサク</t>
    </rPh>
    <phoneticPr fontId="5"/>
  </si>
  <si>
    <t>事業所</t>
    <rPh sb="0" eb="3">
      <t>ジギョウショ</t>
    </rPh>
    <phoneticPr fontId="5"/>
  </si>
  <si>
    <t>対策状況</t>
    <rPh sb="0" eb="2">
      <t>タイサク</t>
    </rPh>
    <rPh sb="2" eb="4">
      <t>ジョウキョウ</t>
    </rPh>
    <phoneticPr fontId="5"/>
  </si>
  <si>
    <t>排出係数一覧</t>
    <rPh sb="0" eb="2">
      <t>ハイシュツ</t>
    </rPh>
    <rPh sb="2" eb="4">
      <t>ケイスウ</t>
    </rPh>
    <rPh sb="4" eb="6">
      <t>イチラン</t>
    </rPh>
    <phoneticPr fontId="5"/>
  </si>
  <si>
    <t>エネルギーの種類</t>
    <rPh sb="6" eb="8">
      <t>シュルイ</t>
    </rPh>
    <phoneticPr fontId="5"/>
  </si>
  <si>
    <t>単位発熱量</t>
    <rPh sb="0" eb="2">
      <t>タンイ</t>
    </rPh>
    <rPh sb="2" eb="4">
      <t>ハツネツ</t>
    </rPh>
    <rPh sb="4" eb="5">
      <t>リョウ</t>
    </rPh>
    <phoneticPr fontId="5"/>
  </si>
  <si>
    <t>排出係数</t>
    <rPh sb="0" eb="2">
      <t>ハイシュツ</t>
    </rPh>
    <rPh sb="2" eb="4">
      <t>ケイスウ</t>
    </rPh>
    <phoneticPr fontId="5"/>
  </si>
  <si>
    <t>値</t>
    <rPh sb="0" eb="1">
      <t>アタイ</t>
    </rPh>
    <phoneticPr fontId="5"/>
  </si>
  <si>
    <t>設定単位</t>
    <rPh sb="0" eb="2">
      <t>セッテイ</t>
    </rPh>
    <rPh sb="2" eb="4">
      <t>タンイ</t>
    </rPh>
    <phoneticPr fontId="5"/>
  </si>
  <si>
    <t>対象単位</t>
    <rPh sb="0" eb="2">
      <t>タイショウ</t>
    </rPh>
    <rPh sb="2" eb="4">
      <t>タンイ</t>
    </rPh>
    <phoneticPr fontId="5"/>
  </si>
  <si>
    <t>燃料</t>
    <rPh sb="0" eb="1">
      <t>ネン</t>
    </rPh>
    <rPh sb="1" eb="2">
      <t>リョウ</t>
    </rPh>
    <phoneticPr fontId="6"/>
  </si>
  <si>
    <t>GＪ/ｋｌ</t>
  </si>
  <si>
    <t>tC/GJ</t>
  </si>
  <si>
    <t>原油のうちコンデンセート(NGL)</t>
    <rPh sb="0" eb="2">
      <t>ゲンユ</t>
    </rPh>
    <phoneticPr fontId="6"/>
  </si>
  <si>
    <t>ナフサ</t>
  </si>
  <si>
    <t>灯油</t>
  </si>
  <si>
    <t>軽油</t>
  </si>
  <si>
    <t>Ａ重油</t>
  </si>
  <si>
    <t>千ｋWh</t>
    <rPh sb="0" eb="1">
      <t>セン</t>
    </rPh>
    <phoneticPr fontId="5"/>
  </si>
  <si>
    <t>ｋWh</t>
  </si>
  <si>
    <t>Ｂ・Ｃ重油</t>
  </si>
  <si>
    <t>石油アスファルト</t>
  </si>
  <si>
    <t>GＪ/ｔ</t>
  </si>
  <si>
    <t/>
  </si>
  <si>
    <t>石油コークス</t>
  </si>
  <si>
    <t>石油ガス</t>
  </si>
  <si>
    <t>その他可燃性天然ガス</t>
  </si>
  <si>
    <t>石炭</t>
  </si>
  <si>
    <t>原料炭</t>
  </si>
  <si>
    <t>一般炭</t>
  </si>
  <si>
    <t>無煙炭</t>
  </si>
  <si>
    <t>コールタール</t>
  </si>
  <si>
    <t>コークス炉ガス</t>
  </si>
  <si>
    <t>高炉ガス</t>
  </si>
  <si>
    <t>転炉ガス</t>
  </si>
  <si>
    <t>空調エネルギー推計値</t>
    <rPh sb="0" eb="2">
      <t>クウチョウ</t>
    </rPh>
    <rPh sb="7" eb="9">
      <t>スイケイ</t>
    </rPh>
    <rPh sb="9" eb="10">
      <t>チ</t>
    </rPh>
    <phoneticPr fontId="5"/>
  </si>
  <si>
    <t>熱</t>
    <rPh sb="0" eb="1">
      <t>ネツ</t>
    </rPh>
    <phoneticPr fontId="5"/>
  </si>
  <si>
    <t>産業用蒸気</t>
    <rPh sb="0" eb="3">
      <t>サンギョウヨウ</t>
    </rPh>
    <rPh sb="3" eb="5">
      <t>ジョウキ</t>
    </rPh>
    <phoneticPr fontId="6"/>
  </si>
  <si>
    <t>GＪ/GＪ</t>
  </si>
  <si>
    <t>産業用以外の蒸気</t>
    <rPh sb="0" eb="3">
      <t>サンギョウヨウ</t>
    </rPh>
    <rPh sb="3" eb="5">
      <t>イガイ</t>
    </rPh>
    <rPh sb="6" eb="8">
      <t>ジョウキ</t>
    </rPh>
    <phoneticPr fontId="6"/>
  </si>
  <si>
    <t>温水</t>
    <rPh sb="0" eb="2">
      <t>オンスイ</t>
    </rPh>
    <phoneticPr fontId="6"/>
  </si>
  <si>
    <t>冷水</t>
    <rPh sb="0" eb="2">
      <t>レイスイ</t>
    </rPh>
    <phoneticPr fontId="6"/>
  </si>
  <si>
    <t>電
気</t>
    <rPh sb="0" eb="1">
      <t>デン</t>
    </rPh>
    <rPh sb="3" eb="4">
      <t>キ</t>
    </rPh>
    <phoneticPr fontId="6"/>
  </si>
  <si>
    <t>昼間買電</t>
    <rPh sb="0" eb="2">
      <t>ヒルマ</t>
    </rPh>
    <rPh sb="2" eb="3">
      <t>カ</t>
    </rPh>
    <rPh sb="3" eb="4">
      <t>デン</t>
    </rPh>
    <phoneticPr fontId="6"/>
  </si>
  <si>
    <t>GJ/千ｋWh</t>
    <rPh sb="3" eb="4">
      <t>セン</t>
    </rPh>
    <phoneticPr fontId="5"/>
  </si>
  <si>
    <t>tCO2/千ｋWh</t>
    <rPh sb="5" eb="6">
      <t>セン</t>
    </rPh>
    <phoneticPr fontId="5"/>
  </si>
  <si>
    <t>夜間買電</t>
    <rPh sb="0" eb="2">
      <t>ヤカン</t>
    </rPh>
    <rPh sb="2" eb="3">
      <t>カ</t>
    </rPh>
    <rPh sb="3" eb="4">
      <t>デン</t>
    </rPh>
    <phoneticPr fontId="6"/>
  </si>
  <si>
    <t>その他</t>
    <rPh sb="2" eb="3">
      <t>タ</t>
    </rPh>
    <phoneticPr fontId="6"/>
  </si>
  <si>
    <t>上記以外の買電</t>
    <rPh sb="0" eb="2">
      <t>ジョウキ</t>
    </rPh>
    <rPh sb="2" eb="4">
      <t>イガイ</t>
    </rPh>
    <rPh sb="5" eb="6">
      <t>カ</t>
    </rPh>
    <rPh sb="6" eb="7">
      <t>デン</t>
    </rPh>
    <phoneticPr fontId="6"/>
  </si>
  <si>
    <t xml:space="preserve"> （総括票） </t>
    <rPh sb="4" eb="5">
      <t>ヒョウ</t>
    </rPh>
    <phoneticPr fontId="5"/>
  </si>
  <si>
    <t>一般電気事業者</t>
    <rPh sb="0" eb="2">
      <t>イッパン</t>
    </rPh>
    <phoneticPr fontId="6"/>
  </si>
  <si>
    <t>目標年度</t>
    <phoneticPr fontId="5"/>
  </si>
  <si>
    <t>対応する単位</t>
    <rPh sb="0" eb="2">
      <t>タイオウ</t>
    </rPh>
    <rPh sb="4" eb="6">
      <t>タンイ</t>
    </rPh>
    <phoneticPr fontId="5"/>
  </si>
  <si>
    <t>倍率</t>
    <rPh sb="0" eb="2">
      <t>バイリツ</t>
    </rPh>
    <phoneticPr fontId="5"/>
  </si>
  <si>
    <t>単位リスト</t>
    <rPh sb="0" eb="2">
      <t>タンイ</t>
    </rPh>
    <phoneticPr fontId="5"/>
  </si>
  <si>
    <t>種別リスト</t>
    <rPh sb="0" eb="2">
      <t>シュベツ</t>
    </rPh>
    <phoneticPr fontId="5"/>
  </si>
  <si>
    <t>No毎の名称</t>
    <rPh sb="2" eb="3">
      <t>ゴト</t>
    </rPh>
    <rPh sb="4" eb="6">
      <t>メイショウ</t>
    </rPh>
    <phoneticPr fontId="5"/>
  </si>
  <si>
    <t>実施後</t>
    <rPh sb="0" eb="3">
      <t>ジッシゴ</t>
    </rPh>
    <phoneticPr fontId="5"/>
  </si>
  <si>
    <t>実施前</t>
    <rPh sb="0" eb="2">
      <t>ジッシ</t>
    </rPh>
    <rPh sb="2" eb="3">
      <t>マエ</t>
    </rPh>
    <phoneticPr fontId="5"/>
  </si>
  <si>
    <t>単位</t>
    <rPh sb="0" eb="2">
      <t>タンイ</t>
    </rPh>
    <phoneticPr fontId="5"/>
  </si>
  <si>
    <t>使用量</t>
    <rPh sb="0" eb="2">
      <t>シヨウ</t>
    </rPh>
    <rPh sb="2" eb="3">
      <t>リョウ</t>
    </rPh>
    <phoneticPr fontId="5"/>
  </si>
  <si>
    <t>種別</t>
    <rPh sb="0" eb="2">
      <t>シュベツ</t>
    </rPh>
    <phoneticPr fontId="5"/>
  </si>
  <si>
    <t>削減量計算用</t>
    <rPh sb="0" eb="2">
      <t>サクゲン</t>
    </rPh>
    <rPh sb="2" eb="3">
      <t>リョウ</t>
    </rPh>
    <rPh sb="3" eb="5">
      <t>ケイサン</t>
    </rPh>
    <rPh sb="5" eb="6">
      <t>ヨウ</t>
    </rPh>
    <phoneticPr fontId="5"/>
  </si>
  <si>
    <t>判定</t>
    <rPh sb="0" eb="2">
      <t>ハンテイ</t>
    </rPh>
    <phoneticPr fontId="5"/>
  </si>
  <si>
    <t>選択されている種類のNo</t>
    <rPh sb="0" eb="2">
      <t>センタク</t>
    </rPh>
    <rPh sb="7" eb="9">
      <t>シュルイ</t>
    </rPh>
    <phoneticPr fontId="5"/>
  </si>
  <si>
    <t>CO2排出量</t>
    <phoneticPr fontId="5"/>
  </si>
  <si>
    <t>燃料・熱・電気等の使用量</t>
    <phoneticPr fontId="5"/>
  </si>
  <si>
    <t>削減量</t>
    <rPh sb="0" eb="2">
      <t>サクゲン</t>
    </rPh>
    <rPh sb="2" eb="3">
      <t>リョウ</t>
    </rPh>
    <phoneticPr fontId="5"/>
  </si>
  <si>
    <t>実施後</t>
    <rPh sb="0" eb="2">
      <t>ジッシ</t>
    </rPh>
    <rPh sb="2" eb="3">
      <t>ゴ</t>
    </rPh>
    <phoneticPr fontId="5"/>
  </si>
  <si>
    <t>実施前</t>
    <rPh sb="2" eb="3">
      <t>マエ</t>
    </rPh>
    <phoneticPr fontId="5"/>
  </si>
  <si>
    <t>具体的な対策</t>
    <rPh sb="0" eb="3">
      <t>グタイテキ</t>
    </rPh>
    <rPh sb="4" eb="6">
      <t>タイサク</t>
    </rPh>
    <phoneticPr fontId="5"/>
  </si>
  <si>
    <t>（総括票）</t>
  </si>
  <si>
    <t>事業者ＩＤ</t>
    <rPh sb="0" eb="2">
      <t>ジギョウ</t>
    </rPh>
    <rPh sb="2" eb="3">
      <t>シャ</t>
    </rPh>
    <phoneticPr fontId="5"/>
  </si>
  <si>
    <t>（提出先）</t>
    <rPh sb="1" eb="3">
      <t>テイシュツ</t>
    </rPh>
    <rPh sb="3" eb="4">
      <t>サキ</t>
    </rPh>
    <phoneticPr fontId="5"/>
  </si>
  <si>
    <t>　横浜市生活環境の保全等に関する条例（以下「条例」という。）第144条第２項の規定により、次のとおり提出します。</t>
    <phoneticPr fontId="5"/>
  </si>
  <si>
    <t>事業者の名称
及び代表者の氏名</t>
    <rPh sb="2" eb="3">
      <t>シャ</t>
    </rPh>
    <rPh sb="4" eb="6">
      <t>メイショウ</t>
    </rPh>
    <rPh sb="7" eb="8">
      <t>オヨ</t>
    </rPh>
    <rPh sb="9" eb="12">
      <t>ダイヒョウシャ</t>
    </rPh>
    <rPh sb="13" eb="15">
      <t>シメイ</t>
    </rPh>
    <phoneticPr fontId="5"/>
  </si>
  <si>
    <t>主たる事業所
の所在地</t>
    <rPh sb="0" eb="1">
      <t>シュ</t>
    </rPh>
    <rPh sb="3" eb="6">
      <t>ジギョウショ</t>
    </rPh>
    <phoneticPr fontId="5"/>
  </si>
  <si>
    <t>原油換算
エネルギー使用量</t>
    <rPh sb="0" eb="2">
      <t>ゲンユ</t>
    </rPh>
    <rPh sb="2" eb="4">
      <t>カンザン</t>
    </rPh>
    <rPh sb="10" eb="13">
      <t>シヨウリョウ</t>
    </rPh>
    <phoneticPr fontId="5"/>
  </si>
  <si>
    <t>kｌ</t>
    <phoneticPr fontId="5"/>
  </si>
  <si>
    <t>市内全事業所数</t>
    <rPh sb="0" eb="2">
      <t>シナイ</t>
    </rPh>
    <rPh sb="2" eb="5">
      <t>ゼンジギョウ</t>
    </rPh>
    <rPh sb="5" eb="6">
      <t>ショ</t>
    </rPh>
    <rPh sb="6" eb="7">
      <t>スウ</t>
    </rPh>
    <phoneticPr fontId="5"/>
  </si>
  <si>
    <t>原油換算エネルギー使用量が500kl以上の事業所数</t>
    <rPh sb="0" eb="2">
      <t>ゲンユ</t>
    </rPh>
    <rPh sb="2" eb="4">
      <t>カンサン</t>
    </rPh>
    <rPh sb="9" eb="11">
      <t>シヨウ</t>
    </rPh>
    <rPh sb="11" eb="12">
      <t>リョウ</t>
    </rPh>
    <rPh sb="18" eb="20">
      <t>イジョウ</t>
    </rPh>
    <rPh sb="21" eb="24">
      <t>ジギョウショ</t>
    </rPh>
    <rPh sb="24" eb="25">
      <t>スウ</t>
    </rPh>
    <phoneticPr fontId="5"/>
  </si>
  <si>
    <t>Ｐ 医療、福祉</t>
    <phoneticPr fontId="5"/>
  </si>
  <si>
    <t>年度 ～</t>
    <phoneticPr fontId="5"/>
  </si>
  <si>
    <t>年度</t>
    <phoneticPr fontId="5"/>
  </si>
  <si>
    <t>実　施　年　度</t>
    <phoneticPr fontId="5"/>
  </si>
  <si>
    <t>３　公表の方法</t>
    <rPh sb="2" eb="4">
      <t>コウヒョウ</t>
    </rPh>
    <rPh sb="5" eb="7">
      <t>ホウホウ</t>
    </rPh>
    <phoneticPr fontId="5"/>
  </si>
  <si>
    <t>ホームページ</t>
    <phoneticPr fontId="5"/>
  </si>
  <si>
    <t>アドレス</t>
    <phoneticPr fontId="5"/>
  </si>
  <si>
    <t>窓口で閲覧</t>
    <phoneticPr fontId="5"/>
  </si>
  <si>
    <t>４の１　温室効果ガスの排出の抑制に係る目標等の状況（第１号及び第２号該当事業者）</t>
    <phoneticPr fontId="5"/>
  </si>
  <si>
    <t>削 減 率</t>
    <rPh sb="0" eb="1">
      <t>サク</t>
    </rPh>
    <rPh sb="2" eb="3">
      <t>ゲン</t>
    </rPh>
    <rPh sb="4" eb="5">
      <t>リツ</t>
    </rPh>
    <phoneticPr fontId="5"/>
  </si>
  <si>
    <t>原 単 位</t>
    <rPh sb="0" eb="1">
      <t>ハラ</t>
    </rPh>
    <rPh sb="2" eb="3">
      <t>タン</t>
    </rPh>
    <rPh sb="4" eb="5">
      <t>クライ</t>
    </rPh>
    <phoneticPr fontId="5"/>
  </si>
  <si>
    <t>目標の進捗及び
達成状況の説明</t>
    <phoneticPr fontId="5"/>
  </si>
  <si>
    <t>４の２　温室効果ガスの排出の抑制に係る目標等の状況（第３号該当事業者）</t>
    <rPh sb="4" eb="6">
      <t>オンシツ</t>
    </rPh>
    <rPh sb="6" eb="8">
      <t>コウカ</t>
    </rPh>
    <rPh sb="11" eb="13">
      <t>ハイシュツ</t>
    </rPh>
    <rPh sb="14" eb="16">
      <t>ヨクセイ</t>
    </rPh>
    <rPh sb="17" eb="18">
      <t>カカワ</t>
    </rPh>
    <rPh sb="19" eb="21">
      <t>モクヒョウ</t>
    </rPh>
    <rPh sb="21" eb="22">
      <t>トウ</t>
    </rPh>
    <rPh sb="23" eb="25">
      <t>ジョウキョウ</t>
    </rPh>
    <phoneticPr fontId="5"/>
  </si>
  <si>
    <t>５　クレジットに関する取組状況</t>
    <rPh sb="8" eb="9">
      <t>カン</t>
    </rPh>
    <rPh sb="11" eb="13">
      <t>トリクミ</t>
    </rPh>
    <rPh sb="13" eb="15">
      <t>ジョウキョウ</t>
    </rPh>
    <phoneticPr fontId="5"/>
  </si>
  <si>
    <t>クレジットの名称</t>
    <rPh sb="6" eb="8">
      <t>メイショウ</t>
    </rPh>
    <phoneticPr fontId="5"/>
  </si>
  <si>
    <r>
      <t>特定温室効果ガス削減相当量
[t-CO</t>
    </r>
    <r>
      <rPr>
        <vertAlign val="subscript"/>
        <sz val="10"/>
        <color rgb="FF000000"/>
        <rFont val="ＭＳ 明朝"/>
        <family val="1"/>
        <charset val="128"/>
      </rPr>
      <t>2</t>
    </r>
    <r>
      <rPr>
        <sz val="10"/>
        <color rgb="FF000000"/>
        <rFont val="ＭＳ 明朝"/>
        <family val="1"/>
        <charset val="128"/>
      </rPr>
      <t>]</t>
    </r>
    <rPh sb="0" eb="2">
      <t>トクテイ</t>
    </rPh>
    <rPh sb="2" eb="4">
      <t>オンシツ</t>
    </rPh>
    <rPh sb="4" eb="6">
      <t>コウカ</t>
    </rPh>
    <rPh sb="8" eb="10">
      <t>サクゲン</t>
    </rPh>
    <rPh sb="10" eb="12">
      <t>ソウトウ</t>
    </rPh>
    <rPh sb="12" eb="13">
      <t>リョウ</t>
    </rPh>
    <phoneticPr fontId="5"/>
  </si>
  <si>
    <t>J-クレジット</t>
    <phoneticPr fontId="5"/>
  </si>
  <si>
    <t>国内クレジット</t>
    <phoneticPr fontId="5"/>
  </si>
  <si>
    <t>オフセット・クレジット</t>
    <phoneticPr fontId="5"/>
  </si>
  <si>
    <t>グリーンエネルギー・クレジット</t>
    <phoneticPr fontId="5"/>
  </si>
  <si>
    <t>６　再生可能エネルギー利用設備の稼働状況</t>
    <rPh sb="2" eb="4">
      <t>サイセイ</t>
    </rPh>
    <rPh sb="4" eb="6">
      <t>カノウ</t>
    </rPh>
    <rPh sb="11" eb="13">
      <t>リヨウ</t>
    </rPh>
    <rPh sb="13" eb="15">
      <t>セツビ</t>
    </rPh>
    <rPh sb="16" eb="18">
      <t>カドウ</t>
    </rPh>
    <rPh sb="18" eb="20">
      <t>ジョウキョウ</t>
    </rPh>
    <phoneticPr fontId="5"/>
  </si>
  <si>
    <t>導入年度</t>
    <phoneticPr fontId="5"/>
  </si>
  <si>
    <t>設備機器の性能</t>
    <rPh sb="0" eb="2">
      <t>セツビ</t>
    </rPh>
    <rPh sb="2" eb="4">
      <t>キキ</t>
    </rPh>
    <rPh sb="5" eb="7">
      <t>セイノウ</t>
    </rPh>
    <phoneticPr fontId="5"/>
  </si>
  <si>
    <t>発電等の実績</t>
    <rPh sb="0" eb="2">
      <t>ハツデン</t>
    </rPh>
    <rPh sb="2" eb="3">
      <t>トウ</t>
    </rPh>
    <rPh sb="4" eb="6">
      <t>ジッセキ</t>
    </rPh>
    <phoneticPr fontId="5"/>
  </si>
  <si>
    <t>年度</t>
    <phoneticPr fontId="5"/>
  </si>
  <si>
    <t>kWh</t>
    <phoneticPr fontId="5"/>
  </si>
  <si>
    <t>年度</t>
  </si>
  <si>
    <t>千kWh</t>
    <rPh sb="0" eb="1">
      <t>セン</t>
    </rPh>
    <phoneticPr fontId="5"/>
  </si>
  <si>
    <t>MJ</t>
    <phoneticPr fontId="5"/>
  </si>
  <si>
    <t>J</t>
    <phoneticPr fontId="5"/>
  </si>
  <si>
    <t>７　次世代自動車の導入状況</t>
    <rPh sb="2" eb="5">
      <t>ジセダイ</t>
    </rPh>
    <rPh sb="5" eb="8">
      <t>ジドウシャ</t>
    </rPh>
    <rPh sb="7" eb="8">
      <t>クルマ</t>
    </rPh>
    <rPh sb="9" eb="11">
      <t>ドウニュウ</t>
    </rPh>
    <rPh sb="11" eb="13">
      <t>ジョウキョウ</t>
    </rPh>
    <phoneticPr fontId="5"/>
  </si>
  <si>
    <t>次世代自動車の種別</t>
    <rPh sb="0" eb="3">
      <t>ジセダイ</t>
    </rPh>
    <rPh sb="3" eb="6">
      <t>ジドウシャ</t>
    </rPh>
    <rPh sb="7" eb="9">
      <t>シュベツ</t>
    </rPh>
    <phoneticPr fontId="5"/>
  </si>
  <si>
    <t>電気自動車</t>
    <rPh sb="0" eb="2">
      <t>デンキ</t>
    </rPh>
    <rPh sb="2" eb="5">
      <t>ジドウシャ</t>
    </rPh>
    <phoneticPr fontId="5"/>
  </si>
  <si>
    <t>プラグイン
ハイブリッド車</t>
    <rPh sb="12" eb="13">
      <t>シャ</t>
    </rPh>
    <phoneticPr fontId="5"/>
  </si>
  <si>
    <t>燃料電池自動車</t>
    <rPh sb="0" eb="2">
      <t>ネンリョウ</t>
    </rPh>
    <rPh sb="2" eb="4">
      <t>デンチ</t>
    </rPh>
    <rPh sb="4" eb="7">
      <t>ジドウシャ</t>
    </rPh>
    <phoneticPr fontId="5"/>
  </si>
  <si>
    <t>導入台数[台]</t>
    <rPh sb="0" eb="2">
      <t>ドウニュウ</t>
    </rPh>
    <rPh sb="2" eb="4">
      <t>ダイスウ</t>
    </rPh>
    <rPh sb="5" eb="6">
      <t>ダイ</t>
    </rPh>
    <phoneticPr fontId="5"/>
  </si>
  <si>
    <t>保有台数[台]</t>
    <phoneticPr fontId="5"/>
  </si>
  <si>
    <t>細則第38号様式（第２条第49号）</t>
    <rPh sb="0" eb="2">
      <t>サイソク</t>
    </rPh>
    <phoneticPr fontId="5"/>
  </si>
  <si>
    <t>８の１　重点対策の実施状況（第１号及び第２号該当事業者）（その１）</t>
    <rPh sb="4" eb="6">
      <t>ジュウテン</t>
    </rPh>
    <rPh sb="6" eb="8">
      <t>タイサク</t>
    </rPh>
    <rPh sb="9" eb="11">
      <t>ジッシ</t>
    </rPh>
    <rPh sb="11" eb="13">
      <t>ジョウキョウ</t>
    </rPh>
    <phoneticPr fontId="5"/>
  </si>
  <si>
    <t>対策の内容</t>
    <rPh sb="0" eb="2">
      <t>タイサク</t>
    </rPh>
    <rPh sb="3" eb="5">
      <t>ナイヨウ</t>
    </rPh>
    <phoneticPr fontId="5"/>
  </si>
  <si>
    <t>対象設備</t>
    <rPh sb="0" eb="2">
      <t>タイショウ</t>
    </rPh>
    <rPh sb="2" eb="4">
      <t>セツビ</t>
    </rPh>
    <phoneticPr fontId="5"/>
  </si>
  <si>
    <t>設定済</t>
    <rPh sb="0" eb="2">
      <t>セッテイ</t>
    </rPh>
    <rPh sb="2" eb="3">
      <t>ズ</t>
    </rPh>
    <phoneticPr fontId="5"/>
  </si>
  <si>
    <t>①管理基準等の
設定状況</t>
    <rPh sb="1" eb="3">
      <t>カンリ</t>
    </rPh>
    <rPh sb="3" eb="5">
      <t>キジュン</t>
    </rPh>
    <rPh sb="5" eb="6">
      <t>トウ</t>
    </rPh>
    <rPh sb="8" eb="10">
      <t>セッテイ</t>
    </rPh>
    <rPh sb="10" eb="12">
      <t>ジョウキョウ</t>
    </rPh>
    <phoneticPr fontId="5"/>
  </si>
  <si>
    <t>②実施状況</t>
    <rPh sb="1" eb="3">
      <t>ジッシ</t>
    </rPh>
    <rPh sb="3" eb="5">
      <t>ジョウキョウ</t>
    </rPh>
    <phoneticPr fontId="5"/>
  </si>
  <si>
    <t>① 本社等が中心となり、支店等と連携して、地球温暖化対策を推進する管理体制を整備している。
② ①の体制に基づき、定期的に地球温暖化対策に関する計画立案、進捗確認等の会議等を実施している。</t>
    <rPh sb="72" eb="74">
      <t>ケイカク</t>
    </rPh>
    <rPh sb="74" eb="76">
      <t>リツアン</t>
    </rPh>
    <rPh sb="81" eb="82">
      <t>トウ</t>
    </rPh>
    <phoneticPr fontId="5"/>
  </si>
  <si>
    <t>整備済</t>
    <rPh sb="0" eb="2">
      <t>セイビ</t>
    </rPh>
    <rPh sb="2" eb="3">
      <t>ズ</t>
    </rPh>
    <phoneticPr fontId="5"/>
  </si>
  <si>
    <t>一部整備済</t>
    <rPh sb="0" eb="2">
      <t>イチブ</t>
    </rPh>
    <rPh sb="2" eb="4">
      <t>セイビ</t>
    </rPh>
    <rPh sb="4" eb="5">
      <t>ズ</t>
    </rPh>
    <phoneticPr fontId="5"/>
  </si>
  <si>
    <t>一部実施済</t>
    <rPh sb="0" eb="2">
      <t>イチブ</t>
    </rPh>
    <rPh sb="2" eb="4">
      <t>ジッシ</t>
    </rPh>
    <rPh sb="4" eb="5">
      <t>ズ</t>
    </rPh>
    <phoneticPr fontId="5"/>
  </si>
  <si>
    <t>未整備</t>
    <rPh sb="0" eb="1">
      <t>ミ</t>
    </rPh>
    <rPh sb="1" eb="3">
      <t>セイビ</t>
    </rPh>
    <phoneticPr fontId="5"/>
  </si>
  <si>
    <t>未設定</t>
    <rPh sb="0" eb="3">
      <t>ミセッテイ</t>
    </rPh>
    <phoneticPr fontId="5"/>
  </si>
  <si>
    <t>エネルギー使用量の把握</t>
    <rPh sb="5" eb="8">
      <t>シヨウリョウ</t>
    </rPh>
    <rPh sb="9" eb="11">
      <t>ハアク</t>
    </rPh>
    <phoneticPr fontId="5"/>
  </si>
  <si>
    <t>① エネルギー種類別（電力、ガス、蒸気、圧縮空気等）の使用量の記録、保管等についての管理基準を設定している。
② ①の情報を元に、現状把握、過去との比較検証を実施している。</t>
    <rPh sb="79" eb="81">
      <t>ジッシ</t>
    </rPh>
    <phoneticPr fontId="5"/>
  </si>
  <si>
    <t>一部設定済</t>
    <rPh sb="0" eb="2">
      <t>イチブ</t>
    </rPh>
    <rPh sb="2" eb="4">
      <t>セッテイ</t>
    </rPh>
    <rPh sb="4" eb="5">
      <t>ズ</t>
    </rPh>
    <phoneticPr fontId="5"/>
  </si>
  <si>
    <t>事務用機器の管理</t>
    <rPh sb="2" eb="3">
      <t>ヨウ</t>
    </rPh>
    <rPh sb="6" eb="8">
      <t>カンリ</t>
    </rPh>
    <phoneticPr fontId="5"/>
  </si>
  <si>
    <t>① 事務用機器（パーソナルコンピュータ、プリンタ、コピー機、ファクシミリ等）の待機電力削減の取組、省エネモード設定等についての管理基準を設定している。
② 管理基準に基づいた運用を実施している。</t>
    <rPh sb="78" eb="80">
      <t>カンリ</t>
    </rPh>
    <rPh sb="80" eb="82">
      <t>キジュン</t>
    </rPh>
    <rPh sb="83" eb="84">
      <t>モト</t>
    </rPh>
    <rPh sb="87" eb="89">
      <t>ウンヨウ</t>
    </rPh>
    <phoneticPr fontId="5"/>
  </si>
  <si>
    <t>事務用機器</t>
    <rPh sb="0" eb="2">
      <t>ジム</t>
    </rPh>
    <rPh sb="2" eb="3">
      <t>ヨウ</t>
    </rPh>
    <rPh sb="3" eb="5">
      <t>キキ</t>
    </rPh>
    <phoneticPr fontId="5"/>
  </si>
  <si>
    <t>受変電設備の力率の管理</t>
    <rPh sb="0" eb="3">
      <t>ジュヘンデン</t>
    </rPh>
    <rPh sb="3" eb="5">
      <t>セツビ</t>
    </rPh>
    <rPh sb="6" eb="8">
      <t>リキリツ</t>
    </rPh>
    <rPh sb="9" eb="11">
      <t>カンリ</t>
    </rPh>
    <phoneticPr fontId="5"/>
  </si>
  <si>
    <t>① 受電端における力率は、95パーセント以上とすることを基準として進相コンデンサ等を制御するように管理基準を設定している。
② 管理基準に基づいた運用を実施している。</t>
    <phoneticPr fontId="5"/>
  </si>
  <si>
    <t>受変電設備</t>
    <rPh sb="0" eb="3">
      <t>ジュヘンデン</t>
    </rPh>
    <rPh sb="3" eb="5">
      <t>セツビ</t>
    </rPh>
    <phoneticPr fontId="5"/>
  </si>
  <si>
    <t>照明設備の管理</t>
    <rPh sb="0" eb="2">
      <t>ショウメイ</t>
    </rPh>
    <rPh sb="2" eb="4">
      <t>セツビ</t>
    </rPh>
    <rPh sb="5" eb="7">
      <t>カンリ</t>
    </rPh>
    <phoneticPr fontId="5"/>
  </si>
  <si>
    <t>① 事業活動に適した点灯時間、点灯エリア、照度等についての管理基準を設定している。
② 管理基準に基づいた運用を実施している。</t>
    <rPh sb="2" eb="4">
      <t>ジギョウ</t>
    </rPh>
    <rPh sb="4" eb="6">
      <t>カツドウ</t>
    </rPh>
    <rPh sb="7" eb="8">
      <t>テキ</t>
    </rPh>
    <rPh sb="10" eb="12">
      <t>テントウ</t>
    </rPh>
    <rPh sb="12" eb="14">
      <t>ジカン</t>
    </rPh>
    <rPh sb="15" eb="17">
      <t>テントウ</t>
    </rPh>
    <rPh sb="21" eb="23">
      <t>ショウド</t>
    </rPh>
    <rPh sb="23" eb="24">
      <t>トウ</t>
    </rPh>
    <phoneticPr fontId="5"/>
  </si>
  <si>
    <t>年間2,000時間以上点灯する照明設備</t>
  </si>
  <si>
    <t>空調設備の管理</t>
    <rPh sb="0" eb="2">
      <t>クウチョウ</t>
    </rPh>
    <rPh sb="2" eb="4">
      <t>セツビ</t>
    </rPh>
    <rPh sb="5" eb="7">
      <t>カンリ</t>
    </rPh>
    <phoneticPr fontId="5"/>
  </si>
  <si>
    <t>① 空調を施す区画を限定し、外気条件変動等に応じた設備の運転時間、室温、湿度等についての管理基準を設定している。
② 管理基準に基づいた運用を実施している。</t>
    <phoneticPr fontId="5"/>
  </si>
  <si>
    <t>空調設備</t>
    <rPh sb="0" eb="2">
      <t>クウチョウ</t>
    </rPh>
    <rPh sb="2" eb="4">
      <t>セツビ</t>
    </rPh>
    <phoneticPr fontId="5"/>
  </si>
  <si>
    <t>空調用冷凍機の管理</t>
    <rPh sb="0" eb="2">
      <t>クウチョウ</t>
    </rPh>
    <rPh sb="2" eb="3">
      <t>ヨウ</t>
    </rPh>
    <rPh sb="7" eb="9">
      <t>カンリ</t>
    </rPh>
    <phoneticPr fontId="5"/>
  </si>
  <si>
    <t>① 外気条件変動等に応じた冷却水温度や圧力等についての管理基準を設定している。
② 管理基準に基づいた運用を実施している。</t>
    <phoneticPr fontId="5"/>
  </si>
  <si>
    <t>空調用冷凍機</t>
    <rPh sb="0" eb="3">
      <t>クウチョウヨウ</t>
    </rPh>
    <phoneticPr fontId="5"/>
  </si>
  <si>
    <t>換気設備の管理</t>
    <rPh sb="0" eb="2">
      <t>カンキ</t>
    </rPh>
    <rPh sb="2" eb="4">
      <t>セツビ</t>
    </rPh>
    <rPh sb="5" eb="7">
      <t>カンリ</t>
    </rPh>
    <phoneticPr fontId="5"/>
  </si>
  <si>
    <t>① 換気を施す区画を限定し、外気条件変動等に応じた換気量、運転時間等についての管理基準を設定している。
② 管理基準に基づいた運用を実施している。</t>
    <phoneticPr fontId="5"/>
  </si>
  <si>
    <t>換気設備</t>
    <rPh sb="0" eb="2">
      <t>カンキ</t>
    </rPh>
    <rPh sb="2" eb="4">
      <t>セツビ</t>
    </rPh>
    <phoneticPr fontId="5"/>
  </si>
  <si>
    <t>フィルターの清掃</t>
    <rPh sb="6" eb="8">
      <t>セイソウ</t>
    </rPh>
    <phoneticPr fontId="5"/>
  </si>
  <si>
    <t>① 空調設備、換気設備のフィルターの点検、清掃についての管理基準を設定している。
② 管理基準に基づいた運用を実施している。</t>
    <phoneticPr fontId="5"/>
  </si>
  <si>
    <t>空調設備
換気設備</t>
    <rPh sb="0" eb="2">
      <t>クウチョウ</t>
    </rPh>
    <rPh sb="2" eb="4">
      <t>セツビ</t>
    </rPh>
    <rPh sb="5" eb="7">
      <t>カンキ</t>
    </rPh>
    <rPh sb="7" eb="9">
      <t>セツビ</t>
    </rPh>
    <phoneticPr fontId="5"/>
  </si>
  <si>
    <t>① 過剰な蒸気の供給及び燃料の供給をなくし適正に運転するため、蒸気の圧力、温度及び運転時間についての管理基準を設定している。
② 管理基準に基づいた運用を実施している。</t>
    <phoneticPr fontId="5"/>
  </si>
  <si>
    <t>ボイラー</t>
  </si>
  <si>
    <t>蒸気配管等の管理</t>
    <rPh sb="0" eb="2">
      <t>ジョウキ</t>
    </rPh>
    <rPh sb="4" eb="5">
      <t>トウ</t>
    </rPh>
    <rPh sb="6" eb="8">
      <t>カンリ</t>
    </rPh>
    <phoneticPr fontId="5"/>
  </si>
  <si>
    <t>燃焼設備の空気比管理</t>
  </si>
  <si>
    <t xml:space="preserve">ボイラー
工業炉
</t>
    <rPh sb="5" eb="7">
      <t>コウギョウ</t>
    </rPh>
    <rPh sb="7" eb="8">
      <t>ロ</t>
    </rPh>
    <phoneticPr fontId="5"/>
  </si>
  <si>
    <t>ポンプ、ファン、ブロワー及びコンプレッサの負荷に応じた運転管理</t>
    <rPh sb="12" eb="13">
      <t>オヨ</t>
    </rPh>
    <rPh sb="21" eb="23">
      <t>フカ</t>
    </rPh>
    <rPh sb="24" eb="25">
      <t>オウ</t>
    </rPh>
    <rPh sb="27" eb="29">
      <t>ウンテン</t>
    </rPh>
    <rPh sb="29" eb="31">
      <t>カンリ</t>
    </rPh>
    <phoneticPr fontId="5"/>
  </si>
  <si>
    <t>ポンプ
ファン
ブロワー
コンプレッサ</t>
    <phoneticPr fontId="5"/>
  </si>
  <si>
    <t>※ 基準空気比とは、工場等におけるエネルギーの使用の合理化に関する事業者の判断の基準（平成21年経済産業省告示第66号）の別表第１（Ａ）に規定するものをいう。</t>
    <phoneticPr fontId="5"/>
  </si>
  <si>
    <t>８の２　重点対策の実施状況（第３号該当事業者）</t>
    <rPh sb="4" eb="6">
      <t>ジュウテン</t>
    </rPh>
    <rPh sb="6" eb="8">
      <t>タイサク</t>
    </rPh>
    <rPh sb="9" eb="11">
      <t>ジッシ</t>
    </rPh>
    <rPh sb="11" eb="13">
      <t>ジョウキョウ</t>
    </rPh>
    <phoneticPr fontId="5"/>
  </si>
  <si>
    <t>① 目的地までの燃料消費量、所要時間等を考慮した効率的な走行ルート等の情報を運転者に伝える仕組みを整備している。
② ①の仕組みを活用した運用を実施している。</t>
    <rPh sb="2" eb="5">
      <t>モクテキチ</t>
    </rPh>
    <rPh sb="8" eb="10">
      <t>ネンリョウ</t>
    </rPh>
    <rPh sb="10" eb="13">
      <t>ショウヒリョウ</t>
    </rPh>
    <rPh sb="18" eb="19">
      <t>トウ</t>
    </rPh>
    <rPh sb="24" eb="27">
      <t>コウリツテキ</t>
    </rPh>
    <rPh sb="65" eb="67">
      <t>カツヨウ</t>
    </rPh>
    <phoneticPr fontId="5"/>
  </si>
  <si>
    <t>① 自動車ごとの走行距離、エネルギー消費量等のデータの定期的な記録等についての管理基準を設定している。
② ①の情報を活用した運用を実施している。</t>
    <rPh sb="56" eb="58">
      <t>ジョウホウ</t>
    </rPh>
    <rPh sb="59" eb="61">
      <t>カツヨウ</t>
    </rPh>
    <phoneticPr fontId="5"/>
  </si>
  <si>
    <t>① 日常の点検・整備に係る責任者を設置し、点検、整備及び点検・整備に必要な知識や技術を習得するための研修等についての管理基準を設定している。
② 管理基準に基づいた運用を実施している。</t>
    <rPh sb="50" eb="52">
      <t>ケンシュウ</t>
    </rPh>
    <phoneticPr fontId="5"/>
  </si>
  <si>
    <t>９　自主的な温室効果ガス排出削減対策の実施状況</t>
    <rPh sb="2" eb="5">
      <t>ジシュテキ</t>
    </rPh>
    <rPh sb="6" eb="8">
      <t>オンシツ</t>
    </rPh>
    <rPh sb="8" eb="10">
      <t>コウカ</t>
    </rPh>
    <rPh sb="12" eb="14">
      <t>ハイシュツ</t>
    </rPh>
    <rPh sb="14" eb="16">
      <t>サクゲン</t>
    </rPh>
    <rPh sb="16" eb="18">
      <t>タイサク</t>
    </rPh>
    <rPh sb="19" eb="21">
      <t>ジッシ</t>
    </rPh>
    <rPh sb="21" eb="23">
      <t>ジョウキョウ</t>
    </rPh>
    <phoneticPr fontId="5"/>
  </si>
  <si>
    <t>No</t>
    <phoneticPr fontId="5"/>
  </si>
  <si>
    <t>対策分類</t>
    <rPh sb="0" eb="2">
      <t>タイサク</t>
    </rPh>
    <rPh sb="2" eb="4">
      <t>ブンルイ</t>
    </rPh>
    <phoneticPr fontId="5"/>
  </si>
  <si>
    <t>設備分類</t>
    <rPh sb="0" eb="2">
      <t>セツビ</t>
    </rPh>
    <rPh sb="2" eb="4">
      <t>ブンルイ</t>
    </rPh>
    <phoneticPr fontId="5"/>
  </si>
  <si>
    <t>稼働時間の短縮</t>
  </si>
  <si>
    <t>燃焼設備</t>
  </si>
  <si>
    <t>（t-CO2）</t>
    <phoneticPr fontId="5"/>
  </si>
  <si>
    <t xml:space="preserve">
（t-CO2）</t>
    <phoneticPr fontId="5"/>
  </si>
  <si>
    <t>No</t>
    <phoneticPr fontId="5"/>
  </si>
  <si>
    <r>
      <t>CO</t>
    </r>
    <r>
      <rPr>
        <vertAlign val="subscript"/>
        <sz val="10"/>
        <color rgb="FF000000"/>
        <rFont val="ＭＳ Ｐゴシック"/>
        <family val="3"/>
        <charset val="128"/>
      </rPr>
      <t>2</t>
    </r>
    <r>
      <rPr>
        <sz val="10"/>
        <color rgb="FF000000"/>
        <rFont val="ＭＳ Ｐゴシック"/>
        <family val="3"/>
        <charset val="128"/>
      </rPr>
      <t>換算</t>
    </r>
    <rPh sb="3" eb="5">
      <t>カンザン</t>
    </rPh>
    <phoneticPr fontId="5"/>
  </si>
  <si>
    <t>効率向上</t>
  </si>
  <si>
    <t>熱利用設備</t>
  </si>
  <si>
    <t>原油(コンデンセートを除く)</t>
    <phoneticPr fontId="5"/>
  </si>
  <si>
    <r>
      <t>tCO</t>
    </r>
    <r>
      <rPr>
        <vertAlign val="subscript"/>
        <sz val="10"/>
        <color rgb="FF000000"/>
        <rFont val="ＭＳ Ｐゴシック"/>
        <family val="3"/>
        <charset val="128"/>
      </rPr>
      <t>2</t>
    </r>
    <r>
      <rPr>
        <sz val="10"/>
        <color rgb="FF000000"/>
        <rFont val="ＭＳ Ｐゴシック"/>
        <family val="3"/>
        <charset val="128"/>
      </rPr>
      <t>/kl</t>
    </r>
    <phoneticPr fontId="5"/>
  </si>
  <si>
    <t>kl</t>
    <phoneticPr fontId="5"/>
  </si>
  <si>
    <t>l</t>
    <phoneticPr fontId="5"/>
  </si>
  <si>
    <t>出力低減（能力）</t>
    <phoneticPr fontId="5"/>
  </si>
  <si>
    <t>空気調和設備</t>
  </si>
  <si>
    <t>l</t>
    <phoneticPr fontId="5"/>
  </si>
  <si>
    <t>kl</t>
    <phoneticPr fontId="5"/>
  </si>
  <si>
    <t>燃料転換（係数）</t>
    <phoneticPr fontId="5"/>
  </si>
  <si>
    <t>受電・発電設備（CGS含む）</t>
  </si>
  <si>
    <t>揮発油（ガソリン）</t>
    <phoneticPr fontId="5"/>
  </si>
  <si>
    <t>t</t>
    <phoneticPr fontId="5"/>
  </si>
  <si>
    <t>kg</t>
    <phoneticPr fontId="5"/>
  </si>
  <si>
    <t>その他</t>
  </si>
  <si>
    <t>電気使用設備</t>
  </si>
  <si>
    <t>kg</t>
    <phoneticPr fontId="5"/>
  </si>
  <si>
    <t>t</t>
    <phoneticPr fontId="5"/>
  </si>
  <si>
    <t>照明設備</t>
  </si>
  <si>
    <r>
      <t>千m</t>
    </r>
    <r>
      <rPr>
        <vertAlign val="superscript"/>
        <sz val="10"/>
        <color rgb="FF000000"/>
        <rFont val="ＭＳ Ｐゴシック"/>
        <family val="3"/>
        <charset val="128"/>
      </rPr>
      <t>3</t>
    </r>
    <rPh sb="0" eb="1">
      <t>セン</t>
    </rPh>
    <phoneticPr fontId="5"/>
  </si>
  <si>
    <r>
      <t>m</t>
    </r>
    <r>
      <rPr>
        <vertAlign val="superscript"/>
        <sz val="10"/>
        <color rgb="FF000000"/>
        <rFont val="ＭＳ Ｐゴシック"/>
        <family val="3"/>
        <charset val="128"/>
      </rPr>
      <t>3</t>
    </r>
    <phoneticPr fontId="5"/>
  </si>
  <si>
    <t>熱源設備（冷温水、冷却水設備）</t>
  </si>
  <si>
    <t>熱搬送設備</t>
  </si>
  <si>
    <t>建築設備（換気設備、昇降機、給湯設備等）</t>
  </si>
  <si>
    <t>ｋWh</t>
    <phoneticPr fontId="5"/>
  </si>
  <si>
    <t>自動車</t>
  </si>
  <si>
    <r>
      <t>tCO</t>
    </r>
    <r>
      <rPr>
        <vertAlign val="subscript"/>
        <sz val="10"/>
        <color rgb="FF000000"/>
        <rFont val="ＭＳ Ｐゴシック"/>
        <family val="3"/>
        <charset val="128"/>
      </rPr>
      <t>2</t>
    </r>
    <r>
      <rPr>
        <sz val="10"/>
        <color rgb="FF000000"/>
        <rFont val="ＭＳ Ｐゴシック"/>
        <family val="3"/>
        <charset val="128"/>
      </rPr>
      <t>/t</t>
    </r>
    <phoneticPr fontId="5"/>
  </si>
  <si>
    <t>GJ</t>
    <phoneticPr fontId="5"/>
  </si>
  <si>
    <t>液化石油ガス(ＬＰＧ)</t>
    <phoneticPr fontId="5"/>
  </si>
  <si>
    <t>石油系炭化水素ガス</t>
    <phoneticPr fontId="5"/>
  </si>
  <si>
    <r>
      <t>GＪ/千m</t>
    </r>
    <r>
      <rPr>
        <vertAlign val="superscript"/>
        <sz val="10"/>
        <color rgb="FF000000"/>
        <rFont val="ＭＳ Ｐゴシック"/>
        <family val="3"/>
        <charset val="128"/>
      </rPr>
      <t>3</t>
    </r>
    <phoneticPr fontId="5"/>
  </si>
  <si>
    <r>
      <t>tCO</t>
    </r>
    <r>
      <rPr>
        <vertAlign val="subscript"/>
        <sz val="10"/>
        <color rgb="FF000000"/>
        <rFont val="ＭＳ Ｐゴシック"/>
        <family val="3"/>
        <charset val="128"/>
      </rPr>
      <t>2</t>
    </r>
    <r>
      <rPr>
        <sz val="10"/>
        <color rgb="FF000000"/>
        <rFont val="ＭＳ Ｐゴシック"/>
        <family val="3"/>
        <charset val="128"/>
      </rPr>
      <t>/千m</t>
    </r>
    <r>
      <rPr>
        <vertAlign val="superscript"/>
        <sz val="10"/>
        <color rgb="FF000000"/>
        <rFont val="ＭＳ Ｐゴシック"/>
        <family val="3"/>
        <charset val="128"/>
      </rPr>
      <t>3</t>
    </r>
    <rPh sb="5" eb="6">
      <t>セン</t>
    </rPh>
    <phoneticPr fontId="5"/>
  </si>
  <si>
    <t>可燃性天然ガス</t>
    <phoneticPr fontId="5"/>
  </si>
  <si>
    <t>液化天然ガス（ＬＮＧ）</t>
    <phoneticPr fontId="5"/>
  </si>
  <si>
    <t>石炭コークス</t>
    <phoneticPr fontId="5"/>
  </si>
  <si>
    <t>都市ガス</t>
    <phoneticPr fontId="5"/>
  </si>
  <si>
    <t>　　　　　　　　　　　　　　　    　　 　１</t>
    <phoneticPr fontId="5"/>
  </si>
  <si>
    <t>←</t>
    <phoneticPr fontId="5"/>
  </si>
  <si>
    <t>【記入例】　テナントで空調エネルギーを推計している場合</t>
    <phoneticPr fontId="5"/>
  </si>
  <si>
    <t>その他の燃料　　　　　　　　　　　 ２</t>
    <phoneticPr fontId="5"/>
  </si>
  <si>
    <t>GＪ/GＪ</t>
    <phoneticPr fontId="5"/>
  </si>
  <si>
    <r>
      <t>tCO</t>
    </r>
    <r>
      <rPr>
        <vertAlign val="subscript"/>
        <sz val="10"/>
        <color rgb="FF000000"/>
        <rFont val="ＭＳ Ｐゴシック"/>
        <family val="3"/>
        <charset val="128"/>
      </rPr>
      <t>2</t>
    </r>
    <r>
      <rPr>
        <sz val="10"/>
        <color rgb="FF000000"/>
        <rFont val="ＭＳ Ｐゴシック"/>
        <family val="3"/>
        <charset val="128"/>
      </rPr>
      <t>/GJ</t>
    </r>
    <phoneticPr fontId="5"/>
  </si>
  <si>
    <t>　　　　　　　　　　　　　　　　　 　　　３</t>
    <phoneticPr fontId="5"/>
  </si>
  <si>
    <t>その他の燃料１</t>
    <phoneticPr fontId="5"/>
  </si>
  <si>
    <t>その他の燃料２</t>
    <phoneticPr fontId="5"/>
  </si>
  <si>
    <t>その他の燃料３</t>
    <phoneticPr fontId="5"/>
  </si>
  <si>
    <t>10　その他の地球温暖化を防止する対策の実施状況</t>
    <rPh sb="5" eb="6">
      <t>タ</t>
    </rPh>
    <rPh sb="7" eb="9">
      <t>チキュウ</t>
    </rPh>
    <rPh sb="9" eb="12">
      <t>オンダンカ</t>
    </rPh>
    <rPh sb="13" eb="15">
      <t>ボウシ</t>
    </rPh>
    <rPh sb="17" eb="19">
      <t>タイサク</t>
    </rPh>
    <rPh sb="20" eb="22">
      <t>ジッシ</t>
    </rPh>
    <rPh sb="22" eb="24">
      <t>ジョウキョウ</t>
    </rPh>
    <phoneticPr fontId="5"/>
  </si>
  <si>
    <t>11　特記事項</t>
    <rPh sb="3" eb="5">
      <t>トッキ</t>
    </rPh>
    <rPh sb="5" eb="7">
      <t>ジコウ</t>
    </rPh>
    <phoneticPr fontId="5"/>
  </si>
  <si>
    <t>① ボイラー設備の配管、バルブ等の保温及び断熱の維持、蒸気の漏えい、詰まりの防止等についての管理基準を設定している。
② 管理基準に基づいた運用を実施している。</t>
    <phoneticPr fontId="5"/>
  </si>
  <si>
    <t>① 使用端圧力及び吐出量を把握し、負荷に応じた運転台数制御、回転数制御等についての管理基準を設定している。
② 管理基準に基づいた運用を実施している。</t>
    <phoneticPr fontId="5"/>
  </si>
  <si>
    <t>① エコドライブ推進に関する責任者を設置し、エコドライブの実施及びエコドライブ講習等についての管理基準を設定している。
② 管理基準に基づいた運用を実施している。</t>
    <phoneticPr fontId="5"/>
  </si>
  <si>
    <t>自動転記</t>
    <rPh sb="0" eb="2">
      <t>ジドウ</t>
    </rPh>
    <rPh sb="2" eb="4">
      <t>テンキ</t>
    </rPh>
    <phoneticPr fontId="5"/>
  </si>
  <si>
    <t>個別票転記</t>
    <rPh sb="0" eb="2">
      <t>コベツ</t>
    </rPh>
    <rPh sb="2" eb="3">
      <t>ヒョウ</t>
    </rPh>
    <rPh sb="3" eb="5">
      <t>テンキ</t>
    </rPh>
    <phoneticPr fontId="5"/>
  </si>
  <si>
    <r>
      <t>t-CO</t>
    </r>
    <r>
      <rPr>
        <vertAlign val="subscript"/>
        <sz val="10"/>
        <color rgb="FF000000"/>
        <rFont val="ＭＳ 明朝"/>
        <family val="1"/>
        <charset val="128"/>
      </rPr>
      <t>2</t>
    </r>
    <phoneticPr fontId="5"/>
  </si>
  <si>
    <r>
      <t>t-CO</t>
    </r>
    <r>
      <rPr>
        <vertAlign val="subscript"/>
        <sz val="10"/>
        <color rgb="FF000000"/>
        <rFont val="ＭＳ 明朝"/>
        <family val="1"/>
        <charset val="128"/>
      </rPr>
      <t>2</t>
    </r>
    <r>
      <rPr>
        <sz val="10"/>
        <color rgb="FF000000"/>
        <rFont val="ＭＳ 明朝"/>
        <family val="1"/>
        <charset val="128"/>
      </rPr>
      <t>/</t>
    </r>
    <phoneticPr fontId="5"/>
  </si>
  <si>
    <r>
      <t>事業者総排出量
[t-CO</t>
    </r>
    <r>
      <rPr>
        <vertAlign val="subscript"/>
        <sz val="10"/>
        <color rgb="FF000000"/>
        <rFont val="ＭＳ 明朝"/>
        <family val="1"/>
        <charset val="128"/>
      </rPr>
      <t>2</t>
    </r>
    <r>
      <rPr>
        <sz val="10"/>
        <color rgb="FF000000"/>
        <rFont val="ＭＳ 明朝"/>
        <family val="1"/>
        <charset val="128"/>
      </rPr>
      <t>]</t>
    </r>
    <rPh sb="0" eb="3">
      <t>ジギョウシャ</t>
    </rPh>
    <rPh sb="3" eb="4">
      <t>ソウ</t>
    </rPh>
    <rPh sb="4" eb="6">
      <t>ハイシュツ</t>
    </rPh>
    <rPh sb="6" eb="7">
      <t>リョウ</t>
    </rPh>
    <rPh sb="7" eb="8">
      <t>ゴウケイ</t>
    </rPh>
    <phoneticPr fontId="5"/>
  </si>
  <si>
    <r>
      <t>削減量合計
[t-CO</t>
    </r>
    <r>
      <rPr>
        <vertAlign val="subscript"/>
        <sz val="10"/>
        <color rgb="FF000000"/>
        <rFont val="ＭＳ 明朝"/>
        <family val="1"/>
        <charset val="128"/>
      </rPr>
      <t>2</t>
    </r>
    <r>
      <rPr>
        <sz val="10"/>
        <color rgb="FF000000"/>
        <rFont val="ＭＳ 明朝"/>
        <family val="1"/>
        <charset val="128"/>
      </rPr>
      <t>]</t>
    </r>
    <rPh sb="0" eb="2">
      <t>サクゲン</t>
    </rPh>
    <rPh sb="2" eb="3">
      <t>リョウ</t>
    </rPh>
    <rPh sb="3" eb="5">
      <t>ゴウケイ</t>
    </rPh>
    <phoneticPr fontId="5"/>
  </si>
  <si>
    <r>
      <t>tCO</t>
    </r>
    <r>
      <rPr>
        <vertAlign val="subscript"/>
        <sz val="10"/>
        <color rgb="FF000000"/>
        <rFont val="ＭＳ Ｐゴシック"/>
        <family val="3"/>
        <charset val="128"/>
      </rPr>
      <t>2</t>
    </r>
    <r>
      <rPr>
        <sz val="10"/>
        <color rgb="FF000000"/>
        <rFont val="ＭＳ Ｐゴシック"/>
        <family val="3"/>
        <charset val="128"/>
      </rPr>
      <t>/kl</t>
    </r>
    <phoneticPr fontId="5"/>
  </si>
  <si>
    <t>Ｙ（ヨコハマ）－グリーンパートナー</t>
  </si>
  <si>
    <t>横浜ブルーカーボン・オフセット</t>
  </si>
  <si>
    <t>山梨県南都留郡道志村（横浜市民ふるさと村）</t>
  </si>
  <si>
    <t>【クレジットリスト】</t>
    <phoneticPr fontId="5"/>
  </si>
  <si>
    <t>【再エネ設備リスト】</t>
    <rPh sb="1" eb="2">
      <t>サイ</t>
    </rPh>
    <rPh sb="4" eb="6">
      <t>セツビ</t>
    </rPh>
    <phoneticPr fontId="5"/>
  </si>
  <si>
    <t>太陽光発電</t>
    <rPh sb="0" eb="5">
      <t>タイヨウコウハツデン</t>
    </rPh>
    <phoneticPr fontId="5"/>
  </si>
  <si>
    <t>風力発電</t>
    <rPh sb="0" eb="4">
      <t>フウリョクハツデン</t>
    </rPh>
    <phoneticPr fontId="5"/>
  </si>
  <si>
    <t>バイオマス</t>
    <phoneticPr fontId="5"/>
  </si>
  <si>
    <t>水力発電</t>
    <rPh sb="0" eb="4">
      <t>スイリョクハツデン</t>
    </rPh>
    <phoneticPr fontId="5"/>
  </si>
  <si>
    <t>地熱発電</t>
    <rPh sb="0" eb="2">
      <t>チネツ</t>
    </rPh>
    <rPh sb="2" eb="4">
      <t>ハツデン</t>
    </rPh>
    <phoneticPr fontId="5"/>
  </si>
  <si>
    <t>太陽熱利用</t>
    <rPh sb="0" eb="3">
      <t>タイヨウネツ</t>
    </rPh>
    <rPh sb="3" eb="5">
      <t>リヨウ</t>
    </rPh>
    <phoneticPr fontId="5"/>
  </si>
  <si>
    <t>地中熱利用</t>
    <rPh sb="0" eb="5">
      <t>チチュウネツリヨウ</t>
    </rPh>
    <phoneticPr fontId="5"/>
  </si>
  <si>
    <t>その他の再エネ（　）</t>
    <rPh sb="2" eb="3">
      <t>タ</t>
    </rPh>
    <rPh sb="4" eb="5">
      <t>サイ</t>
    </rPh>
    <phoneticPr fontId="5"/>
  </si>
  <si>
    <t>実施前の
運用状況/設備状況</t>
    <rPh sb="0" eb="2">
      <t>ジッシ</t>
    </rPh>
    <rPh sb="2" eb="3">
      <t>マエ</t>
    </rPh>
    <rPh sb="5" eb="7">
      <t>ウンヨウ</t>
    </rPh>
    <rPh sb="7" eb="9">
      <t>ジョウキョウ</t>
    </rPh>
    <rPh sb="10" eb="12">
      <t>セツビ</t>
    </rPh>
    <rPh sb="12" eb="14">
      <t>ジョウキョウ</t>
    </rPh>
    <phoneticPr fontId="5"/>
  </si>
  <si>
    <t>実施後の
運用状況/設備状況</t>
    <rPh sb="0" eb="2">
      <t>ジッシ</t>
    </rPh>
    <rPh sb="2" eb="3">
      <t>ゴ</t>
    </rPh>
    <rPh sb="5" eb="7">
      <t>ウンヨウ</t>
    </rPh>
    <rPh sb="7" eb="9">
      <t>ジョウキョウ</t>
    </rPh>
    <rPh sb="10" eb="12">
      <t>セツビ</t>
    </rPh>
    <rPh sb="12" eb="14">
      <t>ジョウキョウ</t>
    </rPh>
    <phoneticPr fontId="5"/>
  </si>
  <si>
    <t>水道及び工業用水道の使用量削減に係る対策</t>
  </si>
  <si>
    <t>貨物等の運搬等のために他者の自動車を利用している場合の対策</t>
  </si>
  <si>
    <t>従業員の自動車利用から公共交通機関への誘導策等、公共交通機関の利用促進に関する対策</t>
  </si>
  <si>
    <t>地域における環境教育の実践</t>
  </si>
  <si>
    <t>市域の緑地保全に関する取組</t>
  </si>
  <si>
    <t>省エネ型商品又はサービスの開発等、事業活動の特性を活かした対策</t>
  </si>
  <si>
    <t>その他地球温暖化の防止に係る対策（エネルギーを使用しないもの）</t>
    <phoneticPr fontId="5"/>
  </si>
  <si>
    <t>廃棄物の排出量の把握及び削減に係る対策</t>
    <phoneticPr fontId="5"/>
  </si>
  <si>
    <t>毎年更新</t>
    <rPh sb="0" eb="2">
      <t>マイトシ</t>
    </rPh>
    <rPh sb="2" eb="4">
      <t>コウシン</t>
    </rPh>
    <phoneticPr fontId="5"/>
  </si>
  <si>
    <t>低炭素電気へ切替</t>
    <rPh sb="0" eb="3">
      <t>テイタンソ</t>
    </rPh>
    <rPh sb="3" eb="5">
      <t>デンキ</t>
    </rPh>
    <rPh sb="6" eb="8">
      <t>キリカ</t>
    </rPh>
    <phoneticPr fontId="5"/>
  </si>
  <si>
    <t>切替え前</t>
    <rPh sb="0" eb="1">
      <t>キ</t>
    </rPh>
    <rPh sb="1" eb="2">
      <t>カ</t>
    </rPh>
    <rPh sb="3" eb="4">
      <t>マエ</t>
    </rPh>
    <phoneticPr fontId="5"/>
  </si>
  <si>
    <t>切替え後</t>
    <rPh sb="0" eb="1">
      <t>キ</t>
    </rPh>
    <rPh sb="1" eb="2">
      <t>カ</t>
    </rPh>
    <rPh sb="3" eb="4">
      <t>ゴ</t>
    </rPh>
    <phoneticPr fontId="5"/>
  </si>
  <si>
    <t>41～45行目の電気の係数は毎年更新すること！</t>
    <rPh sb="5" eb="7">
      <t>ギョウメ</t>
    </rPh>
    <rPh sb="8" eb="10">
      <t>デンキ</t>
    </rPh>
    <rPh sb="11" eb="13">
      <t>ケイスウ</t>
    </rPh>
    <rPh sb="14" eb="16">
      <t>マイトシ</t>
    </rPh>
    <rPh sb="16" eb="18">
      <t>コウシン</t>
    </rPh>
    <phoneticPr fontId="5"/>
  </si>
  <si>
    <t>環境省公表の事業者別一覧の最後に掲載の、「代替値」で設定</t>
    <rPh sb="0" eb="3">
      <t>カンキョウショウ</t>
    </rPh>
    <rPh sb="3" eb="5">
      <t>コウヒョウ</t>
    </rPh>
    <rPh sb="6" eb="12">
      <t>ジギョウシャベツイチラン</t>
    </rPh>
    <rPh sb="13" eb="15">
      <t>サイゴ</t>
    </rPh>
    <rPh sb="16" eb="18">
      <t>ケイサイ</t>
    </rPh>
    <rPh sb="21" eb="23">
      <t>ダイタイ</t>
    </rPh>
    <rPh sb="23" eb="24">
      <t>アタイ</t>
    </rPh>
    <rPh sb="26" eb="28">
      <t>セッテイ</t>
    </rPh>
    <phoneticPr fontId="5"/>
  </si>
  <si>
    <t>対策分類で
「低炭素電気へ切替」
選択時に記入</t>
    <rPh sb="0" eb="4">
      <t>タイサクブンルイ</t>
    </rPh>
    <rPh sb="7" eb="10">
      <t>テイタンソ</t>
    </rPh>
    <rPh sb="10" eb="12">
      <t>デンキ</t>
    </rPh>
    <rPh sb="13" eb="15">
      <t>キリカエ</t>
    </rPh>
    <rPh sb="17" eb="20">
      <t>センタクジ</t>
    </rPh>
    <rPh sb="21" eb="23">
      <t>キニュウ</t>
    </rPh>
    <phoneticPr fontId="5"/>
  </si>
  <si>
    <t>電気の
調整後排出係数
（t-CO2/kWh）</t>
    <rPh sb="4" eb="7">
      <t>チョウセイゴ</t>
    </rPh>
    <phoneticPr fontId="5"/>
  </si>
  <si>
    <t>2022年</t>
    <rPh sb="4" eb="5">
      <t>ネン</t>
    </rPh>
    <phoneticPr fontId="5"/>
  </si>
  <si>
    <t>　月</t>
    <rPh sb="1" eb="2">
      <t>ツキ</t>
    </rPh>
    <phoneticPr fontId="5"/>
  </si>
  <si>
    <t>　日</t>
    <rPh sb="1" eb="2">
      <t>ニチ</t>
    </rPh>
    <phoneticPr fontId="5"/>
  </si>
  <si>
    <t>年</t>
    <rPh sb="0" eb="1">
      <t>ネン</t>
    </rPh>
    <phoneticPr fontId="5"/>
  </si>
  <si>
    <t>1月</t>
    <phoneticPr fontId="5"/>
  </si>
  <si>
    <t>1日</t>
    <rPh sb="1" eb="2">
      <t>ニチ</t>
    </rPh>
    <phoneticPr fontId="5"/>
  </si>
  <si>
    <t>2023年</t>
    <rPh sb="4" eb="5">
      <t>ネン</t>
    </rPh>
    <phoneticPr fontId="5"/>
  </si>
  <si>
    <t>2月</t>
    <phoneticPr fontId="5"/>
  </si>
  <si>
    <t>2日</t>
    <rPh sb="1" eb="2">
      <t>ニチ</t>
    </rPh>
    <phoneticPr fontId="5"/>
  </si>
  <si>
    <t>3月</t>
    <phoneticPr fontId="5"/>
  </si>
  <si>
    <t>3日</t>
    <rPh sb="1" eb="2">
      <t>ニチ</t>
    </rPh>
    <phoneticPr fontId="5"/>
  </si>
  <si>
    <t>4月</t>
    <phoneticPr fontId="5"/>
  </si>
  <si>
    <t>4日</t>
    <rPh sb="1" eb="2">
      <t>ニチ</t>
    </rPh>
    <phoneticPr fontId="5"/>
  </si>
  <si>
    <t>5月</t>
    <phoneticPr fontId="5"/>
  </si>
  <si>
    <t>5日</t>
    <rPh sb="1" eb="2">
      <t>ニチ</t>
    </rPh>
    <phoneticPr fontId="5"/>
  </si>
  <si>
    <t>6月</t>
    <phoneticPr fontId="5"/>
  </si>
  <si>
    <t>6日</t>
    <rPh sb="1" eb="2">
      <t>ニチ</t>
    </rPh>
    <phoneticPr fontId="5"/>
  </si>
  <si>
    <t>7月</t>
    <phoneticPr fontId="5"/>
  </si>
  <si>
    <t>7日</t>
    <rPh sb="1" eb="2">
      <t>ニチ</t>
    </rPh>
    <phoneticPr fontId="5"/>
  </si>
  <si>
    <t>8月</t>
    <phoneticPr fontId="5"/>
  </si>
  <si>
    <t>8日</t>
    <rPh sb="1" eb="2">
      <t>ニチ</t>
    </rPh>
    <phoneticPr fontId="5"/>
  </si>
  <si>
    <t>9月</t>
    <phoneticPr fontId="5"/>
  </si>
  <si>
    <t>9日</t>
    <rPh sb="1" eb="2">
      <t>ニチ</t>
    </rPh>
    <phoneticPr fontId="5"/>
  </si>
  <si>
    <t>10月</t>
    <phoneticPr fontId="5"/>
  </si>
  <si>
    <t>10日</t>
    <rPh sb="2" eb="3">
      <t>ニチ</t>
    </rPh>
    <phoneticPr fontId="5"/>
  </si>
  <si>
    <t>11月</t>
    <phoneticPr fontId="5"/>
  </si>
  <si>
    <t>11日</t>
    <rPh sb="2" eb="3">
      <t>ニチ</t>
    </rPh>
    <phoneticPr fontId="5"/>
  </si>
  <si>
    <t>12月</t>
    <phoneticPr fontId="5"/>
  </si>
  <si>
    <t>12日</t>
    <rPh sb="2" eb="3">
      <t>ニチ</t>
    </rPh>
    <phoneticPr fontId="5"/>
  </si>
  <si>
    <t>13日</t>
    <rPh sb="2" eb="3">
      <t>ニチ</t>
    </rPh>
    <phoneticPr fontId="5"/>
  </si>
  <si>
    <t>14日</t>
    <rPh sb="2" eb="3">
      <t>ニチ</t>
    </rPh>
    <phoneticPr fontId="5"/>
  </si>
  <si>
    <t>15日</t>
    <rPh sb="2" eb="3">
      <t>ニチ</t>
    </rPh>
    <phoneticPr fontId="5"/>
  </si>
  <si>
    <t>16日</t>
    <rPh sb="2" eb="3">
      <t>ニチ</t>
    </rPh>
    <phoneticPr fontId="5"/>
  </si>
  <si>
    <t>17日</t>
    <rPh sb="2" eb="3">
      <t>ニチ</t>
    </rPh>
    <phoneticPr fontId="5"/>
  </si>
  <si>
    <t>18日</t>
    <rPh sb="2" eb="3">
      <t>ニチ</t>
    </rPh>
    <phoneticPr fontId="5"/>
  </si>
  <si>
    <t>19日</t>
    <rPh sb="2" eb="3">
      <t>ニチ</t>
    </rPh>
    <phoneticPr fontId="5"/>
  </si>
  <si>
    <t>20日</t>
    <rPh sb="2" eb="3">
      <t>ニチ</t>
    </rPh>
    <phoneticPr fontId="5"/>
  </si>
  <si>
    <t>21日</t>
    <rPh sb="2" eb="3">
      <t>ニチ</t>
    </rPh>
    <phoneticPr fontId="5"/>
  </si>
  <si>
    <t>22日</t>
    <rPh sb="2" eb="3">
      <t>ニチ</t>
    </rPh>
    <phoneticPr fontId="5"/>
  </si>
  <si>
    <t>23日</t>
    <rPh sb="2" eb="3">
      <t>ニチ</t>
    </rPh>
    <phoneticPr fontId="5"/>
  </si>
  <si>
    <t>24日</t>
    <rPh sb="2" eb="3">
      <t>ニチ</t>
    </rPh>
    <phoneticPr fontId="5"/>
  </si>
  <si>
    <t>25日</t>
    <rPh sb="2" eb="3">
      <t>ニチ</t>
    </rPh>
    <phoneticPr fontId="5"/>
  </si>
  <si>
    <t>26日</t>
    <rPh sb="2" eb="3">
      <t>ニチ</t>
    </rPh>
    <phoneticPr fontId="5"/>
  </si>
  <si>
    <t>27日</t>
    <rPh sb="2" eb="3">
      <t>ニチ</t>
    </rPh>
    <phoneticPr fontId="5"/>
  </si>
  <si>
    <t>28日</t>
    <rPh sb="2" eb="3">
      <t>ニチ</t>
    </rPh>
    <phoneticPr fontId="5"/>
  </si>
  <si>
    <t>29日</t>
    <rPh sb="2" eb="3">
      <t>ニチ</t>
    </rPh>
    <phoneticPr fontId="5"/>
  </si>
  <si>
    <t>30日</t>
    <rPh sb="2" eb="3">
      <t>ニチ</t>
    </rPh>
    <phoneticPr fontId="5"/>
  </si>
  <si>
    <t>31日</t>
    <rPh sb="2" eb="3">
      <t>ニチ</t>
    </rPh>
    <phoneticPr fontId="5"/>
  </si>
  <si>
    <t>条例施行規則第89条第１項第１号該当事業者</t>
    <rPh sb="0" eb="2">
      <t>ジョウレイ</t>
    </rPh>
    <rPh sb="2" eb="4">
      <t>セコウ</t>
    </rPh>
    <rPh sb="4" eb="6">
      <t>キソク</t>
    </rPh>
    <rPh sb="6" eb="7">
      <t>ダイ</t>
    </rPh>
    <rPh sb="9" eb="10">
      <t>ジョウ</t>
    </rPh>
    <rPh sb="10" eb="11">
      <t>ダイ</t>
    </rPh>
    <rPh sb="12" eb="13">
      <t>コウ</t>
    </rPh>
    <rPh sb="13" eb="14">
      <t>ダイ</t>
    </rPh>
    <rPh sb="15" eb="16">
      <t>ゴウ</t>
    </rPh>
    <rPh sb="16" eb="18">
      <t>ガイトウ</t>
    </rPh>
    <rPh sb="18" eb="21">
      <t>ジギョウシャ</t>
    </rPh>
    <phoneticPr fontId="5"/>
  </si>
  <si>
    <t>条例施行規則第89条第１項第２号該当事業者</t>
    <rPh sb="4" eb="6">
      <t>キソク</t>
    </rPh>
    <rPh sb="6" eb="7">
      <t>ダイ</t>
    </rPh>
    <rPh sb="9" eb="10">
      <t>ジョウ</t>
    </rPh>
    <rPh sb="10" eb="11">
      <t>ダイ</t>
    </rPh>
    <rPh sb="12" eb="13">
      <t>コウ</t>
    </rPh>
    <rPh sb="13" eb="14">
      <t>ダイ</t>
    </rPh>
    <rPh sb="15" eb="16">
      <t>ゴウ</t>
    </rPh>
    <rPh sb="16" eb="18">
      <t>ガイトウ</t>
    </rPh>
    <rPh sb="18" eb="21">
      <t>ジギョウシャ</t>
    </rPh>
    <phoneticPr fontId="5"/>
  </si>
  <si>
    <t>条例施行規則第89条第１項第３号該当事業者</t>
    <rPh sb="4" eb="6">
      <t>キソク</t>
    </rPh>
    <rPh sb="6" eb="7">
      <t>ダイ</t>
    </rPh>
    <rPh sb="9" eb="10">
      <t>ジョウ</t>
    </rPh>
    <rPh sb="10" eb="11">
      <t>ダイ</t>
    </rPh>
    <rPh sb="12" eb="13">
      <t>コウ</t>
    </rPh>
    <rPh sb="13" eb="14">
      <t>ダイ</t>
    </rPh>
    <rPh sb="15" eb="16">
      <t>ゴウ</t>
    </rPh>
    <rPh sb="16" eb="18">
      <t>ガイトウ</t>
    </rPh>
    <rPh sb="18" eb="21">
      <t>ジギョウシャ</t>
    </rPh>
    <phoneticPr fontId="5"/>
  </si>
  <si>
    <t>条例第144条の４該当事業者（任意提出事業者）</t>
    <rPh sb="0" eb="2">
      <t>ジョウレイ</t>
    </rPh>
    <rPh sb="2" eb="3">
      <t>ダイ</t>
    </rPh>
    <rPh sb="6" eb="7">
      <t>ジョウ</t>
    </rPh>
    <rPh sb="9" eb="11">
      <t>ガイトウ</t>
    </rPh>
    <rPh sb="11" eb="14">
      <t>ジギョウシャ</t>
    </rPh>
    <rPh sb="15" eb="17">
      <t>ニンイ</t>
    </rPh>
    <rPh sb="17" eb="19">
      <t>テイシュツ</t>
    </rPh>
    <rPh sb="19" eb="22">
      <t>ジギョウシャ</t>
    </rPh>
    <phoneticPr fontId="5"/>
  </si>
  <si>
    <t>省エネ取組</t>
  </si>
  <si>
    <t>事業活動量</t>
    <phoneticPr fontId="5"/>
  </si>
  <si>
    <t>自由記述欄</t>
    <phoneticPr fontId="5"/>
  </si>
  <si>
    <t>削減量合計
総排出量</t>
    <rPh sb="0" eb="2">
      <t>サクゲン</t>
    </rPh>
    <rPh sb="2" eb="3">
      <t>リョウ</t>
    </rPh>
    <rPh sb="3" eb="5">
      <t>ゴウケイ</t>
    </rPh>
    <phoneticPr fontId="5"/>
  </si>
  <si>
    <t>％</t>
  </si>
  <si>
    <t>導入/稼働年度</t>
    <rPh sb="0" eb="2">
      <t>ドウニュウ</t>
    </rPh>
    <rPh sb="3" eb="5">
      <t>カドウ</t>
    </rPh>
    <rPh sb="5" eb="7">
      <t>ネンド</t>
    </rPh>
    <phoneticPr fontId="5"/>
  </si>
  <si>
    <t>（実施年度に行った対策にチェックし、補足説明は下部に記載）</t>
    <rPh sb="1" eb="3">
      <t>ジッシ</t>
    </rPh>
    <rPh sb="3" eb="5">
      <t>ネンド</t>
    </rPh>
    <rPh sb="6" eb="7">
      <t>オコナ</t>
    </rPh>
    <rPh sb="9" eb="11">
      <t>タイサク</t>
    </rPh>
    <rPh sb="18" eb="22">
      <t>ホソクセツメイ</t>
    </rPh>
    <rPh sb="23" eb="25">
      <t>カブ</t>
    </rPh>
    <rPh sb="26" eb="28">
      <t>キサイ</t>
    </rPh>
    <phoneticPr fontId="5"/>
  </si>
  <si>
    <t>内容</t>
    <rPh sb="0" eb="2">
      <t>ナイヨウ</t>
    </rPh>
    <phoneticPr fontId="5"/>
  </si>
  <si>
    <t>【１～３】</t>
    <phoneticPr fontId="5"/>
  </si>
  <si>
    <t>目標の
達成状況</t>
    <rPh sb="0" eb="2">
      <t>モクヒョウ</t>
    </rPh>
    <rPh sb="4" eb="8">
      <t>タッセイジョウキョウ</t>
    </rPh>
    <phoneticPr fontId="5"/>
  </si>
  <si>
    <t>省エネ</t>
    <rPh sb="0" eb="1">
      <t>ショウ</t>
    </rPh>
    <phoneticPr fontId="5"/>
  </si>
  <si>
    <t>事業活動</t>
    <rPh sb="0" eb="4">
      <t>ジギョウカツドウ</t>
    </rPh>
    <phoneticPr fontId="5"/>
  </si>
  <si>
    <t>あり</t>
    <phoneticPr fontId="5"/>
  </si>
  <si>
    <t>なし</t>
    <phoneticPr fontId="5"/>
  </si>
  <si>
    <t>増</t>
    <rPh sb="0" eb="1">
      <t>ゾウ</t>
    </rPh>
    <phoneticPr fontId="5"/>
  </si>
  <si>
    <t>ほぼ変動無し</t>
    <phoneticPr fontId="5"/>
  </si>
  <si>
    <t>Ｐ 医療、福祉</t>
  </si>
  <si>
    <t>【１～３】</t>
  </si>
  <si>
    <r>
      <t>　実施年度に効果が得られた対策</t>
    </r>
    <r>
      <rPr>
        <vertAlign val="superscript"/>
        <sz val="10"/>
        <color rgb="FF000000"/>
        <rFont val="ＭＳ 明朝"/>
        <family val="1"/>
        <charset val="128"/>
      </rPr>
      <t>※</t>
    </r>
    <r>
      <rPr>
        <sz val="10"/>
        <color rgb="FF000000"/>
        <rFont val="ＭＳ 明朝"/>
        <family val="1"/>
        <charset val="128"/>
      </rPr>
      <t>の削減量を記載（計画期間中に導入または稼働を開始したものに限る）
　　　※ 設備の更新、運用改善、排出係数の低いエネルギー源への変更、低炭素電気への切替えなど</t>
    </r>
    <phoneticPr fontId="5"/>
  </si>
  <si>
    <t>特定温室効果ガス排出量</t>
    <rPh sb="0" eb="2">
      <t>トクテイ</t>
    </rPh>
    <rPh sb="2" eb="4">
      <t>オンシツ</t>
    </rPh>
    <rPh sb="4" eb="6">
      <t>コウカ</t>
    </rPh>
    <rPh sb="8" eb="10">
      <t>ハイシュツ</t>
    </rPh>
    <rPh sb="10" eb="11">
      <t>リョウ</t>
    </rPh>
    <phoneticPr fontId="5"/>
  </si>
  <si>
    <t xml:space="preserve">基 礎 </t>
    <rPh sb="0" eb="1">
      <t>モト</t>
    </rPh>
    <rPh sb="2" eb="3">
      <t>イシズエ</t>
    </rPh>
    <phoneticPr fontId="5"/>
  </si>
  <si>
    <t>調整後</t>
    <rPh sb="0" eb="3">
      <t>チョウセイゴ</t>
    </rPh>
    <phoneticPr fontId="5"/>
  </si>
  <si>
    <t>基 礎</t>
    <rPh sb="0" eb="1">
      <t>モト</t>
    </rPh>
    <rPh sb="2" eb="3">
      <t>イシズエ</t>
    </rPh>
    <phoneticPr fontId="5"/>
  </si>
  <si>
    <t>調 整 後</t>
    <rPh sb="0" eb="1">
      <t>チョウ</t>
    </rPh>
    <rPh sb="2" eb="3">
      <t>ヒトシ</t>
    </rPh>
    <rPh sb="4" eb="5">
      <t>アト</t>
    </rPh>
    <phoneticPr fontId="5"/>
  </si>
  <si>
    <t xml:space="preserve">調整後 </t>
    <rPh sb="0" eb="3">
      <t>チョウセイゴ</t>
    </rPh>
    <phoneticPr fontId="5"/>
  </si>
  <si>
    <t>達成状況</t>
    <rPh sb="0" eb="2">
      <t>タッセイ</t>
    </rPh>
    <rPh sb="2" eb="4">
      <t>ジョウキョウ</t>
    </rPh>
    <phoneticPr fontId="5"/>
  </si>
  <si>
    <t>要 因</t>
    <rPh sb="0" eb="1">
      <t>ヨウ</t>
    </rPh>
    <rPh sb="2" eb="3">
      <t>イン</t>
    </rPh>
    <phoneticPr fontId="5"/>
  </si>
  <si>
    <t>1号事業者</t>
    <rPh sb="1" eb="2">
      <t>ゴウ</t>
    </rPh>
    <rPh sb="2" eb="5">
      <t>ジギョウシャ</t>
    </rPh>
    <phoneticPr fontId="5"/>
  </si>
  <si>
    <t>2号事業者</t>
    <rPh sb="1" eb="2">
      <t>ゴウ</t>
    </rPh>
    <rPh sb="2" eb="5">
      <t>ジギョウシャ</t>
    </rPh>
    <phoneticPr fontId="5"/>
  </si>
  <si>
    <t>3号事業者</t>
    <rPh sb="1" eb="2">
      <t>ゴウ</t>
    </rPh>
    <rPh sb="2" eb="5">
      <t>ジギョウシャ</t>
    </rPh>
    <phoneticPr fontId="5"/>
  </si>
  <si>
    <t>任意事業者</t>
    <rPh sb="0" eb="2">
      <t>ニンイ</t>
    </rPh>
    <rPh sb="2" eb="5">
      <t>ジギョウシャ</t>
    </rPh>
    <phoneticPr fontId="5"/>
  </si>
  <si>
    <t>オフセット対象範囲</t>
    <rPh sb="5" eb="7">
      <t>タイショウ</t>
    </rPh>
    <rPh sb="7" eb="9">
      <t>ハンイ</t>
    </rPh>
    <phoneticPr fontId="5"/>
  </si>
  <si>
    <t>８の１　重点対策の実施状況及び計画（第１号及び第２号該当事業者）（その２）</t>
    <rPh sb="4" eb="6">
      <t>ジュウテン</t>
    </rPh>
    <rPh sb="6" eb="8">
      <t>タイサク</t>
    </rPh>
    <rPh sb="9" eb="11">
      <t>ジッシ</t>
    </rPh>
    <rPh sb="11" eb="13">
      <t>ジョウキョウ</t>
    </rPh>
    <rPh sb="13" eb="14">
      <t>オヨ</t>
    </rPh>
    <rPh sb="15" eb="17">
      <t>ケイカク</t>
    </rPh>
    <phoneticPr fontId="5"/>
  </si>
  <si>
    <t>■プロファイル用</t>
    <phoneticPr fontId="74"/>
  </si>
  <si>
    <t>【3-4】第１年度報告書　表彰候補・立入調査 確認用一覧</t>
    <rPh sb="5" eb="6">
      <t>ダイ</t>
    </rPh>
    <rPh sb="7" eb="9">
      <t>ネンド</t>
    </rPh>
    <rPh sb="9" eb="12">
      <t>ホウコクショ</t>
    </rPh>
    <rPh sb="13" eb="15">
      <t>ヒョウショウ</t>
    </rPh>
    <rPh sb="15" eb="17">
      <t>コウホ</t>
    </rPh>
    <rPh sb="18" eb="20">
      <t>タチイリ</t>
    </rPh>
    <rPh sb="20" eb="22">
      <t>チョウサ</t>
    </rPh>
    <rPh sb="23" eb="26">
      <t>カクニンヨウ</t>
    </rPh>
    <rPh sb="26" eb="28">
      <t>イチラン</t>
    </rPh>
    <phoneticPr fontId="72"/>
  </si>
  <si>
    <t>AA実績削減量基準</t>
    <rPh sb="2" eb="4">
      <t>ジッセキ</t>
    </rPh>
    <rPh sb="4" eb="7">
      <t>サクゲンリョウ</t>
    </rPh>
    <rPh sb="7" eb="9">
      <t>キジュン</t>
    </rPh>
    <phoneticPr fontId="74"/>
  </si>
  <si>
    <t>AA計画削減量基準</t>
    <rPh sb="2" eb="4">
      <t>ケイカク</t>
    </rPh>
    <rPh sb="4" eb="7">
      <t>サクゲンリョウ</t>
    </rPh>
    <rPh sb="7" eb="9">
      <t>キジュン</t>
    </rPh>
    <phoneticPr fontId="74"/>
  </si>
  <si>
    <t>AA基準未定(2022.11.10)</t>
    <rPh sb="2" eb="4">
      <t>キジュン</t>
    </rPh>
    <rPh sb="4" eb="6">
      <t>ミテイ</t>
    </rPh>
    <phoneticPr fontId="74"/>
  </si>
  <si>
    <t>A削減量基準</t>
    <rPh sb="1" eb="4">
      <t>サクゲンリョウ</t>
    </rPh>
    <rPh sb="4" eb="6">
      <t>キジュン</t>
    </rPh>
    <phoneticPr fontId="74"/>
  </si>
  <si>
    <t>未定(2022.11.10)</t>
    <rPh sb="0" eb="2">
      <t>ミテイ</t>
    </rPh>
    <phoneticPr fontId="74"/>
  </si>
  <si>
    <t>報告書（新様式）　総括表基本記載一覧</t>
    <rPh sb="0" eb="3">
      <t>ホウコクショ</t>
    </rPh>
    <rPh sb="9" eb="12">
      <t>ソウカツヒョウ</t>
    </rPh>
    <rPh sb="12" eb="14">
      <t>キホン</t>
    </rPh>
    <rPh sb="14" eb="16">
      <t>キサイ</t>
    </rPh>
    <rPh sb="16" eb="18">
      <t>イチラン</t>
    </rPh>
    <phoneticPr fontId="72"/>
  </si>
  <si>
    <t>【４】</t>
    <phoneticPr fontId="74"/>
  </si>
  <si>
    <t>【5】</t>
    <phoneticPr fontId="72"/>
  </si>
  <si>
    <t>【6】</t>
    <phoneticPr fontId="72"/>
  </si>
  <si>
    <t>【５～７】</t>
  </si>
  <si>
    <t>【８】</t>
  </si>
  <si>
    <t>【９】</t>
  </si>
  <si>
    <t>【１０～１１】</t>
    <phoneticPr fontId="74"/>
  </si>
  <si>
    <t>1号・2号</t>
    <rPh sb="1" eb="2">
      <t>ゴウ</t>
    </rPh>
    <rPh sb="4" eb="5">
      <t>ゴウ</t>
    </rPh>
    <phoneticPr fontId="74"/>
  </si>
  <si>
    <t>３号</t>
    <rPh sb="1" eb="2">
      <t>ゴウ</t>
    </rPh>
    <phoneticPr fontId="74"/>
  </si>
  <si>
    <t>(オ)
自主的な温室効果ガス排出削減対策の実施状況</t>
    <phoneticPr fontId="71"/>
  </si>
  <si>
    <t>(ア)削減目標の達成状況　評価関連情報</t>
    <rPh sb="3" eb="5">
      <t>サクゲン</t>
    </rPh>
    <rPh sb="5" eb="7">
      <t>モクヒョウ</t>
    </rPh>
    <rPh sb="8" eb="10">
      <t>タッセイ</t>
    </rPh>
    <rPh sb="10" eb="12">
      <t>ジョウキョウ</t>
    </rPh>
    <rPh sb="13" eb="15">
      <t>ヒョウカ</t>
    </rPh>
    <rPh sb="15" eb="17">
      <t>カンレン</t>
    </rPh>
    <rPh sb="17" eb="19">
      <t>ジョウホウ</t>
    </rPh>
    <phoneticPr fontId="71"/>
  </si>
  <si>
    <t>(イ)
 再生可能エネルギー利用設備の稼働状況</t>
    <rPh sb="5" eb="7">
      <t>サイセイ</t>
    </rPh>
    <rPh sb="7" eb="9">
      <t>カノウ</t>
    </rPh>
    <rPh sb="14" eb="16">
      <t>リヨウ</t>
    </rPh>
    <rPh sb="16" eb="18">
      <t>セツビ</t>
    </rPh>
    <rPh sb="19" eb="21">
      <t>カドウ</t>
    </rPh>
    <rPh sb="21" eb="23">
      <t>ジョウキョウ</t>
    </rPh>
    <phoneticPr fontId="83"/>
  </si>
  <si>
    <t>(ウ)
 次世代自動車の導入状況</t>
    <phoneticPr fontId="71"/>
  </si>
  <si>
    <t>(エ)重点対策の実施状況</t>
    <phoneticPr fontId="71"/>
  </si>
  <si>
    <t>(オ)
自主的対策の実施状況</t>
    <rPh sb="4" eb="9">
      <t>ジシュテキタイサク</t>
    </rPh>
    <phoneticPr fontId="71"/>
  </si>
  <si>
    <t>(カ)
その他の地球温暖化を防止する対策の実施状況</t>
    <phoneticPr fontId="71"/>
  </si>
  <si>
    <t>提出情報</t>
    <rPh sb="0" eb="2">
      <t>テイシュツ</t>
    </rPh>
    <rPh sb="2" eb="4">
      <t>ジョウホウ</t>
    </rPh>
    <phoneticPr fontId="5"/>
  </si>
  <si>
    <t>１　地球温暖化対策事業者等の概要</t>
    <phoneticPr fontId="5"/>
  </si>
  <si>
    <t>２　計画期間及び実施年度</t>
    <phoneticPr fontId="5"/>
  </si>
  <si>
    <t>３　公表の方法</t>
    <rPh sb="2" eb="4">
      <t>コウヒョウ</t>
    </rPh>
    <rPh sb="5" eb="7">
      <t>ホウホウ</t>
    </rPh>
    <phoneticPr fontId="74"/>
  </si>
  <si>
    <t>４の２　温室効果ガスの排出の抑制に係る目標等の状況（第３号該当事業者）</t>
    <phoneticPr fontId="5"/>
  </si>
  <si>
    <t>５　クレジットに関する取組状況</t>
    <phoneticPr fontId="5"/>
  </si>
  <si>
    <t>６　再生可能エネルギー利用設備の稼働状況</t>
    <rPh sb="2" eb="4">
      <t>サイセイ</t>
    </rPh>
    <rPh sb="4" eb="6">
      <t>カノウ</t>
    </rPh>
    <rPh sb="11" eb="13">
      <t>リヨウ</t>
    </rPh>
    <rPh sb="13" eb="15">
      <t>セツビ</t>
    </rPh>
    <rPh sb="16" eb="18">
      <t>カドウ</t>
    </rPh>
    <rPh sb="18" eb="20">
      <t>ジョウキョウ</t>
    </rPh>
    <phoneticPr fontId="83"/>
  </si>
  <si>
    <t>７　次世代自動車の導入状況</t>
    <phoneticPr fontId="5"/>
  </si>
  <si>
    <t>８の１　重点対策の実施状況（第１号及び第２号該当事業者）</t>
    <phoneticPr fontId="5"/>
  </si>
  <si>
    <t>８の２　重点対策の実施状況（第３号該当事業者）</t>
    <phoneticPr fontId="5"/>
  </si>
  <si>
    <t>９　自主的な温室効果ガス排出削減対策の実施状況</t>
    <phoneticPr fontId="5"/>
  </si>
  <si>
    <t>10　その他の地球温暖化を防止する対策の実施状況（エネルギーを利用した対策を除く）</t>
    <phoneticPr fontId="74"/>
  </si>
  <si>
    <t>11　特記事項</t>
    <rPh sb="3" eb="5">
      <t>トッキ</t>
    </rPh>
    <rPh sb="5" eb="7">
      <t>ジコウ</t>
    </rPh>
    <phoneticPr fontId="83"/>
  </si>
  <si>
    <t>実施年度</t>
    <rPh sb="0" eb="2">
      <t>ジッシ</t>
    </rPh>
    <rPh sb="2" eb="4">
      <t>ネンド</t>
    </rPh>
    <phoneticPr fontId="71"/>
  </si>
  <si>
    <t>削減率/年</t>
    <rPh sb="0" eb="2">
      <t>サクゲン</t>
    </rPh>
    <rPh sb="2" eb="3">
      <t>リツ</t>
    </rPh>
    <rPh sb="4" eb="5">
      <t>ネン</t>
    </rPh>
    <phoneticPr fontId="74"/>
  </si>
  <si>
    <t>１号・2号
該当事業者</t>
    <phoneticPr fontId="71"/>
  </si>
  <si>
    <t>3号 該当事業者</t>
    <phoneticPr fontId="71"/>
  </si>
  <si>
    <t>3号
該当事業者</t>
    <phoneticPr fontId="71"/>
  </si>
  <si>
    <t>事業者基本情報</t>
    <rPh sb="0" eb="3">
      <t>ジギョウシャ</t>
    </rPh>
    <rPh sb="3" eb="5">
      <t>キホン</t>
    </rPh>
    <rPh sb="5" eb="7">
      <t>ジョウホウ</t>
    </rPh>
    <phoneticPr fontId="72"/>
  </si>
  <si>
    <t>基本情報</t>
    <rPh sb="0" eb="2">
      <t>キホン</t>
    </rPh>
    <rPh sb="2" eb="4">
      <t>ジョウホウ</t>
    </rPh>
    <phoneticPr fontId="5"/>
  </si>
  <si>
    <t>提出者</t>
    <rPh sb="0" eb="2">
      <t>テイシュツ</t>
    </rPh>
    <rPh sb="2" eb="3">
      <t>シャ</t>
    </rPh>
    <phoneticPr fontId="5"/>
  </si>
  <si>
    <t>事業者概要</t>
    <rPh sb="0" eb="3">
      <t>ジギョウシャ</t>
    </rPh>
    <rPh sb="3" eb="5">
      <t>ガイヨウ</t>
    </rPh>
    <phoneticPr fontId="5"/>
  </si>
  <si>
    <t>主たる
事業の業種</t>
    <rPh sb="0" eb="1">
      <t>シュ</t>
    </rPh>
    <rPh sb="4" eb="6">
      <t>ジギョウ</t>
    </rPh>
    <rPh sb="7" eb="9">
      <t>ギョウシュ</t>
    </rPh>
    <phoneticPr fontId="5"/>
  </si>
  <si>
    <t>該当区分</t>
    <rPh sb="0" eb="2">
      <t>ガイトウ</t>
    </rPh>
    <rPh sb="2" eb="4">
      <t>クブン</t>
    </rPh>
    <phoneticPr fontId="5"/>
  </si>
  <si>
    <t>該当基準値</t>
    <rPh sb="0" eb="2">
      <t>ガイトウ</t>
    </rPh>
    <rPh sb="2" eb="5">
      <t>キジュンチ</t>
    </rPh>
    <phoneticPr fontId="5"/>
  </si>
  <si>
    <t>計画期間</t>
    <rPh sb="0" eb="2">
      <t>ケイカク</t>
    </rPh>
    <rPh sb="2" eb="4">
      <t>キカン</t>
    </rPh>
    <phoneticPr fontId="72"/>
  </si>
  <si>
    <t>実施年度</t>
    <rPh sb="0" eb="2">
      <t>ジッシ</t>
    </rPh>
    <rPh sb="2" eb="4">
      <t>ネンド</t>
    </rPh>
    <phoneticPr fontId="72"/>
  </si>
  <si>
    <t>ホームページ</t>
  </si>
  <si>
    <t>窓口で閲覧</t>
    <rPh sb="0" eb="2">
      <t>マドグチ</t>
    </rPh>
    <rPh sb="3" eb="5">
      <t>エツラン</t>
    </rPh>
    <phoneticPr fontId="72"/>
  </si>
  <si>
    <t>その他</t>
    <rPh sb="2" eb="3">
      <t>タ</t>
    </rPh>
    <phoneticPr fontId="72"/>
  </si>
  <si>
    <t>基準年度</t>
    <rPh sb="0" eb="2">
      <t>キジュン</t>
    </rPh>
    <rPh sb="2" eb="4">
      <t>ネンド</t>
    </rPh>
    <phoneticPr fontId="72"/>
  </si>
  <si>
    <t>目標年度</t>
    <rPh sb="0" eb="2">
      <t>モクヒョウ</t>
    </rPh>
    <rPh sb="2" eb="4">
      <t>ネンド</t>
    </rPh>
    <phoneticPr fontId="72"/>
  </si>
  <si>
    <t>第一年度</t>
    <rPh sb="0" eb="2">
      <t>ダイイチ</t>
    </rPh>
    <rPh sb="2" eb="4">
      <t>ネンド</t>
    </rPh>
    <phoneticPr fontId="72"/>
  </si>
  <si>
    <t>第二年度</t>
    <rPh sb="0" eb="2">
      <t>ダイニ</t>
    </rPh>
    <rPh sb="2" eb="4">
      <t>ネンド</t>
    </rPh>
    <phoneticPr fontId="72"/>
  </si>
  <si>
    <t>第三年度</t>
    <rPh sb="0" eb="2">
      <t>ダイ３</t>
    </rPh>
    <rPh sb="2" eb="4">
      <t>ネンド</t>
    </rPh>
    <phoneticPr fontId="72"/>
  </si>
  <si>
    <t>達成状況(R4変更）</t>
    <rPh sb="7" eb="9">
      <t>ヘンコウ</t>
    </rPh>
    <phoneticPr fontId="74"/>
  </si>
  <si>
    <t>省エネ取組
(R4変更）</t>
    <phoneticPr fontId="74"/>
  </si>
  <si>
    <t>事業活動量
(R4変更）</t>
    <rPh sb="0" eb="2">
      <t>ジギョウ</t>
    </rPh>
    <rPh sb="2" eb="4">
      <t>カツドウ</t>
    </rPh>
    <rPh sb="4" eb="5">
      <t>リョウ</t>
    </rPh>
    <phoneticPr fontId="74"/>
  </si>
  <si>
    <t>自由記述欄
(R4変更）</t>
    <rPh sb="0" eb="5">
      <t>ジユウキジュツラン</t>
    </rPh>
    <phoneticPr fontId="74"/>
  </si>
  <si>
    <t>合計</t>
    <rPh sb="0" eb="2">
      <t>ゴウケイ</t>
    </rPh>
    <phoneticPr fontId="72"/>
  </si>
  <si>
    <t>電気自動車</t>
  </si>
  <si>
    <t>プラグインハイブリッド車</t>
  </si>
  <si>
    <t>燃料電池自動車</t>
  </si>
  <si>
    <t>1 推進体制の整備</t>
    <rPh sb="2" eb="4">
      <t>スイシン</t>
    </rPh>
    <rPh sb="4" eb="6">
      <t>タイセイ</t>
    </rPh>
    <rPh sb="7" eb="9">
      <t>セイビ</t>
    </rPh>
    <phoneticPr fontId="72"/>
  </si>
  <si>
    <t>2 エネルギー使用量の把握</t>
    <phoneticPr fontId="72"/>
  </si>
  <si>
    <t>3 事務用機器の管理</t>
    <rPh sb="2" eb="5">
      <t>ジムヨウ</t>
    </rPh>
    <rPh sb="5" eb="7">
      <t>キキ</t>
    </rPh>
    <rPh sb="8" eb="10">
      <t>カンリ</t>
    </rPh>
    <phoneticPr fontId="72"/>
  </si>
  <si>
    <t>4 受変電設備の力率の管理</t>
    <phoneticPr fontId="72"/>
  </si>
  <si>
    <t>5 照明設備の管理</t>
    <phoneticPr fontId="72"/>
  </si>
  <si>
    <t>6 空調設備の管理</t>
    <phoneticPr fontId="72"/>
  </si>
  <si>
    <t>7 空調用冷凍機の管理</t>
    <phoneticPr fontId="72"/>
  </si>
  <si>
    <t>8 換気設備の管理</t>
    <phoneticPr fontId="72"/>
  </si>
  <si>
    <t>9 フィルターの清掃</t>
    <phoneticPr fontId="72"/>
  </si>
  <si>
    <t>10 ボイラーの管理</t>
    <rPh sb="8" eb="10">
      <t>カンリ</t>
    </rPh>
    <phoneticPr fontId="72"/>
  </si>
  <si>
    <t>11 蒸気配管等の管理</t>
    <phoneticPr fontId="72"/>
  </si>
  <si>
    <t>12 燃焼設備の空気比管理</t>
    <phoneticPr fontId="72"/>
  </si>
  <si>
    <t>13 ポンプ、ファン、ブロワー及びコンプレッサの負荷に応じた運転管理</t>
    <phoneticPr fontId="72"/>
  </si>
  <si>
    <t>14 推進体制の整備</t>
    <phoneticPr fontId="72"/>
  </si>
  <si>
    <t>15 自動車の適正な使用管理</t>
    <phoneticPr fontId="72"/>
  </si>
  <si>
    <t>16 エネルギー使用量等に関するデータの管理</t>
    <phoneticPr fontId="72"/>
  </si>
  <si>
    <t>17 エコドライブ推進体制の整備</t>
    <phoneticPr fontId="72"/>
  </si>
  <si>
    <t>18 自動車の適正な維持管理</t>
    <phoneticPr fontId="72"/>
  </si>
  <si>
    <t>合算</t>
    <rPh sb="0" eb="2">
      <t>ガッサン</t>
    </rPh>
    <phoneticPr fontId="72"/>
  </si>
  <si>
    <r>
      <t xml:space="preserve">対策１
</t>
    </r>
    <r>
      <rPr>
        <b/>
        <sz val="9"/>
        <color theme="1"/>
        <rFont val="HGPｺﾞｼｯｸM"/>
        <family val="3"/>
        <charset val="128"/>
      </rPr>
      <t>（任意数記載可能分は別途）</t>
    </r>
    <rPh sb="0" eb="2">
      <t>タイサク</t>
    </rPh>
    <rPh sb="5" eb="7">
      <t>ニンイ</t>
    </rPh>
    <rPh sb="7" eb="8">
      <t>スウ</t>
    </rPh>
    <rPh sb="8" eb="10">
      <t>キサイ</t>
    </rPh>
    <rPh sb="10" eb="12">
      <t>カノウ</t>
    </rPh>
    <rPh sb="12" eb="13">
      <t>ブン</t>
    </rPh>
    <rPh sb="14" eb="16">
      <t>ベット</t>
    </rPh>
    <phoneticPr fontId="83"/>
  </si>
  <si>
    <t>廃棄物の排出量の把握及び削減に係る対策</t>
  </si>
  <si>
    <t>その他地球温暖化の防止に係る対策（エネルギーを使用しないもの）</t>
  </si>
  <si>
    <t>備考</t>
    <rPh sb="0" eb="2">
      <t>ビコウ</t>
    </rPh>
    <phoneticPr fontId="74"/>
  </si>
  <si>
    <t>CO2排出量</t>
    <rPh sb="3" eb="5">
      <t>ハイシュツ</t>
    </rPh>
    <rPh sb="5" eb="6">
      <t>リョウ</t>
    </rPh>
    <phoneticPr fontId="74"/>
  </si>
  <si>
    <t>削減率</t>
    <phoneticPr fontId="74"/>
  </si>
  <si>
    <t>順位</t>
    <rPh sb="0" eb="2">
      <t>ジュンイ</t>
    </rPh>
    <phoneticPr fontId="74"/>
  </si>
  <si>
    <t>審査状況</t>
    <rPh sb="0" eb="2">
      <t>シンサ</t>
    </rPh>
    <rPh sb="2" eb="4">
      <t>ジョウキョウ</t>
    </rPh>
    <phoneticPr fontId="74"/>
  </si>
  <si>
    <t>表彰候補
対応状況</t>
    <rPh sb="0" eb="2">
      <t>ヒョウショウ</t>
    </rPh>
    <rPh sb="2" eb="4">
      <t>コウホ</t>
    </rPh>
    <rPh sb="5" eb="7">
      <t>タイオウ</t>
    </rPh>
    <rPh sb="7" eb="9">
      <t>ジョウキョウ</t>
    </rPh>
    <phoneticPr fontId="71"/>
  </si>
  <si>
    <r>
      <t xml:space="preserve">基礎排出量
</t>
    </r>
    <r>
      <rPr>
        <sz val="11"/>
        <color theme="1"/>
        <rFont val="HGPｺﾞｼｯｸM"/>
        <family val="3"/>
        <charset val="128"/>
      </rPr>
      <t>（削減率)</t>
    </r>
    <rPh sb="0" eb="2">
      <t>キソ</t>
    </rPh>
    <rPh sb="2" eb="4">
      <t>ハイシュツ</t>
    </rPh>
    <rPh sb="4" eb="5">
      <t>リョウ</t>
    </rPh>
    <rPh sb="7" eb="9">
      <t>サクゲン</t>
    </rPh>
    <rPh sb="9" eb="10">
      <t>リツ</t>
    </rPh>
    <phoneticPr fontId="71"/>
  </si>
  <si>
    <r>
      <t xml:space="preserve">調整後排出量
</t>
    </r>
    <r>
      <rPr>
        <sz val="11"/>
        <color theme="1"/>
        <rFont val="HGPｺﾞｼｯｸM"/>
        <family val="3"/>
        <charset val="128"/>
      </rPr>
      <t>（削減率)</t>
    </r>
    <rPh sb="0" eb="3">
      <t>チョウセイゴ</t>
    </rPh>
    <rPh sb="3" eb="5">
      <t>ハイシュツ</t>
    </rPh>
    <rPh sb="5" eb="6">
      <t>リョウ</t>
    </rPh>
    <rPh sb="8" eb="10">
      <t>サクゲン</t>
    </rPh>
    <rPh sb="10" eb="11">
      <t>リツ</t>
    </rPh>
    <phoneticPr fontId="71"/>
  </si>
  <si>
    <r>
      <t xml:space="preserve">原単位
</t>
    </r>
    <r>
      <rPr>
        <sz val="11"/>
        <color theme="1"/>
        <rFont val="HGPｺﾞｼｯｸM"/>
        <family val="3"/>
        <charset val="128"/>
      </rPr>
      <t>（削減率)</t>
    </r>
    <rPh sb="0" eb="3">
      <t>ゲンタンイ</t>
    </rPh>
    <rPh sb="5" eb="7">
      <t>サクゲン</t>
    </rPh>
    <rPh sb="7" eb="8">
      <t>リツ</t>
    </rPh>
    <phoneticPr fontId="71"/>
  </si>
  <si>
    <t>第一年度時点での評価</t>
    <rPh sb="0" eb="2">
      <t>ダイイチ</t>
    </rPh>
    <rPh sb="2" eb="4">
      <t>ネンド</t>
    </rPh>
    <rPh sb="4" eb="6">
      <t>ジテン</t>
    </rPh>
    <rPh sb="8" eb="10">
      <t>ヒョウカ</t>
    </rPh>
    <phoneticPr fontId="5"/>
  </si>
  <si>
    <t>Ａ評価対象数
(設定済or整備済or実施済)</t>
    <phoneticPr fontId="5"/>
  </si>
  <si>
    <t>B評価対象数(一部設定済or一部整備済or一部実施済)</t>
    <phoneticPr fontId="5"/>
  </si>
  <si>
    <t>非該当除く
対象項目数</t>
    <phoneticPr fontId="5"/>
  </si>
  <si>
    <t>連番</t>
    <rPh sb="0" eb="2">
      <t>レンバン</t>
    </rPh>
    <phoneticPr fontId="72"/>
  </si>
  <si>
    <t>事業者名</t>
    <rPh sb="0" eb="3">
      <t>ジギョウシャ</t>
    </rPh>
    <rPh sb="3" eb="4">
      <t>メイ</t>
    </rPh>
    <phoneticPr fontId="72"/>
  </si>
  <si>
    <t>計画開始
年度</t>
    <rPh sb="0" eb="2">
      <t>ケイカク</t>
    </rPh>
    <rPh sb="2" eb="4">
      <t>カイシ</t>
    </rPh>
    <rPh sb="5" eb="7">
      <t>ネンド</t>
    </rPh>
    <phoneticPr fontId="72"/>
  </si>
  <si>
    <r>
      <t xml:space="preserve">該当
号数
</t>
    </r>
    <r>
      <rPr>
        <sz val="9"/>
        <color theme="1"/>
        <rFont val="HGPｺﾞｼｯｸM"/>
        <family val="3"/>
        <charset val="128"/>
      </rPr>
      <t>(記載)</t>
    </r>
    <rPh sb="0" eb="2">
      <t>ガイトウ</t>
    </rPh>
    <rPh sb="3" eb="5">
      <t>ゴウスウ</t>
    </rPh>
    <rPh sb="7" eb="9">
      <t>キサイ</t>
    </rPh>
    <phoneticPr fontId="74"/>
  </si>
  <si>
    <r>
      <t xml:space="preserve">事業者ID
</t>
    </r>
    <r>
      <rPr>
        <sz val="11"/>
        <color theme="1"/>
        <rFont val="HGPｺﾞｼｯｸM"/>
        <family val="3"/>
        <charset val="128"/>
      </rPr>
      <t>(フォルダ名から取得)</t>
    </r>
    <rPh sb="0" eb="3">
      <t>ジギョウシャ</t>
    </rPh>
    <rPh sb="11" eb="12">
      <t>メイ</t>
    </rPh>
    <rPh sb="14" eb="16">
      <t>シュトク</t>
    </rPh>
    <phoneticPr fontId="71"/>
  </si>
  <si>
    <t>事業者ＩＤ</t>
    <phoneticPr fontId="5"/>
  </si>
  <si>
    <t>提出年月日</t>
    <rPh sb="0" eb="2">
      <t>テイシュツ</t>
    </rPh>
    <rPh sb="2" eb="5">
      <t>ネンガッピ</t>
    </rPh>
    <phoneticPr fontId="72"/>
  </si>
  <si>
    <t>提出事業者名</t>
    <rPh sb="0" eb="2">
      <t>テイシュツ</t>
    </rPh>
    <rPh sb="2" eb="5">
      <t>ジギョウシャ</t>
    </rPh>
    <rPh sb="5" eb="6">
      <t>メイ</t>
    </rPh>
    <phoneticPr fontId="5"/>
  </si>
  <si>
    <t>提出代表者</t>
    <phoneticPr fontId="74"/>
  </si>
  <si>
    <t>事業者の名称</t>
    <rPh sb="0" eb="3">
      <t>ジギョウシャ</t>
    </rPh>
    <rPh sb="4" eb="6">
      <t>メイショウ</t>
    </rPh>
    <phoneticPr fontId="74"/>
  </si>
  <si>
    <t>事業者代表者名</t>
    <rPh sb="0" eb="3">
      <t>ジギョウシャ</t>
    </rPh>
    <phoneticPr fontId="74"/>
  </si>
  <si>
    <t>主たる事業所所在地</t>
    <rPh sb="0" eb="1">
      <t>シュ</t>
    </rPh>
    <rPh sb="3" eb="6">
      <t>ジギョウショ</t>
    </rPh>
    <rPh sb="6" eb="9">
      <t>ショザイチ</t>
    </rPh>
    <phoneticPr fontId="5"/>
  </si>
  <si>
    <t>大分類</t>
    <rPh sb="0" eb="3">
      <t>ダイブンルイ</t>
    </rPh>
    <phoneticPr fontId="74"/>
  </si>
  <si>
    <t>中分類</t>
    <rPh sb="0" eb="3">
      <t>チュウブンルイ</t>
    </rPh>
    <phoneticPr fontId="74"/>
  </si>
  <si>
    <t>1号</t>
    <rPh sb="1" eb="2">
      <t>ゴウ</t>
    </rPh>
    <phoneticPr fontId="5"/>
  </si>
  <si>
    <t>2号</t>
    <rPh sb="1" eb="2">
      <t>ゴウ</t>
    </rPh>
    <phoneticPr fontId="5"/>
  </si>
  <si>
    <t>3号</t>
    <rPh sb="1" eb="2">
      <t>ゴウ</t>
    </rPh>
    <phoneticPr fontId="5"/>
  </si>
  <si>
    <t>任意</t>
    <rPh sb="0" eb="2">
      <t>ニンイ</t>
    </rPh>
    <phoneticPr fontId="5"/>
  </si>
  <si>
    <r>
      <t xml:space="preserve">原油換算
</t>
    </r>
    <r>
      <rPr>
        <b/>
        <sz val="9"/>
        <color theme="1"/>
        <rFont val="HGPｺﾞｼｯｸM"/>
        <family val="3"/>
        <charset val="128"/>
      </rPr>
      <t>エネルギー</t>
    </r>
    <r>
      <rPr>
        <b/>
        <sz val="10"/>
        <color theme="1"/>
        <rFont val="HGPｺﾞｼｯｸM"/>
        <family val="3"/>
        <charset val="128"/>
      </rPr>
      <t xml:space="preserve">
使用量</t>
    </r>
    <rPh sb="0" eb="2">
      <t>ゲンユ</t>
    </rPh>
    <rPh sb="2" eb="4">
      <t>カンサン</t>
    </rPh>
    <rPh sb="11" eb="14">
      <t>シヨウリョウ</t>
    </rPh>
    <phoneticPr fontId="72"/>
  </si>
  <si>
    <t>市内全事業所数</t>
    <rPh sb="0" eb="2">
      <t>シナイ</t>
    </rPh>
    <rPh sb="2" eb="3">
      <t>ゼン</t>
    </rPh>
    <rPh sb="3" eb="6">
      <t>ジギョウショ</t>
    </rPh>
    <rPh sb="6" eb="7">
      <t>スウ</t>
    </rPh>
    <phoneticPr fontId="72"/>
  </si>
  <si>
    <t>エネルギー500kl以上事業所数</t>
    <phoneticPr fontId="5"/>
  </si>
  <si>
    <t>自動車台数</t>
    <rPh sb="0" eb="3">
      <t>ジドウシャ</t>
    </rPh>
    <rPh sb="3" eb="5">
      <t>ダイスウ</t>
    </rPh>
    <phoneticPr fontId="72"/>
  </si>
  <si>
    <t>開始年度</t>
    <rPh sb="0" eb="2">
      <t>カイシ</t>
    </rPh>
    <rPh sb="2" eb="4">
      <t>ネンド</t>
    </rPh>
    <phoneticPr fontId="5"/>
  </si>
  <si>
    <t>終了年度</t>
    <rPh sb="0" eb="2">
      <t>シュウリョウ</t>
    </rPh>
    <rPh sb="2" eb="4">
      <t>ネンド</t>
    </rPh>
    <phoneticPr fontId="5"/>
  </si>
  <si>
    <t>有無</t>
    <rPh sb="0" eb="2">
      <t>ウム</t>
    </rPh>
    <phoneticPr fontId="5"/>
  </si>
  <si>
    <t>アドレス</t>
  </si>
  <si>
    <t>閲覧場所</t>
    <rPh sb="0" eb="2">
      <t>エツラン</t>
    </rPh>
    <rPh sb="2" eb="4">
      <t>バショ</t>
    </rPh>
    <phoneticPr fontId="72"/>
  </si>
  <si>
    <t>所在地</t>
    <rPh sb="0" eb="3">
      <t>ショザイチ</t>
    </rPh>
    <phoneticPr fontId="72"/>
  </si>
  <si>
    <t>閲覧可能時間</t>
    <rPh sb="0" eb="2">
      <t>エツラン</t>
    </rPh>
    <rPh sb="2" eb="4">
      <t>カノウ</t>
    </rPh>
    <rPh sb="4" eb="6">
      <t>ジカン</t>
    </rPh>
    <phoneticPr fontId="72"/>
  </si>
  <si>
    <t>年度</t>
    <rPh sb="0" eb="2">
      <t>ネンド</t>
    </rPh>
    <phoneticPr fontId="74"/>
  </si>
  <si>
    <t>基礎排出量
（tCO2）</t>
    <phoneticPr fontId="72"/>
  </si>
  <si>
    <t>調整後排出量
（tCO2）</t>
    <phoneticPr fontId="72"/>
  </si>
  <si>
    <t>原単位</t>
    <rPh sb="0" eb="1">
      <t>ゲン</t>
    </rPh>
    <rPh sb="1" eb="3">
      <t>タンイ</t>
    </rPh>
    <phoneticPr fontId="72"/>
  </si>
  <si>
    <t>原単位分母</t>
    <rPh sb="0" eb="3">
      <t>ゲンタンイ</t>
    </rPh>
    <rPh sb="3" eb="5">
      <t>ブンボ</t>
    </rPh>
    <phoneticPr fontId="5"/>
  </si>
  <si>
    <t>基礎
排出量
（tCO2）</t>
    <phoneticPr fontId="72"/>
  </si>
  <si>
    <t>基礎削減率</t>
    <rPh sb="0" eb="2">
      <t>キソ</t>
    </rPh>
    <rPh sb="2" eb="4">
      <t>サクゲン</t>
    </rPh>
    <rPh sb="4" eb="5">
      <t>リツ</t>
    </rPh>
    <phoneticPr fontId="72"/>
  </si>
  <si>
    <t>調整後
排出量
（tCO2）</t>
    <phoneticPr fontId="72"/>
  </si>
  <si>
    <t>調整後削減率</t>
    <rPh sb="0" eb="3">
      <t>チョウセイゴ</t>
    </rPh>
    <rPh sb="3" eb="5">
      <t>サクゲン</t>
    </rPh>
    <rPh sb="5" eb="6">
      <t>リツ</t>
    </rPh>
    <phoneticPr fontId="72"/>
  </si>
  <si>
    <t>削減率</t>
    <rPh sb="0" eb="2">
      <t>サクゲン</t>
    </rPh>
    <rPh sb="2" eb="3">
      <t>リツ</t>
    </rPh>
    <phoneticPr fontId="72"/>
  </si>
  <si>
    <t>達成状況</t>
  </si>
  <si>
    <t>省エネ取組</t>
    <rPh sb="0" eb="1">
      <t>ショウ</t>
    </rPh>
    <rPh sb="3" eb="5">
      <t>トリクミ</t>
    </rPh>
    <phoneticPr fontId="74"/>
  </si>
  <si>
    <t>事業活動量</t>
    <rPh sb="0" eb="5">
      <t>ジギョウカツドウリョウ</t>
    </rPh>
    <phoneticPr fontId="74"/>
  </si>
  <si>
    <t>自由記述欄</t>
    <rPh sb="0" eb="2">
      <t>ジユウ</t>
    </rPh>
    <rPh sb="2" eb="4">
      <t>キジュツ</t>
    </rPh>
    <rPh sb="4" eb="5">
      <t>ラン</t>
    </rPh>
    <phoneticPr fontId="74"/>
  </si>
  <si>
    <t>クレジットの名称</t>
    <rPh sb="6" eb="8">
      <t>メイショウ</t>
    </rPh>
    <phoneticPr fontId="72"/>
  </si>
  <si>
    <t>特定温室効果ガス削減相当量</t>
    <rPh sb="0" eb="2">
      <t>トクテイ</t>
    </rPh>
    <rPh sb="2" eb="4">
      <t>オンシツ</t>
    </rPh>
    <rPh sb="4" eb="6">
      <t>コウカ</t>
    </rPh>
    <phoneticPr fontId="72"/>
  </si>
  <si>
    <t>オフセット対象範囲</t>
    <phoneticPr fontId="72"/>
  </si>
  <si>
    <t>設備機器の種類</t>
    <rPh sb="0" eb="2">
      <t>セツビ</t>
    </rPh>
    <rPh sb="2" eb="4">
      <t>キキ</t>
    </rPh>
    <rPh sb="5" eb="7">
      <t>シュルイ</t>
    </rPh>
    <phoneticPr fontId="72"/>
  </si>
  <si>
    <t>導入年度</t>
    <rPh sb="0" eb="2">
      <t>ドウニュウ</t>
    </rPh>
    <rPh sb="2" eb="4">
      <t>ネンド</t>
    </rPh>
    <phoneticPr fontId="72"/>
  </si>
  <si>
    <t>設備機器の性能</t>
  </si>
  <si>
    <t>発電等の実績</t>
  </si>
  <si>
    <t>単位</t>
  </si>
  <si>
    <t>導入台数</t>
  </si>
  <si>
    <t>保有台数</t>
  </si>
  <si>
    <t>①管理基準等の設定状況</t>
  </si>
  <si>
    <t>②実施状況</t>
  </si>
  <si>
    <t>備考</t>
    <rPh sb="0" eb="2">
      <t>ビコウ</t>
    </rPh>
    <phoneticPr fontId="72"/>
  </si>
  <si>
    <t>事業者総排出量[t-CO2]</t>
  </si>
  <si>
    <t>削減量合計
[t-CO2]</t>
    <phoneticPr fontId="74"/>
  </si>
  <si>
    <t>削減量合計／事業者総排出量</t>
    <phoneticPr fontId="71"/>
  </si>
  <si>
    <t>導入/稼働年度</t>
    <rPh sb="0" eb="2">
      <t>ドウニュウ</t>
    </rPh>
    <rPh sb="3" eb="5">
      <t>カドウ</t>
    </rPh>
    <rPh sb="5" eb="7">
      <t>ネンド</t>
    </rPh>
    <phoneticPr fontId="72"/>
  </si>
  <si>
    <t>対策分類</t>
    <rPh sb="0" eb="2">
      <t>タイサク</t>
    </rPh>
    <rPh sb="2" eb="4">
      <t>ブンルイ</t>
    </rPh>
    <phoneticPr fontId="72"/>
  </si>
  <si>
    <t>設備分類</t>
    <rPh sb="0" eb="2">
      <t>セツビ</t>
    </rPh>
    <rPh sb="2" eb="4">
      <t>ブンルイ</t>
    </rPh>
    <phoneticPr fontId="72"/>
  </si>
  <si>
    <t>具体的な対策</t>
    <rPh sb="0" eb="3">
      <t>グタイテキ</t>
    </rPh>
    <rPh sb="4" eb="6">
      <t>タイサク</t>
    </rPh>
    <phoneticPr fontId="72"/>
  </si>
  <si>
    <r>
      <t xml:space="preserve">削減量
</t>
    </r>
    <r>
      <rPr>
        <sz val="9"/>
        <color theme="1"/>
        <rFont val="HGPｺﾞｼｯｸM"/>
        <family val="3"/>
        <charset val="128"/>
      </rPr>
      <t>[t-CO</t>
    </r>
    <r>
      <rPr>
        <vertAlign val="subscript"/>
        <sz val="9"/>
        <color theme="1"/>
        <rFont val="HGPｺﾞｼｯｸM"/>
        <family val="3"/>
        <charset val="128"/>
      </rPr>
      <t>2</t>
    </r>
    <r>
      <rPr>
        <sz val="9"/>
        <color theme="1"/>
        <rFont val="HGPｺﾞｼｯｸM"/>
        <family val="3"/>
        <charset val="128"/>
      </rPr>
      <t>]</t>
    </r>
    <rPh sb="0" eb="2">
      <t>サクゲン</t>
    </rPh>
    <rPh sb="2" eb="3">
      <t>リョウ</t>
    </rPh>
    <phoneticPr fontId="72"/>
  </si>
  <si>
    <t>基礎</t>
    <phoneticPr fontId="72"/>
  </si>
  <si>
    <t>調整後</t>
    <phoneticPr fontId="74"/>
  </si>
  <si>
    <t>内容
審査
完了日</t>
    <rPh sb="0" eb="2">
      <t>ナイヨウ</t>
    </rPh>
    <rPh sb="3" eb="5">
      <t>シンサ</t>
    </rPh>
    <rPh sb="6" eb="8">
      <t>カンリョウ</t>
    </rPh>
    <rPh sb="8" eb="9">
      <t>ビ</t>
    </rPh>
    <phoneticPr fontId="74"/>
  </si>
  <si>
    <t>職員
審査
完了日</t>
    <rPh sb="0" eb="2">
      <t>ショクイン</t>
    </rPh>
    <rPh sb="3" eb="5">
      <t>シンサ</t>
    </rPh>
    <rPh sb="6" eb="8">
      <t>カンリョウ</t>
    </rPh>
    <rPh sb="8" eb="9">
      <t>ビ</t>
    </rPh>
    <phoneticPr fontId="72"/>
  </si>
  <si>
    <t>表彰候補</t>
    <rPh sb="0" eb="2">
      <t>ヒョウショウ</t>
    </rPh>
    <rPh sb="2" eb="4">
      <t>コウホ</t>
    </rPh>
    <phoneticPr fontId="71"/>
  </si>
  <si>
    <t>立入調査実施日</t>
    <rPh sb="0" eb="2">
      <t>タチイリ</t>
    </rPh>
    <rPh sb="2" eb="4">
      <t>チョウサ</t>
    </rPh>
    <rPh sb="4" eb="6">
      <t>ジッシ</t>
    </rPh>
    <rPh sb="6" eb="7">
      <t>ビ</t>
    </rPh>
    <phoneticPr fontId="71"/>
  </si>
  <si>
    <t>評価</t>
    <rPh sb="0" eb="2">
      <t>ヒョウカ</t>
    </rPh>
    <phoneticPr fontId="71"/>
  </si>
  <si>
    <t>目標削減率(計画評価用)</t>
    <rPh sb="0" eb="2">
      <t>モクヒョウ</t>
    </rPh>
    <rPh sb="2" eb="4">
      <t>サクゲン</t>
    </rPh>
    <rPh sb="4" eb="5">
      <t>リツ</t>
    </rPh>
    <rPh sb="6" eb="8">
      <t>ケイカク</t>
    </rPh>
    <rPh sb="8" eb="10">
      <t>ヒョウカ</t>
    </rPh>
    <rPh sb="10" eb="11">
      <t>ヨウ</t>
    </rPh>
    <phoneticPr fontId="71"/>
  </si>
  <si>
    <t>実施年度削減率</t>
    <rPh sb="0" eb="4">
      <t>ジッシネンド</t>
    </rPh>
    <rPh sb="4" eb="6">
      <t>サクゲン</t>
    </rPh>
    <rPh sb="6" eb="7">
      <t>リツ</t>
    </rPh>
    <phoneticPr fontId="71"/>
  </si>
  <si>
    <t>平均削減率</t>
    <rPh sb="0" eb="5">
      <t>ヘイキンサクゲンリツ</t>
    </rPh>
    <phoneticPr fontId="74"/>
  </si>
  <si>
    <t>実施削減率</t>
    <rPh sb="0" eb="2">
      <t>ジッシ</t>
    </rPh>
    <rPh sb="2" eb="4">
      <t>サクゲン</t>
    </rPh>
    <rPh sb="4" eb="5">
      <t>リツ</t>
    </rPh>
    <phoneticPr fontId="71"/>
  </si>
  <si>
    <t>対象
記載</t>
    <rPh sb="0" eb="2">
      <t>タイショウ</t>
    </rPh>
    <rPh sb="3" eb="5">
      <t>キサイ</t>
    </rPh>
    <phoneticPr fontId="5"/>
  </si>
  <si>
    <t>削減量&gt;0</t>
    <rPh sb="0" eb="2">
      <t>サクゲン</t>
    </rPh>
    <rPh sb="2" eb="3">
      <t>リョウ</t>
    </rPh>
    <phoneticPr fontId="5"/>
  </si>
  <si>
    <t>M2</t>
    <phoneticPr fontId="74"/>
  </si>
  <si>
    <t>I7</t>
    <phoneticPr fontId="74"/>
  </si>
  <si>
    <t>I8</t>
    <phoneticPr fontId="74"/>
  </si>
  <si>
    <t>I9</t>
    <phoneticPr fontId="74"/>
  </si>
  <si>
    <t>D14</t>
    <phoneticPr fontId="74"/>
  </si>
  <si>
    <t>D15</t>
    <phoneticPr fontId="74"/>
  </si>
  <si>
    <t>D1６</t>
    <phoneticPr fontId="74"/>
  </si>
  <si>
    <t>F17</t>
    <phoneticPr fontId="74"/>
  </si>
  <si>
    <t>F18</t>
    <phoneticPr fontId="74"/>
  </si>
  <si>
    <t>P7</t>
    <phoneticPr fontId="74"/>
  </si>
  <si>
    <t>P8</t>
  </si>
  <si>
    <t>P9</t>
  </si>
  <si>
    <t>P10</t>
  </si>
  <si>
    <t>G23</t>
    <phoneticPr fontId="74"/>
  </si>
  <si>
    <t>L23</t>
    <phoneticPr fontId="74"/>
  </si>
  <si>
    <t>L24</t>
    <phoneticPr fontId="74"/>
  </si>
  <si>
    <t>G25</t>
    <phoneticPr fontId="74"/>
  </si>
  <si>
    <t>D28</t>
  </si>
  <si>
    <t>G28</t>
  </si>
  <si>
    <t>L28</t>
  </si>
  <si>
    <t>P31</t>
    <phoneticPr fontId="74"/>
  </si>
  <si>
    <t>F31</t>
    <phoneticPr fontId="74"/>
  </si>
  <si>
    <t>P32</t>
    <phoneticPr fontId="74"/>
  </si>
  <si>
    <t>F32</t>
    <phoneticPr fontId="74"/>
  </si>
  <si>
    <t>F33</t>
    <phoneticPr fontId="74"/>
  </si>
  <si>
    <t>F34</t>
    <phoneticPr fontId="74"/>
  </si>
  <si>
    <t>P33</t>
    <phoneticPr fontId="74"/>
  </si>
  <si>
    <t>D35</t>
    <phoneticPr fontId="74"/>
  </si>
  <si>
    <t>A7</t>
  </si>
  <si>
    <t>E6</t>
  </si>
  <si>
    <t>E7</t>
  </si>
  <si>
    <t>I6</t>
  </si>
  <si>
    <t>K6</t>
  </si>
  <si>
    <t>A9</t>
  </si>
  <si>
    <t>E8</t>
  </si>
  <si>
    <t>G8</t>
  </si>
  <si>
    <t>E9</t>
  </si>
  <si>
    <t>G9</t>
  </si>
  <si>
    <t>I8</t>
  </si>
  <si>
    <t>K8</t>
  </si>
  <si>
    <t>J9</t>
  </si>
  <si>
    <t>A11</t>
  </si>
  <si>
    <t>E10</t>
  </si>
  <si>
    <t>G10</t>
  </si>
  <si>
    <t>E11</t>
  </si>
  <si>
    <t>G11</t>
  </si>
  <si>
    <t>I10</t>
  </si>
  <si>
    <t>K10</t>
  </si>
  <si>
    <t>J11</t>
  </si>
  <si>
    <t>A13</t>
  </si>
  <si>
    <t>E12</t>
  </si>
  <si>
    <t>G12</t>
  </si>
  <si>
    <t>E13</t>
  </si>
  <si>
    <t>G13</t>
  </si>
  <si>
    <t>I12</t>
  </si>
  <si>
    <t>K12</t>
  </si>
  <si>
    <t>J13</t>
  </si>
  <si>
    <t>A15</t>
  </si>
  <si>
    <t>E14</t>
  </si>
  <si>
    <t>G14</t>
  </si>
  <si>
    <t>E15</t>
  </si>
  <si>
    <t>G15</t>
  </si>
  <si>
    <t>I14</t>
  </si>
  <si>
    <t>K14</t>
  </si>
  <si>
    <t>J15</t>
  </si>
  <si>
    <t>u16</t>
    <phoneticPr fontId="74"/>
  </si>
  <si>
    <t>u17</t>
    <phoneticPr fontId="74"/>
  </si>
  <si>
    <t>u18</t>
    <phoneticPr fontId="74"/>
  </si>
  <si>
    <t>f19</t>
    <phoneticPr fontId="74"/>
  </si>
  <si>
    <t>A24</t>
  </si>
  <si>
    <t>E23</t>
  </si>
  <si>
    <t>E24</t>
  </si>
  <si>
    <t>I23</t>
  </si>
  <si>
    <t>K23</t>
  </si>
  <si>
    <t>A26</t>
  </si>
  <si>
    <t>E25</t>
  </si>
  <si>
    <t>G25</t>
  </si>
  <si>
    <t>E26</t>
  </si>
  <si>
    <t>G26</t>
  </si>
  <si>
    <t>I25</t>
  </si>
  <si>
    <t>K25</t>
  </si>
  <si>
    <t>J26</t>
  </si>
  <si>
    <t>A28</t>
  </si>
  <si>
    <t>E27</t>
  </si>
  <si>
    <t>G27</t>
  </si>
  <si>
    <t>E28</t>
  </si>
  <si>
    <t>I27</t>
  </si>
  <si>
    <t>K27</t>
  </si>
  <si>
    <t>J28</t>
  </si>
  <si>
    <t>A30</t>
  </si>
  <si>
    <t>E29</t>
  </si>
  <si>
    <t>G29</t>
  </si>
  <si>
    <t>E30</t>
  </si>
  <si>
    <t>G30</t>
  </si>
  <si>
    <t>I29</t>
  </si>
  <si>
    <t>K29</t>
  </si>
  <si>
    <t>J30</t>
  </si>
  <si>
    <t>A32</t>
  </si>
  <si>
    <t>E31</t>
  </si>
  <si>
    <t>G31</t>
  </si>
  <si>
    <t>E32</t>
  </si>
  <si>
    <t>G32</t>
  </si>
  <si>
    <t>I31</t>
  </si>
  <si>
    <t>K31</t>
  </si>
  <si>
    <t>J32</t>
  </si>
  <si>
    <t>u33</t>
    <phoneticPr fontId="74"/>
  </si>
  <si>
    <t>u34</t>
    <phoneticPr fontId="74"/>
  </si>
  <si>
    <t>u35</t>
    <phoneticPr fontId="74"/>
  </si>
  <si>
    <t>f36</t>
    <phoneticPr fontId="74"/>
  </si>
  <si>
    <t>B6</t>
  </si>
  <si>
    <t>G6</t>
  </si>
  <si>
    <t>B7</t>
  </si>
  <si>
    <t>G7</t>
  </si>
  <si>
    <t>K7</t>
  </si>
  <si>
    <t>B8</t>
  </si>
  <si>
    <t>B9</t>
  </si>
  <si>
    <t>K9</t>
  </si>
  <si>
    <t>B10</t>
  </si>
  <si>
    <t>B15</t>
  </si>
  <si>
    <t>F15</t>
  </si>
  <si>
    <t>H15</t>
  </si>
  <si>
    <t>L15</t>
  </si>
  <si>
    <t>O15</t>
  </si>
  <si>
    <t>B16</t>
  </si>
  <si>
    <t>F16</t>
  </si>
  <si>
    <t>H16</t>
  </si>
  <si>
    <t>L16</t>
  </si>
  <si>
    <t>O16</t>
  </si>
  <si>
    <t>B17</t>
  </si>
  <si>
    <t>F17</t>
  </si>
  <si>
    <t>H17</t>
  </si>
  <si>
    <t>L17</t>
  </si>
  <si>
    <t>O17</t>
  </si>
  <si>
    <t>B18</t>
  </si>
  <si>
    <t>F18</t>
  </si>
  <si>
    <t>H18</t>
  </si>
  <si>
    <t>L18</t>
  </si>
  <si>
    <t>O18</t>
  </si>
  <si>
    <t>B19</t>
  </si>
  <si>
    <t>F19</t>
  </si>
  <si>
    <t>H19</t>
  </si>
  <si>
    <t>L19</t>
  </si>
  <si>
    <t>O19</t>
  </si>
  <si>
    <t>D23</t>
  </si>
  <si>
    <t>D24</t>
  </si>
  <si>
    <t>G23</t>
  </si>
  <si>
    <t>G24</t>
  </si>
  <si>
    <t>J23</t>
  </si>
  <si>
    <t>J24</t>
  </si>
  <si>
    <t>M23</t>
  </si>
  <si>
    <t>M24</t>
  </si>
  <si>
    <t>S9</t>
  </si>
  <si>
    <t>T9</t>
  </si>
  <si>
    <t>L6</t>
  </si>
  <si>
    <t>S13</t>
  </si>
  <si>
    <t>T13</t>
  </si>
  <si>
    <t>L10</t>
  </si>
  <si>
    <t>S17</t>
  </si>
  <si>
    <t>T17</t>
  </si>
  <si>
    <t>L14</t>
  </si>
  <si>
    <t>S21</t>
  </si>
  <si>
    <t>T21</t>
  </si>
  <si>
    <t>S25</t>
  </si>
  <si>
    <t>T25</t>
  </si>
  <si>
    <t>L22</t>
  </si>
  <si>
    <t>S29</t>
  </si>
  <si>
    <t>T29</t>
  </si>
  <si>
    <t>L26</t>
  </si>
  <si>
    <t>S33</t>
  </si>
  <si>
    <t>T33</t>
  </si>
  <si>
    <t>L30</t>
  </si>
  <si>
    <t>S37</t>
  </si>
  <si>
    <t>T37</t>
  </si>
  <si>
    <t>L34</t>
  </si>
  <si>
    <t>S41</t>
  </si>
  <si>
    <t>T41</t>
  </si>
  <si>
    <t>L38</t>
  </si>
  <si>
    <t>S45</t>
  </si>
  <si>
    <t>T45</t>
  </si>
  <si>
    <t>L42</t>
  </si>
  <si>
    <t>S54</t>
  </si>
  <si>
    <t>T54</t>
  </si>
  <si>
    <t>L51</t>
  </si>
  <si>
    <t>S58</t>
  </si>
  <si>
    <t>T58</t>
  </si>
  <si>
    <t>L55</t>
  </si>
  <si>
    <t>S62</t>
  </si>
  <si>
    <t>T62</t>
  </si>
  <si>
    <t>L59</t>
  </si>
  <si>
    <t>S71</t>
  </si>
  <si>
    <t>T71</t>
  </si>
  <si>
    <t>L68</t>
  </si>
  <si>
    <t>S75</t>
  </si>
  <si>
    <t>T75</t>
  </si>
  <si>
    <t>L72</t>
  </si>
  <si>
    <t>S79</t>
  </si>
  <si>
    <t>T79</t>
  </si>
  <si>
    <t>L76</t>
  </si>
  <si>
    <t>S83</t>
  </si>
  <si>
    <t>T83</t>
  </si>
  <si>
    <t>L80</t>
  </si>
  <si>
    <t>S87</t>
  </si>
  <si>
    <t>T87</t>
  </si>
  <si>
    <t>L84</t>
  </si>
  <si>
    <t>F8</t>
  </si>
  <si>
    <t>H8</t>
  </si>
  <si>
    <t>J8</t>
  </si>
  <si>
    <t>C10</t>
  </si>
  <si>
    <t>D10</t>
  </si>
  <si>
    <t>F10</t>
  </si>
  <si>
    <t>R6</t>
    <phoneticPr fontId="74"/>
  </si>
  <si>
    <t>R7</t>
    <phoneticPr fontId="74"/>
  </si>
  <si>
    <t>R8</t>
    <phoneticPr fontId="74"/>
  </si>
  <si>
    <t>R9</t>
  </si>
  <si>
    <t>R10</t>
  </si>
  <si>
    <t>R11</t>
  </si>
  <si>
    <t>R12</t>
  </si>
  <si>
    <t>R13</t>
  </si>
  <si>
    <t>A14</t>
    <phoneticPr fontId="74"/>
  </si>
  <si>
    <t>A18</t>
    <phoneticPr fontId="74"/>
  </si>
  <si>
    <t>参照式</t>
    <rPh sb="0" eb="2">
      <t>サンショウ</t>
    </rPh>
    <rPh sb="2" eb="3">
      <t>シキ</t>
    </rPh>
    <phoneticPr fontId="71"/>
  </si>
  <si>
    <t>年月日</t>
    <rPh sb="0" eb="3">
      <t>ネンガッピ</t>
    </rPh>
    <phoneticPr fontId="72"/>
  </si>
  <si>
    <t>該当</t>
    <rPh sb="0" eb="2">
      <t>ガイトウ</t>
    </rPh>
    <phoneticPr fontId="74"/>
  </si>
  <si>
    <t>該当</t>
    <rPh sb="0" eb="2">
      <t>ガイトウ</t>
    </rPh>
    <phoneticPr fontId="5"/>
  </si>
  <si>
    <t>該当</t>
    <rPh sb="0" eb="2">
      <t>ガイトウ</t>
    </rPh>
    <phoneticPr fontId="72"/>
  </si>
  <si>
    <t>有無</t>
    <rPh sb="0" eb="2">
      <t>ウム</t>
    </rPh>
    <phoneticPr fontId="74"/>
  </si>
  <si>
    <t>年度</t>
    <phoneticPr fontId="74"/>
  </si>
  <si>
    <t>LK</t>
    <phoneticPr fontId="74"/>
  </si>
  <si>
    <t>LK</t>
  </si>
  <si>
    <t>RB</t>
    <phoneticPr fontId="74"/>
  </si>
  <si>
    <t>RB</t>
  </si>
  <si>
    <t>ｖ</t>
    <phoneticPr fontId="74"/>
  </si>
  <si>
    <t>tbl報告書_基本情報</t>
  </si>
  <si>
    <t>tbl報告書_基本情報</t>
    <phoneticPr fontId="71"/>
  </si>
  <si>
    <t>tbl報告書_排出目標_1号2号</t>
  </si>
  <si>
    <t>tbl報告書_排出目標_3号</t>
  </si>
  <si>
    <t>tbl報告書_クレジット</t>
    <phoneticPr fontId="71"/>
  </si>
  <si>
    <t>tbl報告書_クレジット</t>
  </si>
  <si>
    <t>縦積_tbl報告書_クレジット</t>
    <rPh sb="0" eb="1">
      <t>タテ</t>
    </rPh>
    <rPh sb="1" eb="2">
      <t>ヅ</t>
    </rPh>
    <phoneticPr fontId="71"/>
  </si>
  <si>
    <t>tbl報告書_再エネ設備</t>
    <phoneticPr fontId="71"/>
  </si>
  <si>
    <t>tbl報告書_再エネ設備</t>
  </si>
  <si>
    <t>縦積_tbl報告書_再エネ設備</t>
    <phoneticPr fontId="71"/>
  </si>
  <si>
    <t>縦積_tbl報告書_再エネ設備</t>
  </si>
  <si>
    <t>tbl報告書_次世代自動車</t>
  </si>
  <si>
    <t>縦積項付_tbl報告書_次世代自動車</t>
    <phoneticPr fontId="71"/>
  </si>
  <si>
    <t>tbl報告書_重点対策</t>
    <phoneticPr fontId="71"/>
  </si>
  <si>
    <t>tbl報告書_重点対策</t>
  </si>
  <si>
    <t>縦積項付_tbl報告書_重点対策</t>
  </si>
  <si>
    <t>tbl報告書_自主的対策の実施状況</t>
    <rPh sb="7" eb="10">
      <t>ジシュテキ</t>
    </rPh>
    <rPh sb="10" eb="12">
      <t>タイサク</t>
    </rPh>
    <rPh sb="13" eb="15">
      <t>ジッシ</t>
    </rPh>
    <rPh sb="15" eb="17">
      <t>ジョウキョウ</t>
    </rPh>
    <phoneticPr fontId="74"/>
  </si>
  <si>
    <t>提出書</t>
  </si>
  <si>
    <t>【４】</t>
  </si>
  <si>
    <t>M2</t>
  </si>
  <si>
    <t>J10</t>
  </si>
  <si>
    <t>D14</t>
  </si>
  <si>
    <t>D15</t>
  </si>
  <si>
    <t>D17</t>
  </si>
  <si>
    <t>P7</t>
  </si>
  <si>
    <t>P31</t>
  </si>
  <si>
    <t>F31</t>
  </si>
  <si>
    <t>P32</t>
  </si>
  <si>
    <t>F32</t>
  </si>
  <si>
    <t>F33</t>
  </si>
  <si>
    <t>F34</t>
  </si>
  <si>
    <t>D35</t>
  </si>
  <si>
    <t>該当
号数
(記載)</t>
    <rPh sb="0" eb="2">
      <t>ガイトウ</t>
    </rPh>
    <rPh sb="3" eb="5">
      <t>ゴウスウ</t>
    </rPh>
    <rPh sb="7" eb="9">
      <t>キサイ</t>
    </rPh>
    <phoneticPr fontId="74"/>
  </si>
  <si>
    <t>事業者ＩＤ</t>
  </si>
  <si>
    <t>提出代表者</t>
  </si>
  <si>
    <t>エネルギー500kl以上事業所数</t>
  </si>
  <si>
    <t>ホームページ_有無</t>
  </si>
  <si>
    <t>ホームページ_アドレス</t>
  </si>
  <si>
    <t>窓口閲覧_有無</t>
  </si>
  <si>
    <t>窓口閲覧_閲覧場所</t>
  </si>
  <si>
    <t>窓口閲覧_所在地</t>
  </si>
  <si>
    <t>窓口閲覧_閲覧可能時間</t>
  </si>
  <si>
    <t>公表その他方式_有無</t>
  </si>
  <si>
    <t>公表その他方式_内容</t>
  </si>
  <si>
    <t>基準排出量</t>
  </si>
  <si>
    <t>クレジットの名称</t>
  </si>
  <si>
    <t>特定温室効果ガス削減相当量</t>
  </si>
  <si>
    <t>事業者総排出量</t>
  </si>
  <si>
    <t>削減量合計</t>
  </si>
  <si>
    <t>削減量合計／事業者総排出量</t>
  </si>
  <si>
    <t>対策1_実施年度</t>
  </si>
  <si>
    <t>対策1_対策分類</t>
  </si>
  <si>
    <t>対策1_設備分類</t>
  </si>
  <si>
    <t>対策1_具体的な対策</t>
  </si>
  <si>
    <t>対策1_削減量[t-CO2]</t>
  </si>
  <si>
    <t>実施排出量</t>
    <rPh sb="2" eb="4">
      <t>ハイシュツ</t>
    </rPh>
    <rPh sb="4" eb="5">
      <t>リョウ</t>
    </rPh>
    <phoneticPr fontId="74"/>
  </si>
  <si>
    <t>実施調整後排出量</t>
    <rPh sb="2" eb="5">
      <t>チョウセイゴ</t>
    </rPh>
    <rPh sb="5" eb="7">
      <t>ハイシュツ</t>
    </rPh>
    <rPh sb="7" eb="8">
      <t>リョウ</t>
    </rPh>
    <phoneticPr fontId="74"/>
  </si>
  <si>
    <t>実施原単位</t>
    <rPh sb="2" eb="5">
      <t>ゲンタンイ</t>
    </rPh>
    <phoneticPr fontId="74"/>
  </si>
  <si>
    <t>実施年度_調整後削減率</t>
    <rPh sb="0" eb="2">
      <t>ジッシ</t>
    </rPh>
    <rPh sb="2" eb="4">
      <t>ネンド</t>
    </rPh>
    <rPh sb="5" eb="8">
      <t>チョウセイゴ</t>
    </rPh>
    <rPh sb="8" eb="10">
      <t>サクゲン</t>
    </rPh>
    <rPh sb="10" eb="11">
      <t>リツ</t>
    </rPh>
    <phoneticPr fontId="74"/>
  </si>
  <si>
    <t>実施年度_調整後削減率/年</t>
    <rPh sb="0" eb="2">
      <t>ジッシ</t>
    </rPh>
    <rPh sb="2" eb="4">
      <t>ネンド</t>
    </rPh>
    <rPh sb="5" eb="8">
      <t>チョウセイゴ</t>
    </rPh>
    <rPh sb="8" eb="10">
      <t>サクゲン</t>
    </rPh>
    <phoneticPr fontId="74"/>
  </si>
  <si>
    <t>実施年_順位度_調整後削減率/年_順位</t>
    <rPh sb="0" eb="2">
      <t>ジッシ</t>
    </rPh>
    <rPh sb="8" eb="11">
      <t>チョウセイゴ</t>
    </rPh>
    <rPh sb="11" eb="13">
      <t>サクゲン</t>
    </rPh>
    <phoneticPr fontId="74"/>
  </si>
  <si>
    <t>.</t>
    <phoneticPr fontId="74"/>
  </si>
  <si>
    <t>職員審査完了日</t>
    <rPh sb="0" eb="2">
      <t>ショクイン</t>
    </rPh>
    <rPh sb="2" eb="4">
      <t>シンサ</t>
    </rPh>
    <rPh sb="4" eb="6">
      <t>カンリョウ</t>
    </rPh>
    <rPh sb="6" eb="7">
      <t>ビ</t>
    </rPh>
    <phoneticPr fontId="72"/>
  </si>
  <si>
    <t>12号基礎評価</t>
    <rPh sb="5" eb="7">
      <t>ヒョウカ</t>
    </rPh>
    <phoneticPr fontId="71"/>
  </si>
  <si>
    <t>12号基礎目標削減率</t>
    <rPh sb="5" eb="7">
      <t>モクヒョウ</t>
    </rPh>
    <rPh sb="7" eb="9">
      <t>サクゲン</t>
    </rPh>
    <rPh sb="9" eb="10">
      <t>リツ</t>
    </rPh>
    <phoneticPr fontId="71"/>
  </si>
  <si>
    <t>12号基礎第3削減率</t>
    <rPh sb="2" eb="3">
      <t>ゴウ</t>
    </rPh>
    <rPh sb="3" eb="5">
      <t>キソ</t>
    </rPh>
    <rPh sb="5" eb="6">
      <t>ダイ</t>
    </rPh>
    <rPh sb="7" eb="9">
      <t>サクゲン</t>
    </rPh>
    <rPh sb="9" eb="10">
      <t>リツ</t>
    </rPh>
    <phoneticPr fontId="71"/>
  </si>
  <si>
    <t>12号基礎平均削減率</t>
    <rPh sb="2" eb="3">
      <t>ゴウ</t>
    </rPh>
    <rPh sb="3" eb="5">
      <t>キソ</t>
    </rPh>
    <rPh sb="5" eb="7">
      <t>ヘイキン</t>
    </rPh>
    <rPh sb="7" eb="9">
      <t>サクゲン</t>
    </rPh>
    <rPh sb="9" eb="10">
      <t>リツ</t>
    </rPh>
    <phoneticPr fontId="71"/>
  </si>
  <si>
    <t>12号調整評価</t>
    <rPh sb="3" eb="5">
      <t>チョウセイ</t>
    </rPh>
    <rPh sb="5" eb="7">
      <t>ヒョウカ</t>
    </rPh>
    <phoneticPr fontId="71"/>
  </si>
  <si>
    <t>12号調整目標削減率</t>
    <rPh sb="3" eb="5">
      <t>チョウセイ</t>
    </rPh>
    <rPh sb="5" eb="7">
      <t>モクヒョウ</t>
    </rPh>
    <rPh sb="7" eb="9">
      <t>サクゲン</t>
    </rPh>
    <rPh sb="9" eb="10">
      <t>リツ</t>
    </rPh>
    <phoneticPr fontId="71"/>
  </si>
  <si>
    <t>12号調整第3削減率</t>
    <rPh sb="2" eb="3">
      <t>ゴウ</t>
    </rPh>
    <rPh sb="3" eb="5">
      <t>チョウセイ</t>
    </rPh>
    <rPh sb="5" eb="6">
      <t>ダイ</t>
    </rPh>
    <rPh sb="7" eb="9">
      <t>サクゲン</t>
    </rPh>
    <rPh sb="9" eb="10">
      <t>リツ</t>
    </rPh>
    <phoneticPr fontId="71"/>
  </si>
  <si>
    <t>12号調整平均削減率</t>
    <rPh sb="2" eb="3">
      <t>ゴウ</t>
    </rPh>
    <rPh sb="3" eb="5">
      <t>チョウセイ</t>
    </rPh>
    <rPh sb="5" eb="7">
      <t>ヘイキン</t>
    </rPh>
    <rPh sb="7" eb="9">
      <t>サクゲン</t>
    </rPh>
    <rPh sb="9" eb="10">
      <t>リツ</t>
    </rPh>
    <phoneticPr fontId="71"/>
  </si>
  <si>
    <t>Ａ評価対象数
(設定済or整備済or実施済)</t>
  </si>
  <si>
    <t>B評価対象数(一部設定済or一部整備済or一部実施済)</t>
  </si>
  <si>
    <t>非該当除く
対象項目数</t>
  </si>
  <si>
    <t>(オ)</t>
  </si>
  <si>
    <t>(カ)
その他の地球温暖化を防止する対策の実施状況</t>
  </si>
  <si>
    <t>001</t>
  </si>
  <si>
    <t>株式会社レインズインターナショナル</t>
  </si>
  <si>
    <t>2号</t>
  </si>
  <si>
    <t>横浜市西区みなとみらい2-2-1
ランドマークタワー12階</t>
  </si>
  <si>
    <t>代表取締役　澄川　浩太</t>
  </si>
  <si>
    <t>横浜市西区みなとみらい2-2-1　ランドマークタワー12階</t>
  </si>
  <si>
    <t>本部オフィス安全管理部(事前連絡要)</t>
  </si>
  <si>
    <t>横浜市西区みなとみらい2-2-1ランドマークタワー12階</t>
  </si>
  <si>
    <t>10：00～18：00</t>
  </si>
  <si>
    <t>百万円</t>
  </si>
  <si>
    <t>目標を下回った</t>
  </si>
  <si>
    <t>なし</t>
  </si>
  <si>
    <t>増</t>
  </si>
  <si>
    <t>整備済</t>
  </si>
  <si>
    <t>未実施</t>
  </si>
  <si>
    <t>設定済</t>
  </si>
  <si>
    <t>一部実施済</t>
  </si>
  <si>
    <t>実施済</t>
  </si>
  <si>
    <t>非該当</t>
  </si>
  <si>
    <t>未設定</t>
  </si>
  <si>
    <t>－</t>
  </si>
  <si>
    <t>004</t>
  </si>
  <si>
    <t>ウエルシア薬局株式会社</t>
  </si>
  <si>
    <t>1号</t>
  </si>
  <si>
    <t>東京都千代田区外神田二丁目２－１５</t>
  </si>
  <si>
    <t>ウエルシア薬局株式会社　本部</t>
  </si>
  <si>
    <t>9：00-18：00　土日祝日を除く</t>
  </si>
  <si>
    <t>千㎡h</t>
  </si>
  <si>
    <t>目標を上回った</t>
  </si>
  <si>
    <t>ほぼ変動無し</t>
  </si>
  <si>
    <t>一部設定済</t>
  </si>
  <si>
    <t>レジ袋の有料提供
LED照明の積極的採用
空調の適切な調整の推奨
ゴミの分別廃棄、回収の推奨</t>
  </si>
  <si>
    <t>当社は、SDGsに関する課題に積極的に対応する方針を掲げており、地域へ店舗展開する企業としての大きな責任を自覚し、LED照明の積極採用、空調の適切な調整、レジ袋削減に向けた活動の推進等、積極的に取組んでおります。また、イオングループとして2030年に使用エネルギーの50％を再生可能エネルギーとなるよう推進していきます。</t>
  </si>
  <si>
    <t>B</t>
  </si>
  <si>
    <t>A</t>
  </si>
  <si>
    <t>005</t>
  </si>
  <si>
    <t>株式会社ホテル、ニューグランド</t>
  </si>
  <si>
    <t>神奈川県横浜市中区山下町１０番地</t>
  </si>
  <si>
    <t>代表取締役会長兼社長　原 信造</t>
  </si>
  <si>
    <t>株式会社ホテルニューグランド　施設部</t>
  </si>
  <si>
    <t>横浜市中区山下町10番地</t>
  </si>
  <si>
    <t>９：００～１６：００</t>
  </si>
  <si>
    <t>百m2</t>
  </si>
  <si>
    <t>減</t>
  </si>
  <si>
    <t>・推進委員による省エネ管理書でのエネルギー効率化及び温暖化抑制の推進。
・階段の利用促進（２ＵＰ　３ＤＯＷＮ）啓蒙ポスターの掲示。　　　
・食品廃棄物の排出量把握と再生利用（飼料化）の取り組み。
・クールビズの実施。（５月1日～９月３０日）
・町内においての緑化活動。</t>
  </si>
  <si>
    <t>006</t>
  </si>
  <si>
    <t>富士シティオ株式会社</t>
  </si>
  <si>
    <t>横浜市中区日本大通17番地</t>
  </si>
  <si>
    <t>代表取締役　永田　俊雄</t>
  </si>
  <si>
    <t>富士シティオ株式会社　本部</t>
  </si>
  <si>
    <t>9：30～17：00</t>
  </si>
  <si>
    <t>007</t>
  </si>
  <si>
    <t>株式会社インテック</t>
  </si>
  <si>
    <t>富山県富山市牛島新町５番５号</t>
  </si>
  <si>
    <t>代表取締役社長　北　岡　隆　之</t>
  </si>
  <si>
    <t>株式会社インテック横浜事業所　１Ｆ受付</t>
  </si>
  <si>
    <t>横浜市神奈川区新浦島町１－１－２５</t>
  </si>
  <si>
    <t>営業時間内（9：00～17：30）</t>
  </si>
  <si>
    <t>・サーバ機器を当社の他データセンターへ移設を行った。
また、電算空調機の稼働台数の調整を行った。
・事務所では、在宅勤務促進により、時間外空調稼働時間の削減を実施した。</t>
  </si>
  <si>
    <t>対象設備なし</t>
  </si>
  <si>
    <t>AA</t>
  </si>
  <si>
    <t>008</t>
  </si>
  <si>
    <t>三和交通株式会社</t>
  </si>
  <si>
    <t>3号</t>
  </si>
  <si>
    <t>横浜市港北区鳥山町480番地</t>
  </si>
  <si>
    <t>代表取締役　吉川　永一</t>
  </si>
  <si>
    <t>9：00～15：00</t>
  </si>
  <si>
    <t>おおむね目標通り</t>
  </si>
  <si>
    <t>低公害車の導入
エコドライブの推進</t>
  </si>
  <si>
    <t>010</t>
  </si>
  <si>
    <t>株式会社アズマ</t>
  </si>
  <si>
    <t>神奈川県横浜市都筑区川和町635</t>
  </si>
  <si>
    <t>代表取締役社長　手塚　佳樹</t>
  </si>
  <si>
    <t>㈱　アズマ　横浜工場</t>
  </si>
  <si>
    <t>横浜市都筑区川和町635</t>
  </si>
  <si>
    <t>8：30～17：00</t>
  </si>
  <si>
    <t>千㎡</t>
  </si>
  <si>
    <t>あり</t>
  </si>
  <si>
    <t>012</t>
  </si>
  <si>
    <t>メトロ自動車株式会社</t>
  </si>
  <si>
    <t>横浜市神奈川区金港町5-36</t>
  </si>
  <si>
    <t>代表取締役　秋元　康尚</t>
  </si>
  <si>
    <t>メトロ自動車株式会社　本社</t>
  </si>
  <si>
    <t>横浜市神奈川区金港町5－36</t>
  </si>
  <si>
    <t>13時から15時 (月曜日～金曜日の平日)</t>
  </si>
  <si>
    <t>千㎞</t>
  </si>
  <si>
    <t>013</t>
  </si>
  <si>
    <t>前田道路株式会社</t>
  </si>
  <si>
    <t>東京都品川区大崎１－１１－３</t>
  </si>
  <si>
    <t>代表取締役　武川　秀也</t>
  </si>
  <si>
    <t>神奈川県横浜市瀬谷区北町20-13</t>
  </si>
  <si>
    <t>前田道路株式会社　西関東支店</t>
  </si>
  <si>
    <t>横浜市中区不老町３－１２－５</t>
  </si>
  <si>
    <t>014</t>
  </si>
  <si>
    <t>高梨販売株式会社</t>
  </si>
  <si>
    <t>神奈川県横浜市旭区本宿町5番地</t>
  </si>
  <si>
    <t>代表取締役社長　髙梨　信芳</t>
  </si>
  <si>
    <t>代表取締役社長　　髙梨　信芳</t>
  </si>
  <si>
    <t>高梨販売株式会社　企画センター</t>
  </si>
  <si>
    <t>横浜市保土ヶ谷区神戸町134横浜ビジネスパークイーストタワー13F</t>
  </si>
  <si>
    <t>9時～17時</t>
  </si>
  <si>
    <t>当社は
1、事業活動のプロセスにおいて消費する、あらゆる天然資源の有効活用に努めます。
2、効率的な事業活動を促進する事により、環境負荷の低減、並びにプラスの環境影響へ、継続的改善としての取り組みを進めます。
3、組織が決定した要求事項に対する順守義務を満たすとともに、内部・外部のコミュニケーションに必要なプロセスを確立し、実施し、維持します。
4、組織は環境目的・目標の達成に必要なパフォーマンスを定め、その成果を確実にする為の資源を提供すると共に、管理層の責任領域における役割をしえんする。
5、この方針を全従業員及びタカナシ環境マネジメントシステムの適用範囲に周知徹底し、地球環境保全活動に対する意識の啓発を行い、また必要に応じて社外に公開致します。</t>
  </si>
  <si>
    <t>015</t>
  </si>
  <si>
    <t>コカ・コーラボトラーズジャパン株式会社</t>
  </si>
  <si>
    <t>一部整備済</t>
  </si>
  <si>
    <t>未整備</t>
  </si>
  <si>
    <t>016</t>
  </si>
  <si>
    <t>神奈川都市交通株式会社</t>
  </si>
  <si>
    <t>横浜市西区桜木町７－４１</t>
  </si>
  <si>
    <t>取締役社長　伊藤　宏</t>
  </si>
  <si>
    <t>　本社５階　業務部業務課受付</t>
  </si>
  <si>
    <t>　横浜市西区桜木町７－４１</t>
  </si>
  <si>
    <t>　午前９時　～　午後５時</t>
  </si>
  <si>
    <t>017</t>
  </si>
  <si>
    <t>学校法人昭和大学</t>
  </si>
  <si>
    <t>東京都品川区旗の台一丁目５番地８号</t>
  </si>
  <si>
    <t>理事長　小口勝司</t>
  </si>
  <si>
    <t>昭和大学横浜市北部病院　中央監視室</t>
  </si>
  <si>
    <t>神奈川県横浜市都筑区茅ケ崎中央３５－１</t>
  </si>
  <si>
    <t>9：00～17：00</t>
  </si>
  <si>
    <t>【研究棟】
照明器具LED化</t>
  </si>
  <si>
    <t>018</t>
  </si>
  <si>
    <t>横浜熱供給株式会社</t>
  </si>
  <si>
    <t>横浜市西区北幸二丁目９番１４号　　</t>
  </si>
  <si>
    <t>横浜市西区北幸二丁目９番１４号</t>
  </si>
  <si>
    <t>横浜熱供給株式会社　本社事務室（相鉄本社ビル５階）</t>
  </si>
  <si>
    <t>平日の９：００～１２：００及び１３：００～１７：３０</t>
  </si>
  <si>
    <t>千GJ</t>
  </si>
  <si>
    <t>熱供給約款に基づいた温度、圧力での供給義務があるため、圧力基準は設定していない。</t>
  </si>
  <si>
    <t xml:space="preserve">冷水製造用冷凍機の更新　2台
　・550RT 固定速ターボ冷凍機→800RT INVターボ冷凍機
　・2000RT 吸収式冷凍機→1900RT 高効率型吸収式冷凍機
 ※削減量は外部供給分は除き自家消費分のみ
</t>
  </si>
  <si>
    <t>020</t>
  </si>
  <si>
    <t>株式会社Olympic</t>
  </si>
  <si>
    <t>東京都国分寺市本町４丁目１２番１号</t>
  </si>
  <si>
    <t>代表取締役　　大下内 徹</t>
  </si>
  <si>
    <t>株式会社Olympic　総務部</t>
  </si>
  <si>
    <t>平日　10時～17時</t>
  </si>
  <si>
    <t>022</t>
  </si>
  <si>
    <t>丸全昭和運輸株式会社</t>
  </si>
  <si>
    <t>横浜市中区南仲通２-１５</t>
  </si>
  <si>
    <t>代表取締役社長　岡田　廣次</t>
  </si>
  <si>
    <t>総務部</t>
  </si>
  <si>
    <t>横浜市中区南仲通２－１５</t>
  </si>
  <si>
    <t>平日　９：００～１７:００（１２：００～１３：００を除く）</t>
  </si>
  <si>
    <t>2021年度</t>
  </si>
  <si>
    <t>倉庫照明のLED化　　　　　　　　　　　　　　　　　　　　（420W水銀灯15台を、LED照明に変更しました）</t>
  </si>
  <si>
    <t>本社ビルではISO14001を取得しており、廃棄物の分別基準を定め実施しております。　　　　　　　　　　　　　　　とくに古紙などの紙ごみについては、共同回収を利用するなどの工夫を行なっております。　　　　　　　　　　　また、各種申請の電子化や、会議資料のペーパーレス化を推進することで、紙の使用の削減を行なっております。</t>
  </si>
  <si>
    <t>024</t>
  </si>
  <si>
    <t>千代田化工建設株式会社</t>
  </si>
  <si>
    <t>神奈川県横浜市西区みなとみらい四丁目6番2号みなとみらいグランドセントラルタワー</t>
  </si>
  <si>
    <t>代表取締役会長兼社長　榊田　雅和</t>
  </si>
  <si>
    <t>千代田化工建設㈱本社　SQEI部　設備法令・気候変動対応グループ</t>
  </si>
  <si>
    <t>08：00～16：36</t>
  </si>
  <si>
    <t>フォレストック認定</t>
  </si>
  <si>
    <t>横浜市内の全事業所</t>
  </si>
  <si>
    <t>20kW WCIS薄膜系太陽電池</t>
  </si>
  <si>
    <t>千kWh</t>
  </si>
  <si>
    <t>A候補</t>
  </si>
  <si>
    <t>025</t>
  </si>
  <si>
    <t>京浜急行バス株式会社</t>
  </si>
  <si>
    <t>神奈川県横浜市西区高島１‐２‐８</t>
  </si>
  <si>
    <t>取締役社長　野村　正人</t>
  </si>
  <si>
    <t>　京浜急行バス株式会社　事業統括部整備課</t>
  </si>
  <si>
    <t>　神奈川県横浜市西区高島１－２－８</t>
  </si>
  <si>
    <t>　９時３０分～１８時１５分</t>
  </si>
  <si>
    <t>千km</t>
  </si>
  <si>
    <t>太陽光発電</t>
  </si>
  <si>
    <t>ﾓｼﾞｭｰﾙ238枚・定格出力1枚95w
ｼｽﾃﾑ容量　22.61kw</t>
  </si>
  <si>
    <t>kWh</t>
  </si>
  <si>
    <t>026</t>
  </si>
  <si>
    <t>太平洋製糖株式会社</t>
  </si>
  <si>
    <t>横浜市鶴見区大黒町13-46</t>
  </si>
  <si>
    <t>代表取締役社長　髙栁　一明</t>
  </si>
  <si>
    <t>神奈川県横浜市鶴見区大黒町13-46</t>
  </si>
  <si>
    <t>太平洋製糖株式会社　本社工場内</t>
  </si>
  <si>
    <t>平日10時～16時</t>
  </si>
  <si>
    <t>燃料転換（係数）</t>
  </si>
  <si>
    <t>乾燥用温風の熱源を蒸気ヒーターからヒートポンプに変更した。</t>
  </si>
  <si>
    <t>027</t>
  </si>
  <si>
    <t>田辺三菱製薬株式会社</t>
  </si>
  <si>
    <t>横浜市青葉区鴨志田町1000</t>
  </si>
  <si>
    <t>大阪市中央区道修町3-2-10</t>
  </si>
  <si>
    <t>医薬2号館のＡＨＵ夜モード設定変更による電力の削減
(ナイトセットバック＋成り行き制御プログラム導入)</t>
  </si>
  <si>
    <t>・実験排水の再生による再利用(横浜事業所)
・横浜市との緑地保全協定に基づく敷地内の緑地管理(横浜事業所)
・横浜事業所周辺のボランティア活動(緑化作業)の実施
・大型複合廃棄物の処理方法見直しによるリサイクルの推進
・フロン排出抑制法に従った第一種特定製品およびフロン類管理</t>
  </si>
  <si>
    <t>028</t>
  </si>
  <si>
    <t>東京レンタル株式会社</t>
  </si>
  <si>
    <t>千葉県佐倉市太田字外野2366-19</t>
  </si>
  <si>
    <t>https://tokyo.jpncat.com/company/profile/</t>
  </si>
  <si>
    <t>029</t>
  </si>
  <si>
    <t>株式会社浅川製作所</t>
  </si>
  <si>
    <t>神奈川県横浜市港北区新羽町１２６１</t>
  </si>
  <si>
    <t>代表取締役社長　浅川　辰彦</t>
  </si>
  <si>
    <t>横浜市港北区新羽町１２６１</t>
  </si>
  <si>
    <t>　本社　総務部</t>
  </si>
  <si>
    <t>　横浜市港北区新羽町１２６１</t>
  </si>
  <si>
    <t>　８：００　～　１６：４５　（大型連休を除く月曜日～金曜日）</t>
  </si>
  <si>
    <t>千ton</t>
  </si>
  <si>
    <t>出力低減（能力）</t>
  </si>
  <si>
    <t>＜本社工場＞2021年4月～2022年3月
　汎用照明器具のLED照明器具への更新（80台）
　　　　　　　　　↓
　汎用照明器具　553Kwh/年×80台＝44,240Kwh/年
  LED照明器具　 256Kwh/年×80台＝20,480Kwh/年
　　　　　　　　　　　 削減効果⇒23,760Kwh/年※
　※2021年12月契約電力会社変更による排出係数増
　2022年度もLED照明器具の更新を継続実施予定（目標90台）</t>
  </si>
  <si>
    <t>030</t>
  </si>
  <si>
    <t>三菱地所株式会社</t>
  </si>
  <si>
    <t>東京都千代田区大手町一丁目1番1号</t>
  </si>
  <si>
    <t>横浜ランドマークタワー</t>
  </si>
  <si>
    <t>横浜市西区みなとみらい二丁目２番１号　横浜ランドマークタワー１５階</t>
  </si>
  <si>
    <t>　10：00～17:00</t>
  </si>
  <si>
    <t>横浜ランドマークタワー　低層棟・高層棟組立空調機更新工事</t>
  </si>
  <si>
    <t>三菱地所グループは、2019年3月に、グループ全体の温室効果ガス中長期排出削減目標を策定し、2019年4月、SBTイニシアティブより科学的知見と整合する目標として認定されています。「三菱地所グループのSustainable Development Goals 2030」の重要テーマの一つ「Environment」においても本目標を掲げており、再生可能エネルギーの導入や新技術の活用などを通じた更なる取り組みの深化を図り、脱炭素社会の実現に貢献していきます。
CO2排出量を2017年度比で2030年までに35％削減、2050年までに87％削減します。
この目標の達成に向けて、中核事業であるオフィスビルの運営では、高効率機器の採用などを推進。
それだけでなく、エネルギーの使用状況に外気温やビルの稼働状況といった要因が影響することを踏まえ、テナントと一体となって省エネルギー・CO2排出削減への取り組みを進めています。</t>
  </si>
  <si>
    <t>031</t>
  </si>
  <si>
    <t>日本発条株式会社</t>
  </si>
  <si>
    <t>神奈川県横浜市金沢区福浦3-10</t>
  </si>
  <si>
    <t>代表取締役社長      茅本　隆司</t>
  </si>
  <si>
    <t>日本発条株式会社　横浜事業所 　技術本部　安全環境部</t>
  </si>
  <si>
    <t>横浜市金沢区福浦３－１０　　電話：045-786-7520</t>
  </si>
  <si>
    <t>平日　9:00～16:00　（要　事前予約）</t>
  </si>
  <si>
    <t>1か所　発電容量　100kw</t>
  </si>
  <si>
    <t>加熱炉バーナーを空燃比1.10を目指して調整</t>
  </si>
  <si>
    <t>036</t>
  </si>
  <si>
    <t>株式会社Ｊ-オイルミルズ</t>
  </si>
  <si>
    <t>横浜市鶴見区大黒町７番４１号</t>
  </si>
  <si>
    <t>横浜工場　工場長　守屋　健志</t>
  </si>
  <si>
    <t>代表取締役社長　佐藤 達也</t>
  </si>
  <si>
    <t>東京都中央区明石町８番１号　聖路加タワー１７Ｆ～１９Ｆ</t>
  </si>
  <si>
    <t>株式会社Ｊ-オイルミルズ横浜工場　業務課</t>
  </si>
  <si>
    <t>横浜市鶴見区大黒町７番４１号　　　電話045-503-2411</t>
  </si>
  <si>
    <t>月～金　　　09時～16時</t>
  </si>
  <si>
    <t>冷凍機更新
旧：RTAS034E（荏原冷熱システム㈱）
稼働条件：冷却水34℃⇒30℃,180m3、冷水温度8℃⇒5℃,180m3
実測COP：3.4
新：RTBA050B（荏原冷熱システム㈱）
稼働条件：冷却水34℃⇒30℃,180m3、ブライン温度4℃⇒1℃,180m3
実測COP：3.8</t>
  </si>
  <si>
    <t>037</t>
  </si>
  <si>
    <t>株式会社セブン＆アイ・フードシステムズ</t>
  </si>
  <si>
    <t>東京都千代田区二番町8番地8</t>
  </si>
  <si>
    <t>百㎡</t>
  </si>
  <si>
    <t>ISO14001に基づく組織作り</t>
  </si>
  <si>
    <t>038</t>
  </si>
  <si>
    <t>藤森工業株式会社</t>
  </si>
  <si>
    <t>横浜市金沢区幸浦1-10-1</t>
  </si>
  <si>
    <t>横浜事業所長　原澤　斉</t>
  </si>
  <si>
    <t>代表取締役社長　布山 英士</t>
  </si>
  <si>
    <t>〒112-0002
東京都文京区小石川一丁目1番1号 文京ガーデン ゲートタワー22階</t>
  </si>
  <si>
    <t>藤森工業株式会社横浜事業所</t>
  </si>
  <si>
    <t>神奈川県横浜市金沢区幸浦１‐１０‐１</t>
  </si>
  <si>
    <t>ＡＭ１１:００　～　ＰＭ５:００</t>
  </si>
  <si>
    <t>039</t>
  </si>
  <si>
    <t>株式会社みずほ銀行</t>
  </si>
  <si>
    <t>東京都千代田区大手町一丁目5番5号</t>
  </si>
  <si>
    <t>取締役頭取  加藤　勝彦</t>
  </si>
  <si>
    <t>加藤　勝彦</t>
  </si>
  <si>
    <t>https://www.mizuho-fg.co.jp/csr/environment/activity/gas.html</t>
  </si>
  <si>
    <t>千m2</t>
  </si>
  <si>
    <t>綱島支店・二俣川支店の宝くじ売場系統の空調を、空冷HPエアコンに更新</t>
  </si>
  <si>
    <t>夏季・冬季における節電対応について全店へ指示</t>
  </si>
  <si>
    <t>040</t>
  </si>
  <si>
    <t>社会福祉法人親善福祉協会</t>
  </si>
  <si>
    <t>横浜市泉区西が岡1-28-1</t>
  </si>
  <si>
    <t>理事長　水地　啓子</t>
  </si>
  <si>
    <t>国際親善総合病院</t>
  </si>
  <si>
    <t>13時～16時（土曜・日曜祭日を除く平日）</t>
  </si>
  <si>
    <t>発電出力49.9kw</t>
  </si>
  <si>
    <t>蛍光灯器具をLED照明へ更新した</t>
  </si>
  <si>
    <t>041</t>
  </si>
  <si>
    <t>昭和電工株式会社</t>
  </si>
  <si>
    <t>代表取締役社長　髙橋秀仁</t>
  </si>
  <si>
    <t>神奈川県横浜市神奈川区恵比須町8番地</t>
  </si>
  <si>
    <t>平日　10:00～16:00　（土、日、祝日及び年末年始等の休日は除く）</t>
  </si>
  <si>
    <t>攪拌用ブロワー3.7kw停止
排水処理設備でエアー攪拌に使用するブロワー台数を2基→1基に削減することで電力使用量削減(2021年1月顕現）</t>
  </si>
  <si>
    <t>042</t>
  </si>
  <si>
    <t>大和証券オフィス投資法人</t>
  </si>
  <si>
    <t>東京都中央区銀座六丁目2番1号</t>
  </si>
  <si>
    <t>コンカード横浜防災センター</t>
  </si>
  <si>
    <t>横浜市神奈川区金港町3-1</t>
  </si>
  <si>
    <t>千㎡・千ｈ</t>
  </si>
  <si>
    <t>043</t>
  </si>
  <si>
    <t>公立大学法人横浜市立大学</t>
  </si>
  <si>
    <t>神奈川県横浜市金沢区瀬戸22-2</t>
  </si>
  <si>
    <t>理事長　小山内　いづ美</t>
  </si>
  <si>
    <t>横浜市金沢区瀬戸22-2</t>
  </si>
  <si>
    <t>金沢八景キャンパス　総務課（施設担当）</t>
  </si>
  <si>
    <t>10:00から16:00（土日、祝日、年末年始を除く）</t>
  </si>
  <si>
    <t>千m2×年</t>
  </si>
  <si>
    <t>044</t>
  </si>
  <si>
    <t>Ｊ＆Ｔ環境株式会社</t>
  </si>
  <si>
    <t>1号3号</t>
  </si>
  <si>
    <t>横浜市鶴見区弁天町３番地１</t>
  </si>
  <si>
    <t>代表取締役　露口　哲男</t>
  </si>
  <si>
    <t>　本社</t>
  </si>
  <si>
    <t xml:space="preserve">  横浜市鶴見区小野町６１番１号　小野町ビル4F</t>
  </si>
  <si>
    <t>　８：００～１６：４５（土曜日、日曜日、会社の所定休日は除く）</t>
  </si>
  <si>
    <t>千t</t>
  </si>
  <si>
    <t>◎横浜エコクリーン工場
・排ガス処理用高反応性消石灰の導入により、
  消石灰の使用総量を5％削減して、発生する飛灰を
　48t削減し、飛灰の搬送に使用する電力を削減</t>
  </si>
  <si>
    <t>045</t>
  </si>
  <si>
    <t>株式会社東芝</t>
  </si>
  <si>
    <t>東京都港区芝浦一丁目1番1号</t>
  </si>
  <si>
    <t>代表執行役社長 CEO　島田　太郎</t>
  </si>
  <si>
    <t>東京都港区芝浦一丁目１番１号</t>
  </si>
  <si>
    <t>本社　環境推進室</t>
  </si>
  <si>
    <t>東京都港区芝浦１－１－１　</t>
  </si>
  <si>
    <t>９：００～１７：００</t>
  </si>
  <si>
    <t>046</t>
  </si>
  <si>
    <t>芝浦メカトロニクス株式会社</t>
  </si>
  <si>
    <t>神奈川県横浜市栄区笠間2-5-1</t>
  </si>
  <si>
    <t>代表取締役社長執行役員　今村　圭吾</t>
  </si>
  <si>
    <t>芝浦メカトロニクス㈱横浜事業所</t>
  </si>
  <si>
    <t>横浜市栄区笠間2-5-1</t>
  </si>
  <si>
    <t>億円</t>
  </si>
  <si>
    <t>24時間、365日稼働しているクリーンルーム用空調機モータがインバータ制御でなかったため、インバータ制御付きのモータへ変更</t>
  </si>
  <si>
    <t>環境調和型製品の開発・製造</t>
  </si>
  <si>
    <t>047</t>
  </si>
  <si>
    <t>第一屋製パン株式会社</t>
  </si>
  <si>
    <t>東京都小平市小川東町3-6-1</t>
  </si>
  <si>
    <t>代表取締役社長　細貝　正統</t>
  </si>
  <si>
    <t>第一屋製パン株式会社　横浜工場</t>
  </si>
  <si>
    <t>横浜市戸塚区平戸町100</t>
  </si>
  <si>
    <t>9:00～17:00</t>
  </si>
  <si>
    <t>千袋</t>
  </si>
  <si>
    <t>冷凍機の更新</t>
  </si>
  <si>
    <t>050</t>
  </si>
  <si>
    <t>新横浜ステーション開発株式会社</t>
  </si>
  <si>
    <t>横浜市港北区新横浜二丁目4番地1</t>
  </si>
  <si>
    <t>代表取締役社長　藤川　紳　　　</t>
  </si>
  <si>
    <t>代表取締役社長　藤川　紳</t>
  </si>
  <si>
    <t>新横浜中央ビル　地下１階防災センター</t>
  </si>
  <si>
    <t>横浜市港北区新横浜２－１００－４５</t>
  </si>
  <si>
    <t>１１時～１７時</t>
  </si>
  <si>
    <t>051</t>
  </si>
  <si>
    <t>ライフカード株式会社</t>
  </si>
  <si>
    <t>横浜市青葉区荏田西1-3-20</t>
  </si>
  <si>
    <t>東京都港区芝二丁目31番19号　バンザイビル</t>
  </si>
  <si>
    <t>ライフカード株式会社本社内</t>
  </si>
  <si>
    <t>東京都港区芝2丁目31-19　バンザイビル３F　総務部</t>
  </si>
  <si>
    <t>10:00～16:00</t>
  </si>
  <si>
    <t>大研修室用チラー（Ｒ102）更新
更新前ＣＯＰ：2.84～3.57
更新後ＣＯＰ：3.82～4.30
稼働時間：718時間
仕様：圧縮機、送風機にインバータ有
2018/11入替実施したチリングユニットにて2019年度で削減効果を享受</t>
  </si>
  <si>
    <t>053</t>
  </si>
  <si>
    <t>株式会社京急百貨店</t>
  </si>
  <si>
    <t>神奈川県横浜市港南区上大岡西１-６-１</t>
  </si>
  <si>
    <t>〒233-8556　神奈川県横浜市港南区上大岡西１-６-１</t>
  </si>
  <si>
    <t>商業棟防災センター</t>
  </si>
  <si>
    <t>営業日の10：00～20：00　※営業時間短縮日は営業終了1時間前まで</t>
  </si>
  <si>
    <t>054</t>
  </si>
  <si>
    <t>三菱重工業株式会社</t>
  </si>
  <si>
    <t>横浜市中区錦町12番地</t>
  </si>
  <si>
    <t>取締役社長　　泉澤　清次</t>
  </si>
  <si>
    <t>東京都千代田区丸の内三丁目２番３号</t>
  </si>
  <si>
    <t>三菱重工業(株)横浜製作所本牧工場受付（本牧エネルギー・環境課）</t>
  </si>
  <si>
    <t>平日　10：00～16：00</t>
  </si>
  <si>
    <t>標準000-80-01
社内エネルギー使用管理要領</t>
  </si>
  <si>
    <t>標準000-19-24
温室効果ガス排出量算定・報告容量</t>
  </si>
  <si>
    <t>標準W06-19-302 エネルギー管理要領【横製地区】</t>
  </si>
  <si>
    <t>標準PPAH82-03
本牧工場電力供給設備運営及び保守点検要領</t>
  </si>
  <si>
    <t>標準DYG-14-01 本牧本館建物一体型空調設備管理要領</t>
  </si>
  <si>
    <t>蒸気ボイラー等対象設備の
設置無し</t>
  </si>
  <si>
    <t>標準GT82-008
圧縮空気供給設備保守管理要領</t>
  </si>
  <si>
    <t>トイレの水洗等に再利用水の利用
現業部門への廃棄物発生量の周知及び分別指導
クール・ウォームビズへの取り組み
本館全体空調機の蓄熱槽利用</t>
  </si>
  <si>
    <t>055</t>
  </si>
  <si>
    <t>みなとみらい二十一熱供給株式会社</t>
  </si>
  <si>
    <t>神奈川県横浜市中区桜木町1-1-45</t>
  </si>
  <si>
    <t>http://www.mm21dhc.co.jp/owner/yck.php</t>
  </si>
  <si>
    <t>コージェネレーションシステム（排熱ボイラ、ジェネリンクも付帯）の導入により、電力平準化時間帯の電力使用量の削減を図った。
　CGS(ガスエンジン)：2,000kVA×１台
　排熱ボイラ　　　 ：0.929t/h×１台
　排温水冷凍機　　 ：68.7RT×１</t>
  </si>
  <si>
    <t>056</t>
  </si>
  <si>
    <t>平和交通株式会社</t>
  </si>
  <si>
    <t>060</t>
  </si>
  <si>
    <t>Meiji Seika ファルマ株式会社</t>
  </si>
  <si>
    <t>①2021年7月：医薬研究開発本部の組織改正による横浜研究所の研究機能移転
②2022年1月：農薬部門の別会社譲渡
上記①②により、横浜研究所は2021年12月末日をもって閉鎖、都市ガス使用量が大幅に減少した。</t>
  </si>
  <si>
    <t>061</t>
  </si>
  <si>
    <t>一般財団法人神奈川県警友会</t>
  </si>
  <si>
    <t>神奈川県横浜市中区海岸通2丁目4番</t>
  </si>
  <si>
    <t>神奈川県横浜市西区みなとみらい3丁目7番3号</t>
  </si>
  <si>
    <t>10：00～17：00</t>
  </si>
  <si>
    <t>2022年2月よりEMSを活用した省エネ事業を開始。入院患者数の若干減少。新型コロナの感染防止策としてレストランの時間短縮営業・土日休業とした。</t>
  </si>
  <si>
    <t>地域熱供給を受けている</t>
  </si>
  <si>
    <t>062</t>
  </si>
  <si>
    <t>湘南交通株式会社</t>
  </si>
  <si>
    <t>横浜市港南区丸山台1-6-3</t>
  </si>
  <si>
    <t>代表取締役　太田　宏</t>
  </si>
  <si>
    <t>湘南交通株式会社　港南営業所</t>
  </si>
  <si>
    <t>AM9:00～PM4:00</t>
  </si>
  <si>
    <t>非効率の時間帯の稼働を避け、CO2の発生を抑制</t>
  </si>
  <si>
    <t>063</t>
  </si>
  <si>
    <t>ＢＡＳＦジャパン株式会社</t>
  </si>
  <si>
    <t>東京都中央区日本橋室町 3-4-4 
OVOL日本橋ビル3 F</t>
  </si>
  <si>
    <t>代表取締役社長 石田　博基</t>
  </si>
  <si>
    <t>代表取締役社長　石田　博基</t>
  </si>
  <si>
    <t>東京都中央区日本橋室町 3-4-4 OVOL日本橋ビル3 F</t>
  </si>
  <si>
    <t>BASFジャパン株式会社　戸塚事業所　環境安全</t>
  </si>
  <si>
    <t>横浜市戸塚区下倉田町２９６番地</t>
  </si>
  <si>
    <t>8:30～12:00、13:00～17:00(月～金)</t>
  </si>
  <si>
    <t>研究設備棟の照明器具をLED化し、エネルギー使用量の削減を図った。</t>
  </si>
  <si>
    <t>064</t>
  </si>
  <si>
    <t>学校法人関東学院</t>
  </si>
  <si>
    <t>神奈川県横浜市金沢区六浦東一丁目50番1号</t>
  </si>
  <si>
    <t>理事長　規矩大義</t>
  </si>
  <si>
    <t>関東学院大学　金沢八景キャンパス アネックス棟3階　施設課窓口</t>
  </si>
  <si>
    <t>横浜市金沢区六浦東一丁目50番1号</t>
  </si>
  <si>
    <t>平日　8：30　～　16：30　土曜　8：30　～　12：30</t>
  </si>
  <si>
    <t>関東学院大学では、教育、研究を中心としたあらゆるプロジェクト活動において、SDGsを活用しながら、「共生社会の創造と持続的発展に貢献」していくことを目指します。今後の具体的な活用方法の事例は、教育、研究、プロジェクトにSDGsの17の目標との関連性を明示していきます。
【参考URL】
・SDGsへの取り組み｜関東学院大学 - 学校法人関東学院
　https://univ.kanto-gakuin.ac.jp/about-university/sdgs.html
・SDGsワークブックを制作しました！｜関東学院大学 受験生サイト
　https://ao.kanto-gakuin.ac.jp/library/</t>
  </si>
  <si>
    <t>065</t>
  </si>
  <si>
    <t>森永製菓株式会社</t>
  </si>
  <si>
    <t>東京都港区芝5-33-1</t>
  </si>
  <si>
    <t>代表取締役社長　太田　栄二郎</t>
  </si>
  <si>
    <t>鶴見工場　設備ｸﾞﾙｰﾌﾟ</t>
  </si>
  <si>
    <t>横浜市鶴見区下末吉2-1-1</t>
  </si>
  <si>
    <t>8：00～16：30　（土･日･祝日は除く）</t>
  </si>
  <si>
    <t>蛍光灯器具更新</t>
  </si>
  <si>
    <t>・工場・研究所共に、省エネ活動を日々取組み、こまめな消灯･エアー漏れの早期対策等、エネルギーの削減に努めています。
・エネルギーの削減には使用状況から分析し、省エネルギーの重点対策を決め、取組みを実施しています。
・新規設備は、環境に及ぼす影響を評価し、検証を行なった上で導入を行なっています。</t>
  </si>
  <si>
    <t>066</t>
  </si>
  <si>
    <t>株式会社三菱ＵＦＪ銀行</t>
  </si>
  <si>
    <t>東京都千代田区丸の内二丁目7番1号</t>
  </si>
  <si>
    <t>代表取締役　半沢　淳一</t>
  </si>
  <si>
    <t>代表取締役 半沢　淳一</t>
  </si>
  <si>
    <t>株式会社三菱ＵＦＪ銀行　本館　総務部総務Gr.</t>
  </si>
  <si>
    <t>銀行営業日の9:00～16:00</t>
  </si>
  <si>
    <t>067</t>
  </si>
  <si>
    <t>田村工業株式会社</t>
  </si>
  <si>
    <t>神奈川県横浜市鶴見区元宮二丁目3番20号</t>
  </si>
  <si>
    <t>代表取締役社長　田村大輔</t>
  </si>
  <si>
    <t>田村工業株式会社　本社工場</t>
  </si>
  <si>
    <t>横浜市鶴見区元宮二丁目3番20号</t>
  </si>
  <si>
    <t>8:00～17:00（土日・祝日・年末年始・GW・夏季休暇を除く）</t>
  </si>
  <si>
    <t>千ｔ</t>
  </si>
  <si>
    <t>2019年度</t>
  </si>
  <si>
    <t>金属熱処理炉Ｂ炉の炉内耐火物の更新・門柱の耐火物の更新（ファイバーからブラスト）2019年8月実施し、5%程度のガス使用削減効果があったと考える。
Ｂ炉　9月-3月の削減前ガス使用量として160,991㎥
改善後、5%の削減効果を見込むと、
160,991X0.95=152,941㎥</t>
  </si>
  <si>
    <t>068</t>
  </si>
  <si>
    <t>金港交通株式会社</t>
  </si>
  <si>
    <t>横浜市磯子区上町１１－３</t>
  </si>
  <si>
    <t>代表 取 締 役 　関　　裕　之</t>
  </si>
  <si>
    <t xml:space="preserve">    金港交通株式会社</t>
  </si>
  <si>
    <t xml:space="preserve">    代表取締役　関　　裕　之</t>
  </si>
  <si>
    <t xml:space="preserve">    横浜市磯子区上町１１－３</t>
  </si>
  <si>
    <t>　金港交通株式会社　　総務部</t>
  </si>
  <si>
    <t>　横浜市磯子区上町　１１－３</t>
  </si>
  <si>
    <t>　祝日を除く　月曜日～金曜日　午前１０時～午後３時</t>
  </si>
  <si>
    <t>069</t>
  </si>
  <si>
    <t>株式会社日新</t>
  </si>
  <si>
    <t>横浜市中区尾上町6丁目81番地</t>
  </si>
  <si>
    <t>代表取締役社長 筒井 雅洋</t>
  </si>
  <si>
    <t>神奈川県横浜市中区尾上町6丁目81番地</t>
  </si>
  <si>
    <t>人</t>
  </si>
  <si>
    <t>070</t>
  </si>
  <si>
    <t>ＡＧＣ株式会社</t>
  </si>
  <si>
    <t>横浜市鶴見区末広町１-１</t>
  </si>
  <si>
    <t>ＡＧＣ横浜テクニカルセンター 
センター長　井上　滋邦</t>
  </si>
  <si>
    <t>代表取締役　平井　良典</t>
  </si>
  <si>
    <t>東京都千代田区丸の内１丁目５番１号</t>
  </si>
  <si>
    <t>ＡＧＣ横浜テクニカルセンターの保安室</t>
  </si>
  <si>
    <t>横浜市　鶴見区末広町１－１</t>
  </si>
  <si>
    <t>９：００－１７：１５(土日祝除く)</t>
  </si>
  <si>
    <t>小野町倉庫照明LED化
水銀灯：90灯＊400w＊12h＊365/1000＝157,680kwh
ＬＥＤ：90灯＊135w＊12h＊365/1000＝ 53,217kwh
　　　　　　　　　　　　　　 差引＝104,463kwh
蛍光灯：575灯＊80w＊12h＊365/1000＝201,480kwh
ＬＥＤ：575灯＊30w＊12h＊365/1000＝ 75,555kwh
　　　　　　　　　　　　　　 差引＝125,925kwh
アイランプ：31灯＊300w＊12h＊365/1000＝ 40,734kwh
ＬＥＤ：31灯＊100w＊12h＊365/1000＝ 　　13,578kwh
　　　　　　　　　　　　　　 　　 差引＝27,156kwh
　　　　　　　　　　　 合計削減電力量＝257,544kwh</t>
  </si>
  <si>
    <t>072</t>
  </si>
  <si>
    <t>学校法人神奈川大学</t>
  </si>
  <si>
    <t>横浜市神奈川区六角橋
３丁目２７番１号</t>
  </si>
  <si>
    <t>理事長　石渡　卓</t>
  </si>
  <si>
    <t>横浜市神奈川区六角橋３丁目２７番１号</t>
  </si>
  <si>
    <t>1000㎡</t>
  </si>
  <si>
    <t>太陽光パネル80kW</t>
  </si>
  <si>
    <t>太陽光パネル30kW</t>
  </si>
  <si>
    <t>太陽光パネル10kW</t>
  </si>
  <si>
    <t>横浜キャンパス15号館の照明器具をLED照明器具へ更新した</t>
  </si>
  <si>
    <t>073</t>
  </si>
  <si>
    <t>日本たばこ産業株式会社</t>
  </si>
  <si>
    <t>東京都港区虎ノ門４－４－１</t>
  </si>
  <si>
    <t>代表取締役社長　寺畠　正道</t>
  </si>
  <si>
    <t>代表取締役社長　　寺畠　正道</t>
  </si>
  <si>
    <t>東京都港区虎ノ門四丁目４番１号</t>
  </si>
  <si>
    <t>日本たばこ産業株式会社　たばこ中央研究所</t>
  </si>
  <si>
    <t>神奈川県横浜市青葉区梅が丘６番２</t>
  </si>
  <si>
    <t>10:00-16:00</t>
  </si>
  <si>
    <t>空調機の加熱・加湿方式は元々は電気式であったが、既存蒸気配管系を有効利用し、蒸気加熱・加湿方式に変更した。
・加熱方式:電気加熱から温水加熱（←温水を作るのに蒸気を利用）
・加湿方式:電気加湿から蒸気加湿
(A3棟 AHU-212,AHU-212-1空調機2台）
削減電力(実測値)2018年-2019年 143,786kwh</t>
  </si>
  <si>
    <t>074</t>
  </si>
  <si>
    <t>スタジアム交通株式会社</t>
  </si>
  <si>
    <t>横浜市港北区新横浜２丁目１７番２４号</t>
  </si>
  <si>
    <t>代表取締役　尾島　光夫</t>
  </si>
  <si>
    <t>スタジアム交通株式会社　新横浜本社営業所</t>
  </si>
  <si>
    <t>横浜市港北区新横浜２－１７－２４</t>
  </si>
  <si>
    <t>９：００～１５：００</t>
  </si>
  <si>
    <t>075</t>
  </si>
  <si>
    <t>住友電気工業株式会社</t>
  </si>
  <si>
    <t>横浜市栄区田谷町1</t>
  </si>
  <si>
    <t>代表取締役　井上 治</t>
  </si>
  <si>
    <t>大阪市中央区北浜４丁目５番３３号</t>
  </si>
  <si>
    <t>住友電気工業株式会社　横浜製作所　西門　および　安全環境Ｇ</t>
  </si>
  <si>
    <t>８：３０～１７：００　（土・日を除く）</t>
  </si>
  <si>
    <t>1000Hr</t>
  </si>
  <si>
    <t>現行の管理基準の見直し</t>
  </si>
  <si>
    <t>076</t>
  </si>
  <si>
    <t>オルトヨコハマビジネスセンター管理組合</t>
  </si>
  <si>
    <t>横浜市神奈川区新子安1-2-4</t>
  </si>
  <si>
    <t>理事長　　大江　忠司</t>
  </si>
  <si>
    <t>理事長　大江　忠司</t>
  </si>
  <si>
    <t>オルトヨコハマ防災センター窓口</t>
  </si>
  <si>
    <t>9：00～16：00</t>
  </si>
  <si>
    <t>空調機インバーター更新（10台）
　・ファン容量　：　3.7kW
　・稼働時間　　：　27150時間
　・インバーター周波数：35～50Hz(温度制御）
　・室内の設定温度の見直し</t>
  </si>
  <si>
    <t>077</t>
  </si>
  <si>
    <t>株式会社ニコン</t>
  </si>
  <si>
    <t>東京都港区港南二丁目15番3号</t>
  </si>
  <si>
    <t>代表取締役 兼 社長執行役員 馬立　稔和</t>
  </si>
  <si>
    <t>代表取締役 兼 社長執行役員　馬立　稔和</t>
  </si>
  <si>
    <t>http://www.nikon.co.jp/sustainability/environment/data/</t>
  </si>
  <si>
    <t>太陽熱利用</t>
  </si>
  <si>
    <t>511号館第６変電設備更新</t>
  </si>
  <si>
    <t>078</t>
  </si>
  <si>
    <t>東亞合成株式会社</t>
  </si>
  <si>
    <t>神奈川県横浜市鶴見区末広町一丁目７番地</t>
  </si>
  <si>
    <t>代表取締役社長　髙村　美己志</t>
  </si>
  <si>
    <t>〒105-8419　東京都港区西新橋一丁目１４番１号</t>
  </si>
  <si>
    <t>東亞合成株式会社　横浜工場</t>
  </si>
  <si>
    <t>横浜市鶴見区末広町一丁目7番地</t>
  </si>
  <si>
    <t>9：00～16：00(土日、祝日を除く）</t>
  </si>
  <si>
    <t>照明のLED化
新設：1
更新：21（水銀灯：9　蛍光灯：12）</t>
  </si>
  <si>
    <t>長期視点（2030年まで）での省エネロードマップ策定。</t>
  </si>
  <si>
    <t>080</t>
  </si>
  <si>
    <t>パナソニック株式会社</t>
  </si>
  <si>
    <t>https://connect.panasonic.com/jp-ja/about/sustainability/environment</t>
  </si>
  <si>
    <t>J-クレジット</t>
  </si>
  <si>
    <t>オフセット・クレジット</t>
  </si>
  <si>
    <t>定格出力：24.96kW</t>
  </si>
  <si>
    <t>【パナソニック㈱　佐江戸地区】
変圧器の更新・集約
〔3台→2台〕</t>
  </si>
  <si>
    <t>082</t>
  </si>
  <si>
    <t>ジャパンマリンユナイテッド株式会社</t>
  </si>
  <si>
    <t>神奈川県横浜市西区みなとみらい
四丁目4番2号　横浜ブル－アベニュ－</t>
  </si>
  <si>
    <t>神奈川県横浜市西区みなとみらい四丁目4番2号横浜ブル－アベニュ－</t>
  </si>
  <si>
    <t>ジャパンマリンユナイテッド株式会社　横浜事業所</t>
  </si>
  <si>
    <t>神奈川県横浜市磯子区新杉田町12番地</t>
  </si>
  <si>
    <t>平日08:00～12:00　13:00～17:00</t>
  </si>
  <si>
    <t>工場内照明器具のLED化：2260台
（2021年度：1000台更新）</t>
  </si>
  <si>
    <t>・横浜事業所内にて環境・省エネパトロールを定期的に実施。
・毎週水曜日は「ノー残業デー」を実施。
・入構車両に駐車時のアイドリングストップ運動を展開している。
・従業員への環境方針カードの配布や、朝礼・昼礼において作業区画毎に教育を実施している。
・2020年度から横浜事業所内の部門毎に2グループに分割し、昼休みの取得時間を分ける（11時半～12時半 及び 12時半～13時半）ことを開始。これにより使用電力の平準化に資している。</t>
  </si>
  <si>
    <t>083</t>
  </si>
  <si>
    <t>株式会社ブリヂストン</t>
  </si>
  <si>
    <t>東京都中央区京橋三丁目１番１号</t>
  </si>
  <si>
    <t>代表者　石橋　秀一</t>
  </si>
  <si>
    <t>代表者　石橋 秀一</t>
  </si>
  <si>
    <t>横浜市戸塚区柏尾町１番地</t>
  </si>
  <si>
    <t>　横浜市戸塚区柏尾町１番地</t>
  </si>
  <si>
    <t>　９：００～１６：００（昼休みを除く）</t>
  </si>
  <si>
    <t>100t</t>
  </si>
  <si>
    <t>最大出力199.7ｋＷ</t>
  </si>
  <si>
    <t>2019年</t>
  </si>
  <si>
    <t>蛍光灯（107灯）、ﾒﾀﾙﾊﾗｲﾄﾞﾗﾝﾌﾟ(42灯）
ＬＥＤに更新しエネルギー効率改善を行った。</t>
  </si>
  <si>
    <t>084</t>
  </si>
  <si>
    <t>イオンリテール株式会社</t>
  </si>
  <si>
    <t>神奈川県横浜市神奈川区富家町1-1</t>
  </si>
  <si>
    <t>南関東カンパニー　人事総務部長　
広澤　章</t>
  </si>
  <si>
    <t>代表取締役  井出　武美</t>
  </si>
  <si>
    <t>千葉県千葉市美浜区中瀬一丁目5番地1</t>
  </si>
  <si>
    <t>①イオン金沢シ－サイド店②駒岡店③横浜新吉田店各サ－ビスカウンタ－</t>
  </si>
  <si>
    <t>①金沢区並木2-13-1　②鶴見区駒岡町5-6-1　③港北区新吉田東8-49-1</t>
  </si>
  <si>
    <t>各店：午前10時～午後6時</t>
  </si>
  <si>
    <t>085</t>
  </si>
  <si>
    <t>オリックス自動車株式会社</t>
  </si>
  <si>
    <t>東京都港区芝３丁目２２番８号</t>
  </si>
  <si>
    <t>代表取締役　　上谷内　祐二</t>
  </si>
  <si>
    <t>代表取締役　上谷内　祐二</t>
  </si>
  <si>
    <t>東京都港区芝3丁目22番8号</t>
  </si>
  <si>
    <t>https://www.orix.co.jp/grp/company/sustainability/environment/data.html</t>
  </si>
  <si>
    <t>086</t>
  </si>
  <si>
    <t>川崎鶴見臨港バス株式会社</t>
  </si>
  <si>
    <t>【ユーグレナバイオディーゼル燃料の使用】横浜市とユーグレナ社が取り組む「バイオ燃料地産地消プロジェクト」の一環として活動推進する、ユーグレナなどの微細藻類と横浜市内の小学校から回収した分を含む廃食油を原料としたユーグレナバイオディーゼル燃料を路線バスの燃料の一部として使用することで、環境負荷軽減に努める。</t>
  </si>
  <si>
    <t>088</t>
  </si>
  <si>
    <t>わらべや日洋株式会社</t>
  </si>
  <si>
    <t>東京都新宿区富久町13番15号</t>
  </si>
  <si>
    <t>わらべや日洋食品株式会社</t>
  </si>
  <si>
    <t>東京都新宿区富久町13番19号</t>
  </si>
  <si>
    <t>横浜工場</t>
  </si>
  <si>
    <t>横浜市都筑区川和町752</t>
  </si>
  <si>
    <t>10時～15時</t>
  </si>
  <si>
    <t>089</t>
  </si>
  <si>
    <t>トヨタカローラ神奈川株式会社</t>
  </si>
  <si>
    <t>本社　受付</t>
  </si>
  <si>
    <t>台</t>
  </si>
  <si>
    <t>090</t>
  </si>
  <si>
    <t>株式会社相鉄アーバンクリエイツ</t>
  </si>
  <si>
    <t>神奈川県横浜市西区南幸二丁目1番22号</t>
  </si>
  <si>
    <t>株式会社相鉄アーバンクリエイツ　本社</t>
  </si>
  <si>
    <t>横浜市西区南幸二丁目１番２２号</t>
  </si>
  <si>
    <t>９時３０分～１７時３０分</t>
  </si>
  <si>
    <t>横浜駅西口地下街
空調機更新工事（2022.1）
AHU-10空調更新(空調3φ200V30kw40,020m3/h×45mmAq⇒空調機3φ200V15kw26,000m3/h×505Pa)</t>
  </si>
  <si>
    <t>091</t>
  </si>
  <si>
    <t>株式会社ロイヤルパークホテルズアンドリゾーツ</t>
  </si>
  <si>
    <t>東京都千代田区大手町2-7-1  TOKIWAブリッジ9階</t>
  </si>
  <si>
    <t>取締役社長　水村 慎也</t>
  </si>
  <si>
    <t>取締役社長　　水村 慎也</t>
  </si>
  <si>
    <t>横浜ロイヤルパークホテル　総合企画部施設管理課</t>
  </si>
  <si>
    <t>横浜市西区みなとみらい２－２－１</t>
  </si>
  <si>
    <t>　09:00～17:00</t>
  </si>
  <si>
    <t>水力発電</t>
  </si>
  <si>
    <t>熱源は地域冷暖房会社より供給</t>
  </si>
  <si>
    <t>客室バスルームの電球をLEDに約2500個交換
通路、トイレの電球をLEDに約500個交換
宿泊ロビーの間接照明蛍光灯130本をLEDに交換
宴会ロビーのダウンライト240Wを34WのLEDに24台更新</t>
  </si>
  <si>
    <t>092</t>
  </si>
  <si>
    <t>国立研究開発法人水産研究・教育機構</t>
  </si>
  <si>
    <t>神奈川県横浜市神奈川区新浦島町1-1-25
テクノウェイブ100　6階</t>
  </si>
  <si>
    <t>理事長　中山　一郎</t>
  </si>
  <si>
    <t>https://www.fra.affrc.go.jp/kitei/kiteiindex.html</t>
  </si>
  <si>
    <t>千㎡×百人</t>
  </si>
  <si>
    <t>定時退庁等の推進（本部・横浜庁舎）</t>
  </si>
  <si>
    <t>093</t>
  </si>
  <si>
    <t>ボッシュ株式会社</t>
  </si>
  <si>
    <t>東京都渋谷区渋谷3-6-7</t>
  </si>
  <si>
    <t>代表取締役社長　クラウス・メーダー</t>
  </si>
  <si>
    <t>横浜事務所　受付（EHSマネージメントグループへ連絡ください）</t>
  </si>
  <si>
    <t>横浜市都筑区牛久保3-9-1</t>
  </si>
  <si>
    <t>10:00～15:00</t>
  </si>
  <si>
    <t>自動力率制御実施中
常時100%±2%以内</t>
  </si>
  <si>
    <t>気候変動に無関係な実験設備（必要冷水温度固定）と熱源を共用しているため出口温度の変更不可</t>
  </si>
  <si>
    <t>ガスを燃料とする吸収式冷温水発生器と簡易ボイラーは大防法非該当のため</t>
  </si>
  <si>
    <t>・敷地内に、常緑の植物を植えている。屋上・壁面の緑化植栽を行っている。
・ペーパーレス化（社内決済書類の電子署名化）</t>
  </si>
  <si>
    <t xml:space="preserve">当社は、以下の4つの環境目標で地球温暖化対策に取り組んでいます。
(1) CO2排出量の削減活動の継続
(2) 廃棄プラスチックの削減
(3) 廃棄物排出抑制活動の継続
(4) 用水、排水の削減  </t>
  </si>
  <si>
    <t>094</t>
  </si>
  <si>
    <t>株式会社野村総合研究所</t>
  </si>
  <si>
    <t>東京都千代田区大手町１－９－２</t>
  </si>
  <si>
    <t>代表取締役会長 兼 社長　此本臣吾</t>
  </si>
  <si>
    <t>東京都千代田区大手町1-9-2</t>
  </si>
  <si>
    <t>東京都千代田区大手町1-9-2　大手町フィナンシャルシティ　グランキューブ</t>
  </si>
  <si>
    <t>9:00～17:00 （土、日、祝日、年末年始を除く）</t>
  </si>
  <si>
    <t>風力発電</t>
  </si>
  <si>
    <t>空調機の最適運用に取り組んだことにより14.2kw/hの電力を削減(横浜第二データセンター)</t>
  </si>
  <si>
    <t>095</t>
  </si>
  <si>
    <t>野村不動産熱供給株式会社</t>
  </si>
  <si>
    <t>神奈川県横浜市保土ヶ谷区神戸町１３４番地</t>
  </si>
  <si>
    <t>技術部</t>
  </si>
  <si>
    <t>神奈川県横浜市保土ヶ谷区神戸町１３４番地（プレッツォ4階）</t>
  </si>
  <si>
    <t>月曜日から金曜日まで（国民の祝日・年末年始は除く）
９時００分から１７時４０分まで</t>
  </si>
  <si>
    <t>TJ</t>
  </si>
  <si>
    <t>096</t>
  </si>
  <si>
    <t>学校法人総持学園</t>
  </si>
  <si>
    <t>横浜市鶴見区鶴見二丁目１番３号
鶴見大学内</t>
  </si>
  <si>
    <t>学校法人 総持学園</t>
  </si>
  <si>
    <t>理事長　渡辺 啓司</t>
  </si>
  <si>
    <t>横浜市鶴見区鶴見二丁目１番３号鶴見大学内</t>
  </si>
  <si>
    <t>法人財務部管財課</t>
  </si>
  <si>
    <t>横浜市鶴見区鶴見二丁目１番３号鶴見大学内
２号館２階管財課</t>
  </si>
  <si>
    <t>8：50～16：50</t>
  </si>
  <si>
    <t>低炭素電気へ切替</t>
  </si>
  <si>
    <t>2021年6月より、買電契約をCO2排出係数の少ない電気事業者に切替えた。切替えにより使用電気の基礎排出係数ならびに調整後排出係数が0.485→0.369（tCO2/千kWh）、0.546→0.277（tCO2/千kWh）にそれぞれ低下した。</t>
  </si>
  <si>
    <t>097</t>
  </si>
  <si>
    <t>ニチアス株式会社</t>
  </si>
  <si>
    <t>横浜市鶴見区大黒町１－７０
ニチアス㈱　鶴見工場</t>
  </si>
  <si>
    <t>工場長　井嶋　茂人</t>
  </si>
  <si>
    <t>東京都中央区八丁堀一丁目６番１号</t>
  </si>
  <si>
    <t>鶴見工場　技術課</t>
  </si>
  <si>
    <t>横浜市鶴見区大黒町１－７０</t>
  </si>
  <si>
    <t>８：００～１７：００</t>
  </si>
  <si>
    <t>老朽化空調機を更新(5台）　▲216,000kwh/年</t>
  </si>
  <si>
    <t>099</t>
  </si>
  <si>
    <t>株式会社東急百貨店</t>
  </si>
  <si>
    <t>東京都渋谷区道玄坂二丁目24番1号</t>
  </si>
  <si>
    <t>取締役社長執行役員　　大石　次則</t>
  </si>
  <si>
    <t>取締役社長執行役員　大石　次則</t>
  </si>
  <si>
    <t>株式会社　東急百貨店　本店</t>
  </si>
  <si>
    <t>10:00～18:00</t>
  </si>
  <si>
    <t>千㎡×千h</t>
  </si>
  <si>
    <t>基幹設備はビルオーナー資産</t>
  </si>
  <si>
    <t>ビルオーナー資産</t>
  </si>
  <si>
    <t>100</t>
  </si>
  <si>
    <t>太陽油脂株式会社</t>
  </si>
  <si>
    <t>神奈川県横浜市神奈川区守屋町2-7</t>
  </si>
  <si>
    <t>代表取締役社長　中山　悟　</t>
  </si>
  <si>
    <t>代表取締役社長　中山　悟</t>
  </si>
  <si>
    <t>工場事務所（施設グループ）</t>
  </si>
  <si>
    <t>横浜市神奈川区守屋町2-7</t>
  </si>
  <si>
    <t>　9：00～16：00　（工場稼動日）</t>
  </si>
  <si>
    <t>本社建屋、石けん･化粧品工場</t>
  </si>
  <si>
    <t>型式:E-AF(発電機)，PV-PN04B3（ﾊﾟﾜｰｺﾝﾃﾞｨｼｮﾅ）出力3.3kW</t>
  </si>
  <si>
    <t>型式:U-NB115(発電機)，PVS010T200（ﾊﾟﾜｰｺﾝﾃﾞｨｼｮﾅ）出力39.0kW</t>
  </si>
  <si>
    <t>2021年度
7月稼働</t>
  </si>
  <si>
    <t>油脂精製装置の更新
　・熱交換設備の導入
　・真空維持をエジェクターの蒸気量を主にせず
　　冷却水（チラー：電気）利用で効率向上</t>
  </si>
  <si>
    <t>101</t>
  </si>
  <si>
    <t>国際埠頭株式会社</t>
  </si>
  <si>
    <t>横浜市中区豊浦町3番地</t>
  </si>
  <si>
    <t>国際埠頭(株)本社事務所経営企画グループ環境・安全チーム</t>
  </si>
  <si>
    <t>平日（月～金）09:00～17:00</t>
  </si>
  <si>
    <t>千トン</t>
  </si>
  <si>
    <t>102</t>
  </si>
  <si>
    <t>株式会社トヨタレンタリース横浜</t>
  </si>
  <si>
    <t>横浜市西区花咲町7丁目150番地</t>
  </si>
  <si>
    <t>代表取締役 松浦良彦</t>
  </si>
  <si>
    <t>代表取締役　松浦良彦</t>
  </si>
  <si>
    <t>横浜市西区花咲町７丁目150番地</t>
  </si>
  <si>
    <t>平日9：00～17：00</t>
  </si>
  <si>
    <t>104</t>
  </si>
  <si>
    <t>株式会社モンテローザ</t>
  </si>
  <si>
    <t>105</t>
  </si>
  <si>
    <t>株式会社キョクレイ</t>
  </si>
  <si>
    <t>神奈川県横浜市中区本牧ふ頭8番地110</t>
  </si>
  <si>
    <t>代表取締役社長　堀内　博文</t>
  </si>
  <si>
    <t>キョクレイ本社(本牧ＤＣ事務棟4階)
本牧ＤＣ(事務棟１階受付)／大黒ＤＣ事務所２階受付</t>
  </si>
  <si>
    <t>本社(本牧ＤＣ事務棟4階)：神奈川県横浜市本牧ふ頭8番地110
大黒ＤＣ：神奈川県横浜市鶴見区大黒ふ頭15番地</t>
  </si>
  <si>
    <t>９:００ ～ １７:００</t>
  </si>
  <si>
    <t>東芝製TA60R270WA/E
発電量：500Kw</t>
  </si>
  <si>
    <t>発電量：250Kw</t>
  </si>
  <si>
    <t>107</t>
  </si>
  <si>
    <t>学校法人玉川学園</t>
  </si>
  <si>
    <t>東京都町田市玉川学園六丁目一番一号</t>
  </si>
  <si>
    <t>理事長　小原芳明</t>
  </si>
  <si>
    <t>総務部　管財課</t>
  </si>
  <si>
    <t>8:30～17:30（土日祝祭日は除く）</t>
  </si>
  <si>
    <t>1,500（推計値）</t>
  </si>
  <si>
    <t>記念体育館照明の間引き点灯
・球技場水銀灯　112灯中56灯間引き
・道場蛍光灯　151本中74本間引き</t>
  </si>
  <si>
    <t>109</t>
  </si>
  <si>
    <t>ゆめおおおか管理組合</t>
  </si>
  <si>
    <t>神奈川県横浜市港南区
上大岡西１－６－１</t>
  </si>
  <si>
    <t>理事長　横尾　直樹</t>
  </si>
  <si>
    <t>神奈川県横浜市港南区上大岡西１－６－１</t>
  </si>
  <si>
    <t>ゆめおおおかオフィスタワー20F　横浜市住宅供給公社窓口</t>
  </si>
  <si>
    <t>112</t>
  </si>
  <si>
    <t>オリックス不動産投資法人</t>
  </si>
  <si>
    <t>東京都港区浜松町2丁目3番1号</t>
  </si>
  <si>
    <t>執行役員　三浦　洋</t>
  </si>
  <si>
    <t>執行役員 三浦　洋</t>
  </si>
  <si>
    <t>クロスゲート　B1　防災センター</t>
  </si>
  <si>
    <t>横浜市中区桜木町一丁目１０１番地１</t>
  </si>
  <si>
    <t>9：00～18：00</t>
  </si>
  <si>
    <t>①クロスゲート建屋の周囲の桜木町駅、グランモール公園、汽車道・運河パークを自主的に1回/月頻度で清掃し、桜木町駅周辺の環境美化に協力している。
②テナントが廃棄する全廃棄物の量を把握し、廃棄物削減のポスターを掲示して廃棄物削減の活動を推進している。
③３階の屋上庭園の植栽を植え替え、都市緑化に協力している。</t>
  </si>
  <si>
    <t>113</t>
  </si>
  <si>
    <t>東洋電機製造株式会社</t>
  </si>
  <si>
    <t>東京都中央区八重洲1-4-16</t>
  </si>
  <si>
    <t>代表取締役　渡部　朗</t>
  </si>
  <si>
    <t>横浜製作所</t>
  </si>
  <si>
    <t>横浜市金沢区福浦3-8</t>
  </si>
  <si>
    <t>8：45～17：15（平日）</t>
  </si>
  <si>
    <t>2021年</t>
  </si>
  <si>
    <t>GHPを必要な台数のみ稼働させる様に設定変更</t>
  </si>
  <si>
    <t>114</t>
  </si>
  <si>
    <t>株式会社東横イン</t>
  </si>
  <si>
    <t>東京都大田区新蒲田1丁目7番4号</t>
  </si>
  <si>
    <t>代表執行役社長　黒田 麻衣子</t>
  </si>
  <si>
    <t>代表執行役社長　黒田麻衣子</t>
  </si>
  <si>
    <t>株式会社東横イン 環境エネルギー研究所</t>
  </si>
  <si>
    <t>平日　10：00～17：00（祝日を除く）</t>
  </si>
  <si>
    <t>千室あたり
の稼働室</t>
  </si>
  <si>
    <t>21年度</t>
  </si>
  <si>
    <t>独立看板内の照明を蛍光灯からLEDに変更する</t>
  </si>
  <si>
    <t>　</t>
  </si>
  <si>
    <t>115</t>
  </si>
  <si>
    <t>富士通株式会社</t>
  </si>
  <si>
    <t>神奈川県川崎市中原区上小田中4-1-1</t>
  </si>
  <si>
    <t>代表取締役社長　時田隆仁</t>
  </si>
  <si>
    <t>神奈川県川崎市中原区上小田中４－１－１</t>
  </si>
  <si>
    <t>横浜港北システムセンター1階受付</t>
  </si>
  <si>
    <t>横浜市都筑区桜並木1-1横浜ダイヤビル港北館</t>
  </si>
  <si>
    <t>平日9時～17時迄</t>
  </si>
  <si>
    <t>t-CO2</t>
  </si>
  <si>
    <t>総発電量：32.94 KW</t>
  </si>
  <si>
    <t>総発電量：34.80 KW</t>
  </si>
  <si>
    <t>港北システムセンターにてIT機器減に伴い空調稼働見直しを行い、21年度に空調機稼働台数83台を62台に変更し年間21台停止しました。
年間削減量は▲1,848千kwh
空調機定格電力:主に31.8KW/台。稼働状況:24時間365日
＜2021年度稼働見直し状況＞
　・04月～06月：9台停止
　・07月～09月：追加で10台停止
　・10月～12月：追加で2台停止
　・01月～03月：停止なし</t>
  </si>
  <si>
    <t>116</t>
  </si>
  <si>
    <t>トヨタモビリティパーツ株式会社</t>
  </si>
  <si>
    <t>117</t>
  </si>
  <si>
    <t>株式会社京三製作所</t>
  </si>
  <si>
    <t>横浜市鶴見区平安町二丁目29番地の1</t>
  </si>
  <si>
    <t>代表取締役　國澤　良治</t>
  </si>
  <si>
    <t>本社　施設・安全管理部</t>
  </si>
  <si>
    <t>横浜市鶴見区平安町二丁目29番地の１</t>
  </si>
  <si>
    <t>営業日　9:00～16:00（土日祝日を除く）</t>
  </si>
  <si>
    <t>40kW</t>
  </si>
  <si>
    <t>Hf型照明設備をLED照明器具に交換した。</t>
  </si>
  <si>
    <t>鉄道コンテナ輸送によるモーダルシフトの推進</t>
  </si>
  <si>
    <t>118</t>
  </si>
  <si>
    <t>ジャパンリアルエステイト投資法人</t>
  </si>
  <si>
    <t>東京都千代田区大手町一丁目１番１号</t>
  </si>
  <si>
    <t>ジャパンリアルエステイト投資法人　事務所</t>
  </si>
  <si>
    <t>東京都千代田区大手町一丁目１番１号　大手町パークビル</t>
  </si>
  <si>
    <t>１０：００～１７：００</t>
  </si>
  <si>
    <t>【ＭＭパークビル共用部照明器具更新工事】                    15階28台、14階28台、13階28台、12階28台、11階28台            10階28台、9階52台、8階28台、7階28台、6階28台、5階28台        4階28台、3階28台、2階28台、1階138台</t>
  </si>
  <si>
    <t>節水機器の導入や水の再利用などにより、水資源の保全を図ります。 また、資源の持続的利用のため、プラスチックの使用削減を含みます。
廃棄物の削減（3R：発生抑制、再使用、リサイクル）を図ります。</t>
  </si>
  <si>
    <t>119</t>
  </si>
  <si>
    <t>株式会社ニップン</t>
  </si>
  <si>
    <t>東京都千代田区麹町４丁目８番地</t>
  </si>
  <si>
    <t>代表取締役社長　前鶴　俊哉</t>
  </si>
  <si>
    <t>神奈川県横浜市神奈川区千若町2-1</t>
  </si>
  <si>
    <t>照明設備を高効率照明に変更</t>
  </si>
  <si>
    <t>蛍光灯67ｗ→LED43.1ｗ(750台×７時間×250日）</t>
  </si>
  <si>
    <t>120</t>
  </si>
  <si>
    <t>相鉄ローゼン株式会社</t>
  </si>
  <si>
    <t>横浜市西区北幸二丁目9番14号</t>
  </si>
  <si>
    <t>代表取締役社長　曽我　清隆</t>
  </si>
  <si>
    <t>相鉄ローゼン株式会社　本社</t>
  </si>
  <si>
    <t>横浜市西区北幸二丁目９番１４号　相鉄本社ビル４階</t>
  </si>
  <si>
    <t>平日（月曜日から金曜日）　９時３０分から１８時２０分まで</t>
  </si>
  <si>
    <t>毎月店舗ごとに電力使用量の管理を行い、使用量多い店舗へは原因究明と対策を行っている。
水道については、節水コマの導入をしている為継続して節水行っている。
レジ袋の有料化店舗においては、マイバッグ持参にご協力頂き温暖化防止対策を行っている。
リサイクルの取り組みとして、牛乳パック・トレーの回収にご協力頂いている。</t>
  </si>
  <si>
    <t>122</t>
  </si>
  <si>
    <t>横浜市場冷蔵株式会社</t>
  </si>
  <si>
    <t>横浜市神奈川区山内町1-1</t>
  </si>
  <si>
    <t>代表取締役社長　　善福　伸一</t>
  </si>
  <si>
    <t>代表取締役社長　善福　伸一</t>
  </si>
  <si>
    <t>横浜市場冷蔵株式会社　総務部総務課</t>
  </si>
  <si>
    <t>平日8:30～16：30</t>
  </si>
  <si>
    <t>123</t>
  </si>
  <si>
    <t>株式会社IHI</t>
  </si>
  <si>
    <t>神奈川県　横浜市　磯子区　新中原町1番地</t>
  </si>
  <si>
    <t>代表取締役社長　井手　博</t>
  </si>
  <si>
    <t>東京都江東区豊洲三丁目1番1号豊洲IHIビル</t>
  </si>
  <si>
    <t>横浜事業所　総務部</t>
  </si>
  <si>
    <t>神奈川県横浜市磯子区新中原町1番地</t>
  </si>
  <si>
    <t>営業日8:30～17:30</t>
  </si>
  <si>
    <t>124</t>
  </si>
  <si>
    <t>株式会社ダスキン</t>
  </si>
  <si>
    <t>大阪府吹田市豊津町1-33</t>
  </si>
  <si>
    <t>代表取締役　大久保　裕行</t>
  </si>
  <si>
    <t>http://www.duskin.co.jp/csr/ecology/regulation/index.html</t>
  </si>
  <si>
    <t>●工場
・高効率照明の導入（ＬＥＤ）※2階260本導入
・省エネ機器（空調）の入れ替え ※14台導入
【算定方法】
・仕事量　2021年度/2020年度　99.5％（0.5％減）
・昼間売電　2020年度1,697千Kwh、2021年度1,529千Kwh
実施後（P列）に1,697×0.995＝1,688千Kwhを入力して算定</t>
  </si>
  <si>
    <t>●eラーニングによる社員への環境教育を継続
●プラスチック製品の使用抑制
　・店舗で使用しているレジ袋、ストロー等のカトラリーについてはバイオマスや紙への素材変更を行い、
　　プラスチック削減への取り組みをを実施
　・ボトルの減容化、詰め替え商品のパウチ化の促進し、プラスチック製品の使用削減を検討</t>
  </si>
  <si>
    <t>125</t>
  </si>
  <si>
    <t>高梨乳業株式会社</t>
  </si>
  <si>
    <t>神奈川県横浜市旭区本宿町５番地</t>
  </si>
  <si>
    <t>高梨乳業株式会社　企画センター</t>
  </si>
  <si>
    <t>横浜市保土ヶ谷区神戸町１３４　ＹＢＰイーストタワー　１３Ｆ</t>
  </si>
  <si>
    <t>月曜日から金曜日まで（国民の祝日・年末年始は除く）
午前10：00～12：00、午後1：00～5：00</t>
  </si>
  <si>
    <t>2021年度
（令和３年度）</t>
  </si>
  <si>
    <t>横浜工場
２０２２年２月 事務棟事務室照明のＬＥＤ化（３４灯）</t>
  </si>
  <si>
    <t>・食品廃棄物をサーマルより、メタン発酵へ一部切り替えをしている。
・冷凍機のフロン漏えい監視装置設置13台の運用し、冷媒漏れの早期発見に努める。</t>
  </si>
  <si>
    <t>ISO14001の取組みと連動した省エネ・廃棄物削減対策の継続実施、WEB会議の推進により移動に係るエネルギーの削減を実施した。
また、冷凍機からのフロン漏えい対策を強化するとともに、温暖化係数の小さい冷媒への移行、老朽化冷凍機に優先順位を付けた更新計画を進めている。</t>
  </si>
  <si>
    <t>126</t>
  </si>
  <si>
    <t>社会福祉法人恩賜財団済生会</t>
  </si>
  <si>
    <t>神奈川県横浜市神奈川区西神奈川1-13-10</t>
  </si>
  <si>
    <t>支部神奈川県済生会 支部長　赤星　透</t>
  </si>
  <si>
    <t>理事長　炭谷　茂</t>
  </si>
  <si>
    <t>東京都港区三田1丁目4番28号 三田国際ビルヂング21階</t>
  </si>
  <si>
    <t>神奈川県済生会（個別票に記載の各事業所においても閲覧可）</t>
  </si>
  <si>
    <t>横浜市神奈川区西神奈川1-13-10
（各事業所において閲覧の場合は、個別票記載の所在地住所参照）</t>
  </si>
  <si>
    <t>AM10～PM12時、PM1時～4時迄</t>
  </si>
  <si>
    <t>・栄養課直管蛍光ランプをLEDに交換（122本）
・敷地内水銀灯（250Ｗ）器具をLED器具に交換（19台）</t>
  </si>
  <si>
    <t>129</t>
  </si>
  <si>
    <t>ＪＦＥスチール株式会社</t>
  </si>
  <si>
    <t>川崎市川崎区扇島1番地1号</t>
  </si>
  <si>
    <t>JFEスチール株式会社</t>
  </si>
  <si>
    <t>東日本製鉄所(京浜地区)　
専務執行役員　地区所長　古米 孝行</t>
  </si>
  <si>
    <t>代表取締役社長　北野 嘉久</t>
  </si>
  <si>
    <t>東京都千代田区内幸町二丁目2番3号</t>
  </si>
  <si>
    <t>アメニティホール</t>
  </si>
  <si>
    <t>９～１７時</t>
  </si>
  <si>
    <t>130</t>
  </si>
  <si>
    <t>株式会社横浜ベイホテル東急</t>
  </si>
  <si>
    <t>神奈川県横浜市西区みなとみらい
2丁目3番7号</t>
  </si>
  <si>
    <t>代表取締役　　飯塚　雅人</t>
  </si>
  <si>
    <t>神奈川県横浜市西区みなとみらい2丁目3番7号</t>
  </si>
  <si>
    <t>フロントカウンターで閲覧(事前に連絡のこと)</t>
  </si>
  <si>
    <t>業務用冷蔵庫の更新</t>
  </si>
  <si>
    <t>グリーンコイン制度の導入</t>
  </si>
  <si>
    <t>133</t>
  </si>
  <si>
    <t>株式会社ＤＮＰテクノパック</t>
  </si>
  <si>
    <t>横浜市都筑区池辺町3500番地</t>
  </si>
  <si>
    <t>横浜工場長　谷古宇　学</t>
  </si>
  <si>
    <t>代表取締役　鈴木　康仁</t>
  </si>
  <si>
    <t>株式会社ＤＮＰテクノパック　横浜工場　総務課</t>
  </si>
  <si>
    <t>14:00～16:00（土日、祝日は除く）
＊申込は閲覧希望日の2日前でお願いします</t>
  </si>
  <si>
    <t xml:space="preserve">製造エリア、事務所エリアの110W、40Wタイプの照明器具をLEDに更新した。
</t>
  </si>
  <si>
    <t>134</t>
  </si>
  <si>
    <t>J-POWER ジェネレーションサービス株式会社</t>
  </si>
  <si>
    <t>東京都中央区銀座六丁目15番地1号</t>
  </si>
  <si>
    <t>電源開発株式会社</t>
  </si>
  <si>
    <t>東京都中央区銀座六丁目15番1号</t>
  </si>
  <si>
    <t>電源開発株式会社　磯子火力発電所　PR館</t>
  </si>
  <si>
    <t>横浜市磯子区新磯子町37番の2</t>
  </si>
  <si>
    <t>10:00～16:30(日曜日休館)</t>
  </si>
  <si>
    <t>GWh</t>
  </si>
  <si>
    <t>設備容量　10kW</t>
  </si>
  <si>
    <t>135</t>
  </si>
  <si>
    <t>伊藤忠テクノソリューションズ株式会社</t>
  </si>
  <si>
    <t>その他の再エネ（フリークーリングシステム）</t>
  </si>
  <si>
    <t>熱交換器能力 590〔Rt〕
冬季低温外気により冷水を製造</t>
  </si>
  <si>
    <t>その他の再エネ（プレクーリングシステム）</t>
  </si>
  <si>
    <t>熱交換器能力 1443〔Rt〕
冬季低温外気により冷凍機一次冷水を予熱</t>
  </si>
  <si>
    <t>その他の再エネ（ヒートポンプチラー）</t>
  </si>
  <si>
    <t>冷水温度差を利用して温水を生成
冷水側108.3kW 温水側151.1kW</t>
  </si>
  <si>
    <t>照明器具をLED器具へ更新（東館 3階 35z、36z）</t>
  </si>
  <si>
    <t>136</t>
  </si>
  <si>
    <t>国立大学法人東京工業大学</t>
  </si>
  <si>
    <t>東京都目黒区大岡山二丁目１２番１号</t>
  </si>
  <si>
    <t xml:space="preserve">学長　益　一哉　 </t>
  </si>
  <si>
    <t xml:space="preserve">学長　益　一哉 </t>
  </si>
  <si>
    <t>・新型コロナウィルス感染拡大防止対策による一部遠隔授業等
・節電と省エネガイドラインによる全学的省エネ推進
・高効率機器への更新等</t>
  </si>
  <si>
    <t>J3(10kW)</t>
  </si>
  <si>
    <t>G2(10kW)</t>
  </si>
  <si>
    <t>R3(10kW)</t>
  </si>
  <si>
    <t>S8(5kW)元素戦略</t>
  </si>
  <si>
    <t>S3(30kw)</t>
  </si>
  <si>
    <t>照明器具をLED型に更新</t>
  </si>
  <si>
    <t>紙使用量の削減</t>
  </si>
  <si>
    <t>137</t>
  </si>
  <si>
    <t>株式会社横浜都市みらい</t>
  </si>
  <si>
    <t>横浜市都筑区荏田東四丁目10番4号</t>
  </si>
  <si>
    <t>代表取締役社長　椿　真吾</t>
  </si>
  <si>
    <t>営業日の午前9時30分～午後5時00分</t>
  </si>
  <si>
    <t>・クールビズ（5月～10月）、ウォームビズ（11月～4月）を実施
・環境配慮型商品の購入を推奨</t>
  </si>
  <si>
    <t>139</t>
  </si>
  <si>
    <t>学校法人聖マリアンナ医科大学</t>
  </si>
  <si>
    <t>神奈川県川崎市宮前区菅生２-１６-１</t>
  </si>
  <si>
    <t>理事長　明石　勝也</t>
  </si>
  <si>
    <t>横浜市西部病院内　総務課</t>
  </si>
  <si>
    <t>横浜市旭区矢指町1197-1</t>
  </si>
  <si>
    <t>午前９時～午後４時</t>
  </si>
  <si>
    <t>140</t>
  </si>
  <si>
    <t>学校法人慶應義塾</t>
  </si>
  <si>
    <t>東京都港区三田二丁目１５番４５号</t>
  </si>
  <si>
    <t>理事長　伊藤　公平</t>
  </si>
  <si>
    <t>日吉キャンパス事務センター</t>
  </si>
  <si>
    <t>神奈川県横浜市港北区日吉四丁目１番１号</t>
  </si>
  <si>
    <t>９：００～１６：００（平日のみ）</t>
  </si>
  <si>
    <t>10KW×１台</t>
  </si>
  <si>
    <t>誘導灯42台,外灯38台をLED器具に更新。(矢上ｷｬﾝﾊﾟｽ)</t>
  </si>
  <si>
    <t>141</t>
  </si>
  <si>
    <t>ＪＦＥエンジニアリング株式会社</t>
  </si>
  <si>
    <t>横浜市鶴見区末広町二丁目１番地</t>
  </si>
  <si>
    <t>横浜本社　常務執行役員  藤森  拓也</t>
  </si>
  <si>
    <t>代表取締役社長  大下  元</t>
  </si>
  <si>
    <t>東京都千代田区内幸町二丁目２番３号</t>
  </si>
  <si>
    <t>JFEエンジニアリング(株)横浜本社　総務部 不動産・施設管理室</t>
  </si>
  <si>
    <t>９：００ ～ １６：００（稼働日に限る）</t>
  </si>
  <si>
    <t>千人</t>
  </si>
  <si>
    <t>50kW、6kW</t>
  </si>
  <si>
    <t>年約50</t>
  </si>
  <si>
    <t>3ビル計285.12kW</t>
  </si>
  <si>
    <t>構内工場照明灯のLED化
実施前：計486灯、328,640w(全て水銀灯)
実施後：計242灯、 45,537w
使用時間：10h/日
稼働    ：20日/月</t>
  </si>
  <si>
    <t>143</t>
  </si>
  <si>
    <t>相鉄ホテル株式会社</t>
  </si>
  <si>
    <t>神奈川県横浜市西区
北幸一丁目3番23号</t>
  </si>
  <si>
    <t>代表取締役社長　加藤　尊正</t>
  </si>
  <si>
    <t>神奈川県横浜市西区北幸一丁目3番23号</t>
  </si>
  <si>
    <t>相鉄ホテル株式会社運営管理部施設</t>
  </si>
  <si>
    <t>神奈川県横浜市西区北幸一丁目3番23号
　　　　　　横浜ﾍﾞｲｼｪﾗﾄﾝ ﾎﾃﾙ&amp;ﾀﾜｰｽﾞ7F　運営管理部施設</t>
  </si>
  <si>
    <t>　9:00～18:00</t>
  </si>
  <si>
    <t>■食品廃棄物の減量化及び再利用（自立循環型食品ﾘｻｲｸﾙﾙｰﾌﾟ（通称：ﾔｻｲｸﾙ）の構築）
■行政官庁推進の共同取組みへの積極参加（WWF,横浜市協働EARTHHOURへの参加、
  環境省主催ｸｰﾙ・ｱｰｽﾃﾞｰへの参加、打ち水の実施）
■従業員に対する啓発活動及び環境教育の実施（環境に関する月間目標の掲示）
■実施済の省ｴﾈﾙｷﾞｰ対策に対し、BEMSを用いた効果検証の実施。
■2022年1月より東京電力エナジーパートナーのはまっ子電気に加入、環境価値を有する電力を利用</t>
  </si>
  <si>
    <t>144</t>
  </si>
  <si>
    <t>東急バス株式会社</t>
  </si>
  <si>
    <t>東京都目黒区東山三丁目８番１号</t>
  </si>
  <si>
    <t>取締役社長　古川　卓</t>
  </si>
  <si>
    <t>東急バス株式会社　本社　（サステナブル推進部）</t>
  </si>
  <si>
    <t>東京都目黒区東山３－８－１　東急池尻大橋ビル４Ｆ</t>
  </si>
  <si>
    <t>平日　9時30分～12時30分／13時15分～18時10分</t>
  </si>
  <si>
    <t>環境保全活動推進体制に基づき推進体制を整備。環境方針の策定、グリーン経営の認証更新等計画の実行。</t>
  </si>
  <si>
    <t>運行管理者が運行ルート、ダイヤを効率的に策定及び点呼執行時運転者に指示伝達の実施。</t>
  </si>
  <si>
    <t>工場整備管理者が軽油使用量、走行距離を車両ごとに記録の実施。燃費の改善等管理者会議にて報告。</t>
  </si>
  <si>
    <t>運行管理者が、運転状況をデジタルタコグラフで数値化し省エネ運転の周知を図る。</t>
  </si>
  <si>
    <t>整備管理者が日常点検が適切に行われているか日々実施。運輸局主催の整備管理者講習会に参加の実施。</t>
  </si>
  <si>
    <t>毎年11月セーフティエコドライブ運動の実施により省エネ運転の励行に務めた。</t>
  </si>
  <si>
    <t xml:space="preserve">□ 全社的なエネルギー、水道、コピー用紙、廃棄物（産廃含む）の昨年比較について
    電気1.8％　ガス△14.8%　水道△12.9%　コピー用紙△27.2%　廃棄物（産廃含む）57.2%
※ 電気使用量増加については、新たにバス停を計上したことによる。
　 産業廃棄物については、青葉区内の青葉台営業所事務棟の建替工事により大幅に増加した。
</t>
  </si>
  <si>
    <t>147</t>
  </si>
  <si>
    <t>東京液化酸素株式会社</t>
  </si>
  <si>
    <t>神奈川県横浜市磯子区新磯子町３０番の１</t>
  </si>
  <si>
    <t>事務所窓口</t>
  </si>
  <si>
    <t>横浜市磯子区新磯子町３０番の１</t>
  </si>
  <si>
    <t>土日、祝日、当社指定休日を除いた平日の９時－１２時、１３時－１７時</t>
  </si>
  <si>
    <t>ﾌﾟﾗﾝﾄ照明設備（水銀灯、蛍光灯）のLED化。
①製造室2階（高天井照明）300W水銀灯27台のLED化
②製造室・電気室・分析室照明（天井照明）40W2灯式蛍光灯52台のLED化
③外灯・道路照明（ﾊｲｳｴｲ型照明）400W水銀灯32台のLED化</t>
  </si>
  <si>
    <t>148</t>
  </si>
  <si>
    <t>日揮ホールディングス株式会社</t>
  </si>
  <si>
    <t>横浜市西区みなとみらい2-3-1</t>
  </si>
  <si>
    <t>代表取締役社長　石塚　忠</t>
  </si>
  <si>
    <t>神奈川県横浜市西区みなとみらい２－３－１</t>
  </si>
  <si>
    <t>日揮ホールディングス横浜本社内　地下2階　環境センター</t>
  </si>
  <si>
    <t>横浜市西区みなとみらい2－3－1</t>
  </si>
  <si>
    <t>10:00～17:00　(土日祝日を除く)</t>
  </si>
  <si>
    <t>千ｍ2</t>
  </si>
  <si>
    <t>空調機更新　3フロア/36台</t>
  </si>
  <si>
    <t>・毎週水曜日のノー残業デー、エコキャップ運動
・ライトダウンキャンペーン、アースアワーキャンペーンへの参加
・やどりぎ水源の森林作り活動
・廃棄物の減量化、リサイクル化
・ブラインド使用による遮熱対策</t>
  </si>
  <si>
    <t>・エネルギー安定供給と脱炭素化の両立
・資源利用に関する環境負荷低減</t>
  </si>
  <si>
    <t>149</t>
  </si>
  <si>
    <t>株式会社トヨタオートモールクリエイト</t>
  </si>
  <si>
    <t xml:space="preserve">愛知県名古屋市中村区平池町四丁目60番地12 </t>
  </si>
  <si>
    <t>代表取締役社長　河合　利夫</t>
  </si>
  <si>
    <t>トレッサ横浜　サポートセンター</t>
  </si>
  <si>
    <t>神奈川県横浜市港北区師岡町700番地</t>
  </si>
  <si>
    <t>10:00～19：00</t>
  </si>
  <si>
    <t>毎月1回過去のデータ比べ検討会実施。</t>
  </si>
  <si>
    <t>店舗にお知らせを出すなど対応実施。</t>
  </si>
  <si>
    <t>150</t>
  </si>
  <si>
    <t>東京ガス株式会社</t>
  </si>
  <si>
    <t>東京都港区海岸１－５－２０</t>
  </si>
  <si>
    <t>https://tokyo-gas.disclosure.site/ja/themes/131</t>
  </si>
  <si>
    <t>147㎡、205㎡</t>
  </si>
  <si>
    <t>MJ</t>
  </si>
  <si>
    <t>10×2kW,7kW,22kW</t>
  </si>
  <si>
    <t>根岸LNG基地
LPGポンプ自動発停下限値変更による電力使用量の削減</t>
  </si>
  <si>
    <t>151</t>
  </si>
  <si>
    <t>イッツ・コミュニケーションズ株式会社</t>
  </si>
  <si>
    <t>東京都渋谷区南平台町５番６号</t>
  </si>
  <si>
    <t>東京都世田谷区用賀４丁目１０－１　世田谷ビジネススクエア</t>
  </si>
  <si>
    <t>神奈川県川崎市高津区久本3-5-7 新溝ノ口ビル</t>
  </si>
  <si>
    <t>イッツ・コミュニケーションズ株式会社　溝ノ口事務所</t>
  </si>
  <si>
    <t>9:30-17:00</t>
  </si>
  <si>
    <t>100㎡</t>
  </si>
  <si>
    <t>自販機を省エネタイプへ入替することによる電力使用量削減</t>
  </si>
  <si>
    <t>153</t>
  </si>
  <si>
    <t>横浜新都市センター株式会社</t>
  </si>
  <si>
    <t>神奈川県横浜市西区高島二丁目12番6号</t>
  </si>
  <si>
    <t>取締役社長　原田　一之</t>
  </si>
  <si>
    <t>横浜新都市センター本社</t>
  </si>
  <si>
    <t>平日9:15～17:45（土日祝日ならびに年末年始を除く）</t>
  </si>
  <si>
    <t>横浜新都市ビル、1階バスレーン、LED照明への更新（221台）</t>
  </si>
  <si>
    <t>155</t>
  </si>
  <si>
    <t>鈴江コーポレーション株式会社</t>
  </si>
  <si>
    <t>神奈川県横浜市中区日本大通７番地</t>
  </si>
  <si>
    <t>代表取締役　田留　晏</t>
  </si>
  <si>
    <t>鈴江コーポレーション㈱　本社　管理本部　総務部　総務・法務課</t>
  </si>
  <si>
    <t>横浜市中区日本大通７番地</t>
  </si>
  <si>
    <t>午前９時～午後５時（祝日を除く月曜日から金曜日）</t>
  </si>
  <si>
    <t>本社のみ空気環境測定実施、他事業所では現時点で空気環境の把握がなされていない状況</t>
  </si>
  <si>
    <t>設備無し</t>
  </si>
  <si>
    <t>水冷AC更新工事</t>
  </si>
  <si>
    <t>157</t>
  </si>
  <si>
    <t>国立大学法人横浜国立大学</t>
  </si>
  <si>
    <t>神奈川県横浜市保土ケ谷区常盤台79－1</t>
  </si>
  <si>
    <t>学長　梅原　出</t>
  </si>
  <si>
    <t>http://shisetsu.ynu.ac.jp/gakugai/shisetsu/4kan_mane/ondanka/ondanka/ondankataisaku.html</t>
  </si>
  <si>
    <t>都市科学部講義棟改修に伴い、照明器具をLED化</t>
  </si>
  <si>
    <t>159</t>
  </si>
  <si>
    <t>SMBC日興証券株式会社</t>
  </si>
  <si>
    <t>鶴見日興ビル　中央監視盤室</t>
  </si>
  <si>
    <t>神奈川県横浜市鶴見区大東町12-12　鶴見日興ビル運用棟１階</t>
  </si>
  <si>
    <t xml:space="preserve"> 9:00～17:00</t>
  </si>
  <si>
    <t>160</t>
  </si>
  <si>
    <t>日興システムソリューションズ株式会社</t>
  </si>
  <si>
    <t>神奈川県横浜市鶴見区大東町12-1</t>
  </si>
  <si>
    <t>取締役社長　岩田　滋</t>
  </si>
  <si>
    <t xml:space="preserve">  9:00～17:00</t>
  </si>
  <si>
    <t>161</t>
  </si>
  <si>
    <t>生活協同組合ユーコープ</t>
  </si>
  <si>
    <t>2号3号</t>
  </si>
  <si>
    <t>横浜市中区桜木町１－１－８
日石横浜ビル</t>
  </si>
  <si>
    <t>代表理事理事長　當具　伸一</t>
  </si>
  <si>
    <t>横浜市中区桜木町１－１－８　日石横浜ビル</t>
  </si>
  <si>
    <t>9:00－17:30　閲覧希望の場合は事前にご連絡ください。(045-305-6115)</t>
  </si>
  <si>
    <t>千ｋｍ</t>
  </si>
  <si>
    <t>竹山店・日限山店において冷蔵冷凍設備を高効率機器へ更新</t>
  </si>
  <si>
    <t>「2030年に向けたユーコープの環境基本政策」をに基づき、各部署でCO₂排出量の削減、持続可能な社会に配慮した商品の取り扱い・普及、廃棄物の削減を進めました。
6月の環境月間にステークホルダーに対し環境配慮商品の利用普及、環境に配慮したくらしの啓発、レジ袋持参、容器包装の回収などに取り組みました。</t>
  </si>
  <si>
    <t>163</t>
  </si>
  <si>
    <t>横浜市交通局</t>
  </si>
  <si>
    <t>神奈川県横浜市中区本町６丁目50番地の10</t>
  </si>
  <si>
    <t>横浜市交通事業管理者 三村　庄一</t>
  </si>
  <si>
    <t>横浜市交通事業管理者　三村　庄一</t>
  </si>
  <si>
    <t>https://www.city.yokohama.lg.jp/kotsu/kigyo/anzen/sonotataisaku.html</t>
  </si>
  <si>
    <t>164</t>
  </si>
  <si>
    <t>オニキス・リアルティ有限会社</t>
  </si>
  <si>
    <t>東京都中央区日本橋一丁目４番１号
日本橋一丁目ビルディング</t>
  </si>
  <si>
    <t>取締役　三品　貴仙</t>
  </si>
  <si>
    <t>東京都中央区日本橋一丁目４番１号　日本橋一丁目ビルディング</t>
  </si>
  <si>
    <t>ノースポート・モール　防災センター受付</t>
  </si>
  <si>
    <t>神奈川県横浜市都筑区中川中央1-25-１</t>
  </si>
  <si>
    <t>165</t>
  </si>
  <si>
    <t>ユニー株式会社</t>
  </si>
  <si>
    <t>愛知県稲沢市天池五反田町1番地</t>
  </si>
  <si>
    <t>代表取締役社長　関口　憲司</t>
  </si>
  <si>
    <t>アピタ戸塚店・アピタ長津田店のサ-ビスカウンタ－</t>
  </si>
  <si>
    <t>戸塚区上倉田町７６９番１号・緑区長津田みなみ台４－７－１</t>
  </si>
  <si>
    <t>各店の営業時間内</t>
  </si>
  <si>
    <t>太陽電池モジュール　２９３Ｗ×４２　２４０Ｗ×５４枚</t>
  </si>
  <si>
    <t>年間発電量　約２９</t>
  </si>
  <si>
    <t>[基本方針]ユニー株式会社は、持続可能な社会を目指し、低炭素社会・循環型社会・自然共生社会を実現するため、以下の環境方針に基づき、継続的な環境保全活動を行っています。
[環境方針]
１総合小売業として環境負荷の少ない安全安心な商品及びサービスの提供と店舗開発推進に努めます。
２全従業員が環境問題に関心を持ち、環境マネジメントシステムを機能させ、運用することにより、汚染防止の予防及び持続可能な改善に努めます
３環境側面に関係して適用可能な法的要求項目､ｴｺ･ﾌｧｰｽﾄの約束及び当社が同意のその他の要求項目を遵守しお客様ならびに一般市民･行政機関とﾊﾟｰﾄﾅｰｼｯﾌﾟをとり人と環境に優しい持続可能な社会の実現に努めます。
４持続可能な社会を目指した環境目的を設定し、営業活動を通じて、
　○低炭素社会の実現のため、省エネ型店舗・サプライチェーン全体でCO２排出量の削減を目指します。
　○循環型社会実現のため廃棄物削減やﾘｻｲｸﾙの推進に努め､また容器包装の削減とﾘｻｲｸﾙ推進に努めます。
　○自然共生社会実現のため、食品リサイクルループの構築、生態系保全に配慮した商品を販売します
　○次世代を担う子どもたちに、持続可能な社会について学ぶ環境学習を実施します。
５この環境方針を実行･維持し広く一般に開示し､お客様と一緒に地球環境保全活動及び社会貢献活動を推進します。
[主要なエネルギー使用設備の更新等の検討]
①更新の対象となる主要なエネルギー使用設備
②上記①の設備を選択した理由
③設備更新スケジュール</t>
  </si>
  <si>
    <t>166</t>
  </si>
  <si>
    <t>髙田工業株式会社</t>
  </si>
  <si>
    <t>横浜市中区豊浦町2番地3</t>
  </si>
  <si>
    <t>代表取締役社長執行役員　松山　静夫</t>
  </si>
  <si>
    <t>神奈川県横浜市中区豊浦町2番地3</t>
  </si>
  <si>
    <t>https://takada-industries.com/sustainability/</t>
  </si>
  <si>
    <t>塗装オーブン台車３台連結投入による稼働時間短縮による燃焼ガス使用量の削減</t>
  </si>
  <si>
    <t>167</t>
  </si>
  <si>
    <t>株式会社ルネサンス</t>
  </si>
  <si>
    <t>東京都墨田区両国2-10-14両国シティコア3F</t>
  </si>
  <si>
    <t>代表取締役社長執行役員　岡本利治</t>
  </si>
  <si>
    <t>http://www.s-renaissance.co.jp/corp/IR/index.html</t>
  </si>
  <si>
    <t>ボイラーの運転開始時間の見直し（事業所ごとに営業開始時間に合わせた昇温時間を確認し設定）</t>
  </si>
  <si>
    <t>168</t>
  </si>
  <si>
    <t>富士ソフト株式会社</t>
  </si>
  <si>
    <t>神奈川県横浜市中区桜木町1-1</t>
  </si>
  <si>
    <t>代表取締役 社長執行役員 坂下 智保</t>
  </si>
  <si>
    <t>代表取締役 社長執行役員　坂下　智保</t>
  </si>
  <si>
    <t>09：00　～　17：30</t>
  </si>
  <si>
    <t>169</t>
  </si>
  <si>
    <t>株式会社アイネット</t>
  </si>
  <si>
    <t>横浜市西区みなとみらい3-3-1
三菱重工横浜ビル23階</t>
  </si>
  <si>
    <t>横浜市西区みなとみらい3-3-1　三菱重工横浜ビル23階</t>
  </si>
  <si>
    <t>株式会社アイネット　本社</t>
  </si>
  <si>
    <t>10：00～17：00（土・日・祝日除く）</t>
  </si>
  <si>
    <t>2021年7月空調用室外機向け散水システム導入
（第2データセンターⅠ期棟）
・屋上設置の空調室外機に散水を行い、
　熱交換器を向上させる対策
　（外気温25℃以上にて稼働）</t>
  </si>
  <si>
    <t>170</t>
  </si>
  <si>
    <t>林精鋼株式会社</t>
  </si>
  <si>
    <t>横浜市戸塚区戸塚町407</t>
  </si>
  <si>
    <t>取締役　工場長　野﨑　周作</t>
  </si>
  <si>
    <t>代表取締役　社長　林　幹也</t>
  </si>
  <si>
    <t>東京都大田区東六郷2-8-3</t>
  </si>
  <si>
    <t>林精鋼株式会社　戸塚第1工場</t>
  </si>
  <si>
    <t>神奈川県横浜市戸塚区戸塚町407</t>
  </si>
  <si>
    <t>08:00～17:00</t>
  </si>
  <si>
    <t>171</t>
  </si>
  <si>
    <t>株式会社プリンスホテル</t>
  </si>
  <si>
    <t>東京都豊島区南池袋一丁目16番15号</t>
  </si>
  <si>
    <t>取締役社長　齊藤 朝秀</t>
  </si>
  <si>
    <t>株式会社西武リアルティソリューションズ</t>
  </si>
  <si>
    <t>10:00～17:00</t>
  </si>
  <si>
    <t>2019年2月以降新型コロナウイルスの影響による客室稼働、レストラン利用の減少によりエネルギーが減少した。また、経費削減を実施したことにより更に使用量減少となった。</t>
  </si>
  <si>
    <t>・食品ロス削減推進法に基づく、従業員への啓発促進し無駄を削減。　　　　　　　　　　　　　　　　　　　　　　　　　　　　　　　　　　　　　　　　　　　・食品リサイクル法に基づく食品廃棄物の減量化推進。　　　　　　　　　　　　　　　　　　　　　　　　　　　　　　　　　　　　　　　　　　　　　　　　　　　　　　　・レストラン等で使用しているストローを紙製へ切替。　　　　　　　　　　　　　　　　　　　　　　　　　　　　　　　　　　　　　　　　　　　　　　　　　　　　　　　・売店等で渡していたプラスチック製買い物袋を有料にし、マイバック使用を推進　　　　　　　　　　　　　　　　　　　　　　　　　　　　　　　　　　　　　　　　　　（国内施設の直営店舗においてプラスチック製の買い物袋の有料化を開始し、3円/枚にて販売し、その売上金を各施設が位置する地方自治体に寄付し、地域の環境保全活動や社会貢献活動に利用して頂いている。</t>
  </si>
  <si>
    <t>（１）空 調：ﾊﾞｯｸｽﾍﾟｰｽﾌｧﾝｺｲﾙについて従業員の利用の少ない時間帯（夜間）で停止し省エネを図った。　　　　　　　　　　　　　　　　　　　　　　　　　　　　　　　
（２）照 明：従業員に対して節電の呼びかけをし、空室・不在時、人のいない場所の消灯の徹底を図った。　　　　　　　　　　　　　　　　　　　　　　　　　　　　　　　　　　　　　　　　　　　　　　　　　　　　　　　　　　　　　　　　　　　　　　　　　　　　　　　　　　　　　　　　　　　　　　　　　　　　　　　　　　　　　　　　　　　　　（３）OA機器：コピー・プリンター機等の必要最小限のもの以外は電源オフ　　　　　　　　　　　　　　　　　　　　　　　　　　　　　　　　　　　　　　　　　　　　　　　　　　　　　　　　　　　　　　　　　　　　　　　　　　　　　　　　　　　　　　　　　　　　　　　　　　　　　　　　　　　　　　　　　　　　　　　　　　　　　　　　　　　　　　　　　　　（４）その他：集約印刷の初期制約の実施、階段２up３downの推進し取組んでいる。                                                                           （５）体　制：温室効果ガス削減についてビルオーナー側と連携を図り、全社で削減を推進。</t>
  </si>
  <si>
    <t>174</t>
  </si>
  <si>
    <t>株式会社横浜八景島</t>
  </si>
  <si>
    <t>神奈川県横浜市金沢区八景島</t>
  </si>
  <si>
    <t>代表取締役社長　竹口　豊</t>
  </si>
  <si>
    <t>管理センターおよびインフォメーションブース</t>
  </si>
  <si>
    <t>10:00～18：00</t>
  </si>
  <si>
    <t>ベイマーケットD棟2階空調設備の更新</t>
  </si>
  <si>
    <t>175</t>
  </si>
  <si>
    <t>株式会社日立製作所</t>
  </si>
  <si>
    <t>東京都千代田区丸の内一丁目6番6号</t>
  </si>
  <si>
    <t>執行役社長 小島 啓二</t>
  </si>
  <si>
    <t>日立製作所　サステナビリティ推進本部</t>
  </si>
  <si>
    <t>10:00 ～11:30 , 13:30～16:00（土日、祝祭日、及び当社休日を除く）</t>
  </si>
  <si>
    <t>500kW　両面採光型</t>
  </si>
  <si>
    <t>176</t>
  </si>
  <si>
    <t>日本生命保険相互会社</t>
  </si>
  <si>
    <t>東京都千代田区丸の内１－６－６</t>
  </si>
  <si>
    <t>日本生命保険相互会社　不動産部　事務所</t>
  </si>
  <si>
    <t>東京都千代田区丸の内1-6-6</t>
  </si>
  <si>
    <t>平日 10時から12時、13時から17時</t>
  </si>
  <si>
    <t>当社は、地球環境保護への取組が全ての人類・企業にとって最重要課題であると認識しています。2001年に制定した「環境憲章」では、事業活動のあらゆる分野で環境に配慮した行動に努め、日本生命だけでなく、グループ会社やビジネスパートナーとともに、かけがえのない地球環境を次世代へ継承することを目指しています。</t>
  </si>
  <si>
    <t>177</t>
  </si>
  <si>
    <t>相鉄バス株式会社</t>
  </si>
  <si>
    <t>横浜市西区北幸2-9-14</t>
  </si>
  <si>
    <t>10：00～12：00　／　13：00～17：00</t>
  </si>
  <si>
    <t>特になし</t>
  </si>
  <si>
    <t>178</t>
  </si>
  <si>
    <t>三菱ケミカル株式会社</t>
  </si>
  <si>
    <t>東京都千代田区丸の内1-1-1</t>
  </si>
  <si>
    <t>東京都千代田区丸の内１丁目１番１号</t>
  </si>
  <si>
    <t>三菱ケミカル株式会社　Science &amp; Innovation Center 研究推進部動力グループ</t>
  </si>
  <si>
    <t>神奈川県横浜市青葉区鴨志田町1000</t>
  </si>
  <si>
    <t>平日　9:00～17:00（12:00～13:00は除く）</t>
  </si>
  <si>
    <t>排水処理設備曝気槽の液深、DO管理値改善により、曝気エアー量削減、ブロワー稼働電力の削減</t>
  </si>
  <si>
    <t>179</t>
  </si>
  <si>
    <t>日清オイリオグループ株式会社</t>
  </si>
  <si>
    <t>東京都中央区新川一丁目23番1号</t>
  </si>
  <si>
    <t>代表取締役社長　久野 貴久</t>
  </si>
  <si>
    <t>　横浜磯子事業場</t>
  </si>
  <si>
    <t>　横浜市磯子区新森町1番地</t>
  </si>
  <si>
    <t>　9:00～16:00（土・日・祝日を除く）</t>
  </si>
  <si>
    <t xml:space="preserve">工程の集約化によるエネルギー使用量の作減
（電気・ガス・蒸気）
</t>
  </si>
  <si>
    <t>181</t>
  </si>
  <si>
    <t>株式会社ルミネ</t>
  </si>
  <si>
    <t>東京都渋谷区代々木二丁目2番2号</t>
  </si>
  <si>
    <t>ルミネ横浜店　Ｂ１Ｆ　受付カウンター</t>
  </si>
  <si>
    <t>横浜市西区高島２－１６－１　ルミネ横浜店</t>
  </si>
  <si>
    <t>11:00～17:00（土日、祝日、年末年始は除く）</t>
  </si>
  <si>
    <t>該当設備無し</t>
  </si>
  <si>
    <t>空調設備（P-MAC）の老朽取り換えにおいて省エネ型のP-MACの更新を実施（31台実施）</t>
  </si>
  <si>
    <t>183</t>
  </si>
  <si>
    <t>株式会社ヨーク</t>
  </si>
  <si>
    <t>株式会社ヨーク　</t>
  </si>
  <si>
    <t>ヨークマート立場店</t>
  </si>
  <si>
    <t>神奈川県横浜市泉区和泉町4042-2</t>
  </si>
  <si>
    <t>節水コマ等を利用して、節水に努める。</t>
  </si>
  <si>
    <t>184</t>
  </si>
  <si>
    <t>フジパン株式会社</t>
  </si>
  <si>
    <t>横浜市旭区上白根３－３９－１</t>
  </si>
  <si>
    <t>代表取締役　安田　智彦</t>
  </si>
  <si>
    <t>愛知県名古屋市瑞穂区松園町１－５０</t>
  </si>
  <si>
    <t>事務所に掲示</t>
  </si>
  <si>
    <t>１０：００～１５：００</t>
  </si>
  <si>
    <t>t</t>
  </si>
  <si>
    <t>185</t>
  </si>
  <si>
    <t>山崎製パン株式会社</t>
  </si>
  <si>
    <t>東京都千代田区岩本町三丁目10番1号</t>
  </si>
  <si>
    <t>代表取締役社長　飯島　延浩</t>
  </si>
  <si>
    <t>代表取締役社長　飯島延浩</t>
  </si>
  <si>
    <t>山崎製パン株式会社総務部環境対策課</t>
  </si>
  <si>
    <t>発電容量：10.42kW</t>
  </si>
  <si>
    <t>186</t>
  </si>
  <si>
    <t>株式会社そごう・西武</t>
  </si>
  <si>
    <t>代表取締役　林　拓二</t>
  </si>
  <si>
    <t>〒171-0022　東京都豊島区南池袋1-18-21　西武池袋本店書籍館</t>
  </si>
  <si>
    <t>各店舗　総合事務所総務部</t>
  </si>
  <si>
    <t>横浜店：西区高島2-18-1　　東戸塚店：戸塚区品濃町537-1</t>
  </si>
  <si>
    <t>営業日の10：00～18：00</t>
  </si>
  <si>
    <t>全社の環境取組概要は、そごう・西武ホームページよりダウンロード可能</t>
  </si>
  <si>
    <t>187</t>
  </si>
  <si>
    <t>株式会社資生堂</t>
  </si>
  <si>
    <t>東京都港区東新橋1-6-2</t>
  </si>
  <si>
    <t>資生堂 グローバルイノベーションセンター　受付</t>
  </si>
  <si>
    <t>横浜市西区高島1-2-11</t>
  </si>
  <si>
    <t>190</t>
  </si>
  <si>
    <t>横浜市教育委員会</t>
  </si>
  <si>
    <t>神奈川県横浜市中区本町6丁目50番地の10</t>
  </si>
  <si>
    <t>事務局 教育長　鯉渕　信也</t>
  </si>
  <si>
    <t>横浜市教育委員会事務局総務課</t>
  </si>
  <si>
    <t>横浜市中区本町6丁目50番地の10</t>
  </si>
  <si>
    <t>月曜日から金曜日まで（国民の祝日・年末年始は除く）8時45分から17時15分まで（12時から13時までは除く）</t>
  </si>
  <si>
    <t>太陽光発電10KWほか</t>
  </si>
  <si>
    <t>太陽熱集熱器（循環式平板型）ほか</t>
  </si>
  <si>
    <t>不明</t>
  </si>
  <si>
    <t>風力発電機付ソーラー照明灯</t>
  </si>
  <si>
    <t>太陽光発電120W、風力発電108KWほか</t>
  </si>
  <si>
    <t>学校内の蛍光灯や水銀灯を、LED照明に更新</t>
  </si>
  <si>
    <t>191</t>
  </si>
  <si>
    <t>横浜市水道局</t>
  </si>
  <si>
    <t>横浜市水道事業管理者</t>
  </si>
  <si>
    <t>水道局長　山　岡　秀　一</t>
  </si>
  <si>
    <t>横浜市水道局　総務部総務課庶務係</t>
  </si>
  <si>
    <t>神奈川県横浜市中区本町６丁目50番地の10  横浜市役所20階</t>
  </si>
  <si>
    <t>月曜日から金曜日まで（国民の祝日・年末年始は除く）の8時45分から17時15分まで（12時から13時までは除く）</t>
  </si>
  <si>
    <t>2019～2021</t>
  </si>
  <si>
    <t>保木ポンプ場、中尾配水池を運用状況に応じて必要な量だけポンプを動かすことのできるVVVF方式に更新</t>
  </si>
  <si>
    <t>192</t>
  </si>
  <si>
    <t>横浜市医療局病院経営本部</t>
  </si>
  <si>
    <t>医療局病院経営本部総務課</t>
  </si>
  <si>
    <t>横浜市中区本町６丁目50番地の10</t>
  </si>
  <si>
    <t>月曜日から金曜日まで（国民の祝日・年末年始は除く）の8時45分から17時まで（12時から13時までは除く）</t>
  </si>
  <si>
    <t>・空調機の季節毎の省エネ対応
・節水の徹底
・ペーパーレスの推進
・グリーン購入の推進</t>
  </si>
  <si>
    <t>193</t>
  </si>
  <si>
    <t>三井不動産株式会社</t>
  </si>
  <si>
    <t>東京都中央区日本橋室町二丁目1番1号</t>
  </si>
  <si>
    <t>https://www.mitsuifudosan.co.jp/corporate/esg_csr/</t>
  </si>
  <si>
    <t>横浜三井ビルディングで使用している電気の一部を
東京電力エナジーパートナー株式会社のメニューDへ切り替え（調整後排出係数０）</t>
  </si>
  <si>
    <t>194</t>
  </si>
  <si>
    <t>株式会社髙島屋</t>
  </si>
  <si>
    <t>神奈川県横浜市西区南幸1-6-31</t>
  </si>
  <si>
    <t>執行役員横浜店長　髙田　明宏</t>
  </si>
  <si>
    <t>代表取締役社長　村田　善郎</t>
  </si>
  <si>
    <t>大阪府大阪市中央区難波5-1-5</t>
  </si>
  <si>
    <t>株式会社髙島屋　横浜店　総務部</t>
  </si>
  <si>
    <t>10:00～18:00（水・日曜日及び元旦を除く）</t>
  </si>
  <si>
    <t>196</t>
  </si>
  <si>
    <t>ヤマト運輸株式会社</t>
  </si>
  <si>
    <t>神奈川県横浜市鶴見区安善町1-1-1</t>
  </si>
  <si>
    <t>南関東地域統括担当 常務執行役員 南関東地域統括長　阿波　誠一</t>
  </si>
  <si>
    <t>代表取締役社長　長尾　裕</t>
  </si>
  <si>
    <t>東京都中央区銀座2-16-10</t>
  </si>
  <si>
    <t>ヤマト運輸株式会社 横浜主管支店</t>
  </si>
  <si>
    <t>横浜市磯子区杉田5-31-27</t>
  </si>
  <si>
    <t>24時間</t>
  </si>
  <si>
    <t>200</t>
  </si>
  <si>
    <t>株式会社ホンダカーズ横浜</t>
  </si>
  <si>
    <t>横浜市保土ケ谷区岡沢町82</t>
  </si>
  <si>
    <t>本社窓口</t>
  </si>
  <si>
    <t>神奈川県横浜市保土ケ谷区岡沢町82</t>
  </si>
  <si>
    <t>10:00～18：30</t>
  </si>
  <si>
    <t>・車両台数の減少
・車種構成の変更</t>
  </si>
  <si>
    <t>202</t>
  </si>
  <si>
    <t>野村不動産株式会社</t>
  </si>
  <si>
    <t>東京都新宿区西新宿1丁目26番2号
新宿野村ビル</t>
  </si>
  <si>
    <t>代表取締役　松尾　大作</t>
  </si>
  <si>
    <t>東京都新宿区西新宿1丁目26番2号　新宿野村ビル</t>
  </si>
  <si>
    <t>野村不動産株式会社　技術管理部</t>
  </si>
  <si>
    <t>東京都新宿区西新宿一丁目26番2号</t>
  </si>
  <si>
    <t>平日　9:00～17:00</t>
  </si>
  <si>
    <t>千㎡・月/12</t>
  </si>
  <si>
    <t>専有部照明器具LED化工事
FHF32W×3灯⇒900台
FHF16W×3灯⇒32台　他</t>
  </si>
  <si>
    <t>横浜ビジネスパークではトイレのリニューアル工事を開始し、節水型の器具による水道使用量削減に係る対策を実施しております。
また、横浜ビジネスパークとJR保土ヶ谷駅を往復するシャトルバスを運行し、自動車の利用以外のアクセスをご用意しております。</t>
  </si>
  <si>
    <t>203</t>
  </si>
  <si>
    <t>日産自動車株式会社</t>
  </si>
  <si>
    <t>神奈川県横浜市神奈川区宝町2番地</t>
  </si>
  <si>
    <t>代表執行役社長兼最高経営責任者 内田 誠</t>
  </si>
  <si>
    <t>代表執行役社長兼最高経営責任者　内田 誠</t>
  </si>
  <si>
    <t>神奈川県横浜市西区高島1丁目1番1号</t>
  </si>
  <si>
    <t>日産テクニカルセンター　車両生産技術本部
環境＆ファシリティエンジニアリング部　環境エネルギー技術課</t>
  </si>
  <si>
    <t>神奈川県厚木市岡津古久560-2</t>
  </si>
  <si>
    <t>平日9時～17時</t>
  </si>
  <si>
    <t xml:space="preserve">・在宅勤務の促進によるエネルギー使用量の削減（主に事務部門）
</t>
  </si>
  <si>
    <t>204</t>
  </si>
  <si>
    <t>株式会社メディセオ</t>
  </si>
  <si>
    <t>代表取締役社長　今川　国明</t>
  </si>
  <si>
    <t>　株式会社メディセオ　東京本社　総務部</t>
  </si>
  <si>
    <t>　午前9時～午後5時</t>
  </si>
  <si>
    <t>205</t>
  </si>
  <si>
    <t>神奈川中央交通株式会社</t>
  </si>
  <si>
    <t>神奈川県平塚市八重咲町６番１８号</t>
  </si>
  <si>
    <t>https://www.kanachu.co.jp/kanachu/csr/environment.html</t>
  </si>
  <si>
    <t>１か所　発電容量　10.3kW</t>
  </si>
  <si>
    <t>個別票対策事業所なし</t>
  </si>
  <si>
    <t>賃貸ビル等におけるテナント使用範囲について検討を進める</t>
  </si>
  <si>
    <t>主要な事業所から順次書面化の予定</t>
  </si>
  <si>
    <t>保有事業所なし</t>
  </si>
  <si>
    <t>管理標準の設定に併せ、適切な吐出圧管理について検討を進める</t>
  </si>
  <si>
    <t>道路運送車両法の定期路線として、運行ルート・時刻が定められている</t>
  </si>
  <si>
    <t>高効率空調機への更新（らーめん花樂田谷店）</t>
  </si>
  <si>
    <t>206</t>
  </si>
  <si>
    <t>株式会社ニトリ</t>
  </si>
  <si>
    <t>北海道札幌市北区新琴似七条1丁目2番39号</t>
  </si>
  <si>
    <t>代表取締役社長　武田 政則</t>
  </si>
  <si>
    <t>代表取締役社長 武田 政則</t>
  </si>
  <si>
    <t>東京都北区神谷3丁目6番20号</t>
  </si>
  <si>
    <t>207</t>
  </si>
  <si>
    <t>スタンレー電気株式会社</t>
  </si>
  <si>
    <t>東京都目黒区中目黒２丁目９番１３号</t>
  </si>
  <si>
    <t>代表取締役社長　貝住泰昭</t>
  </si>
  <si>
    <t>代表取締役社長　貝住　泰昭</t>
  </si>
  <si>
    <t>スタンレー電気株式会社　技術研究所　受付窓口</t>
  </si>
  <si>
    <t>神奈川県横浜市青葉区荏田西1-3-1</t>
  </si>
  <si>
    <t>土日、祝祭日を除く　８:３０　～　１７：３０</t>
  </si>
  <si>
    <t>本棟B1F、B2F照明のLED化（14灯）</t>
  </si>
  <si>
    <t>208</t>
  </si>
  <si>
    <t>日本飛行機株式会社</t>
  </si>
  <si>
    <t>横浜市金沢区昭和町3175</t>
  </si>
  <si>
    <t>代表取締役社長　飛永　佳成</t>
  </si>
  <si>
    <t>http://www.nippi.co.jp/environment/report.html</t>
  </si>
  <si>
    <t>209</t>
  </si>
  <si>
    <t>株式会社二葉</t>
  </si>
  <si>
    <t>東京都港区高輪3-19-15</t>
  </si>
  <si>
    <t>代表取締役社長　鈴木　英明</t>
  </si>
  <si>
    <t>会議資料のペーパーレス化推進
web会議の活用による自動車移動の削減</t>
  </si>
  <si>
    <t>213</t>
  </si>
  <si>
    <t>株式会社すかいらーくホールディングス</t>
  </si>
  <si>
    <t>東京都武蔵野市西久保一丁目25番8号</t>
  </si>
  <si>
    <t>代表取締役　　谷　真</t>
  </si>
  <si>
    <t>代表取締役　谷　真</t>
  </si>
  <si>
    <t>すかいらーくホールディングス本部　第３オフィス</t>
  </si>
  <si>
    <t>13時～17時（土日祝日・年末年始を除く）</t>
  </si>
  <si>
    <t>214</t>
  </si>
  <si>
    <t>野村不動産ライフ＆スポーツ株式会社</t>
  </si>
  <si>
    <t>東京都中野区本町1-32-2
ハーモニータワー15階</t>
  </si>
  <si>
    <t>代表取締役　小林　利彦</t>
  </si>
  <si>
    <t>東京都中野区本町1-32-2　ハーモニータワー15階</t>
  </si>
  <si>
    <t>本社</t>
  </si>
  <si>
    <t>10時～16時</t>
  </si>
  <si>
    <t>・シフト自動作成システムを導入し、シフト作成の店舗負担を軽減した。
・データ分析より、人材の有効活用と店舗運営の効率化をはかった。(働き方改革に伴う省エネ効果)</t>
  </si>
  <si>
    <t>215</t>
  </si>
  <si>
    <t>株式会社ファミリーマート</t>
  </si>
  <si>
    <t>東京都港区芝浦三丁目１番21号</t>
  </si>
  <si>
    <t>代表取締役社長　細見　研介</t>
  </si>
  <si>
    <t>東京都港区芝浦三丁目１番21号　msb Tamachi 田町ｽﾃｰｼｮﾝﾀﾜｰS 9階</t>
  </si>
  <si>
    <t>本社にて実施</t>
  </si>
  <si>
    <t>店</t>
  </si>
  <si>
    <t>3カ所・総発電出力量40kW</t>
  </si>
  <si>
    <t>年間発電量：33926</t>
  </si>
  <si>
    <t>11カ所・総発電出力量110kW</t>
  </si>
  <si>
    <t>年間発電量：109367</t>
  </si>
  <si>
    <t>2か所・総発電出力量20kW</t>
  </si>
  <si>
    <t>年間発電量：21441</t>
  </si>
  <si>
    <t>弊社は環境問題をはじめとする社会課題の解決や持続可能な社会の実現に貢献するため、2030年及び2050年に向けた中長期目標として「ファミマecoビジョン」を策定、「温室効果ガス（CO2排出量）の削減」、「プラスチック対策」、「食品ロスの削減」の3つのテーマに基づき中長期的な数値目標を設定し、目標達成に向けた取り組み推進を目指します。</t>
  </si>
  <si>
    <t>216</t>
  </si>
  <si>
    <t>株式会社クリエイトエス・ディー</t>
  </si>
  <si>
    <t>横浜市青葉区荏田西２－３－２</t>
  </si>
  <si>
    <t>代表取締役社長　廣瀬　泰三</t>
  </si>
  <si>
    <t>株式会社クリエイトエス・ディー　本社</t>
  </si>
  <si>
    <t>神奈川県横浜市青葉区荏田西2-3-2</t>
  </si>
  <si>
    <t>218</t>
  </si>
  <si>
    <t>国家公務員共済組合連合会</t>
  </si>
  <si>
    <t>東京都千代田区九段南１－１－１０
九段合同庁舎</t>
  </si>
  <si>
    <t>理 事 長　松　元　　崇</t>
  </si>
  <si>
    <t>東京都千代田区九段南１－１－１０　九段合同庁舎</t>
  </si>
  <si>
    <t>国家公務員共済組合連合会　総務部</t>
  </si>
  <si>
    <t>東京都千代田区九段南1-1-10</t>
  </si>
  <si>
    <t>9:30～17:00（12:00～13:00を除く）</t>
  </si>
  <si>
    <t>219</t>
  </si>
  <si>
    <t>ローム株式会社</t>
  </si>
  <si>
    <t>220</t>
  </si>
  <si>
    <t>日産プリンス神奈川販売株式会社</t>
  </si>
  <si>
    <t>東京都千代田区大手町二丁目3番1号</t>
  </si>
  <si>
    <t>エヌ・ティ・ティ・コミュニケーションズ株式会社</t>
  </si>
  <si>
    <t>代表取締役社長　丸岡　亨</t>
  </si>
  <si>
    <t>https://www.ntt.com/about-us/csr/en_report.html</t>
  </si>
  <si>
    <t xml:space="preserve">【ＮＴＴコム横浜第一データセンタビル】
通信用空調装置の屋外機洗浄
通信用空調装置の屋内機フィルタ洗浄
</t>
  </si>
  <si>
    <t>221</t>
  </si>
  <si>
    <t>京浜急行電鉄株式会社</t>
  </si>
  <si>
    <t>横浜市西区高島１丁目２番８号</t>
  </si>
  <si>
    <t>取締役社長　川俣　幸宏</t>
  </si>
  <si>
    <t>https://www.keikyu.co.jp/company/csr/report.html</t>
  </si>
  <si>
    <t>京急グループ本社においては、再生可能エネルギーとして「アクアdeパワーかながわ」の導入を決定し、2021年12月～2022年11月分について契約した。
グループ本社ビルで使用する全電力量を対象としており、年間のCO2換算約976トン（使用電力量：約225万kWh、一般家庭約335世帯分）の削減を行うと共に、電気料金の支払いを通じて横浜市の環境施策の推進にも貢献した。</t>
  </si>
  <si>
    <t>222</t>
  </si>
  <si>
    <t>223</t>
  </si>
  <si>
    <t>神奈川県内広域水道企業団</t>
  </si>
  <si>
    <t>神奈川県横浜市旭区矢指町１１９４番地</t>
  </si>
  <si>
    <t>企業長  浅羽  義里</t>
  </si>
  <si>
    <t>企業長　浅羽 義里</t>
  </si>
  <si>
    <t>神奈川県内広域水道企業団　情報公開室</t>
  </si>
  <si>
    <t>月曜日から金曜日まで（国民の祝日・12月29日から翌年の1月3日までは除く）の8時30分から17時15分まで（12時から13時までは除く）</t>
  </si>
  <si>
    <t xml:space="preserve"> </t>
  </si>
  <si>
    <t>224</t>
  </si>
  <si>
    <t>麒麟麦酒株式会社</t>
  </si>
  <si>
    <t>横浜市鶴見区生麦一丁目17番1号</t>
  </si>
  <si>
    <t>代表取締役社長　堀口英樹</t>
  </si>
  <si>
    <t>東京都中野区中野四丁目10番2号
中野セントラルパークサウス</t>
  </si>
  <si>
    <t>麒麟麦酒株式会社横浜工場</t>
  </si>
  <si>
    <t>９：００～１７：００（工場休日を除く）</t>
  </si>
  <si>
    <t>千kL</t>
  </si>
  <si>
    <t>バイオマス</t>
  </si>
  <si>
    <t>バイオガス・都市ガス混焼システムガスエンジン　920kW</t>
  </si>
  <si>
    <t>バイオガス専焼ボイラー
2.5t×3基</t>
  </si>
  <si>
    <t>地域における環境教育の実践として下記取り組みを実施している。
　・横浜サイエンスフロンティア高等学校付属中学校での環境・省エネルギーの講座</t>
  </si>
  <si>
    <t>226</t>
  </si>
  <si>
    <t>横浜トヨペット株式会社</t>
  </si>
  <si>
    <t>227</t>
  </si>
  <si>
    <t>万葉倶楽部株式会社</t>
  </si>
  <si>
    <t>神奈川県小田原市栄町1-14-48</t>
  </si>
  <si>
    <t>代表取締役　高橋理</t>
  </si>
  <si>
    <t>横浜市中区新港2-7-1</t>
  </si>
  <si>
    <t>７８ 洗濯・理容・美容・浴場業</t>
  </si>
  <si>
    <t>横浜みなとみらい万葉倶楽部</t>
  </si>
  <si>
    <t>10～17時</t>
  </si>
  <si>
    <t>228</t>
  </si>
  <si>
    <t>日本舗材株式会社</t>
  </si>
  <si>
    <t>神奈川県横浜市緑区青砥町４１５番地</t>
  </si>
  <si>
    <t>代表取締役　三橋　広樹</t>
  </si>
  <si>
    <t>代表取締役　三橋広樹</t>
  </si>
  <si>
    <t>神奈川県横浜市緑区青砥町415番地</t>
  </si>
  <si>
    <t>http://nihonhozai.jp/kankyo</t>
  </si>
  <si>
    <t>日本舗材株式会社　横浜工場１F</t>
  </si>
  <si>
    <t>８時から１７時</t>
  </si>
  <si>
    <t>基準年度に対して製造数量が減少し、それに伴いエネルギ－消費量も減少したため、CO2排出量も減少した。</t>
  </si>
  <si>
    <t>各機器の確認作業中</t>
  </si>
  <si>
    <t>冷凍機無し</t>
  </si>
  <si>
    <t>ボイラ－無し</t>
  </si>
  <si>
    <t>プラントメ－カ－と検討中</t>
  </si>
  <si>
    <t>破砕機粉塵止め、場内散水用として井戸水を使用している。</t>
  </si>
  <si>
    <t>229</t>
  </si>
  <si>
    <t>株式会社東京リアルティ・インベストメント・マネジメント</t>
  </si>
  <si>
    <t>230</t>
  </si>
  <si>
    <t>株式会社横浜銀行</t>
  </si>
  <si>
    <t>神奈川県横浜市西区みなとみらい３丁目１番１号</t>
  </si>
  <si>
    <t>代表取締役　片岡　達也</t>
  </si>
  <si>
    <t>横浜銀行人財部（045-225-1551）への照会による</t>
  </si>
  <si>
    <t>■緑化活動
　桜木町駅前広場で植栽活動を実施。</t>
  </si>
  <si>
    <t>231</t>
  </si>
  <si>
    <t>株式会社阪急商業開発</t>
  </si>
  <si>
    <t>大阪府大阪市西成区花園南1-4-4</t>
  </si>
  <si>
    <t>取締役社長　細井和則</t>
  </si>
  <si>
    <t>横浜市都筑区中川中央１－３１－１－２</t>
  </si>
  <si>
    <t>阪急商業開発　港北事業部</t>
  </si>
  <si>
    <t>横浜市都筑区中川中央1-31-1-2  5F事務所</t>
  </si>
  <si>
    <t>午前１０時から午後５時</t>
  </si>
  <si>
    <t>232</t>
  </si>
  <si>
    <t>西武鉄道株式会社</t>
  </si>
  <si>
    <t>233</t>
  </si>
  <si>
    <t>横浜市</t>
  </si>
  <si>
    <t>市長　山中 竹春</t>
  </si>
  <si>
    <t>https://www.city.yokohama.lg.jp/kurashi/machizukuri-kankyo/ondanka/etc/shiyakusho/keikakushokouhyou.html</t>
  </si>
  <si>
    <t>14か所</t>
  </si>
  <si>
    <t>1か所、総発電容量1,980kW</t>
  </si>
  <si>
    <t>汚泥消化ガス発電：2か所、総発電容量8,100kW</t>
  </si>
  <si>
    <t>廃棄物発電：4か所、総発電容量79,000kW</t>
  </si>
  <si>
    <t>234</t>
  </si>
  <si>
    <t>株式会社JVCケンウッド</t>
  </si>
  <si>
    <t>横浜市神奈川区守屋町3丁目12番地</t>
  </si>
  <si>
    <t>代表取締役社長　江口　祥一郎</t>
  </si>
  <si>
    <t>株式会社JVCケンウッド　本社・横浜事業所　通用門</t>
  </si>
  <si>
    <t>午前9：00～午後5：00</t>
  </si>
  <si>
    <t>235</t>
  </si>
  <si>
    <t>国立研究開発法人理化学研究所</t>
  </si>
  <si>
    <t>神奈川県横浜市鶴見区末広町1-7-22</t>
  </si>
  <si>
    <t>横浜事業所　所長　末広　峰政</t>
  </si>
  <si>
    <t>理事長　五神 真</t>
  </si>
  <si>
    <t>埼玉県和光市広沢２－１</t>
  </si>
  <si>
    <t>国立研究開発法人理化学研究所横浜事業所研究支援部施設課</t>
  </si>
  <si>
    <t>神奈川県横浜市鶴見区末広町1丁目7-22</t>
  </si>
  <si>
    <t>10KW+20KW+20KW+1.8KW</t>
  </si>
  <si>
    <t>50KW</t>
  </si>
  <si>
    <t>236</t>
  </si>
  <si>
    <t>株式会社関電工</t>
  </si>
  <si>
    <t>神奈川県横浜市西区平沼1-1-8</t>
  </si>
  <si>
    <t>株式会社関電工　南関東・東海営業本部　神奈川支店</t>
  </si>
  <si>
    <t>取締役社長　社長執行役員　仲摩 俊男</t>
  </si>
  <si>
    <t>株式会社関電工　南関東・東海営業本部　神奈川支店　総括部　安全・環境チーム</t>
  </si>
  <si>
    <t>横浜市西区平沼1-1-8</t>
  </si>
  <si>
    <t>平日　9:00～12:00</t>
  </si>
  <si>
    <t>〇神奈川支店では、環境マネジメントシステム（ISO14001）を2007年3月に認証取得し8年間、2015年3月より南関東・東海営業本部、神奈川支店、静岡支店、名古屋支店へ認証範囲を拡大し7年間、外部審査機関の審査を受けて認証を継続し、品質マネジメントシステム（ISO9001）と統合して取り組んでいます。この運用実績と成果から、ISO14001に適合していることを自らの責任において決定する自己適合宣言に2022.03.18に移行し運用しています。
〇当社は『人間第一』の社是のもと、社員はもとより株主、得意先、地域社会等の全ての人に共栄の慶びをもたらすための豊かな『環境』づくりに取り組むことを経営理念としております。また、当社の主力事業である総合設備事業では、社会やお客様が、電気・空調衛生・通信設備を安全かつ効率的に利用できることを目指しております。こうしたことから、当社の存在意義はSDGsのテーマであるサステナビリティの実践であるとの考えから、SDGsに取り組み、2022.03.30にY-SDGsのスーペリアを認証しました。</t>
  </si>
  <si>
    <t>237</t>
  </si>
  <si>
    <t>神奈川県</t>
  </si>
  <si>
    <t>神奈川県横浜市中区日本大通１</t>
  </si>
  <si>
    <t>知事　黒岩　祐治</t>
  </si>
  <si>
    <t>平日9:00～16:30（ただし、12:00～13:00を除く）</t>
  </si>
  <si>
    <t>千㎥</t>
  </si>
  <si>
    <t>239</t>
  </si>
  <si>
    <t>株式会社緑山スタジオ・シティ</t>
  </si>
  <si>
    <t>神奈川県横浜市青葉区緑山2100番地</t>
  </si>
  <si>
    <t>代表取締役社長　永田　周太郎</t>
  </si>
  <si>
    <t>神奈川県横浜市青葉区緑山２１００番地</t>
  </si>
  <si>
    <t>㈱緑山スタジオ・シティ</t>
  </si>
  <si>
    <t>横浜市青葉区緑山2100番地</t>
  </si>
  <si>
    <t>9：30～17：30（平日のみ）</t>
  </si>
  <si>
    <t>横浜市内の事業所</t>
  </si>
  <si>
    <t>メーカー：矢崎総業㈱　
型式：SC-201S(B)-R</t>
  </si>
  <si>
    <t>240</t>
  </si>
  <si>
    <t>株式会社島忠</t>
  </si>
  <si>
    <t>埼玉県さいたま市中央区上落合8-3-32</t>
  </si>
  <si>
    <t>代表取締役社長　岡野　恭明</t>
  </si>
  <si>
    <t>https://www.shimachu.co.jp/corporate/environment4.html</t>
  </si>
  <si>
    <t>コロナ禍の影響による営業時間の縮小等により電力使用量、都市ガスの使用量が減少した。また、新山下店での低炭素電力の受入により調整後排出量が減少した。</t>
  </si>
  <si>
    <t>241</t>
  </si>
  <si>
    <t>株式会社武蔵野</t>
  </si>
  <si>
    <t>埼玉県朝霞市西原一丁目１番１号</t>
  </si>
  <si>
    <t>代表取締役社長　安田信行</t>
  </si>
  <si>
    <t>本社　エンジニアリング部</t>
  </si>
  <si>
    <t>１０：００～１６：００　＊事前に電話連絡の上、来社願います。</t>
  </si>
  <si>
    <t>242</t>
  </si>
  <si>
    <t>株式会社横浜スカイビル</t>
  </si>
  <si>
    <t>神奈川県横浜市西区高島2-19-12</t>
  </si>
  <si>
    <t>代表取締役社長　岩田 研一</t>
  </si>
  <si>
    <t>ビル事業部</t>
  </si>
  <si>
    <t>神奈川県横浜市西区高島2-19-12　スカイビル　21階</t>
  </si>
  <si>
    <t>9：00～17：30</t>
  </si>
  <si>
    <t>244</t>
  </si>
  <si>
    <t>株式会社丸井</t>
  </si>
  <si>
    <t>東京都中野区中野４丁目３番２号</t>
  </si>
  <si>
    <t>代表取締役社長　青野　真博</t>
  </si>
  <si>
    <t>株式会社マルイファシリティーズ　本社</t>
  </si>
  <si>
    <t>東京都中野区中野３丁目３４番２８号</t>
  </si>
  <si>
    <t>11：００～17：00（水曜・日曜定休）</t>
  </si>
  <si>
    <t>245</t>
  </si>
  <si>
    <t>サミット株式会社</t>
  </si>
  <si>
    <t>東京都杉並区永福3-57-14　　　　　　　　　　　　　　</t>
  </si>
  <si>
    <t>代表取締役社長　服部　哲也</t>
  </si>
  <si>
    <t>代表取締役社長　服部哲也</t>
  </si>
  <si>
    <t>東京都杉並区永福3-57-14</t>
  </si>
  <si>
    <t>サミット株式会社　店舗開発部</t>
  </si>
  <si>
    <t>246</t>
  </si>
  <si>
    <t>株式会社紀文食品</t>
  </si>
  <si>
    <t>東京都中央区銀座5-15-1</t>
  </si>
  <si>
    <t>代表取締役社長　堤　裕</t>
  </si>
  <si>
    <t>株式会社　紀文食品　横浜工場</t>
  </si>
  <si>
    <t>神奈川県横浜市戸塚区秋葉町427</t>
  </si>
  <si>
    <t>9:00～16:00</t>
  </si>
  <si>
    <t>248</t>
  </si>
  <si>
    <t>株式会社ヨドバシカメラ</t>
  </si>
  <si>
    <t>東京都新宿区新宿五丁目3番1号</t>
  </si>
  <si>
    <t>代表取締役　藤沢 和則</t>
  </si>
  <si>
    <t>代表取締役　藤沢　和則</t>
  </si>
  <si>
    <t>ヨドバシ横浜ビル　(株)ヨドバシ建物事務所</t>
  </si>
  <si>
    <t>神奈川県横浜市西区北幸１－２－７</t>
  </si>
  <si>
    <t>平日 10:00～16:00</t>
  </si>
  <si>
    <t>●省エネ製品の販売
●商品の簡易包装による廃棄物の減量化
●納品時の大量梱包納品時はパレット（露出）納品の徹底
●納品時の梱包材は分別による再資源化</t>
  </si>
  <si>
    <t>249</t>
  </si>
  <si>
    <t>富士フイルムビジネスイノベーションジャパン株式会社</t>
  </si>
  <si>
    <t xml:space="preserve">東京都江東区豊洲2-2-1
</t>
  </si>
  <si>
    <t>富士フイルムビジネスイノベーション
ジャパン株式会社</t>
  </si>
  <si>
    <t>取締役社長　旗生 泰一</t>
  </si>
  <si>
    <t>富士フイルムビジネスイノベーションジャパン株式会社　</t>
  </si>
  <si>
    <t>横浜市西区みなとみらい6-1
横浜みなとみらい事業所 7階</t>
  </si>
  <si>
    <t>富士フイルムビジネスイノベーションジャパン株式会社　神奈川支社</t>
  </si>
  <si>
    <t>神奈川県横浜市西区みなとみらい6-1　 富士フイルムビジネスイノベーションジャパン株式会社　横浜みなとみらい事業所 7階</t>
  </si>
  <si>
    <t>9：00～17：45　（土曜・日曜・祝日を除く）</t>
  </si>
  <si>
    <t>当社は、CO2の排出量を2030年度までに2019年度比で50%削減することを目標にしています。自動車からのCO2排出削減により、この目標に貢献するよう取り組んでまいります。</t>
  </si>
  <si>
    <t>251</t>
  </si>
  <si>
    <t>株式会社トーエル</t>
  </si>
  <si>
    <t>254</t>
  </si>
  <si>
    <t>株式会社NTTドコモ</t>
  </si>
  <si>
    <t>東京都千代田区永田町二丁目１１番１号</t>
  </si>
  <si>
    <t>代表取締役社長　井伊　基之</t>
  </si>
  <si>
    <t>https://www.nttdocomo.co.jp/corporate/csr/ecology/environ_management/data/facility/index.html</t>
  </si>
  <si>
    <t>255</t>
  </si>
  <si>
    <t>ＥＮＥＯＳ株式会社</t>
  </si>
  <si>
    <t>東京都千代田区大手町一丁目１番２号</t>
  </si>
  <si>
    <t>代表取締役社長　齊藤 　猛</t>
  </si>
  <si>
    <t>代表取締役社長　　齊藤 猛</t>
  </si>
  <si>
    <t>https://www.eneos.co.jp/company/csr/environment/warming.html</t>
  </si>
  <si>
    <t>再生可能エネルギー事業・水素事業への参画</t>
  </si>
  <si>
    <t>256</t>
  </si>
  <si>
    <t>株式会社ミツハシ</t>
  </si>
  <si>
    <t>神奈川県横浜市神奈川区栄町3-4
パシフィックマークス横浜イースト3F</t>
  </si>
  <si>
    <t>代表取締役   　　三橋　美幸</t>
  </si>
  <si>
    <t>代表取締役  　　三橋　美幸</t>
  </si>
  <si>
    <t>横浜市神奈川区栄町3-4　パシフィックマークス横浜イースト3F</t>
  </si>
  <si>
    <t>株式会社ミツハシ本社　管理部　総務課　　連絡先：045-285-3284</t>
  </si>
  <si>
    <t>10:00～16:00　予約の上閲覧をお願い致します。</t>
  </si>
  <si>
    <t>257</t>
  </si>
  <si>
    <t>株式会社いなげや</t>
  </si>
  <si>
    <t>東京都立川市栄町6-1-1</t>
  </si>
  <si>
    <t>代表取締役社長　　　本杉　　吉員</t>
  </si>
  <si>
    <t>経営戦略本部　サステナビリティ推進室　環境担当</t>
  </si>
  <si>
    <t>9：00～18：00（月曜日～金曜日）</t>
  </si>
  <si>
    <t>258</t>
  </si>
  <si>
    <t>神奈川県警察</t>
  </si>
  <si>
    <t>神奈川県横浜市中区海岸通２丁目４番</t>
  </si>
  <si>
    <t>神奈川県警察本部総務部施設課</t>
  </si>
  <si>
    <t>午前８時30分から午後５時15分までの間（土、日、祝日を除く）</t>
  </si>
  <si>
    <t>260</t>
  </si>
  <si>
    <t>株式会社東急ストア</t>
  </si>
  <si>
    <t>東京都目黒区上目黒一丁目21番12号</t>
  </si>
  <si>
    <t>取締役社長　大堀 左千夫</t>
  </si>
  <si>
    <t>株式会社東急ストア　本社　開発統括室　施設管理部</t>
  </si>
  <si>
    <t>９：００～１８：００（土・日曜日及び12/29～1/3を除く）</t>
  </si>
  <si>
    <t>店舗内照明のLED化</t>
  </si>
  <si>
    <t>261</t>
  </si>
  <si>
    <t>東京海上日動火災保険株式会社</t>
  </si>
  <si>
    <t>東京都千代田区大手町2-6-4
常盤橋タワー</t>
  </si>
  <si>
    <t>代表取締役　広瀬　伸一</t>
  </si>
  <si>
    <t>東京都千代田区大手町2-6-4　常盤橋タワー</t>
  </si>
  <si>
    <t>https://www.tokiomarine-nichido.co.jp/company/csr/archive/archive_01.html</t>
  </si>
  <si>
    <t>262</t>
  </si>
  <si>
    <t>国立研究開発法人海洋研究開発機構</t>
  </si>
  <si>
    <t>神奈川県横須賀市夏島町２番地１５</t>
  </si>
  <si>
    <t>理事長　　大和　裕幸</t>
  </si>
  <si>
    <t>　国立研究開発法人海洋研究開発機構</t>
  </si>
  <si>
    <t>　理事長　　大和　裕幸</t>
  </si>
  <si>
    <t>　神奈川県横須賀市夏島町２番地１５</t>
  </si>
  <si>
    <t xml:space="preserve">平日10:00～12:00、13:00～16:00（土曜・日曜・祝日・年末年始は閲覧できません。） </t>
  </si>
  <si>
    <t>PFLOPS</t>
  </si>
  <si>
    <t>263</t>
  </si>
  <si>
    <t>株式会社イトーヨーカ堂</t>
  </si>
  <si>
    <t>代表取締役　山本　哲也</t>
  </si>
  <si>
    <t>サービスカウンター内</t>
  </si>
  <si>
    <t>各店舗</t>
  </si>
  <si>
    <t>営業時間内に限る</t>
  </si>
  <si>
    <t>㎡・百万h</t>
  </si>
  <si>
    <t>1カ所、総発電容量,100.8kW</t>
  </si>
  <si>
    <t>①返品削減の取り組み、配送効率化の取り組みを行った。
②バックの持参、ペットボトルリサイクルを推進した。
③「持続可能な調達基本方針」に基づき商品開発・販売を行いました。
④「ｅｃｏ検定」取得キャンペーンを実施しました。</t>
  </si>
  <si>
    <t>264</t>
  </si>
  <si>
    <t>株式会社セブン-イレブン・ジャパン</t>
  </si>
  <si>
    <t>東京都千代田区二番町８番地８</t>
  </si>
  <si>
    <t>代表取締役社長　永松　文彦</t>
  </si>
  <si>
    <t>５階　建築設備本部</t>
  </si>
  <si>
    <t>スマートセンサ設置による電力使用量の見える化</t>
  </si>
  <si>
    <t>省エネモードの適用</t>
  </si>
  <si>
    <t>定期的にフィルター清掃実施するようマニュアルを作成</t>
  </si>
  <si>
    <t>265</t>
  </si>
  <si>
    <t>住友生命保険相互会社</t>
  </si>
  <si>
    <t>代表執行役　高田 幸徳</t>
  </si>
  <si>
    <t>㈱スミセイビルマネージメント本店</t>
  </si>
  <si>
    <t>東京都中央区日本橋小網町14-1 住生日本橋小網町ビル8階</t>
  </si>
  <si>
    <t>9:00 ～ 17:00</t>
  </si>
  <si>
    <t>月1回の省エネ委員会の実施。入居テナントへ省エネポスター・ごみの分別ポスターの配布や共用部への掲示。</t>
  </si>
  <si>
    <t>269</t>
  </si>
  <si>
    <t>武松商事株式会社</t>
  </si>
  <si>
    <t>神奈川県横浜市中区山下町１０５番地</t>
  </si>
  <si>
    <t>９：００～１８：００</t>
  </si>
  <si>
    <t>270</t>
  </si>
  <si>
    <t>安田倉庫株式会社</t>
  </si>
  <si>
    <t>代表取締役社長執行役員  藤井 信行</t>
  </si>
  <si>
    <t>代表取締役社長執行役員　藤井 信行</t>
  </si>
  <si>
    <t>安田倉庫株式会社(品質管理部)</t>
  </si>
  <si>
    <t>09：00～17：00</t>
  </si>
  <si>
    <t>100m2</t>
  </si>
  <si>
    <t>271</t>
  </si>
  <si>
    <t>三菱倉庫株式会社</t>
  </si>
  <si>
    <t>横浜市神奈川区金港町１番地７
横浜ダイヤビルディング１７階</t>
  </si>
  <si>
    <t>東京都中央区日本橋一丁目１９番１号</t>
  </si>
  <si>
    <t>三菱倉庫㈱横浜支店</t>
  </si>
  <si>
    <t>横浜市神奈川区金港町１番地７　横浜ダイヤビルディング１７階</t>
  </si>
  <si>
    <t>午前９：００～午後４：００（土日祝祭日、年末年始期間を除く）</t>
  </si>
  <si>
    <t>272</t>
  </si>
  <si>
    <t>第一生命保険株式会社</t>
  </si>
  <si>
    <t>東京都千代田区有楽町一丁目13番1号</t>
  </si>
  <si>
    <t>本社での据え置き</t>
  </si>
  <si>
    <t>廃棄物の排出量の把握及び削減に係る対策
横浜市条例に基づき、廃棄物の減量化・資源化等計画書を作成・提出した。
これにより各廃棄物の排出量の把握や分別を徹底することで、廃棄物の減量化・資源化に努めた。
地区街づくり協議会のメンバーとして、活動の一環である駅周辺の清掃活動（月１回開催）に参加。</t>
  </si>
  <si>
    <t>273</t>
  </si>
  <si>
    <t>ミニストップ株式会社</t>
  </si>
  <si>
    <t>275</t>
  </si>
  <si>
    <t>株式会社横浜グランドインターコンチネンタルホテル</t>
  </si>
  <si>
    <t>神奈川県横浜市西区
みなとみらい一丁目1番地1号</t>
  </si>
  <si>
    <t>代表取締役社長　　梅村　東</t>
  </si>
  <si>
    <t>代表取締役社長　梅村　東</t>
  </si>
  <si>
    <t>神奈川県横浜市西区みなとみらい一丁目1番地1号</t>
  </si>
  <si>
    <t>施設管理部</t>
  </si>
  <si>
    <t>神奈川県横浜市西区みなとみらい一丁目１番地１号</t>
  </si>
  <si>
    <t>276</t>
  </si>
  <si>
    <t>株式会社アクティオ</t>
  </si>
  <si>
    <t>神奈川県横浜市中区扇町3-8-8</t>
  </si>
  <si>
    <t>株式会社アクティオ 横浜支店</t>
  </si>
  <si>
    <t>支店長　三上　和幸</t>
  </si>
  <si>
    <t>代表取締役社長　小沼　直人</t>
  </si>
  <si>
    <t>東京都中央区日本橋３－１２－２　朝日ビルヂング７階</t>
  </si>
  <si>
    <t>神奈川県横浜市中区扇町３－８－８ 関内ファーストビル７Ｆ</t>
  </si>
  <si>
    <t>８：３０～１７：３０</t>
  </si>
  <si>
    <t>277</t>
  </si>
  <si>
    <t>オリジン東秀株式会社</t>
  </si>
  <si>
    <t>㎡</t>
  </si>
  <si>
    <t>279</t>
  </si>
  <si>
    <t>株式会社マルエツ</t>
  </si>
  <si>
    <t>東京都豊島区東池袋5-51-12</t>
  </si>
  <si>
    <t>百万㎡ｈ</t>
  </si>
  <si>
    <t>○廃棄物計量管理システム導入による可燃ゴミ排出量の把握と削減計画立案と実施
○商品販売時の日付管理及び値引き販売徹底による可燃ゴミ排出量の削減
○エコバッグ拡販による買い物袋持参運動の推進
○店頭回収した紙パックのリサイクル商品の拡販
○レジ袋有料化によるプラスチック資材の削減</t>
  </si>
  <si>
    <t>以下の通り「マルエツ環境方針」を定めています。
マルエツは地域に密着したスーパーマーケットとして、安全で安心な商品やサービスの提供とともに持続可能な循環型社会を目指し、お客様と共に環境保全活動や地域の環境活動への支援を推進します。
１．当社の事業活動に伴う環境負荷を最小限にするために、環境目標の設定・推進を含め、環境マネジメントシステムを運用し継続的に改善します。
① 電気使用量削減等の省エネルギー・省資源を推進します。
② 最終的な廃棄物を削減するために３Ｒ［リデュース（発生抑制）・リユース（再使用）・
リサイクル（再生利用）］を推進します。
③ 地球温暖化防止のため、１店舗あたりのＣＯ２排出量を削減します。
④ 環境に配慮した商品の普及に取り組みます。
２．環境保護のため汚染の予防や生態系の保護に努めるとともに、環境に関する適用可能な法規制及び当社が同意するその他の要求事項を順守します。
３．この方針を全従業員に周知徹底し、従業員一人ひとりが主体的に環境保全活動に取り組みます。
４．この方針を社内外に公表し、積極的な情報提供に努めます。</t>
  </si>
  <si>
    <t>280</t>
  </si>
  <si>
    <t>株式会社　西　友     （旧：合同会社西友）</t>
  </si>
  <si>
    <t>代表取締役　　大久保　恒夫</t>
  </si>
  <si>
    <t xml:space="preserve">株式会社　西友 </t>
  </si>
  <si>
    <t>281</t>
  </si>
  <si>
    <t>株式会社ダイエー</t>
  </si>
  <si>
    <t>兵庫県神戸市中央区港島中町４丁目1番１</t>
  </si>
  <si>
    <t>代表取締役　西峠　泰男</t>
  </si>
  <si>
    <t>株式会社ダイエー　関東事業本部　経営管理部　営繕チーム</t>
  </si>
  <si>
    <t>東京都江東区東陽2－2－20</t>
  </si>
  <si>
    <t>09：00～18：00</t>
  </si>
  <si>
    <t>282</t>
  </si>
  <si>
    <t>横浜信用金庫</t>
  </si>
  <si>
    <t>任意</t>
  </si>
  <si>
    <t>283</t>
  </si>
  <si>
    <t>森紙業株式会社</t>
  </si>
  <si>
    <t>横浜市戸塚区柏尾町６２８番地</t>
  </si>
  <si>
    <t>関東事業所　事業所長　大町　智応</t>
  </si>
  <si>
    <t>代表取締役　北村　正</t>
  </si>
  <si>
    <t>京都市南区西九条南田町６１番地</t>
  </si>
  <si>
    <t>森紙業株式会社関東事業所　総務部</t>
  </si>
  <si>
    <t>10:00～16:00（土日・祝日を除く）</t>
  </si>
  <si>
    <t>百万㎡</t>
  </si>
  <si>
    <t xml:space="preserve">
　当社の作り出す製品はリサイクルの優等生であり地球環境に優しい製品といわれておりますが
激変する時代において継続的に設備投資・業務の改善見直しを行い、より効率的な生産また環境負荷の削減を行うことによりCO2排出量を削減してまいります。</t>
  </si>
  <si>
    <t>284</t>
  </si>
  <si>
    <t>株式会社横浜国際平和会議場</t>
  </si>
  <si>
    <t>横浜市西区みなとみらい一丁目１番１号</t>
  </si>
  <si>
    <t>代表取締役社長  林 琢己</t>
  </si>
  <si>
    <t>代表取締役社長　林 琢己</t>
  </si>
  <si>
    <t>株式会社横浜国際平和会議場　施設事業部　ファシリティ事業課</t>
  </si>
  <si>
    <t>平日　9：30から17：00まで</t>
  </si>
  <si>
    <t>百万㎡H</t>
  </si>
  <si>
    <t>285</t>
  </si>
  <si>
    <t>神奈川県教育委員会</t>
  </si>
  <si>
    <t>横浜市中区日本大通１</t>
  </si>
  <si>
    <t>教育長　花田　忠雄</t>
  </si>
  <si>
    <t>神奈川県教育委員会教育局行政部教育施設課</t>
  </si>
  <si>
    <t>横浜市中区日本大通１　県庁東庁舎７階</t>
  </si>
  <si>
    <t>午前８時３０分から午後５時１５分まで</t>
  </si>
  <si>
    <t>環境マネジメントシステムと連携した省エネの取組を行った。</t>
  </si>
  <si>
    <t>288</t>
  </si>
  <si>
    <t>株式会社崎陽軒</t>
  </si>
  <si>
    <t>神奈川県横浜市西区高島二丁目１２番６号</t>
  </si>
  <si>
    <t>代表取締役社長　野並　晃</t>
  </si>
  <si>
    <t>株式会社　崎陽軒　ヨコハマジャスト１号館８階不動産部</t>
  </si>
  <si>
    <t>10：00-17：00</t>
  </si>
  <si>
    <t>公称最大出力245Ｗ　×　モジュール533枚</t>
  </si>
  <si>
    <t>290</t>
  </si>
  <si>
    <t>株式会社ライフコーポレーション</t>
  </si>
  <si>
    <t>東京都台東区台東1-2-16</t>
  </si>
  <si>
    <t>代表取締役社長執行役員　岩崎　高治</t>
  </si>
  <si>
    <t>ライフコーポレーション東京本社</t>
  </si>
  <si>
    <t>9：30～17：00　（土・日・祝日除く）　要事前電話連絡</t>
  </si>
  <si>
    <t>292</t>
  </si>
  <si>
    <t>公益財団法人横浜企業経営支援財団</t>
  </si>
  <si>
    <t>293</t>
  </si>
  <si>
    <t>株式会社ローソン</t>
  </si>
  <si>
    <t>東京都品川区大崎1丁目11-2</t>
  </si>
  <si>
    <t>代表取締役　竹増　貞信</t>
  </si>
  <si>
    <t>東京都品川区大崎１丁目１１－２</t>
  </si>
  <si>
    <t>東京都港区三田3－10－1　アーバンネット三田ビル７F</t>
  </si>
  <si>
    <t>9:00～17:45</t>
  </si>
  <si>
    <t>294</t>
  </si>
  <si>
    <t>有限会社鴨居プロパティーズ</t>
  </si>
  <si>
    <t>取締役　　三品　貴仙</t>
  </si>
  <si>
    <t>ららぽーと横浜　１Fセキュリティオフィス内</t>
  </si>
  <si>
    <t>神奈川県横浜市都筑区池辺町4035-1　ららぽーと横浜1Fｾｷｭﾘﾃｨｵﾌｨｽ</t>
  </si>
  <si>
    <t>9：00～17：30　土日祝祭日を除く</t>
  </si>
  <si>
    <t>吸収式冷温水発生機</t>
  </si>
  <si>
    <t>(排熱・排ガス利用)700RT×2台
(二重効用ガス焚き)700RT×2台</t>
  </si>
  <si>
    <t>ヒートポンプ式空調機</t>
  </si>
  <si>
    <t>24台　476kW</t>
  </si>
  <si>
    <t>定格COP3.4（代表機）、実績COP算出は困難</t>
  </si>
  <si>
    <t>ガスヒートポンプ空調機</t>
  </si>
  <si>
    <t>158台　冷却能力 10,200kW
　　　 加熱能力 11,508kW</t>
  </si>
  <si>
    <t>定格COP1.4（代表機）、実績COP算出は困難</t>
  </si>
  <si>
    <t>295</t>
  </si>
  <si>
    <t>株式会社インターネットイニシアティブ</t>
  </si>
  <si>
    <t>296</t>
  </si>
  <si>
    <t>横浜冷凍株式会社</t>
  </si>
  <si>
    <t>代表取締役社長　松原 弘幸</t>
  </si>
  <si>
    <t>https://www.yokorei.co.jp/csr/environment/policy/</t>
  </si>
  <si>
    <t>定格100kw</t>
  </si>
  <si>
    <t>定格160kw</t>
  </si>
  <si>
    <t>グリーン経営計画に基づいた設備の整備､廃棄物の削減､リサイクルの推進｡</t>
  </si>
  <si>
    <t>297</t>
  </si>
  <si>
    <t>株式会社読売新聞東京本社</t>
  </si>
  <si>
    <t>東京都千代田区大手町一丁目7番1号</t>
  </si>
  <si>
    <t>https://info.yomiuri.co.jp/social/environment</t>
  </si>
  <si>
    <t>298</t>
  </si>
  <si>
    <t>コストコホールセールジャパン株式会社</t>
  </si>
  <si>
    <t>代表取締役　ケン　テリオ</t>
  </si>
  <si>
    <t>神奈川県横浜市金沢区幸浦２－６</t>
  </si>
  <si>
    <t>300</t>
  </si>
  <si>
    <t>神奈川日産自動車株式会社</t>
  </si>
  <si>
    <t>神奈川県横浜市西区花咲町６－１３９</t>
  </si>
  <si>
    <t>横浜市西区花咲町６－１３９</t>
  </si>
  <si>
    <t>10:00～17:30（火曜･日曜定休）</t>
  </si>
  <si>
    <t>302</t>
  </si>
  <si>
    <t>東洋製罐株式会社</t>
  </si>
  <si>
    <t>横浜市鶴見区矢向１－１－７０</t>
  </si>
  <si>
    <t>代表取締役社長　本多正憲</t>
  </si>
  <si>
    <t>東京都品川区東五反田２－１８－１</t>
  </si>
  <si>
    <t>工場パンフレット添付資料「地球温暖化対策計画書」
生産管理課窓口で来場者の希望する方に配布します。</t>
  </si>
  <si>
    <t>303</t>
  </si>
  <si>
    <t>日本ケンタッキー・フライド・チキン株式会社</t>
  </si>
  <si>
    <t>神奈川県横浜市西区みなとみらい4‐4‐5</t>
  </si>
  <si>
    <t>代表取締役社長 判治 孝之</t>
  </si>
  <si>
    <t>神奈川県横浜市西区みなとみらい4-4-5 横浜アイマークプレイス</t>
  </si>
  <si>
    <t>https://www.kfc.co.jp/about_kfc/ourpromise/environment.html</t>
  </si>
  <si>
    <t>千万円</t>
  </si>
  <si>
    <t>304</t>
  </si>
  <si>
    <t>日本郵便株式会社</t>
  </si>
  <si>
    <t>川崎市川崎区榎町１－２</t>
  </si>
  <si>
    <t>南関東支社</t>
  </si>
  <si>
    <t>神奈川県川崎市川崎区榎町１－２</t>
  </si>
  <si>
    <t>９：００～１７：４５（土日、祝日を除く。）</t>
  </si>
  <si>
    <t>305</t>
  </si>
  <si>
    <t>東日本電信電話株式会社</t>
  </si>
  <si>
    <t>神奈川県横浜市中区山下町１９８
ＮＴＴ横浜ビル</t>
  </si>
  <si>
    <t>代表取締役社長　澁谷　直樹</t>
  </si>
  <si>
    <t>東京都新宿区西新宿三丁目19番2号</t>
  </si>
  <si>
    <t>10kw</t>
  </si>
  <si>
    <t>306</t>
  </si>
  <si>
    <t>学校法人桐蔭学園</t>
  </si>
  <si>
    <t>　神奈川県横浜市青葉区鉄町1614番地</t>
  </si>
  <si>
    <t>　学校法人桐蔭学園</t>
  </si>
  <si>
    <t>　理事長　溝上慎一</t>
  </si>
  <si>
    <t>理事長　溝上慎一</t>
  </si>
  <si>
    <t>横浜市青葉区鉄町1614番地</t>
  </si>
  <si>
    <t>A棟高校受付事務室</t>
  </si>
  <si>
    <t>307</t>
  </si>
  <si>
    <t>EMGルブリカンツ合同会社</t>
  </si>
  <si>
    <t>横浜市鶴見区安善町２－１</t>
  </si>
  <si>
    <t>鶴見潤滑油工場　工場長 小池 次男</t>
  </si>
  <si>
    <t>EMGルブリカンツ合同会社　鶴見潤滑油工場　第5会議室</t>
  </si>
  <si>
    <t>横浜市鶴見区安善町2-1</t>
  </si>
  <si>
    <t>月曜から金曜まで(国民の日、年末年始を除く)
９時から１６時(12時～13時は除く)</t>
  </si>
  <si>
    <t>・廃棄物の排出量の把握及び削減に係る対策。
・水道の使用量削減に係る対策。
・市域の緑地保全に関する取組。
・使用しない部屋等の照明の消灯等。
・構内緑地の維持管理。</t>
  </si>
  <si>
    <t>310</t>
  </si>
  <si>
    <t>財務省</t>
  </si>
  <si>
    <t>東京都千代田区霞が関3-1-1</t>
  </si>
  <si>
    <t>財務大臣　鈴木　俊一</t>
  </si>
  <si>
    <t>定格出力20kW</t>
  </si>
  <si>
    <t>311</t>
  </si>
  <si>
    <t>法務省</t>
  </si>
  <si>
    <t>東京都千代田区霞が関１－１－１</t>
  </si>
  <si>
    <t>法務省大臣官房秘書課政策立案・情報管理室</t>
  </si>
  <si>
    <t>午前９時３０分から正午、午後１時から午後５時（土日祝日を除く。）</t>
  </si>
  <si>
    <t>313</t>
  </si>
  <si>
    <t>株式会社京急ストア</t>
  </si>
  <si>
    <t>神奈川県横浜市西区高島1丁目2番8号</t>
  </si>
  <si>
    <t>取締役社長  青野　良生</t>
  </si>
  <si>
    <t>株式会社京急ストア　本社　総務部</t>
  </si>
  <si>
    <t>9：30～18：00（土日祝日を除く）</t>
  </si>
  <si>
    <t>節水対策として、厨房・トイレの節水等を関係者に周知し、使用量の削減活動を進めることができた。該当店舗には節水コマ、センサー手洗い、センサー付便器等の設備改修も順次進めている。
バックヤードに人感センサーの設置を順次進めている。</t>
  </si>
  <si>
    <t>315</t>
  </si>
  <si>
    <t>株式会社扇島パワー</t>
  </si>
  <si>
    <t>神奈川県横浜市鶴見区扇島2番1</t>
  </si>
  <si>
    <t>代表取締役社長　堀　哲也</t>
  </si>
  <si>
    <t>神奈川県横浜市鶴見区扇島２番１</t>
  </si>
  <si>
    <t>9:00～17:30（土日、祝祭日除く）</t>
  </si>
  <si>
    <t>百万kWh</t>
  </si>
  <si>
    <t>タービン建屋内照明のLED化
・45W×19灯→13.6W×19灯
・45W×99灯→24.9W×99灯</t>
  </si>
  <si>
    <t>・純水設備の適切なメンテナンスによる工業用水道の使用量適正化
・オンライン会議推進による紙使用量・廃棄量の削減、人移動のためのエネルギー削減</t>
  </si>
  <si>
    <t>318</t>
  </si>
  <si>
    <t>富士フイルムビジネスイノベーション株式会社</t>
  </si>
  <si>
    <t>東京都港区赤坂９丁目７番３号</t>
  </si>
  <si>
    <t>代表取締役社長・CEO 浜 直樹</t>
  </si>
  <si>
    <t>横浜みなとみらい事業所 3階 受付</t>
  </si>
  <si>
    <t>神奈川県横浜市西区みなとみらい6-1</t>
  </si>
  <si>
    <t>320</t>
  </si>
  <si>
    <t>佐川急便株式会社</t>
  </si>
  <si>
    <t>京都府京都市南区上鳥羽角田町68番地</t>
  </si>
  <si>
    <t>代表取締役　本村　正秀</t>
  </si>
  <si>
    <t>8：30～17：30（土日祭日を除く）</t>
  </si>
  <si>
    <t>321</t>
  </si>
  <si>
    <t>株式会社サイゼリヤ</t>
  </si>
  <si>
    <t>埼玉県吉川市旭２番地５</t>
  </si>
  <si>
    <t>代表取締役　正垣泰彦</t>
  </si>
  <si>
    <t>サイゼリヤ吉川本社受付</t>
  </si>
  <si>
    <t>平日９時～１７時</t>
  </si>
  <si>
    <t>322</t>
  </si>
  <si>
    <t>日本通運株式会社</t>
  </si>
  <si>
    <t>横浜市中区尾上町5-78</t>
  </si>
  <si>
    <t>横浜支店　支店長　　東　順治</t>
  </si>
  <si>
    <t>東京都千代田区神田和泉町２番地</t>
  </si>
  <si>
    <t>日本通運株式会社横浜支店</t>
  </si>
  <si>
    <t>神奈川県横浜市中区尾上町5-78</t>
  </si>
  <si>
    <t>８：３０～１７：３０（平日）</t>
  </si>
  <si>
    <t>324</t>
  </si>
  <si>
    <t>株式会社カメガヤ</t>
  </si>
  <si>
    <t>神奈川県横浜市港北区新横浜3-9-18
新横浜TECHビルA館8階</t>
  </si>
  <si>
    <t>代表取締役  亀ヶ谷　博之</t>
  </si>
  <si>
    <t>神奈川県横浜市港北区新横浜3-9-18新横浜TECHビルA館8階</t>
  </si>
  <si>
    <t>株式会社カメガヤ TECHﾋﾞﾙｵﾌｨｽ</t>
  </si>
  <si>
    <t>神奈川県横浜市港北区新横浜3-9-18 新横浜TECHﾋﾞﾙA館 8F</t>
  </si>
  <si>
    <t>9：30～18：00</t>
  </si>
  <si>
    <t>坪</t>
  </si>
  <si>
    <t>325</t>
  </si>
  <si>
    <t>日本マクドナルド株式会社</t>
  </si>
  <si>
    <t>東京都新宿区西新宿六丁目５番１号</t>
  </si>
  <si>
    <t>代表取締役社長兼CEO　日色　保</t>
  </si>
  <si>
    <t>代表取締役社長兼CEO　日色 保</t>
  </si>
  <si>
    <t>日本マクドナルド㈱　本社 サステナビリティ＆ESG部　03-6911-5750</t>
  </si>
  <si>
    <t xml:space="preserve">東京都新宿区西新宿6-5-1　新宿アイランドタワー </t>
  </si>
  <si>
    <t>10:30～16:00（予約を前提とする）</t>
  </si>
  <si>
    <t>万回</t>
  </si>
  <si>
    <t>事業活動の中で、状況に合わせてエネルギー使用の適正化を図るために、エネルギーマネジメントシステム等の実施を行うと共に、独自の実施プログラム（PMC：プランド・メンテナンス・カレンダー）に基づき設備機器のメンテンナンスを実施することにより常に最適化された使用状況を保っている。</t>
  </si>
  <si>
    <t>326</t>
  </si>
  <si>
    <t>セントラルスポーツ株式会社</t>
  </si>
  <si>
    <t>東京都中央区新川1-21-2茅場町ﾀﾜｰ</t>
  </si>
  <si>
    <t>代表取締役　社長　　後藤　聖治</t>
  </si>
  <si>
    <t>セントラルスポーツ株式会社　店舗開発部　</t>
  </si>
  <si>
    <t>東京都中央区新川1-21-2茅場町タワー</t>
  </si>
  <si>
    <t>営業日　10:00～5：30</t>
  </si>
  <si>
    <t>327</t>
  </si>
  <si>
    <t>コナミスポーツ株式会社</t>
  </si>
  <si>
    <t>東京都品川区東品川4-10-1</t>
  </si>
  <si>
    <t>代表取締役社長　室田 健志</t>
  </si>
  <si>
    <t>https://www.konami.com/socialsupport/ja/environmental/globalwarming.html</t>
  </si>
  <si>
    <t>・節水コマの使用継続
・館内シャワー・カラン吐水時間の確認及び調整</t>
  </si>
  <si>
    <t>328</t>
  </si>
  <si>
    <t>株式会社ティップネス</t>
  </si>
  <si>
    <t>株式会社ティップネス　開発部</t>
  </si>
  <si>
    <t>AM10:00～PM5:00（土日・祝日を除く）</t>
  </si>
  <si>
    <t>節水コマ並びに節水シャワーの導入</t>
  </si>
  <si>
    <t>329</t>
  </si>
  <si>
    <t>西濃運輸株式会社</t>
  </si>
  <si>
    <t>岐阜県大垣市田口町１番地</t>
  </si>
  <si>
    <t>取締役社長　小寺　康久</t>
  </si>
  <si>
    <t>西濃運輸株式会社　総務課</t>
  </si>
  <si>
    <t>平日午前８時～午後５時</t>
  </si>
  <si>
    <t>330</t>
  </si>
  <si>
    <t>株式会社ゼンショーホールディングス</t>
  </si>
  <si>
    <t>東京都港区港南2-18-1 
JR品川イーストビル</t>
  </si>
  <si>
    <t>代表取締役社長　小川　賢太郎</t>
  </si>
  <si>
    <t>東京都港区港南2-18-1　JR品川イーストビル</t>
  </si>
  <si>
    <t>グループ建設本部　グループ保全部</t>
  </si>
  <si>
    <t>東京都港区港南2-18-1　JR品川イーストビル８Ｆ受付</t>
  </si>
  <si>
    <t>月曜日から金曜日(国民の祝日　年末年始は除く）9：00～16：00</t>
  </si>
  <si>
    <t>水道使用量前年比分析とメータの可視化実験開始。</t>
  </si>
  <si>
    <t>332</t>
  </si>
  <si>
    <t>株式会社ビック・ライズ</t>
  </si>
  <si>
    <t>横浜市青葉区柿の木台1番地16</t>
  </si>
  <si>
    <t>代表取締役　中嶋　哲夫</t>
  </si>
  <si>
    <t>代表取締役　中嶋哲夫</t>
  </si>
  <si>
    <t>株式会社ビック・ライズ　本社</t>
  </si>
  <si>
    <t>横浜市青葉区荏田北一丁目5番1</t>
  </si>
  <si>
    <t>333</t>
  </si>
  <si>
    <t>オーケー株式会社</t>
  </si>
  <si>
    <t>神奈川県横浜市西区みなとみらい6-3-6</t>
  </si>
  <si>
    <t>代表取締役社長　二宮　涼太郎</t>
  </si>
  <si>
    <t>オーケー株式会社　本社</t>
  </si>
  <si>
    <t>8:00～16:00</t>
  </si>
  <si>
    <t>[基本方針]
オーケーの経営方針、「高品質・Every Low Price」に基づき、　      　　　　　　　　　　　　　　　　　　　地球環境に対しても地球にやさしい店舗運営を心がけ、CO2の排出削減に取り組んでおります。
(1)店舗運営における、ゴミ排出の削減レジ袋の有償化によりCO2の削減を行う
(2)使用電力の効率化を図り、無駄な電力消費を抑え、CO2の削減を行う
(3)設備更新に当っては、省エネ型への転換を図り、CO2の削減を行う</t>
  </si>
  <si>
    <t>336</t>
  </si>
  <si>
    <t>ユナイテッド・アーバン投資法人</t>
  </si>
  <si>
    <t>東京都港区虎ノ門四丁目３番地１号
城山トラストタワー18階</t>
  </si>
  <si>
    <t>執行役員　衛門　利明</t>
  </si>
  <si>
    <t>〒105-6018
東京都港区虎ノ門四丁目３番地１号 城山トラストタワー18階</t>
  </si>
  <si>
    <t>ジャパン・リート・アドバイザーズ株式会社</t>
  </si>
  <si>
    <t>東京都港区虎ノ門四丁目３番地１号 城山トラストタワー18階</t>
  </si>
  <si>
    <t>10：00 ～ 17：00（平日）</t>
  </si>
  <si>
    <t>事業所内に設置されている計12台の給排気ファンをインバータ機へ更新した。</t>
  </si>
  <si>
    <t>337</t>
  </si>
  <si>
    <t>独立行政法人労働者健康安全機構</t>
  </si>
  <si>
    <t>神奈川県川崎市中原区木月住吉町１番　１号</t>
  </si>
  <si>
    <t>独立行政法人　労働者健康安全機構</t>
  </si>
  <si>
    <t>理事長　有賀　徹</t>
  </si>
  <si>
    <t>神奈川県川崎市中原区木月住吉町１番１号</t>
  </si>
  <si>
    <t>横浜労災病院　総務課</t>
  </si>
  <si>
    <t>横浜市港北区小机３２１１</t>
  </si>
  <si>
    <t>平日の９時から１６時（１２時～１３時除く）</t>
  </si>
  <si>
    <t>338</t>
  </si>
  <si>
    <t>シェルルブリカンツジャパン株式会社</t>
  </si>
  <si>
    <t>横浜市鶴見区安善町2-4</t>
  </si>
  <si>
    <t>横浜事業所　所長　秋山　貴志</t>
  </si>
  <si>
    <t>シェルルブリカンツジャパン株式会社　</t>
  </si>
  <si>
    <t>代表取締役社長　　阿部　真</t>
  </si>
  <si>
    <t>東京都千代田区丸の内1丁目11番1号</t>
  </si>
  <si>
    <t>シェルルブリカンツジャパン(株)横浜事業所</t>
  </si>
  <si>
    <t xml:space="preserve">横浜市鶴見区安善町2-4 </t>
  </si>
  <si>
    <t>9:00～17：00（土日、祝日を除く営業日）</t>
  </si>
  <si>
    <t>千ＫＬ</t>
  </si>
  <si>
    <t>・引き続きボイラー及びコンプレッサーの効率運転推進を継続</t>
  </si>
  <si>
    <t>発電容量18.6Kwh　蓄電容量50.6Kwh</t>
  </si>
  <si>
    <t>見込み発電量約20,000Kwh年
CO2削減効果: 3t/年程度</t>
  </si>
  <si>
    <t>・産業廃棄物の削減継続
・グリーン購入推進</t>
  </si>
  <si>
    <t>　シェルルブリカンツジャパンの経営理念における「健康、安全、危機管理および環境保全に関する基本方針」に基づき、"健康Health）、安全（Safety）、危機管理（Security）、環境保全（Environment）”（以下HSSE）に関するパフォーマンスの継続的な改善を行う。
　中でも環境保全・省エネルギー活動については、HSSEアクションプランに基づき開催する「マネジメントレビュー」において、PDCAサイクルを継続的に運用することで目標達成を目指す。</t>
  </si>
  <si>
    <t>339</t>
  </si>
  <si>
    <t>世紀東急工業株式会社</t>
  </si>
  <si>
    <t>代表取締役社長　平 喜一</t>
  </si>
  <si>
    <t>世紀東急工業株式会社　横浜混合所</t>
  </si>
  <si>
    <t>横浜市都筑区川和町219番地</t>
  </si>
  <si>
    <t>9：00～17：00（土日・祝日を除く）</t>
  </si>
  <si>
    <t>342</t>
  </si>
  <si>
    <t>医療法人社団明芳会</t>
  </si>
  <si>
    <t>東京都板橋区小豆沢２丁目１２番７号</t>
  </si>
  <si>
    <t>理事長　　中村　哲也</t>
  </si>
  <si>
    <t>株式会社アイセルネットワークス</t>
  </si>
  <si>
    <t>〒100-0005
東京都千代田区丸の内1丁目6番2号　新丸の内センタービルディング11F</t>
  </si>
  <si>
    <t>343</t>
  </si>
  <si>
    <t>独立行政法人国立病院機構</t>
  </si>
  <si>
    <t>横浜市戸塚区原宿3－60-2</t>
  </si>
  <si>
    <t>理事長　楠岡　英雄</t>
  </si>
  <si>
    <t>東京都目黒区東が丘２－５－２１</t>
  </si>
  <si>
    <t>横浜医療センター　事務部</t>
  </si>
  <si>
    <t>閲覧には事前予約が必要</t>
  </si>
  <si>
    <t>345</t>
  </si>
  <si>
    <t>株式会社西武プロパティーズ</t>
  </si>
  <si>
    <t>該当なし</t>
  </si>
  <si>
    <t>346</t>
  </si>
  <si>
    <t>まいばすけっと株式会社</t>
  </si>
  <si>
    <t>千葉県千葉市美浜区中瀬１－５－１</t>
  </si>
  <si>
    <t>代表取締役　岩下　欽哉</t>
  </si>
  <si>
    <t>まいばすけっと株式会社　横浜事務所</t>
  </si>
  <si>
    <t>　10：00～16：00（土日・祝祭日は除く）</t>
  </si>
  <si>
    <t>348</t>
  </si>
  <si>
    <t>株式会社総合車両製作所</t>
  </si>
  <si>
    <t>横浜市金沢区大川3番1号
株式会社　総合車両製作所</t>
  </si>
  <si>
    <t>代表取締役社長　　西山　隆雄</t>
  </si>
  <si>
    <t>横浜市金沢区大川3番1号</t>
  </si>
  <si>
    <t>　生産本部　生産管理部　設備・生産性・環境改善ｸﾞﾙｰﾌﾟ事務所</t>
  </si>
  <si>
    <t>　横浜市金沢区大川3番1号</t>
  </si>
  <si>
    <t>　8：05　～　16：55　（横浜事業所稼働日のみ）</t>
  </si>
  <si>
    <t>千時間</t>
  </si>
  <si>
    <t>・環境配慮型鉄道車両「sustina（サスティナ）」の開発および拡販を推進
・業務で使用する図面・資料の電子データ化推進によるOA用紙購入量・使用量の削減
・各種インフラ設備の老朽部更新
・生産性改善を目的とした各種工作機械設備等の老朽部更新・新規導入</t>
  </si>
  <si>
    <t>349</t>
  </si>
  <si>
    <t>株式会社光洲産業</t>
  </si>
  <si>
    <t>神奈川県川崎市高津区久地4-10-11</t>
  </si>
  <si>
    <t>代表取締役　光田栄吉</t>
  </si>
  <si>
    <t>光洲エコファクトリー　YOKOHAMA BAY</t>
  </si>
  <si>
    <t>横浜市神奈川区恵比須町5-12</t>
  </si>
  <si>
    <t>200kW</t>
  </si>
  <si>
    <t>　当社は建設系の廃棄物を人による分別、そして機械による徹底した精選別を行い極力埋め立て処分、焼却処分をなくしてマテリアルリサイクル及びサーマルリサイクルを行うことで地球温暖化防止に貢献していると考えています。
　その目標達成のため日々、リサイクル研究会による選別技術の向上を目指しており、現在も継続して徹底したリサイクルに向けて設備改善に向けての研究開発に努めています。</t>
  </si>
  <si>
    <t>350</t>
  </si>
  <si>
    <t>トオカツフーズ株式会社</t>
  </si>
  <si>
    <t>神奈川県横浜市港北区日吉7-15-14</t>
  </si>
  <si>
    <t>代表取締役　池田　晋一</t>
  </si>
  <si>
    <t>神奈川県横浜市港北区日吉７－１５－１４</t>
  </si>
  <si>
    <t>本社　生産管理部</t>
  </si>
  <si>
    <t>神奈川県横浜市日吉７－１５－１４</t>
  </si>
  <si>
    <t>午前９；００～午後１７；００</t>
  </si>
  <si>
    <t>【中長期環境目標】
当社親会社の日清製粉グループの制定する環境基本方針に準じています。グループでは気候変動対策として2030年度、2050年の中長期目標を2021年度に策定しました。目標の対象は、GHGの算定対象6ガスのうち当社グループで最も排出量が多いCO2について目標を定めています。
気候変動による影響を緩和し、事業リスクを最小化するため、最新の省エネ技術の積極導入や再生可能エネルギーの活用等を通じてCO2排出量の削減を進め、脱炭素社会の構築に貢献していきます。
【目標】
2050年目標：
グループの自社拠点でCO2排出量実質ゼロを目指します
サプライチェーンにおけるCO2排出量削減に取り組みます
※ 2030年度目標においても同様に取り組みます
2030年度目標：グループの自社拠点でCO2排出量50％削減を目指します（2013年度比）</t>
  </si>
  <si>
    <t>351</t>
  </si>
  <si>
    <t>株式会社サンジェルマン</t>
  </si>
  <si>
    <t>神奈川県横浜市港北区新羽町688</t>
  </si>
  <si>
    <t>神奈川県横浜市港北区新羽町688番地</t>
  </si>
  <si>
    <t>平日9：00～18：00</t>
  </si>
  <si>
    <t>353</t>
  </si>
  <si>
    <t>ソフトバンク株式会社</t>
  </si>
  <si>
    <t>東京都港区海岸一丁目7番1号</t>
  </si>
  <si>
    <t>代表取締役 社長執行役員 兼 CEO
宮川　潤一</t>
  </si>
  <si>
    <t>代表取締役 社長執行役員 兼 CEO　宮川　潤一</t>
  </si>
  <si>
    <t>東京都港区海岸一丁目7番1号　東京ﾎﾟｰﾄｼﾃｨ竹芝ｵﾌｨｽﾀﾜｰ</t>
  </si>
  <si>
    <t>Gbps</t>
  </si>
  <si>
    <t>計画書提出時には想定していなかったエネルギー管理対象となる基地局が2021年度より増加したため、電力消費量が大きく増加し、基準年度に対してCO2排出量も増加しています。</t>
  </si>
  <si>
    <t>現在エネルギー使用量の把握方法を検討中</t>
  </si>
  <si>
    <t>354</t>
  </si>
  <si>
    <t>株式会社ヤマダデンキ</t>
  </si>
  <si>
    <t>群馬県高崎市栄町1-1</t>
  </si>
  <si>
    <t>代表取締役　上野 善紀</t>
  </si>
  <si>
    <t>株式会社ヤマダホールディングス 総務部</t>
  </si>
  <si>
    <t>10：00～16：00</t>
  </si>
  <si>
    <t>クールビズの実施（７月１日～１０月３１日）　　　　　　　　　　　　　　　　　　　　　　　　　　　　　　　　　　　　　　　　　　　営業終了後、１時間以内退店の実施</t>
  </si>
  <si>
    <t>355</t>
  </si>
  <si>
    <t>株式会社信光社</t>
  </si>
  <si>
    <t>横浜市栄区小菅ヶ谷2-4-1</t>
  </si>
  <si>
    <t>代表取締役社長 米澤 勝之</t>
  </si>
  <si>
    <t>株式会社　信光社</t>
  </si>
  <si>
    <t>千cm3</t>
  </si>
  <si>
    <t>359</t>
  </si>
  <si>
    <t>株式会社カナモト</t>
  </si>
  <si>
    <t>北海道札幌市中央区大通東３丁目１－１９</t>
  </si>
  <si>
    <t>株式会社　カナモト</t>
  </si>
  <si>
    <t xml:space="preserve">
代表取締役　金本　哲男</t>
  </si>
  <si>
    <t>　代表取締役　金本　哲男</t>
  </si>
  <si>
    <t>株式会社カナモト　横浜営業所</t>
  </si>
  <si>
    <t>神奈川県横浜市金沢区鳥浜町5番地の16</t>
  </si>
  <si>
    <t>8：30～17：00（土日祝除く）</t>
  </si>
  <si>
    <t>・冷暖房の設定温度（夏季28度、冬季20度）に徹底
・再生紙の利用
・営業所内のごみの分別を強化し、再生化につとめる</t>
  </si>
  <si>
    <t>360</t>
  </si>
  <si>
    <t>株式会社JERA</t>
  </si>
  <si>
    <t>株式会社ＪＥＲＡ　横浜火力発電所</t>
  </si>
  <si>
    <t>株式会社ＪＥＲＡ</t>
  </si>
  <si>
    <t>東京都中央区日本橋二丁目５番１号</t>
  </si>
  <si>
    <t>神奈川県横浜市鶴見区大黒町１１－１</t>
  </si>
  <si>
    <t>８：１０から１６：５０</t>
  </si>
  <si>
    <t>MWh</t>
  </si>
  <si>
    <t>361</t>
  </si>
  <si>
    <t>東京電力パワーグリッド株式会社</t>
  </si>
  <si>
    <t>神奈川県横浜市中区弁天通１－１</t>
  </si>
  <si>
    <t>代表取締役社長　金子　禎則</t>
  </si>
  <si>
    <t>東京都千代田区内幸町１丁目１番３号</t>
  </si>
  <si>
    <t>東京電力パワーグリッド（株）神奈川総支社本館　１階受付</t>
  </si>
  <si>
    <t>横浜市中区弁天通１丁目１番地</t>
  </si>
  <si>
    <t>９：３０～１６：３０（土日祝・年末年始は休日）</t>
  </si>
  <si>
    <t>本社に「環境管理部会」、神奈川総支社には「環境委員会」を設置して管理体制を構築。</t>
  </si>
  <si>
    <t>進相コンデンサを用いて受電端における力率管理を実施。</t>
  </si>
  <si>
    <t>車両管理システムにより走行距離・給油量の一括管理を実施。</t>
  </si>
  <si>
    <t>362</t>
  </si>
  <si>
    <t>東京電力ホールディングス株式会社</t>
  </si>
  <si>
    <t>代表執行役社長 小早川 智明</t>
  </si>
  <si>
    <t>東京都千代田区内幸町１－１－３</t>
  </si>
  <si>
    <t>実験室の稼働低下</t>
  </si>
  <si>
    <t>10.0kW</t>
  </si>
  <si>
    <t>28.4kW</t>
  </si>
  <si>
    <t>363</t>
  </si>
  <si>
    <t>丸紅プライベートリート投資法人</t>
  </si>
  <si>
    <t>東京都千代田区大手町一丁目6番1号</t>
  </si>
  <si>
    <t>丸紅アセットマネジメント株式会社</t>
  </si>
  <si>
    <t>システム最大出力：7.78kW</t>
  </si>
  <si>
    <t>364</t>
  </si>
  <si>
    <t>株式会社上組</t>
  </si>
  <si>
    <t>横浜市中区北仲通3-31</t>
  </si>
  <si>
    <t>横浜支店　支店長　下西正時</t>
  </si>
  <si>
    <t>代表取締役社長　深井義博</t>
  </si>
  <si>
    <t>株式会社上組横浜支店</t>
  </si>
  <si>
    <t>365</t>
  </si>
  <si>
    <t>ＳＣリアルティプライベート投資法人</t>
  </si>
  <si>
    <t>東京都中央区京橋1-17-10</t>
  </si>
  <si>
    <t>執行役員 清水 重和</t>
  </si>
  <si>
    <t>住商ﾘｱﾙﾃｨ･ﾏﾈｼﾞﾒﾝﾄ（株）　私募リート事業部</t>
  </si>
  <si>
    <t>東京都中央区京橋1-17-10　住友商事京橋ビル９階</t>
  </si>
  <si>
    <t>平日9：30～18：00（土日・祝日は除く）</t>
  </si>
  <si>
    <t>ｸｲｰﾝｽﾞｽｸｴｱ横浜ﾀﾜｰＢ・Ｃ:トイレ洗浄水に再生水利用、廃棄物のリサイクル分別の実施</t>
  </si>
  <si>
    <t>366</t>
  </si>
  <si>
    <t>株式会社松屋フーズ</t>
  </si>
  <si>
    <t>東京都武蔵野市中町1-14-5</t>
  </si>
  <si>
    <t>代表取締役　瓦葺　一利</t>
  </si>
  <si>
    <t>株式会社松屋フーズ本社ビル　　総務・広報グループ</t>
  </si>
  <si>
    <t>9：00-18：00</t>
  </si>
  <si>
    <t>367</t>
  </si>
  <si>
    <t>ＳＢＳロジコム関東株式会社</t>
  </si>
  <si>
    <t>東京都新宿区西新宿８丁目１７番１号</t>
  </si>
  <si>
    <t>代表取締役　　中村武志</t>
  </si>
  <si>
    <t>ＳＢＳロジコム関東株式会社　本社　管理部</t>
  </si>
  <si>
    <t>平日　９：００～１８：００</t>
  </si>
  <si>
    <t>368</t>
  </si>
  <si>
    <t>フタムラ化学株式会社</t>
  </si>
  <si>
    <t>愛知県名古屋市中村区名駅二丁目29番16号</t>
  </si>
  <si>
    <t>代表取締役社長　長江　泰雄</t>
  </si>
  <si>
    <t>https://www.futamura.co.jp/csr/</t>
  </si>
  <si>
    <t>・排水削減を目的としたリサイクル水設備の設置
・産業廃棄物の更なる減量を目的として分別の徹底
・環境配慮型商品としての再生活性炭の販売
・毎月省エネルギー対策委員での省エネパトロールの実施
・半年に一度、全従業員への省エネビデオ鑑賞会の実施</t>
  </si>
  <si>
    <t>企業活動の社会的責任を果たし　社会に貢献できる企業をめざして
環境問題は、次世代を担う人々が健康で安心して生活できるように環境の保全をしていくことが、我々世代の大きな課題であり、「社会から信頼される環境経営」を目指して、あらゆる人々が、それぞれの役目を果たしていく必要があると思います。
フタムラ化学では創業の精神である"物を造ることにより国家社会にお役に立つ"ことを経営の根幹と捉え、同時に安全問題、環境問題に積極的に対応し、社会から喜ばれ、支持されるよう環境への取り組みを一層加速しております。
当社の環境保全活動をまとめた環境報告書を電子ブックとしてご覧いただけます。
ブックタイトル
令和元年度版　フタムラ化学CSRレポート
総ページ数28P</t>
  </si>
  <si>
    <t>369</t>
  </si>
  <si>
    <t>ジャパンエクセレント投資法人</t>
  </si>
  <si>
    <t>東京都港区南青山1-15-9
第45興和ビル</t>
  </si>
  <si>
    <t>執行役員　香山　秀一郎</t>
  </si>
  <si>
    <t>東京都港区南青山1-15-9　第45興和ビル</t>
  </si>
  <si>
    <t>ＥＮＥＯＳ不動産株式会社　ビル事業部技術グループ</t>
  </si>
  <si>
    <t>横浜市中区桜木町一丁目１番地８</t>
  </si>
  <si>
    <t>９：００～１７：３０</t>
  </si>
  <si>
    <t>横浜弁天通ビルが該当</t>
  </si>
  <si>
    <t>古紙・ビン缶等の分別強化によるリサイクル率向上取組の継続。</t>
  </si>
  <si>
    <t>370</t>
  </si>
  <si>
    <t>ケネディクス・オフィス投資法人</t>
  </si>
  <si>
    <t>東京都千代田区内幸町二丁目１番６号</t>
  </si>
  <si>
    <t>ケネディクス不動産投資顧問株式会社　オフィス・リート本部</t>
  </si>
  <si>
    <t>東京都千代田区内幸町2-1-6　日比谷パークフロント</t>
  </si>
  <si>
    <t>経営管理者もエネルギー管理組織へ取込み、省エネ対策検討委員会を定期的に開催(2回/年)し、エネルギー使用量・温室効果ガス排出量等の実績把握をしている。
上記、検討委員会を通じ省エネ・温室効果ガス排出抑制を推進すべく、社内環境方針に基づき環境配慮型運用に努めている。</t>
  </si>
  <si>
    <t>371</t>
  </si>
  <si>
    <t>三菱食品株式会社</t>
  </si>
  <si>
    <t>東京都文京区小石川1-1-1</t>
  </si>
  <si>
    <t>代表取締役         京谷   裕</t>
  </si>
  <si>
    <t>代表取締役 京谷　裕</t>
  </si>
  <si>
    <t>SCM統括 SCM統括オフィス</t>
  </si>
  <si>
    <t>平日 9:00 ～ 17:30</t>
  </si>
  <si>
    <t>本社より適宜対象拠点の状況把握、教育を継続実施中。</t>
  </si>
  <si>
    <t>使用量実績記録は実施中。管理基準は全社共通のもの指針を作成検討中。</t>
  </si>
  <si>
    <t>対象拠点が24時間稼働のため、不要区画の消灯徹底に留意し、行動している。</t>
  </si>
  <si>
    <t>設備運転と温度管理はシステム制御されている。</t>
  </si>
  <si>
    <t>適宜実施しているが、管理基準の策定が課題と思料。</t>
  </si>
  <si>
    <t>配送する商品の溶解事故防止のためのドライアイス使用量実績を継続管理している。</t>
  </si>
  <si>
    <t>374</t>
  </si>
  <si>
    <t>地方独立行政法人神奈川県立病院機構</t>
  </si>
  <si>
    <t>横浜市中区本町２－22</t>
  </si>
  <si>
    <t>理事長　吉川　伸治</t>
  </si>
  <si>
    <t>本部事務局総務企画部</t>
  </si>
  <si>
    <t>横浜市中区本町２-22　京阪横浜ビル４階</t>
  </si>
  <si>
    <t>型式　KS2084P-3CJCA、最大出力208.4W</t>
  </si>
  <si>
    <t>375</t>
  </si>
  <si>
    <t>新日本ウエックス株式会社</t>
  </si>
  <si>
    <t>愛知県名古屋市南区七条町3‐5‐1</t>
  </si>
  <si>
    <t>代表取締役社長　廣瀬　純平</t>
  </si>
  <si>
    <t>神奈川県横浜市中区かもめ町３７</t>
  </si>
  <si>
    <t>376</t>
  </si>
  <si>
    <t>合同会社ゼストリーシング</t>
  </si>
  <si>
    <t>神奈川県横浜市西区みなとみらい3-6-1</t>
  </si>
  <si>
    <t>みなとみらいセンタービル　1階　防災センター</t>
  </si>
  <si>
    <t>横浜市西区みなとみらい3-6-1</t>
  </si>
  <si>
    <t>11 特記事項に記載</t>
  </si>
  <si>
    <t>377</t>
  </si>
  <si>
    <t>株式会社快活フロンティア</t>
  </si>
  <si>
    <t>神奈川県横浜市都筑区北山田3-1-50</t>
  </si>
  <si>
    <t>代表取締役　竹島文明</t>
  </si>
  <si>
    <t>㈱快活フロンティア</t>
  </si>
  <si>
    <t>横浜市都筑区北山田3-1-50　</t>
  </si>
  <si>
    <t>　　10：00～17：00　　（土日祝日除く）</t>
  </si>
  <si>
    <t>378</t>
  </si>
  <si>
    <t>株式会社タツノ</t>
  </si>
  <si>
    <t>神奈川県横浜市栄区笠間4-1-1</t>
  </si>
  <si>
    <t>株式会社タツノ横浜工場</t>
  </si>
  <si>
    <t>工場代表者　綾部　能一</t>
  </si>
  <si>
    <t>代表取締役社長　龍野　廣道</t>
  </si>
  <si>
    <t>東京都港区三田三丁目２番６号</t>
  </si>
  <si>
    <t>株式会社タツノ横浜工場（守衛所）</t>
  </si>
  <si>
    <t>8：30～11：30、13：00～16：00まで</t>
  </si>
  <si>
    <t>379</t>
  </si>
  <si>
    <t>シーエムエーシージーエムジャパン株式会社</t>
  </si>
  <si>
    <t>東京都品川区東品川2-2-24 天王洲セントラルタワー21階</t>
  </si>
  <si>
    <t>シーエムエーシージーエムジャパン　株式会社</t>
  </si>
  <si>
    <t>日本に於ける代表者　内田秀樹</t>
  </si>
  <si>
    <t>横浜市中区本牧埠頭1番10本牧D-4</t>
  </si>
  <si>
    <t>http://www.cma-cgm.com/local/japan-agencies</t>
  </si>
  <si>
    <t>本牧D-4 ターミナル</t>
  </si>
  <si>
    <t>横浜市中区本牧埠頭1番10</t>
  </si>
  <si>
    <t>午前10時から午後4時まで（平日のみ）</t>
  </si>
  <si>
    <t>千unit</t>
  </si>
  <si>
    <t>380</t>
  </si>
  <si>
    <t>山村フォトニクス株式会社</t>
  </si>
  <si>
    <t>横浜市都筑区池辺町４２０７</t>
  </si>
  <si>
    <t>横浜市都筑区池辺町４２０7</t>
  </si>
  <si>
    <t>山村フォトニクス株式会社　本社工場</t>
  </si>
  <si>
    <t>15：00～16:00</t>
  </si>
  <si>
    <t>本社，横浜工場　合算量</t>
  </si>
  <si>
    <t>382</t>
  </si>
  <si>
    <t>芙蓉総合リース株式会社</t>
  </si>
  <si>
    <t>東京都千代田区麹町五丁目1番地1</t>
  </si>
  <si>
    <t>代表取締役社長　織田　寛明</t>
  </si>
  <si>
    <t>ヒューリックみなとみらい　防災センター</t>
  </si>
  <si>
    <t>横浜市中区桜木町1-1-7</t>
  </si>
  <si>
    <t>09:30～18:00</t>
  </si>
  <si>
    <t>383</t>
  </si>
  <si>
    <t>キオクシア株式会社</t>
  </si>
  <si>
    <t>東京都港区芝浦三丁目１番２１号</t>
  </si>
  <si>
    <t>代表取締役社長　早坂 伸夫</t>
  </si>
  <si>
    <t>384</t>
  </si>
  <si>
    <t>東芝エネルギーシステムズ株式会社</t>
  </si>
  <si>
    <t>神奈川県川崎市幸区堀川町72番地34</t>
  </si>
  <si>
    <t>代表取締役社長　四柳 端</t>
  </si>
  <si>
    <t>東芝エネルギーシステムズ株式会社　京浜事業所</t>
  </si>
  <si>
    <t>横浜市鶴見区末広町２－４</t>
  </si>
  <si>
    <t>・省エネパトロールの実施
・LED照明導入等の設備改善</t>
  </si>
  <si>
    <t>・一定割合での在宅勤務者の人数を維持した</t>
  </si>
  <si>
    <t>385</t>
  </si>
  <si>
    <t>合同会社YMMインベストメント</t>
  </si>
  <si>
    <t>東京都千代田区内幸町２丁目１番６号</t>
  </si>
  <si>
    <t>合同会社ＹＭＭインベストメント</t>
  </si>
  <si>
    <t>一般社団法人ＹＭＭホールディングス
職務執行者　中津正憲</t>
  </si>
  <si>
    <t>一般社団法人ＹＭＭホールディングス　　職務執行者　中津正憲</t>
  </si>
  <si>
    <t>三菱重工横浜ビル　防災センター</t>
  </si>
  <si>
    <t>横浜市西区みなとみらい3丁目3番1号</t>
  </si>
  <si>
    <t>10:00～16:30</t>
  </si>
  <si>
    <t>386</t>
  </si>
  <si>
    <t>イオンリテールストア株式会社</t>
  </si>
  <si>
    <t xml:space="preserve">
イオンリテールストア株式会社</t>
  </si>
  <si>
    <t>南関東カンパニー 管理部長 広澤　章</t>
  </si>
  <si>
    <t>①イオン金沢八景店②イオンスタイル東戸塚　各サ－ビスカウンタ－</t>
  </si>
  <si>
    <t>①金沢区泥亀1-27-1　②戸塚区品濃町535-1</t>
  </si>
  <si>
    <t>387</t>
  </si>
  <si>
    <t>住友電工デバイス・イノベーション株式会社</t>
  </si>
  <si>
    <t>神奈川県横浜市栄区金井町１番地</t>
  </si>
  <si>
    <t>代表取締役社長　長谷川　裕一</t>
  </si>
  <si>
    <t>神奈川県横浜市栄区金井町1番地</t>
  </si>
  <si>
    <t>住友電工デバイス・イノベーション㈱　本社</t>
  </si>
  <si>
    <t>横浜市栄区金井町１番地</t>
  </si>
  <si>
    <t>8:30～17:00（土・日除く）</t>
  </si>
  <si>
    <t>枚</t>
  </si>
  <si>
    <t>388</t>
  </si>
  <si>
    <t>NS Yokohama ML 合同会社       ( 旧：合同会社NSY　ML)</t>
  </si>
  <si>
    <t>NS Yokohama ML 合同会社</t>
  </si>
  <si>
    <t>NS Yokohama ML 合同会社 ( 旧：合同会社NSY　ML　）</t>
  </si>
  <si>
    <t>389</t>
  </si>
  <si>
    <t>京浜交通株式会社</t>
  </si>
  <si>
    <t>神奈川県川崎市川崎区境町５－２</t>
  </si>
  <si>
    <t>代表取締役 岩浦 哲彦</t>
  </si>
  <si>
    <t>京浜交通㈱弁天橋営業所</t>
  </si>
  <si>
    <t>神奈川県横浜市鶴見区小野町４３－１</t>
  </si>
  <si>
    <t>390</t>
  </si>
  <si>
    <t>京セラＳＯＣ株式会社</t>
  </si>
  <si>
    <t>神奈川県横浜市緑区白山一丁目22番1号</t>
  </si>
  <si>
    <t>代表取締役　土川　稔</t>
  </si>
  <si>
    <t>京セラＳＯＣ株式会社　本社・事業所</t>
  </si>
  <si>
    <t>391</t>
  </si>
  <si>
    <t>横浜ベイアスコン株式会社</t>
  </si>
  <si>
    <t>神奈川県横浜市磯子区新磯子町27-1</t>
  </si>
  <si>
    <t>代表取締役社長　佐々木　理夫　</t>
  </si>
  <si>
    <t>代表取締役社長　佐々木　理夫</t>
  </si>
  <si>
    <t>横浜ベイアスコン株式会社事務所窓口</t>
  </si>
  <si>
    <t>平日8：00～18：00</t>
  </si>
  <si>
    <t>392</t>
  </si>
  <si>
    <t>株式会社東急モールズデベロップメント</t>
  </si>
  <si>
    <t>東京都渋谷区道玄坂一丁目10番7号</t>
  </si>
  <si>
    <t>代表取締役社長　佐々木　桃子</t>
  </si>
  <si>
    <t>株式会社東急モールズデベロップメント　本社　施設管理部</t>
  </si>
  <si>
    <t>東京都渋谷区道玄坂一丁目１０番７号</t>
  </si>
  <si>
    <t>HPにて公表すべく準備中</t>
  </si>
  <si>
    <t>日</t>
  </si>
  <si>
    <t>393</t>
  </si>
  <si>
    <t>株式会社ミツウロコ</t>
  </si>
  <si>
    <t>東京都千代田区丸の内3-1-1
東京スクエアガーデン</t>
  </si>
  <si>
    <t>代表取締役社長　田島晃平</t>
  </si>
  <si>
    <t>神奈川県横浜市西区北幸2-2-1</t>
  </si>
  <si>
    <t>株式会社ミツウロコグループホールディングス本社</t>
  </si>
  <si>
    <t>東京都千代田区丸の内3-1-1国際ビル3階</t>
  </si>
  <si>
    <t>394</t>
  </si>
  <si>
    <t>株式会社アイネス</t>
  </si>
  <si>
    <t>395</t>
  </si>
  <si>
    <t>積水ハウス株式会社</t>
  </si>
  <si>
    <t>大阪府大阪市北区大淀中1丁目1番88号
梅田ｽｶｲﾋﾞﾙ　ﾀﾜｰｲｰｽﾄ</t>
  </si>
  <si>
    <t>代表取締役社長　仲井　嘉浩</t>
  </si>
  <si>
    <t>積水ハウス株式会社　人事総務部</t>
  </si>
  <si>
    <t>大阪府大阪市北区大淀中１丁目１番８８号</t>
  </si>
  <si>
    <t>午前９時～午後６時</t>
  </si>
  <si>
    <t>万ｋｍ</t>
  </si>
  <si>
    <t>396</t>
  </si>
  <si>
    <t>キリンホールディングス株式会社</t>
  </si>
  <si>
    <t>横浜市金沢区福浦1-13-5</t>
  </si>
  <si>
    <t>福浦リサーチパーク長　矢島 宏昭</t>
  </si>
  <si>
    <t>代表取締役社長 磯崎 功典</t>
  </si>
  <si>
    <t>平日（年末年始・夏季休暇を除く）９：００～１７：３０</t>
  </si>
  <si>
    <t>省エネ法に基づき、中野本社でとりまとめて経産省に定期報告書を提出している。</t>
  </si>
  <si>
    <t>各機器は自動省エネモードに設定されいる。</t>
  </si>
  <si>
    <t>「管理標準（受電設備）20181112制定.doc」参照</t>
  </si>
  <si>
    <t>外灯は自動タイマーで点灯設定している。</t>
  </si>
  <si>
    <t>「管理標準（エアハン）20181112制定.doc」参照</t>
  </si>
  <si>
    <t>「管理標準（冷凍機）20190108制定.doc」参照</t>
  </si>
  <si>
    <t>「空気調和設備設定表.xlsx」参照</t>
  </si>
  <si>
    <t>蒸気が必要な時間のみ手動で運転/停止している。</t>
  </si>
  <si>
    <t>日常巡視点検の対象としてる。</t>
  </si>
  <si>
    <t>年3回メーカーによる点検調整を行い、適正に管理している。</t>
  </si>
  <si>
    <t>ｺﾝﾌﾟﾚｯｻｰは圧力制御，ﾎﾟﾝﾌﾟは自動流量制御を行っている。</t>
  </si>
  <si>
    <t>397</t>
  </si>
  <si>
    <t>Apple Japan合同会社</t>
  </si>
  <si>
    <t>東京都港区六本木6－10－1　六本木ヒルズ　森タワー</t>
  </si>
  <si>
    <t>代表社員アップルサウスアジアピ–テｲ–イ–リミテッド職務執行者　秋間　亮</t>
  </si>
  <si>
    <t>個別対応いたします。（連絡先：045-605-1020)</t>
  </si>
  <si>
    <t>398</t>
  </si>
  <si>
    <t>株式会社横浜アリーナ</t>
  </si>
  <si>
    <t>神奈川県横浜市港北区新横浜３－１０</t>
  </si>
  <si>
    <t>代表取締役社長　　関　洋二</t>
  </si>
  <si>
    <t>https://www.yokohama-arena.co.jp/company/environment/</t>
  </si>
  <si>
    <t>399</t>
  </si>
  <si>
    <t>アパホテル株式会社</t>
  </si>
  <si>
    <t>東京都港区赤坂3丁目2番3号</t>
  </si>
  <si>
    <t>代表取締役　元谷 芙美子</t>
  </si>
  <si>
    <t>アパグループ東京本社　CM事業部</t>
  </si>
  <si>
    <t>平日9：30～17：00（12：00～13：00除く、祝日・年末年始は除く）</t>
  </si>
  <si>
    <t>【基本方針】
社名に掲げる「いつも気持ちの良い環境を（Always Pleasant Amenity）」を目指し、お客様への快適なホテルを提供することのみならず、環境活動にも繋がるよう努める。
1.社員一人ひとりが省エネ活動への意識を持ち、温暖化対策に努める。
2.エネルギー使用状況の把握により、設備不調などエネルギー使用の無駄のない運用を行う。
3.エネルギー削減となる改修の推進やソフト面の施策により、エネルギー使用の効率化に努める。</t>
  </si>
  <si>
    <t>400</t>
  </si>
  <si>
    <t>東芝マテリアル株式会社</t>
  </si>
  <si>
    <t>神奈川県横浜市磯子区新杉田町8番地</t>
  </si>
  <si>
    <t>代表取締役社長　青木　克明</t>
  </si>
  <si>
    <t>(株)東芝 内(浜松町　事業所)</t>
  </si>
  <si>
    <t>東京都港区芝浦1－1－1</t>
  </si>
  <si>
    <t>10：00－17：00</t>
  </si>
  <si>
    <t>401</t>
  </si>
  <si>
    <t>東芝デバイス＆ストレージ株式会社</t>
  </si>
  <si>
    <t>代表取締役社長　佐藤　裕之</t>
  </si>
  <si>
    <t>本社　事業所</t>
  </si>
  <si>
    <t>402</t>
  </si>
  <si>
    <t>ケネディクス商業リート投資法人</t>
  </si>
  <si>
    <t>執行役員　　渡辺　萌</t>
  </si>
  <si>
    <t>ケネディクス不動産投資顧問株式会社　商業リート本部</t>
  </si>
  <si>
    <t>403</t>
  </si>
  <si>
    <t>東新工業株式会社</t>
  </si>
  <si>
    <t>神奈川県横浜市金沢区福浦2-10-13</t>
  </si>
  <si>
    <t>代表取締役社長　山﨑慎介</t>
  </si>
  <si>
    <t xml:space="preserve"> 東新工業株式会社</t>
  </si>
  <si>
    <t>横浜市金沢区福浦2-10-13</t>
  </si>
  <si>
    <t>東新工業株式会社　横浜工場　総務課</t>
  </si>
  <si>
    <t>平日　８：３０～１７：００　（要事前予約）</t>
  </si>
  <si>
    <t>・廃棄物の年間使用量を統計、削減計画を立て実行している</t>
  </si>
  <si>
    <t>404</t>
  </si>
  <si>
    <t>株式会社ドン・キホーテ</t>
  </si>
  <si>
    <t>東京都目黒区青葉台2丁目19番10号</t>
  </si>
  <si>
    <t>代表取締役　吉田　直樹</t>
  </si>
  <si>
    <t>閲覧希望者に郵送（連絡先窓口：環境対策管理課エネルギー）</t>
  </si>
  <si>
    <t>(M㎡･h)</t>
  </si>
  <si>
    <t>405</t>
  </si>
  <si>
    <t>リゾートトラスト株式会社</t>
  </si>
  <si>
    <t>愛知県名古屋市中区東桜2-18-31</t>
  </si>
  <si>
    <t>代表取締役　伏見有貴</t>
  </si>
  <si>
    <t>https://baycourt.jp/yokohama/guide/</t>
  </si>
  <si>
    <t>406</t>
  </si>
  <si>
    <t>神奈川県横浜市西区南幸1-1-1 
JR横浜タワー26階</t>
  </si>
  <si>
    <t>株式会社　ノジマ</t>
  </si>
  <si>
    <t>代表執行役社長
野島廣司</t>
  </si>
  <si>
    <t>株式会社 ノジマ</t>
  </si>
  <si>
    <t>　代表執行役社長　野島廣司</t>
  </si>
  <si>
    <t>神奈川県横浜市西区南幸1-1-1　JR横浜タワー26階</t>
  </si>
  <si>
    <t>本社総務部窓口</t>
  </si>
  <si>
    <t>神奈川県横浜市西区南幸1-1-1 JR横浜タワー26階</t>
  </si>
  <si>
    <t>407</t>
  </si>
  <si>
    <t>医療法人社団　善仁会</t>
  </si>
  <si>
    <t>神奈川県横浜市西区高島二丁目6番32号</t>
  </si>
  <si>
    <t>理事長 安藤　和弘</t>
  </si>
  <si>
    <t>神奈川県横浜市西区高島二丁目６番３２号</t>
  </si>
  <si>
    <t>９時００分～１７時１５分</t>
  </si>
  <si>
    <t>報告書提出事業者</t>
    <rPh sb="0" eb="3">
      <t>ホウコクショ</t>
    </rPh>
    <rPh sb="3" eb="5">
      <t>テイシュツ</t>
    </rPh>
    <rPh sb="5" eb="8">
      <t>ジギョウシャ</t>
    </rPh>
    <phoneticPr fontId="5"/>
  </si>
  <si>
    <t>IDの下３桁</t>
    <rPh sb="3" eb="4">
      <t>シモ</t>
    </rPh>
    <rPh sb="5" eb="6">
      <t>ケタ</t>
    </rPh>
    <phoneticPr fontId="5"/>
  </si>
  <si>
    <t>１．事業者IDの下３桁の数字を用意。</t>
    <rPh sb="2" eb="5">
      <t>ジギョウシャ</t>
    </rPh>
    <rPh sb="8" eb="9">
      <t>シモ</t>
    </rPh>
    <rPh sb="10" eb="11">
      <t>ケタ</t>
    </rPh>
    <rPh sb="12" eb="14">
      <t>スウジ</t>
    </rPh>
    <rPh sb="15" eb="17">
      <t>ヨウイ</t>
    </rPh>
    <phoneticPr fontId="5"/>
  </si>
  <si>
    <t>　　※　わからない場合は右の表より検索してください</t>
    <rPh sb="9" eb="11">
      <t>バアイ</t>
    </rPh>
    <rPh sb="12" eb="13">
      <t>ミギ</t>
    </rPh>
    <rPh sb="14" eb="15">
      <t>ヒョウ</t>
    </rPh>
    <rPh sb="17" eb="19">
      <t>ケンサク</t>
    </rPh>
    <phoneticPr fontId="5"/>
  </si>
  <si>
    <t>４．希望する事業者名であれば次シートを閲覧してください。</t>
    <rPh sb="2" eb="4">
      <t>キボウ</t>
    </rPh>
    <rPh sb="6" eb="10">
      <t>ジギョウシャメイ</t>
    </rPh>
    <rPh sb="14" eb="15">
      <t>ジ</t>
    </rPh>
    <rPh sb="19" eb="21">
      <t>エツラン</t>
    </rPh>
    <phoneticPr fontId="5"/>
  </si>
  <si>
    <t>３．下の黄色セルの事業者名称を確認してください。</t>
    <rPh sb="2" eb="3">
      <t>シタ</t>
    </rPh>
    <rPh sb="4" eb="6">
      <t>キイロ</t>
    </rPh>
    <rPh sb="9" eb="12">
      <t>ジギョウシャ</t>
    </rPh>
    <rPh sb="12" eb="14">
      <t>メイショウ</t>
    </rPh>
    <rPh sb="15" eb="17">
      <t>カクニン</t>
    </rPh>
    <phoneticPr fontId="5"/>
  </si>
  <si>
    <t>２．３桁の数字を下の赤枠に入力してください。</t>
    <rPh sb="3" eb="4">
      <t>ケタ</t>
    </rPh>
    <rPh sb="5" eb="7">
      <t>スウジ</t>
    </rPh>
    <rPh sb="8" eb="9">
      <t>シタ</t>
    </rPh>
    <rPh sb="10" eb="12">
      <t>アカワク</t>
    </rPh>
    <rPh sb="13" eb="15">
      <t>ニュウリョク</t>
    </rPh>
    <phoneticPr fontId="5"/>
  </si>
  <si>
    <t>報告書（新様式）　自主的対策記載一覧</t>
    <rPh sb="0" eb="3">
      <t>ホウコクショ</t>
    </rPh>
    <rPh sb="9" eb="12">
      <t>ジシュテキ</t>
    </rPh>
    <rPh sb="12" eb="14">
      <t>タイサク</t>
    </rPh>
    <rPh sb="14" eb="16">
      <t>キサイ</t>
    </rPh>
    <rPh sb="16" eb="18">
      <t>イチラン</t>
    </rPh>
    <phoneticPr fontId="72"/>
  </si>
  <si>
    <t>集計用</t>
    <phoneticPr fontId="72"/>
  </si>
  <si>
    <t>事業者情報</t>
    <rPh sb="0" eb="3">
      <t>ジギョウシャ</t>
    </rPh>
    <rPh sb="3" eb="5">
      <t>ジョウホウ</t>
    </rPh>
    <phoneticPr fontId="72"/>
  </si>
  <si>
    <t>９　自主的な温室効果ガス排出削減対策</t>
    <phoneticPr fontId="83"/>
  </si>
  <si>
    <t>総排出量</t>
    <rPh sb="0" eb="1">
      <t>ソウ</t>
    </rPh>
    <rPh sb="1" eb="3">
      <t>ハイシュツ</t>
    </rPh>
    <rPh sb="3" eb="4">
      <t>リョウ</t>
    </rPh>
    <phoneticPr fontId="72"/>
  </si>
  <si>
    <t>確認用</t>
    <rPh sb="0" eb="3">
      <t>カクニンヨウ</t>
    </rPh>
    <phoneticPr fontId="72"/>
  </si>
  <si>
    <t>該当
号数</t>
    <rPh sb="0" eb="2">
      <t>ガイトウ</t>
    </rPh>
    <rPh sb="3" eb="5">
      <t>ゴウスウ</t>
    </rPh>
    <phoneticPr fontId="74"/>
  </si>
  <si>
    <t>事業者ID</t>
    <rPh sb="0" eb="3">
      <t>ジギョウシャ</t>
    </rPh>
    <phoneticPr fontId="71"/>
  </si>
  <si>
    <t>番号</t>
    <rPh sb="0" eb="2">
      <t>バンゴウ</t>
    </rPh>
    <phoneticPr fontId="72"/>
  </si>
  <si>
    <t>1号2号</t>
    <rPh sb="1" eb="2">
      <t>ゴウ</t>
    </rPh>
    <rPh sb="3" eb="4">
      <t>ゴウ</t>
    </rPh>
    <phoneticPr fontId="72"/>
  </si>
  <si>
    <t>3号</t>
    <rPh sb="1" eb="2">
      <t>ゴウ</t>
    </rPh>
    <phoneticPr fontId="72"/>
  </si>
  <si>
    <t>自主/
総排出</t>
    <rPh sb="0" eb="2">
      <t>ジシュ</t>
    </rPh>
    <rPh sb="4" eb="5">
      <t>ソウ</t>
    </rPh>
    <rPh sb="5" eb="7">
      <t>ハイシュツ</t>
    </rPh>
    <phoneticPr fontId="72"/>
  </si>
  <si>
    <t>元順</t>
    <rPh sb="0" eb="2">
      <t>モトジュン</t>
    </rPh>
    <phoneticPr fontId="72"/>
  </si>
  <si>
    <t>削減量順</t>
    <rPh sb="0" eb="3">
      <t>サクゲンリョウ</t>
    </rPh>
    <rPh sb="3" eb="4">
      <t>ジュン</t>
    </rPh>
    <phoneticPr fontId="72"/>
  </si>
  <si>
    <t>実施年度和暦</t>
    <rPh sb="0" eb="4">
      <t>ジッシネンド</t>
    </rPh>
    <rPh sb="4" eb="6">
      <t>ワレキ</t>
    </rPh>
    <phoneticPr fontId="72"/>
  </si>
  <si>
    <t>元列番→</t>
    <rPh sb="0" eb="1">
      <t>モト</t>
    </rPh>
    <rPh sb="1" eb="3">
      <t>レツバン</t>
    </rPh>
    <phoneticPr fontId="72"/>
  </si>
  <si>
    <t>参照式</t>
    <rPh sb="0" eb="2">
      <t>サンショウ</t>
    </rPh>
    <rPh sb="2" eb="3">
      <t>シキ</t>
    </rPh>
    <phoneticPr fontId="72"/>
  </si>
  <si>
    <t>該当
号数</t>
    <rPh sb="0" eb="2">
      <t>ガイトウ</t>
    </rPh>
    <rPh sb="3" eb="5">
      <t>ゴウスウ</t>
    </rPh>
    <phoneticPr fontId="72"/>
  </si>
  <si>
    <t>事業者ID</t>
    <rPh sb="0" eb="3">
      <t>ジギョウシャ</t>
    </rPh>
    <phoneticPr fontId="72"/>
  </si>
  <si>
    <t>実施年度</t>
    <rPh sb="0" eb="2">
      <t>ジッシ</t>
    </rPh>
    <rPh sb="2" eb="4">
      <t>ネンド</t>
    </rPh>
    <phoneticPr fontId="74"/>
  </si>
  <si>
    <t>対策分類</t>
    <rPh sb="0" eb="2">
      <t>タイサク</t>
    </rPh>
    <rPh sb="2" eb="4">
      <t>ブンルイ</t>
    </rPh>
    <phoneticPr fontId="74"/>
  </si>
  <si>
    <t>設備分類</t>
    <rPh sb="0" eb="2">
      <t>セツビ</t>
    </rPh>
    <rPh sb="2" eb="4">
      <t>ブンルイ</t>
    </rPh>
    <phoneticPr fontId="74"/>
  </si>
  <si>
    <t>具体的な対策</t>
    <rPh sb="0" eb="3">
      <t>グタイテキ</t>
    </rPh>
    <rPh sb="4" eb="6">
      <t>タイサク</t>
    </rPh>
    <phoneticPr fontId="74"/>
  </si>
  <si>
    <t>削減量</t>
    <rPh sb="0" eb="2">
      <t>サクゲン</t>
    </rPh>
    <rPh sb="2" eb="3">
      <t>リョウ</t>
    </rPh>
    <phoneticPr fontId="74"/>
  </si>
  <si>
    <t>総排出量1号2号</t>
    <rPh sb="0" eb="1">
      <t>ソウ</t>
    </rPh>
    <rPh sb="1" eb="3">
      <t>ハイシュツ</t>
    </rPh>
    <rPh sb="3" eb="4">
      <t>リョウ</t>
    </rPh>
    <phoneticPr fontId="72"/>
  </si>
  <si>
    <t>総排出量3号</t>
    <rPh sb="0" eb="1">
      <t>ソウ</t>
    </rPh>
    <rPh sb="1" eb="3">
      <t>ハイシュツ</t>
    </rPh>
    <rPh sb="3" eb="4">
      <t>リョウ</t>
    </rPh>
    <phoneticPr fontId="72"/>
  </si>
  <si>
    <t>自主/総排出</t>
    <rPh sb="0" eb="2">
      <t>ジシュ</t>
    </rPh>
    <rPh sb="3" eb="4">
      <t>ソウ</t>
    </rPh>
    <rPh sb="4" eb="6">
      <t>ハイシュツ</t>
    </rPh>
    <phoneticPr fontId="72"/>
  </si>
  <si>
    <t>・ジャパンタクシーと三和交通の無線システムでのよりよい配車の効率化
・昨年度に引き続き低公害車の導入
・コロナ禍においての時間管理
・車内灯のLED化（5W×146灯→0.8W×146灯）</t>
  </si>
  <si>
    <t>・ジャパンタクシーと三和交通の無線システムでのよりよい配車の効率化
・昨年度に引き続き低公害車の導入　14台分</t>
  </si>
  <si>
    <t>【藤ヶ丘病院】
院内照明器具LED化</t>
  </si>
  <si>
    <t>【ﾘﾊﾋﾞﾘﾃｰｼｮﾝ病院】
院内照明器具LED化</t>
  </si>
  <si>
    <t>【北部病院】
空調機PAC更新</t>
  </si>
  <si>
    <t>【北部病院】
院内照明器具LED化</t>
  </si>
  <si>
    <t>【藤が丘病院】　　　　　　　　　　　　　　　　　　　院内（オペ室照明）照明器具LED化</t>
  </si>
  <si>
    <t>【藤が丘病院】　　　　　　　　　　　　　　　　　駐車場照明器具LED化</t>
  </si>
  <si>
    <t>【ﾘﾊﾋﾞﾘﾃｰｼｮﾝ病院】　　　　　　　　　　　　　　　院内照明器具LED化</t>
  </si>
  <si>
    <t>【北部病院】　　　　　　　　　　　　　　　　　　　　院内照明器具LED化</t>
  </si>
  <si>
    <t>【北部病院】　　　　　　　　　　　　　　　　　　　　　　　　　　　　　　　　　PAC更新工事</t>
  </si>
  <si>
    <t>【藤が丘病院】
院内照明器具LED化</t>
  </si>
  <si>
    <t>【北部病院】
PAC更新工事</t>
  </si>
  <si>
    <t>機械室内照明のLED化
※熱源機器更新工事の第1期工事分として、機械室内15灯を
　交換</t>
  </si>
  <si>
    <t>医薬1号館 モジュールチラー(170USRt)増設に伴った冷熱源の効率向上</t>
  </si>
  <si>
    <t>＜川和工場＞2021年4月～2022年3月
　汎用照明器具のLED照明器具への更新（49台）
　　　　　　　　　↓
　汎用照明器具　425Kwh/年×49台＝20,825Kwh/年
  LED照明器具　 160Kwh/年×49台＝7,840Kwh/年
 (人感センサー付)　　 削減効果⇒12,985Kwh/年※
　※2021年12月契約電力会社変更による排出係数増
　2022年度もLED照明器具の更新を継続実施予定（目標37台）</t>
  </si>
  <si>
    <t>横浜ランドマークタワー　サブ変 変圧器更新工事</t>
  </si>
  <si>
    <t>横浜ランドマークタワー　オフィス専用部照明更新工事</t>
  </si>
  <si>
    <t>クイーンズパーキング地下3階照明器具更新工事</t>
  </si>
  <si>
    <t>工場用エアコンプレッサを従来の通常モータ制御からインバータ制御＋省エネモータへ変更すると共に、工場全体のエア圧力制御システムを見直して、より効率的なコンプレッサの運用を行っている。</t>
  </si>
  <si>
    <t>2018～19</t>
  </si>
  <si>
    <t>ガス炊きボイラー、蒸気吸収式冷凍機、熱交換ユニットを経由し、ファンコイルユニット（FCU）に冷温水を送水していたが、ウレタンキュア温調用の蒸気は電気ボイラーを導入して賄い、2019年度までは２直の工程の空調を優先的に電気エアコン化。使用していない１直稼働の工程を含め、工場全体に冷温水送水していた無駄を省き、夜間のボイラー稼働を停止させることに成功した。</t>
  </si>
  <si>
    <t>巻ばね熱交換エリアの防油堤内に侵入した雨水は、
処理する必要がないにもかかわらず、
廃水処理設備にて処理が行われていた。
そこで、熱交エリアに屋根をかけ、
防油堤内に侵入する雨水を削減し、
廃水処理設備の稼働時間短縮を行った。</t>
  </si>
  <si>
    <t>板ばね熱交換エリアの防油堤内に侵入した雨水は、
処理する必要がないにもかかわらず、
廃水処理設備にて処理が行われていた。
そこで、熱交エリアに屋根をかけ、
防油堤内に侵入する雨水を削減し、
廃水処理設備の稼働時間短縮を行った。</t>
  </si>
  <si>
    <t>ガス炊きボイラー、蒸気吸収式冷凍機、熱交換ユニットを経由し、ファンコイルユニット（FCU）に冷温水を送水していたが、2018年度から空調設備をファンコイルユニットから電気エアコンに変更しており、2020年度も変更しました。それによりボイラーの稼働時間を短縮しました。</t>
  </si>
  <si>
    <t>３号ウレタンモールド(下型)の保温、断熱をすることにより無駄な放熱を防止しました；</t>
  </si>
  <si>
    <t>工場内照明、および設備豆球のLED化推進</t>
  </si>
  <si>
    <t>節電回路設置による、待機電力の削減</t>
  </si>
  <si>
    <t>巻ばね塗装乾燥炉回路見直しによる省エネ</t>
  </si>
  <si>
    <t>真空発生装置バロコン水温度低減による効率向上によるエゼクター蒸気21%低減</t>
  </si>
  <si>
    <t>電力契約会社変更及び再生可能エネルギ15%導入
CO2排出係数0.443CO2-kg/kWh
　⇒実際契約CO2排出係数0.235CO2-kg/kWh</t>
  </si>
  <si>
    <t>省エネ活動推進による、生産工程の蒸気・エア漏れ箇所の修繕、スチームトラップ管理強化、保温強化により、エネルギー使用量の削減</t>
  </si>
  <si>
    <t>事務所内空調機更新（2台）
（本館J-パック本社、組合事務所）</t>
  </si>
  <si>
    <t>事務所内空調機更新（室内機25台、室外機2台）
（PC事務所）</t>
  </si>
  <si>
    <t>工場内各所照明のLED化（33台）</t>
  </si>
  <si>
    <t>あざみ野支店の宝くじ売場系統の空調を空冷HPエアコンに更新</t>
  </si>
  <si>
    <t>常時運転の37kwポンプ停止
工水送液には複数のポンプを使用していたが、使用量減に伴い過大能力となったポンプを停止することにより使用電力を削減した。(2021年1月顕現）</t>
  </si>
  <si>
    <t>設備間欠運転
常時運転していた雨水処理設備を必要時のみ運転することにより撹拌機等の使用電力削減した。(2021年1月顕現）</t>
  </si>
  <si>
    <t>蒸気配管の保温更新
老朽化した蒸気配管の保温材を更新することで放熱ロスを削減した。(2021年4月顕現）</t>
  </si>
  <si>
    <t>◎横浜エコクリーン工場
・主灰を搬送する灰加湿コンベヤ、灰搬送コンベヤの
　間欠運転により使用電力を削減
　※2022年10月実施予定</t>
  </si>
  <si>
    <t>◎金沢工場
・燃料添加剤を使用し 　燃費向上による削減
・エコモード運転の徹底</t>
  </si>
  <si>
    <t xml:space="preserve">◎蛍光灯工場
・水銀蒸留装置の効率的な間引き運転を実施
</t>
  </si>
  <si>
    <t>24時間、365日稼働しているクリーンルーム用空調機モータがインバータ制御でなかったため、インバータ制御付きのモータへ変更
※2019年度に引き続き2台目</t>
  </si>
  <si>
    <t>事務所用空調機の更新
設置後22年経過しているため、更新</t>
  </si>
  <si>
    <t>24時間、365日稼働しているクリーンルーム用空調機の更新
設置後28年経過しているため、更新</t>
  </si>
  <si>
    <t>高効率の炉筒煙管ボイラの導入により、既存ボイラによる製造量を減少させることで、ガス消費量の減少を図った。
　炉筒煙管ボイラ：32.913t/h×１台</t>
  </si>
  <si>
    <t>蒸気ボイラ及び蒸気ヘッダに付帯するバルブへ保温ジャケットを設置することで、放熱量を削減し、ガス消費量の低減を図った。
　設置箇所：３４箇所</t>
  </si>
  <si>
    <t>プラント機器設置に合わせ、周辺照明設備を高効率照明設備（LED）へと更新し、電力消費量の削減を図った。(プラント(一部分))
　設置個数：２０箇所</t>
  </si>
  <si>
    <t>竣工当初から利用していた2,000kVA変圧器の更新による無負荷損・負荷損の減少に伴う電力使用量の削減。
　変圧器：2,000kVA×２台</t>
  </si>
  <si>
    <t>ライトアップ照明設備を高効率照明設備（LED）へと更新し、電力消費量の削減を図った。10日/年×3時間点灯と仮定した。
更新前：250W（メタルハライド）×64台×30h＝480kWh　
　　　　110W（高圧ナトリウム）×19台×30h＝63kWh
更新後：50W（LED）×28台×30h＝42kWh　
　　　　38W（LED）×17台×30h＝19kWh</t>
  </si>
  <si>
    <t xml:space="preserve">屋上冷却塔照明設備を高効率照明設備（LED）へと更新し、電力消費量の削減を図った。年間点灯時間84時間と仮定した。
更新前：4,469W(64台)×84h＝375.40(kWh)
更新後：1515.5W(56台)×84h＝127.30(kWh)
</t>
  </si>
  <si>
    <t>高効率の電動ターボ冷凍機2台の導入により、既存電動ターボ冷凍機による製造量を減少させることで、電力消費量の減少を図った。
定格冷凍能力:5,400RT
定格電力消費率:0.607kWh/RT</t>
  </si>
  <si>
    <t>吸収冷凍機の更新を行ったことで、蒸気消費率が向上し、ガス消費量の減少を図った。
定格冷凍能力:3,000RT
定格蒸気消費率:3.59kg/RT</t>
  </si>
  <si>
    <t>蒸気ボイラ及び蒸気ヘッダに付帯するバルブへ保温ジャケットを設置することで、放熱量を削減し、ガス消費量の低減を図った。
　設置箇所：２５箇所</t>
  </si>
  <si>
    <t>①2021年7月：医薬研究開発本部の組織改正による横浜研究所の研究機能移転
②2022年1月：農薬部門の別会社譲渡
上記①②により、横浜研究所は2021年12月末日をもって閉鎖、電力使用量が大幅に減少した。</t>
  </si>
  <si>
    <t>高効率熱源システムへの更新により、エネルギー使用量の削減を図った。</t>
  </si>
  <si>
    <t>オフィス棟の照明器具をLED化し、エネルギー使用量の削減を図った。</t>
  </si>
  <si>
    <t>トップランナー変圧器への更新(52F8)
(単相300kVA×1台、3相750kVA×2台→単相300kVA×1台、3相750kVA×1台、200kVA×1台)</t>
  </si>
  <si>
    <t>トップランナー変圧器への更新(52F8-2)
(単相300kVA×1台、3相750kVA×2台→単相300kVA×1台、3相750kVA×1台)</t>
  </si>
  <si>
    <t>トップランナー変圧器への更新(52F6)
(単相30kVA×1台、3相150kVA×1台、300kVA×3台→単相75kVA×1台、3相750kVA×1台、200kVA×1台)</t>
  </si>
  <si>
    <t>トップランナー変圧器への更新(52F7-3)
(3相1000kVA×1台→3相1000kVA×1台)</t>
  </si>
  <si>
    <t>製品倉庫エアーコンプレッサー更新</t>
  </si>
  <si>
    <t>照明器更新（包装室LED化）
80W→29ｗ　149台</t>
  </si>
  <si>
    <t>2階ｴｰｼﾞﾝｸﾞ室①
空調機更新
（水冷式空調機（冷房能力46.4kw）×2
→空冷式空調機（冷却能力50.0kw）×2）</t>
  </si>
  <si>
    <t>1階包装室（小枝）①
空調機更新
（水冷式空調機（冷房能力46.4kw）×2
→空冷式空調機（冷却能力50.0kw）×2）</t>
  </si>
  <si>
    <t>1階包装室（小枝）②
空調機更新
（水冷式空調機（冷房能力58.1kw）
→空冷式空調機（冷却能力50.0kw））</t>
  </si>
  <si>
    <t>3階包装室（ﾊｲﾁｭｳ）①
空調機更新
（水冷式空調機（冷房能力51.2kw）×2
→空冷式空調機（冷却能力50.0kw）×2）</t>
  </si>
  <si>
    <t>照明器更新（LED化）
80W→29ｗ　274台</t>
  </si>
  <si>
    <t>第3工場の設備レイアウト変更に伴い、天井の水銀灯照明0.4kwX5灯を間引いた。
日当たり2時間点灯、340日稼働として
0.4kwX5灯X2hX340=1360kwhの削減効果を見込む。</t>
  </si>
  <si>
    <t>熱処理炉GF3号炉の油圧ユニットの油温を下げる
クーリングタワーの設置場所を日陰になる箇所へ変更した。その結果、冷却ファン0.1Kwと冷却ポンプ0.75kwの稼働時間の削減を図り、省エネを行った。10%の効果を見込んだ。
6-10月の期間、日当たり9h、143日稼働とすると
(0.1kwX9h+0.75X9h)X143=1094kwhの削減効果を見込む。</t>
  </si>
  <si>
    <t>2020年度</t>
  </si>
  <si>
    <t>熱処理炉GF3号炉のバーナ―空気比調整により、燃焼効率の向上を図った。
空気比調整の前後で、月稼働状況が同様の月で比較したところ、9%のガス使用量削減が見込めた。
R1.9月　 53,646㎥、R2.10月　48,818㎥（▲9%)
GF-3号炉の年間ガス使用量は、454,199㎥であるので、その9%の削減が見込める。
　454,199㎥×9%＝40,878㎥の削減見込み</t>
  </si>
  <si>
    <t>熱処理設備2ライン（G炉、GF-3号炉）の耐火材、断熱材の更新を行ない、熱放散の低減を図った。
推計で、年3%のガス使用量削減を見込んでいる。
G炉＋GF-3号炉の年間ガス使用量は、
　936,724+454,199=1,390,923㎥
　1,390,923×1.03=1,432,651㎥</t>
  </si>
  <si>
    <t>熱処理設備2ライン（GF2号炉出口、GF-3号炉1次炉出口）の各炉扉の更新を行い、熱放散の削減を行った。
推計で、年2%のガス使用量削減を見込んでいる。
GF2炉＋GF-3号炉の年間ガス使用量は、
　355,839+478,794=834,633㎥
　834,633×1.02=851,326㎥</t>
  </si>
  <si>
    <t>工業用水ポンプ＃1号機45kw→55kwへ容量UP及びINV化し、常時2台運転→1台運転化
改善前：45kw商用運転＋45kwINV運転（2台運転）
　45kw×24h×180＋45kw×0.5×24h×180＝291,600kwh
改善後：55kwINV運転（1台運転）
　　　　　　　　 55kw×0.64×24h×180＝152,064Kwh
　　　　　　　　 　　　　　　　削減量＝139,536kwh</t>
  </si>
  <si>
    <t>場内照明LED化
1. 小野町駐輪場：2.28→1.14（-1.14Kwh/年）
2. 業務関係：6,960→3,049（-3,911Kwh/年）
3. 型磨板関係：231,175→69,487（-161,688Kwh/年）
4. 7号工場共有：319,248→107,584（-211,664Kwh/年）
5. SE2棟関係：240,951→93,857（-147,094Kwh/年）
6. 弁天関係：10,512→2,365（-8,147Kwh/年）
7. 研修センター関係：20,970→13,980（-6,990Kwh/年）
※合計：829,818→290,323（-539,495Kwh/年）</t>
  </si>
  <si>
    <t>工業用水ポンプ＃3号機45kw→55kwへ容量UP及びINV化し、常時2台運転→1台運転化
改善前：45kw商用運転＋45kwINV運転（2台運転）
　45kw×24h×180＋45kw×0.5×24h×180＝291,600kwh
改善後：55kwINV運転（1台運転）
　　　　　　　　 55kw×0.64×24h×180＝152,064Kwh
　　　　　　　　 　　　　　　　削減量＝139,536kwh</t>
  </si>
  <si>
    <t>磨板工場送りボイラー1台高燃焼運転→2台中低燃焼並列運転化＆蒸気配管保温更新</t>
  </si>
  <si>
    <t>場内照明LED化
1. 総務関連：30,108kWh/年→8881kWh/年（削減量：-21,308Kwh/年）
2. 業務関係：36,736kWh/年→13,243kWh/年（削減量：-23,492Kwh/年）
3. 型磨板関係：127,008kWh/年→68,611kWh/年（削減量：-58,396Kwh/年）
4. 共有エリア：17,695kWh/年→5,712kWh/年（削減量：-11,984Kwh/年）
5. SE2棟関係：67,620kWh/年→27,011kWh/年（削減量-40,609Kwh/年）
6. オート関係：329,341kWh/年→117,414kWh/年（削減量-211,927Kwh/年）
7. その他：25,329kWh/年→10,663kWh/年（削減量-14,666Kwh/年）</t>
  </si>
  <si>
    <t>横浜キャンパス17号館一部エリアの照明器具をLED照明器具へ更新した</t>
  </si>
  <si>
    <t>横浜キャンパス20号館一部エリアの照明器具をLED照明器具へ更新した</t>
  </si>
  <si>
    <t>横浜キャンパス15号館の冷温水発生機を高効率空調機器に更新した</t>
  </si>
  <si>
    <t>中山キャンパス3号館の照明器具をLED照明器具へ更新した</t>
  </si>
  <si>
    <t>中山キャンパス3号館の空冷ヒートポンプパッケージを高効率機器へ更新した</t>
  </si>
  <si>
    <t>空調熱源最適化による温水配管系統集約（２系統を１系統に集約）
・A1棟屋上HEX-4温水系統廃止
　→集中温水HEX-1系統へ集約
・上記集約に伴いHEX-4系統で使用していた温水循環ポンプ（11kw×2台）は24時間稼働で交互運転していたが、この分が削減できた</t>
  </si>
  <si>
    <t>給排気設備INV設置による出力調整 
・A2棟F-1給気ファン(18.5kw)及びF-5排気ファン15kw
→50Hzから35Hzへ出力調整
削減電力(実測値)2018年-2019年 83,628kwh</t>
  </si>
  <si>
    <t>特殊空調室の冷水熱源の最適化
（R-3冷凍機系統へR-4冷凍機の負荷を統合し
、R-4冷凍機の運転時間を削減）
削減電力(実測値)年間39,877.8kwh</t>
  </si>
  <si>
    <t>A3･A8棟空調機の加湿･加熱方式を
電気方式からボイラー蒸気方式へ変更
・加熱方式:電気加熱から温水加熱（←温水を作るのに蒸気を利用）
・加湿方式:電気加湿から蒸気加湿
(A3棟･A8棟空調機2台）
削減電力(実測値)年間120,979.9kwh</t>
  </si>
  <si>
    <t>・A2棟 A050室 CP-2系統冷水ポンプ制御変更
削減電力(実測値)年間75,805.1kwh</t>
  </si>
  <si>
    <t>実験室の空調稼働時間短縮（夜間・休日運転停止）
削減電力（推計値）年間178,089kwh</t>
  </si>
  <si>
    <t>空調機インバーター更新（6台）
　・ファン容量　：　3.7kW
　・稼働時間　　：　7580時間
　・インバーター周波数：35～50Hz（温度制御）
　・室内の設定温度の見直し</t>
  </si>
  <si>
    <t>吸収式冷温水発生機（2台）
　・冷温水出口温度の適正化
　・温水積算量（1月～4月、10月～12月）
　・冷水積算量（1月～12月）</t>
  </si>
  <si>
    <t>521号館1階3次元測定室空調更新</t>
  </si>
  <si>
    <t>521号館4階事務所空調機更新</t>
  </si>
  <si>
    <t>521号館1号機エレベーター改修</t>
  </si>
  <si>
    <t>蒸気配管の断熱補修</t>
  </si>
  <si>
    <t>高効率電解槽への更新（1槽）</t>
  </si>
  <si>
    <t>照明のLED化
新設：3
更新：69
400W×3⇒40,45,50各1
250W×14⇒30W×14
80W×14⇒43.1W×14
60W×32⇒36～42W×32
20W×5⇒9～17.9W×5
5W×1⇒5W×1</t>
  </si>
  <si>
    <t>原塩熱交の蒸気削減</t>
  </si>
  <si>
    <t>【パナソニック㈱　佐江戸地区】
空調設備の更新
〔7台〕</t>
  </si>
  <si>
    <t>【オートモーティブ社】
生産電灯盤統合による電力削減</t>
  </si>
  <si>
    <t>【オートモーティブ社】
エアー漏れ対策</t>
  </si>
  <si>
    <t>【オートモーティブ社】
長期休暇原動機停止</t>
  </si>
  <si>
    <t>生産設備の高圧インダクションモーターの
更新・インバータ化を行いエネルギー効率改善を行った。</t>
  </si>
  <si>
    <t>2020年</t>
  </si>
  <si>
    <t>工場内照明LED化　250W×89灯⇒　120W×89灯
　　　　　　 　　 69W×23灯⇒　23W×23灯</t>
  </si>
  <si>
    <t>工場内照明LED化　250W×26灯⇒　120W×26灯
　　　　　　 　　69W×163灯⇒　23W×163灯</t>
  </si>
  <si>
    <t>横浜駅西口地下駐車場
地下３・４階デリベントファン更新工事(2022.2)
デリベントファン3φ200V2.2ｋｗ×７台更新</t>
  </si>
  <si>
    <t>新相鉄ビル
空調設備(PMAC)工事(2021年度)(2022.2)
水冷式空調機（PMAC　WDP150ANN 3φ400V冷15kw暖18kw）１３台更新</t>
  </si>
  <si>
    <t>新相鉄ビル
エスカレーター更新工事(2022.2)
エスカレーター１台更新</t>
  </si>
  <si>
    <t>相鉄本社ビル
エレベーター更新工事(2021.4)
客用エレベーター１台更新</t>
  </si>
  <si>
    <t>二俣川駅北口共同ビル
エレベーター更新工事(202.2)
客用エレベーター１台更新</t>
  </si>
  <si>
    <t>プレハブ冷蔵庫2.2KWの冷凍機4台更新
また断熱効果が低下した冷蔵庫本体も更新</t>
  </si>
  <si>
    <t>65階の茶室の窓ガラスに熱反射フィルム20㎡施工</t>
  </si>
  <si>
    <t>日本丸側車寄ﾀﾞｳﾝﾗｲﾄ250W×57台を7.6WのLEDに
宿泊ロビーの間接照明蛍光灯90本をLEDに
68階和食店内40W蛍光灯×128台を13W×113台のLEDに
70階宴会場ﾀﾞｳﾝﾗｲﾄをLEDに
客室バスルームの蛍光灯をLEDに約450個交換
通路、トイレ、店内の電球をLEDに約30個交換</t>
  </si>
  <si>
    <t>プレハブ冷蔵庫3.0KWと1.5KWの冷凍機更新
また断熱効果が低下した冷蔵庫本体も更新
業務用冷蔵庫13台更新
業務用製氷機6ユニット更新</t>
  </si>
  <si>
    <t>大宴会場シャンデリア白熱球40W×2320個を4WのLEDに
大宴会場65Wのﾀﾞｳﾝﾗｲﾄ296個を22WのLEDに
大宴会場60Wのﾌﾞﾗｹｯﾄ32個を6WのLEDに
小宴会場100Wのﾀﾞｳﾝﾗｲﾄ22個を31WのLEDに
客室ﾊﾞｽﾙｰﾑの60W照明760個を8WのLEDに
客用廊下60Wの照明460個を8WのLEDに
各所厨房の40W2灯用蛍光灯410個をLEDに他</t>
  </si>
  <si>
    <t>業務用縦型冷蔵庫3台更新
業務用製氷機1台更新
客室冷蔵庫65W120台を18W型に更新</t>
  </si>
  <si>
    <t>66階スイート客室の窓ガラス20㎡に熱反射フィルムを施工</t>
  </si>
  <si>
    <t>PAC空調機を4台運転から3台運転に変更。4kw/hの電力を削減。(横浜第一データセンター)</t>
  </si>
  <si>
    <t>空調機の最適運用に取り組んだことにより45kw/hの電力を削減。(横浜第一データセンター)</t>
  </si>
  <si>
    <t>空調機の最適運用に取り組んだことにより8.3kw/hの電力を削減。(横浜第二データセンター)</t>
  </si>
  <si>
    <t>空調機の最適運転に取り組んだことにより1.4kw/hの電力を削減。(横浜第二データセンター)</t>
  </si>
  <si>
    <t>ｺﾝﾌﾟﾚｯｻｰの更新(1台）　▲17,280kwh/年</t>
  </si>
  <si>
    <t>ＬＥＤ化（127灯）　▲77，233ｋｗｈ/年</t>
  </si>
  <si>
    <t>老朽化空調機を更新(10台）　▲68,646kwh/年</t>
  </si>
  <si>
    <t>物流倉庫のLED照明化(65灯）　▲5,769kwh/年</t>
  </si>
  <si>
    <t>ＬＥＤ化（124灯）　▲8，170ｋｗｈ/年</t>
  </si>
  <si>
    <t>老朽化空調機を更新(8台）　▲88,269kwh/年</t>
  </si>
  <si>
    <t>第2変電所老朽化トランスの高効率ﾀｲﾌﾟへの更新　　
▲625kwh/年</t>
  </si>
  <si>
    <t>第7変電所老朽化トランスの高効率ﾀｲﾌﾟへの更新　
▲12､069kwh/年</t>
  </si>
  <si>
    <t>大学８号館変圧器の運転台数調整
・負荷盛り替えで変圧器×1台を休止とする</t>
  </si>
  <si>
    <t>４号井戸ポンプの運転時間短縮
・３号井戸ポンプ、４号井戸ポンプの交互使用</t>
  </si>
  <si>
    <t>第１ボイラープラントの運転時間短縮
・2.5h/日デマンド期間中
・2.5h/日デマンド期間以外</t>
  </si>
  <si>
    <t>高学年校舎空調設備の節電制御</t>
  </si>
  <si>
    <t>４号井戸ポンプをインバータ制御運転化し、従来型ポンプとの運転時間配分を見直し</t>
  </si>
  <si>
    <t xml:space="preserve">第１ボイラープラントを廃止し、記念体育館シャワー関係をガス給湯ボイラーに変更
・8月末まで灯油熱源
・9月1日から都市ガス熱源
</t>
  </si>
  <si>
    <t>照明のLED化
216w → 169w × 6台
108w → 41w  × 4台
72w  → 26w  × 17台
36w  → 16w  × 17台</t>
  </si>
  <si>
    <t>能力低下　客室エアコンを高効率エアコンに取替え</t>
  </si>
  <si>
    <t>【ＭＭパークビル事務室照明器具更新工事】                 【2021年度更新区画】                                      1401～1406区786台・1303b～1306区413台・1202区143台        1102区120台</t>
  </si>
  <si>
    <t>【MMパークビル排気ファン更新工事】                          厨房排気ファン 5.5KW×2台                                   排気ファン11KW×1台                                         排気ファン5.5KW×1台                                        排気ファン0.75KW×1台</t>
  </si>
  <si>
    <t>【クイーンズタワーAテナント内照明器具更新工事】
3階60台、7階54台、9階109台、11階293台、12階282台</t>
  </si>
  <si>
    <t>【クイーンズタワーAコンパクト空調機更新工事】
11階12台</t>
  </si>
  <si>
    <t>横浜工場
２０２１年１１月 出荷ピット（冷蔵庫前室）の運転停止（冬期間のみ）</t>
  </si>
  <si>
    <t>横浜工場
２０２２年３月 アイスバンク　冷媒充填量適正化による効率アップ　８台</t>
  </si>
  <si>
    <t>高効率照明器具（LED）への更新 
　(既存の管球交換時)</t>
  </si>
  <si>
    <t>外気導入ダンパの整備、全館空調機のフィルタ交換など点検整備を実施し、空調運転管理を徹底した。</t>
  </si>
  <si>
    <t>空調用冷温水機、冷凍機の冷却塔の充填剤、散水パイプ等を更新し熱交換効率を向上させた。</t>
  </si>
  <si>
    <t>空気漏れ補修による空気圧縮機の効率向上。
生産設備の効率化による減台。</t>
  </si>
  <si>
    <t>蒸気漏れ補修、蒸気機器交換によるボイラ効率向上。</t>
  </si>
  <si>
    <t>蒸気加湿から水加湿システムへ変更。</t>
  </si>
  <si>
    <t>照明器具をLED器具へ更新
（東館 2階 21z、22z、23z、24z）</t>
  </si>
  <si>
    <t>データセンター用空調機の高効率化
（西館 3階 サーバー室空調機：3台更新）</t>
  </si>
  <si>
    <t>データセンター用空調機の高効率化
（東館 3階 サーバー室空調機：6台更新）</t>
  </si>
  <si>
    <t>プリントセンター用空調機の高効率化
（西館 地下1階 ﾌﾟﾘﾝﾄｾﾝﾀｰ用空調機：11台更新）</t>
  </si>
  <si>
    <t>GHP3系統(16HP×1,13HP×2)をEHPへ更新。(矢上ｷｬﾝﾊﾟｽ)</t>
  </si>
  <si>
    <t>事務棟　　　　　　　　　　　　　　　　　　　　　　　　　　照明LED器具に更新。(日吉キャンパス)</t>
  </si>
  <si>
    <t>銀杏並木　　　　　　　　　　　　　　　　　　　　　　　　　外灯照明LED器具に更新。(日吉キャンパス)</t>
  </si>
  <si>
    <t>第４校舎B棟 Ｊ１１、Ｊ１４、Ｊ２１、Ｊ２４教室　　　　　　照明LED器具に更新。(日吉キャンパス)</t>
  </si>
  <si>
    <t>構内厚生棟照明灯のLED化
実施前：計68灯、 2,648w(全て電球)
実施後：計68灯、 2,324w
使用時間：12h/日
稼働    ：365日</t>
  </si>
  <si>
    <t>構内工場照明灯のLED化
実施前：計817灯、544,020w(水銀灯、一部蛍光灯)
実施後：計434灯、 61,839w
使用時間：10h/日
稼働    ：20日/月</t>
  </si>
  <si>
    <t>構内ビル照明灯のLED化
実施前：計121灯、 8,278w(電球、蛍光灯)
実施後：計 92灯、 2,468w
使用時間：10h/日
稼働    ：20日/月</t>
  </si>
  <si>
    <t>小野町ビル照明灯のLED化
実施前：計 75灯、 2,584w(電球、蛍光灯)
実施後：計 75灯、   583w
使用時間：10h/日
稼働    ：20日/月</t>
  </si>
  <si>
    <t>構内工場照明灯のLED化
実施前：計1,073灯、643,735w(水銀灯、一部蛍光灯)
実施後：計  803灯、111,288w
使用時間：10h/日
稼働    ：20日/月</t>
  </si>
  <si>
    <t>構内ビル照明灯のLED化
実施前：計1,451灯、58,040w(蛍光灯)
実施後：計1,451灯、51,946w
使用時間：10h/日
稼働    ：20日/月</t>
  </si>
  <si>
    <t xml:space="preserve">ﾌﾟﾗﾝﾄ照明設備（水銀灯、蛍光灯、白熱灯）のLED化。
①液化窒素、液化酸素充填場照明のLED化
　蛍光灯40W×2灯式・15台
②製造ﾌﾟﾗﾝﾄ照明のLED化
　水銀灯400W・2台、水銀灯100W・13台、
　白熱灯100W・4台、蛍光灯40W2灯式・4台
</t>
  </si>
  <si>
    <t xml:space="preserve">ﾌﾟﾗﾝﾄ照明設備（水銀灯、蛍光灯、白熱灯）のLED化。
 (製造ﾌﾟﾗﾝﾄ照明のLED化）
　水銀灯400W・7台、水銀灯100W・6台、
　白熱灯100W・9台、蛍光灯40W2灯式・19台
</t>
  </si>
  <si>
    <t>執務室天井照明点灯制御（20フロア）
12:00～13:00消灯</t>
  </si>
  <si>
    <t>ウオシュレット温便座ヒーター切り対応
５月～11月</t>
  </si>
  <si>
    <t>空調機更新 1台</t>
  </si>
  <si>
    <t>根岸LNG基地
天然ガス発生装置用空気ブロワー機能確認周期延長</t>
  </si>
  <si>
    <t>空調更新</t>
  </si>
  <si>
    <t>構内外灯LED化</t>
  </si>
  <si>
    <t>建物内照明のLED化</t>
  </si>
  <si>
    <t>横浜駅東口地下街ポルタ、物販系空調機2台（AC-4、AC-5）、更新</t>
  </si>
  <si>
    <t>横浜駅東口地下街ポルタ、共用系空調機1台（AC-12）、更新</t>
  </si>
  <si>
    <t>横浜新都市ビル、新都市ホール、LED照明への更新（102台）</t>
  </si>
  <si>
    <t>横浜駅東口地下街ポルタ、物販系空調機（AC-9）更新</t>
  </si>
  <si>
    <t>フォークリフト入替</t>
  </si>
  <si>
    <t>複合機入替</t>
  </si>
  <si>
    <t>都市科学部講義棟改修に伴い、空気調和設備を高効率化</t>
  </si>
  <si>
    <t>教育学部講義棟７号館の空気調和設備を高効率化</t>
  </si>
  <si>
    <t>共同研究推進センター棟の空気調和設備を高効率化</t>
  </si>
  <si>
    <t>経営学研究棟の空気調和設備を高効率化</t>
  </si>
  <si>
    <t>国際社会科学研究棟の空気調和設備を高効率化</t>
  </si>
  <si>
    <t>法学研究棟の空気調和設備を高効率化</t>
  </si>
  <si>
    <t>理学研究棟の空気調和設備を高効率化</t>
  </si>
  <si>
    <t>経営学部講義棟２号館の空気調和設備を高効率化</t>
  </si>
  <si>
    <t>芹が谷店・大久保店・大豆戸店・上郷店・馬場店・港南台店において照明設備をLEDへ更新</t>
  </si>
  <si>
    <t>竹山店・日限山店・芹が谷店・港南台店・大久保店において冷ショーケースを高効率タイプへ更新</t>
  </si>
  <si>
    <t>小山台店・中田店・白幡店において冷ショーケースの照明設備をLEDへ更新</t>
  </si>
  <si>
    <t>竹山店において空調設備を高効率機器へ更新</t>
  </si>
  <si>
    <t>二酸化炭素濃度測定後、換気設備の運転時間を見直し</t>
  </si>
  <si>
    <t>屋外広告物の点灯時間の見直し（日没時間に合わせ点灯時間を短縮）</t>
  </si>
  <si>
    <t>製造工程触媒変更による運転効率化</t>
  </si>
  <si>
    <t>温度管理強化による培養設備滅菌作業短縮、蒸気削減</t>
  </si>
  <si>
    <t>設備洗浄工程見直しにて、還流洗浄時間を１時間短縮、蒸気量削減</t>
  </si>
  <si>
    <t>外灯水銀灯ＬＥＤ化</t>
  </si>
  <si>
    <t>コンテナタンクの洗浄頻度、方法見直しで洗浄水の純水を削減</t>
  </si>
  <si>
    <t>セントラルボイラの廃止(2000kg/h×5台停止）</t>
  </si>
  <si>
    <t>工場内照明のLED化（水銀灯および蛍光灯⇒LED照明）</t>
  </si>
  <si>
    <t>空調設備（P-MAC）の老朽取り換えにおいて省エネ型のP-MACの更新を実施（15台実施）</t>
  </si>
  <si>
    <t>三ツ境水道事務所等施設内照明のLED化
（蛍光灯直管型32W×553灯→LED40W相当×342灯）　　　　　　　・直管　32Ｗ　入力　50ＶＡ　　　　　　　　　　　　　　　・ＬＥＤ　40Ｗ相当　入力　24ＶＡ　　　　　　　　　　　　　　　　・力率0.9</t>
  </si>
  <si>
    <t>西谷浄水場、小雀浄水場等の事務所内照明のLED化施設内照明のLED化
（蛍光灯直管型32W×1572灯→LED40W相当×773灯）　　　　　　　・直管　32Ｗ　入力　50ＶＡ　　　　　　　　　　　　　　　・ＬＥＤ　40Ｗ相当　入力　24ＶＡ　　　　　　　　　　　　　　　　・力率0.9</t>
  </si>
  <si>
    <t>事務所内照明のLED化（448×32W→148×40W）</t>
  </si>
  <si>
    <t>横浜野村ビルにおいて、グッドアラウンドの実証事業に参加し東北の再エネ発電由来の電気を利用している。
切替前：東京電力エナジーパートナー株式会社
　　　　調整後排出係数　0.443(t-CO2/千kWh)　
切替後：Looop
　　　　調整後排出係数　0.000(t-CO2/千kWh)</t>
  </si>
  <si>
    <t>高効率空調機への更新（戸塚営業所）</t>
  </si>
  <si>
    <t>1号棟玄関人感センサー付きLED化（1台）</t>
  </si>
  <si>
    <t>2号棟2F,3FLED化（82灯）</t>
  </si>
  <si>
    <t>OTC２F照明のLED化（179灯）</t>
  </si>
  <si>
    <t>技研厨房排気ファン入れ替え（1台）</t>
  </si>
  <si>
    <t>技研本棟大会議室エアハンモータ入れ替え（1台）</t>
  </si>
  <si>
    <t>OTC床下実験ポンプ入れ替え（1台）</t>
  </si>
  <si>
    <t>技研本棟大会議室空調入れ替え（3式）</t>
  </si>
  <si>
    <t>技研本棟４FCAD室空調入れ替え（2式）</t>
  </si>
  <si>
    <t>技研1号棟B1F空調入れ替え（1台）</t>
  </si>
  <si>
    <t>技研本棟屋上ブースターポンプ入れ替え（1台）</t>
  </si>
  <si>
    <t>技研3号棟2F3Fクリーンルーム空調入れ替え（2式）</t>
  </si>
  <si>
    <t>京急グループ本社において系統連系用太陽光発電システムを採用しており、約10kWの太陽電池モジュール・パワーコンディショナーを設置している。2021年度では11,371.98kWh発電しており、温室効果ガス排出量削減に貢献した。</t>
  </si>
  <si>
    <t>下記3店舗は、太陽光発電により店舗で電力を作り、作った電力をリユース蓄電池に貯め夜間放電する。不足電力は卒FIT電源の供給をスマートテックから受けることで、実質再生可能エネルギー100％で店舗を運営する。
「横浜川向町」「横浜高田小学校入口」「横浜中山南」</t>
  </si>
  <si>
    <t>倉庫内照明を蛍光灯からLEDに交換</t>
  </si>
  <si>
    <t>専用部照明を蛍光灯からLEDへ交換</t>
  </si>
  <si>
    <t>共用部照明を蛍光灯からLEDへ交換</t>
  </si>
  <si>
    <t>冷暖房設備の燃料転換</t>
  </si>
  <si>
    <t>テナント専有部に設置されている224台の蛍光灯をLEDへ更新した。</t>
  </si>
  <si>
    <t>70灯をLED化　　　　　　　　　　　　　　　　　　　　　　　　（蛍光灯直管型32W×200灯→LED40W相当×200灯）　　　　　　　　　　　　　　　　　　　　　　　　　　　・直管32Ｗ　入力50ＶＡ→ＬＥＤ40Ｗ相当　入力24ＶＡ　　　　　　　　　　　　　　　　・力率0.9　・点灯時間12H　・250日</t>
  </si>
  <si>
    <t>60灯をLED化　　　　　　　　　　　　　　　　　　　　　　　　（蛍光灯直管型32W×200灯→LED40W相当×200灯）　　　　　　　　　　　　　　　　　　　　　　　　　　　・直管32Ｗ　入力50ＶＡ→ＬＥＤ40Ｗ相当　入力24ＶＡ　　　　　　　　　　　　　　　　・力率0.9　・点灯時間12H　・250日</t>
  </si>
  <si>
    <t>008-1</t>
  </si>
  <si>
    <t>017-1</t>
  </si>
  <si>
    <t>017-2</t>
  </si>
  <si>
    <t>017-3</t>
  </si>
  <si>
    <t>017-4</t>
  </si>
  <si>
    <t>017-5</t>
  </si>
  <si>
    <t>018-1</t>
  </si>
  <si>
    <t>018-2</t>
  </si>
  <si>
    <t>022-1</t>
  </si>
  <si>
    <t>027-1</t>
  </si>
  <si>
    <t>029-1</t>
  </si>
  <si>
    <t>029-2</t>
  </si>
  <si>
    <t>030-1</t>
  </si>
  <si>
    <t>030-2</t>
  </si>
  <si>
    <t>030-3</t>
  </si>
  <si>
    <t>031-1</t>
  </si>
  <si>
    <t>031-2</t>
  </si>
  <si>
    <t>031-3</t>
  </si>
  <si>
    <t>031-4</t>
  </si>
  <si>
    <t>036-1</t>
  </si>
  <si>
    <t>036-2</t>
  </si>
  <si>
    <t>036-3</t>
  </si>
  <si>
    <t>039-1</t>
  </si>
  <si>
    <t>039-2</t>
  </si>
  <si>
    <t>040-1</t>
  </si>
  <si>
    <t>041-1</t>
  </si>
  <si>
    <t>041-2</t>
  </si>
  <si>
    <t>041-3</t>
  </si>
  <si>
    <t>044-1</t>
  </si>
  <si>
    <t>044-2</t>
  </si>
  <si>
    <t>044-3</t>
  </si>
  <si>
    <t>044-4</t>
  </si>
  <si>
    <t>046-1</t>
  </si>
  <si>
    <t>046-2</t>
  </si>
  <si>
    <t>055-1</t>
  </si>
  <si>
    <t>063-1</t>
  </si>
  <si>
    <t>063-2</t>
  </si>
  <si>
    <t>065-1</t>
  </si>
  <si>
    <t>065-2</t>
  </si>
  <si>
    <t>065-3</t>
  </si>
  <si>
    <t>067-1</t>
  </si>
  <si>
    <t>070-1</t>
  </si>
  <si>
    <t>070-2</t>
  </si>
  <si>
    <t>070-3</t>
  </si>
  <si>
    <t>072-1</t>
  </si>
  <si>
    <t>072-2</t>
  </si>
  <si>
    <t>072-3</t>
  </si>
  <si>
    <t>072-4</t>
  </si>
  <si>
    <t>073-1</t>
  </si>
  <si>
    <t>073-2</t>
  </si>
  <si>
    <t>073-3</t>
  </si>
  <si>
    <t>073-4</t>
  </si>
  <si>
    <t>076-1</t>
  </si>
  <si>
    <t>077-1</t>
  </si>
  <si>
    <t>077-2</t>
  </si>
  <si>
    <t>077-3</t>
  </si>
  <si>
    <t>078-1</t>
  </si>
  <si>
    <t>078-2</t>
  </si>
  <si>
    <t>078-3</t>
  </si>
  <si>
    <t>082-1</t>
  </si>
  <si>
    <t>082-2</t>
  </si>
  <si>
    <t>083-1</t>
  </si>
  <si>
    <t>083-2</t>
  </si>
  <si>
    <t>083-3</t>
  </si>
  <si>
    <t>090-1</t>
  </si>
  <si>
    <t>090-2</t>
  </si>
  <si>
    <t>090-3</t>
  </si>
  <si>
    <t>090-4</t>
  </si>
  <si>
    <t>090-5</t>
  </si>
  <si>
    <t>090-6</t>
  </si>
  <si>
    <t>091-1</t>
  </si>
  <si>
    <t>091-2</t>
  </si>
  <si>
    <t>091-3</t>
  </si>
  <si>
    <t>094-1</t>
  </si>
  <si>
    <t>094-2</t>
  </si>
  <si>
    <t>096-1</t>
  </si>
  <si>
    <t>097-1</t>
  </si>
  <si>
    <t>097-2</t>
  </si>
  <si>
    <t>097-3</t>
  </si>
  <si>
    <t>097-4</t>
  </si>
  <si>
    <t>097-5</t>
  </si>
  <si>
    <t>097-6</t>
  </si>
  <si>
    <t>097-7</t>
  </si>
  <si>
    <t>100-1</t>
  </si>
  <si>
    <t>107-1</t>
  </si>
  <si>
    <t>107-2</t>
  </si>
  <si>
    <t>107-3</t>
  </si>
  <si>
    <t>107-4</t>
  </si>
  <si>
    <t>113-1</t>
  </si>
  <si>
    <t>113-2</t>
  </si>
  <si>
    <t>114-1</t>
  </si>
  <si>
    <t>114-2</t>
  </si>
  <si>
    <t>115-1</t>
  </si>
  <si>
    <t>117-1</t>
  </si>
  <si>
    <t>118-1</t>
  </si>
  <si>
    <t>118-2</t>
  </si>
  <si>
    <t>119-1</t>
  </si>
  <si>
    <t>124-1</t>
  </si>
  <si>
    <t>125-1</t>
  </si>
  <si>
    <t>125-2</t>
  </si>
  <si>
    <t>125-3</t>
  </si>
  <si>
    <t>126-1</t>
  </si>
  <si>
    <t>133-1</t>
  </si>
  <si>
    <t>133-2</t>
  </si>
  <si>
    <t>133-3</t>
  </si>
  <si>
    <t>133-4</t>
  </si>
  <si>
    <t>133-5</t>
  </si>
  <si>
    <t>136-1</t>
  </si>
  <si>
    <t>140-1</t>
  </si>
  <si>
    <t>140-2</t>
  </si>
  <si>
    <t>140-3</t>
  </si>
  <si>
    <t>141-1</t>
  </si>
  <si>
    <t>141-2</t>
  </si>
  <si>
    <t>147-1</t>
  </si>
  <si>
    <t>148-1</t>
  </si>
  <si>
    <t>148-2</t>
  </si>
  <si>
    <t>148-3</t>
  </si>
  <si>
    <t>148-4</t>
  </si>
  <si>
    <t>151-1</t>
  </si>
  <si>
    <t>153-1</t>
  </si>
  <si>
    <t>153-2</t>
  </si>
  <si>
    <t>155-1</t>
  </si>
  <si>
    <t>155-2</t>
  </si>
  <si>
    <t>157-1</t>
  </si>
  <si>
    <t>157-2</t>
  </si>
  <si>
    <t>157-3</t>
  </si>
  <si>
    <t>161-1</t>
  </si>
  <si>
    <t>161-2</t>
  </si>
  <si>
    <t>167-1</t>
  </si>
  <si>
    <t>167-2</t>
  </si>
  <si>
    <t>167-3</t>
  </si>
  <si>
    <t>169-1</t>
  </si>
  <si>
    <t>174-1</t>
  </si>
  <si>
    <t>178-1</t>
  </si>
  <si>
    <t>178-2</t>
  </si>
  <si>
    <t>178-3</t>
  </si>
  <si>
    <t>178-4</t>
  </si>
  <si>
    <t>178-5</t>
  </si>
  <si>
    <t>178-6</t>
  </si>
  <si>
    <t>178-7</t>
  </si>
  <si>
    <t>179-1</t>
  </si>
  <si>
    <t>181-1</t>
  </si>
  <si>
    <t>191-1</t>
  </si>
  <si>
    <t>191-2</t>
  </si>
  <si>
    <t>193-1</t>
  </si>
  <si>
    <t>202-1</t>
  </si>
  <si>
    <t>202-2</t>
  </si>
  <si>
    <t>205-1</t>
  </si>
  <si>
    <t>207-1</t>
  </si>
  <si>
    <t>207-2</t>
  </si>
  <si>
    <t>208-1</t>
  </si>
  <si>
    <t>221-1</t>
  </si>
  <si>
    <t>222-1</t>
  </si>
  <si>
    <t>223-1</t>
  </si>
  <si>
    <t>224-1</t>
  </si>
  <si>
    <t>231-1</t>
  </si>
  <si>
    <t>233-1</t>
  </si>
  <si>
    <t>234-1</t>
  </si>
  <si>
    <t>235-1</t>
  </si>
  <si>
    <t>235-2</t>
  </si>
  <si>
    <t>239-1</t>
  </si>
  <si>
    <t>241-1</t>
  </si>
  <si>
    <t>254-1</t>
  </si>
  <si>
    <t>257-1</t>
  </si>
  <si>
    <t>257-2</t>
  </si>
  <si>
    <t>260-1</t>
  </si>
  <si>
    <t>264-1</t>
  </si>
  <si>
    <t>264-2</t>
  </si>
  <si>
    <t>271-1</t>
  </si>
  <si>
    <t>271-2</t>
  </si>
  <si>
    <t>271-3</t>
  </si>
  <si>
    <t>271-4</t>
  </si>
  <si>
    <t>284-1</t>
  </si>
  <si>
    <t>285-1</t>
  </si>
  <si>
    <t>294-1</t>
  </si>
  <si>
    <t>296-1</t>
  </si>
  <si>
    <t>302-1</t>
  </si>
  <si>
    <t>305-1</t>
  </si>
  <si>
    <t>315-1</t>
  </si>
  <si>
    <t>318-1</t>
  </si>
  <si>
    <t>318-2</t>
  </si>
  <si>
    <t>336-1</t>
  </si>
  <si>
    <t>336-2</t>
  </si>
  <si>
    <t>346-1</t>
  </si>
  <si>
    <t>348-1</t>
  </si>
  <si>
    <t>348-2</t>
  </si>
  <si>
    <t>348-3</t>
  </si>
  <si>
    <t>348-4</t>
  </si>
  <si>
    <t>348-5</t>
  </si>
  <si>
    <t>348-6</t>
  </si>
  <si>
    <t>348-7</t>
  </si>
  <si>
    <t>349-1</t>
  </si>
  <si>
    <t>350-1</t>
  </si>
  <si>
    <t>363-1</t>
  </si>
  <si>
    <t>368-1</t>
  </si>
  <si>
    <t>368-2</t>
  </si>
  <si>
    <t>369-1</t>
  </si>
  <si>
    <t>370-1</t>
  </si>
  <si>
    <t>370-2</t>
  </si>
  <si>
    <t>370-3</t>
  </si>
  <si>
    <t>378-1</t>
  </si>
  <si>
    <t>378-2</t>
  </si>
  <si>
    <t>378-3</t>
  </si>
  <si>
    <t>379-1</t>
  </si>
  <si>
    <t>380-1</t>
  </si>
  <si>
    <t>383-1</t>
  </si>
  <si>
    <t>383-2</t>
  </si>
  <si>
    <t>385-1</t>
  </si>
  <si>
    <t>387-1</t>
  </si>
  <si>
    <t>388-1</t>
  </si>
  <si>
    <t>390-1</t>
  </si>
  <si>
    <t>390-2</t>
  </si>
  <si>
    <t>390-3</t>
  </si>
  <si>
    <t>392-1</t>
  </si>
  <si>
    <t>401-1</t>
  </si>
  <si>
    <t>401-2</t>
  </si>
  <si>
    <t>403-1</t>
  </si>
  <si>
    <t>403-2</t>
  </si>
  <si>
    <t>071</t>
  </si>
  <si>
    <t>株式会社横浜インポートマート</t>
  </si>
  <si>
    <t>神奈川県横浜市中区新港二丁目２番１号</t>
  </si>
  <si>
    <t>代表取締役社長　大田原　隆広</t>
  </si>
  <si>
    <t>横浜ワールドポーターズ内</t>
  </si>
  <si>
    <t>１０：３０～１７：３０</t>
  </si>
  <si>
    <t>・照明ＬＥＤ化（６階居室）</t>
  </si>
  <si>
    <t xml:space="preserve">事業所社員・入店テナントに対して、環境意識向上の為の啓発活動
</t>
  </si>
  <si>
    <t>東京都豊島区南池袋1-18-21　西武池袋本店書籍館</t>
  </si>
  <si>
    <t>#120空気圧縮機インバーター化</t>
  </si>
  <si>
    <t>横浜市神奈川区東神奈川２－４７－７</t>
  </si>
  <si>
    <t>代表取締役社長　髙　木　　恵　一</t>
  </si>
  <si>
    <t>日産プリンス神奈川販売　本社</t>
  </si>
  <si>
    <t>横浜市神奈川区東神奈川2-47-7</t>
  </si>
  <si>
    <t>10：00～18：00（火曜日定休）</t>
  </si>
  <si>
    <t>・廃棄物の分別をキチンと行い廃棄されるごみを減らしてリサイクルに繋げていく。
・「ニッサン・グリーンプログラム」活動の削減目標については達成できている。</t>
  </si>
  <si>
    <t>必要な車両の全てにカーナビゲーションシステムを装備</t>
  </si>
  <si>
    <t>運転日報に日常の点検･整備箇所を明示、マネージャーが必要な都度指導を実施</t>
  </si>
  <si>
    <t>・バイオマス弁当袋導入
・空の洗剤容器を回収して再利用
・割箸を廃止して樹脂箸導入
・新店及び改装時断熱ガラス導入</t>
  </si>
  <si>
    <t>上記結果となり、目標を上回った。</t>
  </si>
  <si>
    <t>減</t>
    <phoneticPr fontId="5"/>
  </si>
  <si>
    <t>目標を上回った</t>
    <phoneticPr fontId="5"/>
  </si>
  <si>
    <t>おおむね目標通り</t>
    <phoneticPr fontId="5"/>
  </si>
  <si>
    <t>目標を下回った</t>
    <phoneticPr fontId="5"/>
  </si>
  <si>
    <t>あり</t>
    <phoneticPr fontId="5"/>
  </si>
  <si>
    <t>なし</t>
    <phoneticPr fontId="5"/>
  </si>
  <si>
    <t>増</t>
    <rPh sb="0" eb="1">
      <t>ゾウ</t>
    </rPh>
    <phoneticPr fontId="5"/>
  </si>
  <si>
    <t>ほぼ変動なし</t>
    <rPh sb="2" eb="4">
      <t>ヘンドウ</t>
    </rPh>
    <phoneticPr fontId="5"/>
  </si>
  <si>
    <t>減</t>
    <rPh sb="0" eb="1">
      <t>ゲン</t>
    </rPh>
    <phoneticPr fontId="5"/>
  </si>
  <si>
    <t>【修正記録】</t>
    <rPh sb="1" eb="5">
      <t>シュウセイキロク</t>
    </rPh>
    <phoneticPr fontId="5"/>
  </si>
  <si>
    <t>制定/修正日</t>
    <rPh sb="0" eb="2">
      <t>セイテイ</t>
    </rPh>
    <rPh sb="3" eb="6">
      <t>シュウセイビ</t>
    </rPh>
    <phoneticPr fontId="5"/>
  </si>
  <si>
    <t>番号</t>
    <rPh sb="0" eb="2">
      <t>バンゴウ</t>
    </rPh>
    <phoneticPr fontId="5"/>
  </si>
  <si>
    <t>バージョン番号</t>
    <rPh sb="5" eb="7">
      <t>バンゴウ</t>
    </rPh>
    <phoneticPr fontId="5"/>
  </si>
  <si>
    <t>制定/修正内容 by Noro</t>
    <rPh sb="0" eb="2">
      <t>セイテイ</t>
    </rPh>
    <rPh sb="3" eb="7">
      <t>シュウセイナイヨウ</t>
    </rPh>
    <phoneticPr fontId="5"/>
  </si>
  <si>
    <t>工藤係長の指摘で、非公表事業者（260、129）のデータを修正。
026は調整後排出量、129は原油換算エネルギー使用量と調整後排出量を
「環境保全条例施行規則第８９条第６項目ただし書きに該当のため非公表」へ
へ修正した。　バージョンをR02へアップする。　【N】</t>
    <rPh sb="37" eb="40">
      <t>チョウセイゴ</t>
    </rPh>
    <rPh sb="40" eb="43">
      <t>ハイシュツリョウ</t>
    </rPh>
    <rPh sb="48" eb="52">
      <t>ゲンユカンザン</t>
    </rPh>
    <rPh sb="57" eb="60">
      <t>シヨウリョウ</t>
    </rPh>
    <rPh sb="61" eb="64">
      <t>チョウセイゴ</t>
    </rPh>
    <rPh sb="64" eb="66">
      <t>ハイシュツ</t>
    </rPh>
    <rPh sb="66" eb="67">
      <t>リョウ</t>
    </rPh>
    <rPh sb="106" eb="108">
      <t>シュウセイ</t>
    </rPh>
    <phoneticPr fontId="5"/>
  </si>
  <si>
    <t>3/17納入の集計表をベースに報告書のビュアーを作成。
R4年度の報告書様式の不具合から、４の１項の「省エネ取組」の『あり』と『なし』のデータ登録が逆転していた。　集計表の逆転不具合を修正してある。　【N】</t>
    <rPh sb="4" eb="6">
      <t>ノウニュウ</t>
    </rPh>
    <rPh sb="7" eb="10">
      <t>シュウケイヒョウ</t>
    </rPh>
    <rPh sb="15" eb="18">
      <t>ホウコクショ</t>
    </rPh>
    <rPh sb="24" eb="26">
      <t>サクセイ</t>
    </rPh>
    <rPh sb="30" eb="32">
      <t>ネンド</t>
    </rPh>
    <rPh sb="33" eb="36">
      <t>ホウコクショ</t>
    </rPh>
    <rPh sb="36" eb="38">
      <t>ヨウシキ</t>
    </rPh>
    <rPh sb="39" eb="42">
      <t>フグアイ</t>
    </rPh>
    <rPh sb="48" eb="49">
      <t>コウ</t>
    </rPh>
    <rPh sb="51" eb="52">
      <t>ショウ</t>
    </rPh>
    <rPh sb="54" eb="56">
      <t>トリクミ</t>
    </rPh>
    <rPh sb="71" eb="73">
      <t>トウロク</t>
    </rPh>
    <rPh sb="74" eb="76">
      <t>ギャクテン</t>
    </rPh>
    <rPh sb="82" eb="85">
      <t>シュウケイヒョウ</t>
    </rPh>
    <rPh sb="86" eb="88">
      <t>ギャクテン</t>
    </rPh>
    <rPh sb="88" eb="91">
      <t>フグアイ</t>
    </rPh>
    <rPh sb="92" eb="94">
      <t>シュウセイ</t>
    </rPh>
    <phoneticPr fontId="5"/>
  </si>
  <si>
    <t>工藤係長の指摘で、任意表事業者（282、328）のデータを修正。
任意の外に「1号事業者」のチェックボックスにチェックが入るのを修正した。　バージョンをR03へアップする。　【N】</t>
    <rPh sb="9" eb="11">
      <t>ニンイ</t>
    </rPh>
    <rPh sb="33" eb="35">
      <t>ニンイ</t>
    </rPh>
    <rPh sb="36" eb="37">
      <t>ホカ</t>
    </rPh>
    <rPh sb="40" eb="44">
      <t>ゴウジギョウシャ</t>
    </rPh>
    <rPh sb="60" eb="61">
      <t>ハイ</t>
    </rPh>
    <rPh sb="64" eb="66">
      <t>シュウセイ</t>
    </rPh>
    <phoneticPr fontId="5"/>
  </si>
  <si>
    <t>ID下３桁</t>
    <rPh sb="2" eb="3">
      <t>シモ</t>
    </rPh>
    <rPh sb="4" eb="5">
      <t>ケタ</t>
    </rPh>
    <phoneticPr fontId="72"/>
  </si>
  <si>
    <t>・照明ＬＥＤ化（２階共用部）</t>
  </si>
  <si>
    <t>2019
2020
2021</t>
  </si>
  <si>
    <t>空調機の更新：100式
（2021年度：51式更新）</t>
  </si>
  <si>
    <t>地球温暖化対策事業効果算定ガイドブック＜補助事業申請者用＞より、
その他の燃料１(バイオディーゼル)の排出係数は2.52</t>
  </si>
  <si>
    <t>相鉄本社ビル(2021/07/01～)
相鉄南幸第２ビル(2021/06/23～)
アクアdeパワーかながわ(神奈川県・東京電力EP)を導入</t>
  </si>
  <si>
    <t>本工場街灯LED化</t>
  </si>
  <si>
    <t>#65表面処理ｴﾘｱ天井照明LED化</t>
  </si>
  <si>
    <t>#120技術試験室天井照明LED化</t>
  </si>
  <si>
    <t>090-7</t>
  </si>
  <si>
    <t>208-2</t>
  </si>
  <si>
    <t>260-2</t>
  </si>
  <si>
    <t>報告書と自主項目シートの自主対策に関するデータを修正。
2022/11時点のデータのままであった。2023.03.15のデータに修正【N】</t>
    <rPh sb="0" eb="3">
      <t>ホウコクショ</t>
    </rPh>
    <rPh sb="4" eb="8">
      <t>ジシュコウモク</t>
    </rPh>
    <rPh sb="12" eb="16">
      <t>ジシュタイサク</t>
    </rPh>
    <rPh sb="17" eb="18">
      <t>カン</t>
    </rPh>
    <rPh sb="35" eb="37">
      <t>ジテン</t>
    </rPh>
    <rPh sb="64" eb="66">
      <t>シュウセイ</t>
    </rPh>
    <phoneticPr fontId="5"/>
  </si>
  <si>
    <t>任意3号</t>
    <rPh sb="0" eb="2">
      <t>ニンイ</t>
    </rPh>
    <rPh sb="3" eb="4">
      <t>ゴウ</t>
    </rPh>
    <phoneticPr fontId="74"/>
  </si>
  <si>
    <t>報1</t>
  </si>
  <si>
    <t>報1</t>
    <phoneticPr fontId="5"/>
  </si>
  <si>
    <t>報2</t>
    <phoneticPr fontId="74"/>
  </si>
  <si>
    <t>報2</t>
  </si>
  <si>
    <t>報3</t>
    <phoneticPr fontId="74"/>
  </si>
  <si>
    <t>報3</t>
  </si>
  <si>
    <t>報4</t>
    <phoneticPr fontId="74"/>
  </si>
  <si>
    <t>報4</t>
  </si>
  <si>
    <t>報5</t>
    <phoneticPr fontId="74"/>
  </si>
  <si>
    <t>報5</t>
  </si>
  <si>
    <t>報6</t>
    <rPh sb="0" eb="1">
      <t>ホウ</t>
    </rPh>
    <phoneticPr fontId="72"/>
  </si>
  <si>
    <t>報6</t>
  </si>
  <si>
    <t>s5</t>
    <phoneticPr fontId="74"/>
  </si>
  <si>
    <t>P11</t>
    <phoneticPr fontId="74"/>
  </si>
  <si>
    <t>P11</t>
  </si>
  <si>
    <t>連番</t>
    <rPh sb="0" eb="2">
      <t>レンバン</t>
    </rPh>
    <phoneticPr fontId="3"/>
  </si>
  <si>
    <t>事業者名</t>
    <rPh sb="0" eb="3">
      <t>ジギョウシャ</t>
    </rPh>
    <rPh sb="3" eb="4">
      <t>メイ</t>
    </rPh>
    <phoneticPr fontId="3"/>
  </si>
  <si>
    <t>計画開始
年度</t>
    <rPh sb="0" eb="2">
      <t>ケイカク</t>
    </rPh>
    <rPh sb="2" eb="4">
      <t>カイシ</t>
    </rPh>
    <rPh sb="5" eb="7">
      <t>ネンド</t>
    </rPh>
    <phoneticPr fontId="3"/>
  </si>
  <si>
    <t>該当
号数
(記載)</t>
    <rPh sb="0" eb="2">
      <t>ガイトウ</t>
    </rPh>
    <rPh sb="3" eb="5">
      <t>ゴウスウ</t>
    </rPh>
    <rPh sb="7" eb="9">
      <t>キサイ</t>
    </rPh>
    <phoneticPr fontId="1"/>
  </si>
  <si>
    <r>
      <t xml:space="preserve">事業者ID
</t>
    </r>
    <r>
      <rPr>
        <sz val="11"/>
        <color theme="1" tint="0.499984740745262"/>
        <rFont val="HGPｺﾞｼｯｸM"/>
        <family val="3"/>
        <charset val="128"/>
      </rPr>
      <t>(フォルダ名から取得)</t>
    </r>
    <rPh sb="0" eb="3">
      <t>ジギョウシャ</t>
    </rPh>
    <rPh sb="11" eb="12">
      <t>メイ</t>
    </rPh>
    <rPh sb="14" eb="16">
      <t>シュトク</t>
    </rPh>
    <phoneticPr fontId="5"/>
  </si>
  <si>
    <t>提出年月日</t>
    <rPh sb="0" eb="2">
      <t>テイシュツ</t>
    </rPh>
    <rPh sb="2" eb="5">
      <t>ネンガッピ</t>
    </rPh>
    <phoneticPr fontId="3"/>
  </si>
  <si>
    <t>住所</t>
    <rPh sb="0" eb="2">
      <t>ジュウショ</t>
    </rPh>
    <phoneticPr fontId="8"/>
  </si>
  <si>
    <t>提出事業者名</t>
    <rPh sb="0" eb="2">
      <t>テイシュツ</t>
    </rPh>
    <rPh sb="2" eb="5">
      <t>ジギョウシャ</t>
    </rPh>
    <rPh sb="5" eb="6">
      <t>メイ</t>
    </rPh>
    <phoneticPr fontId="8"/>
  </si>
  <si>
    <t>事業者の名称</t>
    <rPh sb="0" eb="3">
      <t>ジギョウシャ</t>
    </rPh>
    <rPh sb="4" eb="6">
      <t>メイショウ</t>
    </rPh>
    <phoneticPr fontId="1"/>
  </si>
  <si>
    <t>事業者代表者名</t>
    <rPh sb="0" eb="3">
      <t>ジギョウシャ</t>
    </rPh>
    <phoneticPr fontId="1"/>
  </si>
  <si>
    <t>主たる事業所所在地</t>
    <rPh sb="0" eb="1">
      <t>シュ</t>
    </rPh>
    <rPh sb="3" eb="6">
      <t>ジギョウショ</t>
    </rPh>
    <rPh sb="6" eb="9">
      <t>ショザイチ</t>
    </rPh>
    <phoneticPr fontId="8"/>
  </si>
  <si>
    <t>大分類</t>
    <rPh sb="0" eb="3">
      <t>ダイブンルイ</t>
    </rPh>
    <phoneticPr fontId="1"/>
  </si>
  <si>
    <t>中分類</t>
    <rPh sb="0" eb="3">
      <t>チュウブンルイ</t>
    </rPh>
    <phoneticPr fontId="1"/>
  </si>
  <si>
    <t>1号</t>
    <rPh sb="1" eb="2">
      <t>ゴウ</t>
    </rPh>
    <phoneticPr fontId="8"/>
  </si>
  <si>
    <t>2号</t>
    <rPh sb="1" eb="2">
      <t>ゴウ</t>
    </rPh>
    <phoneticPr fontId="8"/>
  </si>
  <si>
    <t>3号</t>
    <rPh sb="1" eb="2">
      <t>ゴウ</t>
    </rPh>
    <phoneticPr fontId="8"/>
  </si>
  <si>
    <t>任意12号</t>
    <rPh sb="0" eb="2">
      <t>ニンイ</t>
    </rPh>
    <rPh sb="4" eb="5">
      <t>ゴウ</t>
    </rPh>
    <phoneticPr fontId="8"/>
  </si>
  <si>
    <t>任意3号</t>
    <rPh sb="0" eb="2">
      <t>ニンイ</t>
    </rPh>
    <rPh sb="3" eb="4">
      <t>ゴウ</t>
    </rPh>
    <phoneticPr fontId="1"/>
  </si>
  <si>
    <r>
      <t xml:space="preserve">原油換算
</t>
    </r>
    <r>
      <rPr>
        <b/>
        <sz val="9"/>
        <color theme="1" tint="0.499984740745262"/>
        <rFont val="HGPｺﾞｼｯｸM"/>
        <family val="3"/>
        <charset val="128"/>
      </rPr>
      <t>エネルギー</t>
    </r>
    <r>
      <rPr>
        <b/>
        <sz val="10"/>
        <color theme="1" tint="0.499984740745262"/>
        <rFont val="HGPｺﾞｼｯｸM"/>
        <family val="3"/>
        <charset val="128"/>
      </rPr>
      <t xml:space="preserve">
使用量</t>
    </r>
    <rPh sb="0" eb="2">
      <t>ゲンユ</t>
    </rPh>
    <rPh sb="2" eb="4">
      <t>カンサン</t>
    </rPh>
    <rPh sb="11" eb="14">
      <t>シヨウリョウ</t>
    </rPh>
    <phoneticPr fontId="3"/>
  </si>
  <si>
    <t>市内全事業所数</t>
    <rPh sb="0" eb="2">
      <t>シナイ</t>
    </rPh>
    <rPh sb="2" eb="3">
      <t>ゼン</t>
    </rPh>
    <rPh sb="3" eb="6">
      <t>ジギョウショ</t>
    </rPh>
    <rPh sb="6" eb="7">
      <t>スウ</t>
    </rPh>
    <phoneticPr fontId="3"/>
  </si>
  <si>
    <t>自動車台数</t>
    <rPh sb="0" eb="3">
      <t>ジドウシャ</t>
    </rPh>
    <rPh sb="3" eb="5">
      <t>ダイスウ</t>
    </rPh>
    <phoneticPr fontId="3"/>
  </si>
  <si>
    <t>開始年度</t>
    <rPh sb="0" eb="2">
      <t>カイシ</t>
    </rPh>
    <rPh sb="2" eb="4">
      <t>ネンド</t>
    </rPh>
    <phoneticPr fontId="8"/>
  </si>
  <si>
    <t>終了年度</t>
    <rPh sb="0" eb="2">
      <t>シュウリョウ</t>
    </rPh>
    <rPh sb="2" eb="4">
      <t>ネンド</t>
    </rPh>
    <phoneticPr fontId="8"/>
  </si>
  <si>
    <t>基準年度</t>
    <rPh sb="0" eb="2">
      <t>キジュン</t>
    </rPh>
    <rPh sb="2" eb="4">
      <t>ネンド</t>
    </rPh>
    <phoneticPr fontId="1"/>
  </si>
  <si>
    <t>基準年度調整後排出量</t>
    <rPh sb="0" eb="2">
      <t>キジュン</t>
    </rPh>
    <rPh sb="2" eb="4">
      <t>ネンド</t>
    </rPh>
    <rPh sb="4" eb="7">
      <t>チョウセイゴ</t>
    </rPh>
    <rPh sb="7" eb="9">
      <t>ハイシュツ</t>
    </rPh>
    <rPh sb="9" eb="10">
      <t>リョウ</t>
    </rPh>
    <phoneticPr fontId="1"/>
  </si>
  <si>
    <t>基準原単位</t>
    <rPh sb="0" eb="2">
      <t>キジュン</t>
    </rPh>
    <rPh sb="2" eb="5">
      <t>ゲンタンイ</t>
    </rPh>
    <phoneticPr fontId="1"/>
  </si>
  <si>
    <t>基準原単位分母</t>
    <rPh sb="0" eb="2">
      <t>キジュン</t>
    </rPh>
    <rPh sb="2" eb="5">
      <t>ゲンタンイ</t>
    </rPh>
    <rPh sb="5" eb="7">
      <t>ブンボ</t>
    </rPh>
    <phoneticPr fontId="1"/>
  </si>
  <si>
    <t>目標年度</t>
    <rPh sb="0" eb="2">
      <t>モクヒョウ</t>
    </rPh>
    <rPh sb="2" eb="4">
      <t>ネンド</t>
    </rPh>
    <phoneticPr fontId="1"/>
  </si>
  <si>
    <t>目標排出量</t>
    <rPh sb="0" eb="2">
      <t>モクヒョウ</t>
    </rPh>
    <rPh sb="2" eb="4">
      <t>ハイシュツ</t>
    </rPh>
    <rPh sb="4" eb="5">
      <t>リョウ</t>
    </rPh>
    <phoneticPr fontId="1"/>
  </si>
  <si>
    <t>目標排出量削減率</t>
    <rPh sb="0" eb="2">
      <t>モクヒョウ</t>
    </rPh>
    <rPh sb="2" eb="4">
      <t>ハイシュツ</t>
    </rPh>
    <rPh sb="4" eb="5">
      <t>リョウ</t>
    </rPh>
    <rPh sb="5" eb="7">
      <t>サクゲン</t>
    </rPh>
    <rPh sb="7" eb="8">
      <t>リツ</t>
    </rPh>
    <phoneticPr fontId="1"/>
  </si>
  <si>
    <t>目標調整後排出量</t>
    <rPh sb="0" eb="2">
      <t>モクヒョウ</t>
    </rPh>
    <rPh sb="2" eb="5">
      <t>チョウセイゴ</t>
    </rPh>
    <rPh sb="5" eb="7">
      <t>ハイシュツ</t>
    </rPh>
    <rPh sb="7" eb="8">
      <t>リョウ</t>
    </rPh>
    <phoneticPr fontId="1"/>
  </si>
  <si>
    <t>目標調整後排出量削減率</t>
    <rPh sb="0" eb="2">
      <t>モクヒョウ</t>
    </rPh>
    <rPh sb="2" eb="5">
      <t>チョウセイゴ</t>
    </rPh>
    <rPh sb="5" eb="7">
      <t>ハイシュツ</t>
    </rPh>
    <rPh sb="7" eb="8">
      <t>リョウ</t>
    </rPh>
    <rPh sb="8" eb="10">
      <t>サクゲン</t>
    </rPh>
    <rPh sb="10" eb="11">
      <t>リツ</t>
    </rPh>
    <phoneticPr fontId="1"/>
  </si>
  <si>
    <t>目標原単位</t>
    <rPh sb="0" eb="2">
      <t>モクヒョウ</t>
    </rPh>
    <rPh sb="2" eb="5">
      <t>ゲンタンイ</t>
    </rPh>
    <phoneticPr fontId="1"/>
  </si>
  <si>
    <t>目標原単位分母</t>
    <rPh sb="0" eb="2">
      <t>モクヒョウ</t>
    </rPh>
    <rPh sb="2" eb="5">
      <t>ゲンタンイ</t>
    </rPh>
    <rPh sb="5" eb="7">
      <t>ブンボ</t>
    </rPh>
    <phoneticPr fontId="1"/>
  </si>
  <si>
    <t>目標原単位削減率</t>
    <rPh sb="0" eb="2">
      <t>モクヒョウ</t>
    </rPh>
    <rPh sb="2" eb="5">
      <t>ゲンタンイ</t>
    </rPh>
    <rPh sb="5" eb="7">
      <t>サクゲン</t>
    </rPh>
    <rPh sb="7" eb="8">
      <t>リツ</t>
    </rPh>
    <phoneticPr fontId="1"/>
  </si>
  <si>
    <t>第一年度</t>
    <rPh sb="0" eb="2">
      <t>ダイイチ</t>
    </rPh>
    <rPh sb="2" eb="4">
      <t>ネンド</t>
    </rPh>
    <phoneticPr fontId="1"/>
  </si>
  <si>
    <t>第一年度排出量</t>
    <rPh sb="0" eb="2">
      <t>ダイイチ</t>
    </rPh>
    <rPh sb="2" eb="4">
      <t>ネンド</t>
    </rPh>
    <rPh sb="4" eb="6">
      <t>ハイシュツ</t>
    </rPh>
    <rPh sb="6" eb="7">
      <t>リョウ</t>
    </rPh>
    <phoneticPr fontId="1"/>
  </si>
  <si>
    <t>第一年度排出量削減率</t>
    <rPh sb="0" eb="2">
      <t>ダイイチ</t>
    </rPh>
    <rPh sb="2" eb="4">
      <t>ネンド</t>
    </rPh>
    <rPh sb="4" eb="6">
      <t>ハイシュツ</t>
    </rPh>
    <rPh sb="6" eb="7">
      <t>リョウ</t>
    </rPh>
    <rPh sb="7" eb="9">
      <t>サクゲン</t>
    </rPh>
    <rPh sb="9" eb="10">
      <t>リツ</t>
    </rPh>
    <phoneticPr fontId="1"/>
  </si>
  <si>
    <t>第一年度調整後排出量</t>
    <rPh sb="0" eb="2">
      <t>ダイイチ</t>
    </rPh>
    <rPh sb="2" eb="4">
      <t>ネンド</t>
    </rPh>
    <rPh sb="4" eb="7">
      <t>チョウセイゴ</t>
    </rPh>
    <rPh sb="7" eb="9">
      <t>ハイシュツ</t>
    </rPh>
    <rPh sb="9" eb="10">
      <t>リョウ</t>
    </rPh>
    <phoneticPr fontId="1"/>
  </si>
  <si>
    <t>第一年度調整後排出量削減率</t>
    <rPh sb="0" eb="2">
      <t>ダイイチ</t>
    </rPh>
    <rPh sb="2" eb="4">
      <t>ネンド</t>
    </rPh>
    <rPh sb="4" eb="7">
      <t>チョウセイゴ</t>
    </rPh>
    <rPh sb="7" eb="9">
      <t>ハイシュツ</t>
    </rPh>
    <rPh sb="9" eb="10">
      <t>リョウ</t>
    </rPh>
    <rPh sb="10" eb="12">
      <t>サクゲン</t>
    </rPh>
    <rPh sb="12" eb="13">
      <t>リツ</t>
    </rPh>
    <phoneticPr fontId="1"/>
  </si>
  <si>
    <t>第一年度原単位</t>
    <rPh sb="0" eb="2">
      <t>ダイイチ</t>
    </rPh>
    <rPh sb="2" eb="4">
      <t>ネンド</t>
    </rPh>
    <rPh sb="4" eb="7">
      <t>ゲンタンイ</t>
    </rPh>
    <phoneticPr fontId="1"/>
  </si>
  <si>
    <t>第一年度原単位分母</t>
    <rPh sb="0" eb="2">
      <t>ダイイチ</t>
    </rPh>
    <rPh sb="2" eb="4">
      <t>ネンド</t>
    </rPh>
    <rPh sb="4" eb="7">
      <t>ゲンタンイ</t>
    </rPh>
    <rPh sb="7" eb="9">
      <t>ブンボ</t>
    </rPh>
    <phoneticPr fontId="1"/>
  </si>
  <si>
    <t>第一年度原単位削減率</t>
    <rPh sb="0" eb="2">
      <t>ダイイチ</t>
    </rPh>
    <rPh sb="2" eb="4">
      <t>ネンド</t>
    </rPh>
    <rPh sb="4" eb="7">
      <t>ゲンタンイ</t>
    </rPh>
    <rPh sb="7" eb="9">
      <t>サクゲン</t>
    </rPh>
    <rPh sb="9" eb="10">
      <t>リツ</t>
    </rPh>
    <phoneticPr fontId="1"/>
  </si>
  <si>
    <t>第二年度</t>
    <rPh sb="2" eb="4">
      <t>ネンド</t>
    </rPh>
    <phoneticPr fontId="1"/>
  </si>
  <si>
    <t>第二年度排出量</t>
    <rPh sb="2" eb="4">
      <t>ネンド</t>
    </rPh>
    <rPh sb="4" eb="6">
      <t>ハイシュツ</t>
    </rPh>
    <rPh sb="6" eb="7">
      <t>リョウ</t>
    </rPh>
    <phoneticPr fontId="1"/>
  </si>
  <si>
    <t>第二年度排出量削減率</t>
    <rPh sb="2" eb="4">
      <t>ネンド</t>
    </rPh>
    <rPh sb="4" eb="6">
      <t>ハイシュツ</t>
    </rPh>
    <rPh sb="6" eb="7">
      <t>リョウ</t>
    </rPh>
    <rPh sb="7" eb="9">
      <t>サクゲン</t>
    </rPh>
    <rPh sb="9" eb="10">
      <t>リツ</t>
    </rPh>
    <phoneticPr fontId="1"/>
  </si>
  <si>
    <t>第二年度調整後排出量</t>
    <rPh sb="2" eb="4">
      <t>ネンド</t>
    </rPh>
    <rPh sb="4" eb="7">
      <t>チョウセイゴ</t>
    </rPh>
    <rPh sb="7" eb="9">
      <t>ハイシュツ</t>
    </rPh>
    <rPh sb="9" eb="10">
      <t>リョウ</t>
    </rPh>
    <phoneticPr fontId="1"/>
  </si>
  <si>
    <t>第二年度調整後排出量削減率</t>
    <rPh sb="2" eb="4">
      <t>ネンド</t>
    </rPh>
    <rPh sb="4" eb="7">
      <t>チョウセイゴ</t>
    </rPh>
    <rPh sb="7" eb="9">
      <t>ハイシュツ</t>
    </rPh>
    <rPh sb="9" eb="10">
      <t>リョウ</t>
    </rPh>
    <rPh sb="10" eb="12">
      <t>サクゲン</t>
    </rPh>
    <rPh sb="12" eb="13">
      <t>リツ</t>
    </rPh>
    <phoneticPr fontId="1"/>
  </si>
  <si>
    <t>第二年度原単位</t>
    <rPh sb="2" eb="4">
      <t>ネンド</t>
    </rPh>
    <rPh sb="4" eb="7">
      <t>ゲンタンイ</t>
    </rPh>
    <phoneticPr fontId="1"/>
  </si>
  <si>
    <t>第二年度原単位分母</t>
    <rPh sb="2" eb="4">
      <t>ネンド</t>
    </rPh>
    <rPh sb="4" eb="7">
      <t>ゲンタンイ</t>
    </rPh>
    <rPh sb="7" eb="9">
      <t>ブンボ</t>
    </rPh>
    <phoneticPr fontId="1"/>
  </si>
  <si>
    <t>第二年度原単位削減率</t>
    <rPh sb="2" eb="4">
      <t>ネンド</t>
    </rPh>
    <rPh sb="4" eb="7">
      <t>ゲンタンイ</t>
    </rPh>
    <rPh sb="7" eb="9">
      <t>サクゲン</t>
    </rPh>
    <rPh sb="9" eb="10">
      <t>リツ</t>
    </rPh>
    <phoneticPr fontId="1"/>
  </si>
  <si>
    <t>第三年度</t>
    <rPh sb="2" eb="4">
      <t>ネンド</t>
    </rPh>
    <phoneticPr fontId="1"/>
  </si>
  <si>
    <t>第三年度排出量</t>
    <rPh sb="2" eb="4">
      <t>ネンド</t>
    </rPh>
    <rPh sb="4" eb="6">
      <t>ハイシュツ</t>
    </rPh>
    <rPh sb="6" eb="7">
      <t>リョウ</t>
    </rPh>
    <phoneticPr fontId="1"/>
  </si>
  <si>
    <t>第三年度排出量削減率</t>
    <rPh sb="2" eb="4">
      <t>ネンド</t>
    </rPh>
    <rPh sb="4" eb="6">
      <t>ハイシュツ</t>
    </rPh>
    <rPh sb="6" eb="7">
      <t>リョウ</t>
    </rPh>
    <rPh sb="7" eb="9">
      <t>サクゲン</t>
    </rPh>
    <rPh sb="9" eb="10">
      <t>リツ</t>
    </rPh>
    <phoneticPr fontId="1"/>
  </si>
  <si>
    <t>第三年度調整後排出量</t>
    <rPh sb="2" eb="4">
      <t>ネンド</t>
    </rPh>
    <rPh sb="4" eb="7">
      <t>チョウセイゴ</t>
    </rPh>
    <rPh sb="7" eb="9">
      <t>ハイシュツ</t>
    </rPh>
    <rPh sb="9" eb="10">
      <t>リョウ</t>
    </rPh>
    <phoneticPr fontId="1"/>
  </si>
  <si>
    <t>第三年度調整後排出量削減率</t>
    <rPh sb="2" eb="4">
      <t>ネンド</t>
    </rPh>
    <rPh sb="4" eb="7">
      <t>チョウセイゴ</t>
    </rPh>
    <rPh sb="7" eb="9">
      <t>ハイシュツ</t>
    </rPh>
    <rPh sb="9" eb="10">
      <t>リョウ</t>
    </rPh>
    <rPh sb="10" eb="12">
      <t>サクゲン</t>
    </rPh>
    <rPh sb="12" eb="13">
      <t>リツ</t>
    </rPh>
    <phoneticPr fontId="1"/>
  </si>
  <si>
    <t>第三年度原単位</t>
    <rPh sb="2" eb="4">
      <t>ネンド</t>
    </rPh>
    <rPh sb="4" eb="7">
      <t>ゲンタンイ</t>
    </rPh>
    <phoneticPr fontId="1"/>
  </si>
  <si>
    <t>第三年度原単位分母</t>
    <rPh sb="2" eb="4">
      <t>ネンド</t>
    </rPh>
    <rPh sb="4" eb="7">
      <t>ゲンタンイ</t>
    </rPh>
    <rPh sb="7" eb="9">
      <t>ブンボ</t>
    </rPh>
    <phoneticPr fontId="1"/>
  </si>
  <si>
    <t>第三年度原単位削減率</t>
    <rPh sb="2" eb="4">
      <t>ネンド</t>
    </rPh>
    <rPh sb="4" eb="7">
      <t>ゲンタンイ</t>
    </rPh>
    <rPh sb="7" eb="9">
      <t>サクゲン</t>
    </rPh>
    <rPh sb="9" eb="10">
      <t>リツ</t>
    </rPh>
    <phoneticPr fontId="1"/>
  </si>
  <si>
    <t>省エネ取組</t>
    <rPh sb="0" eb="1">
      <t>ショウ</t>
    </rPh>
    <rPh sb="3" eb="5">
      <t>トリクミ</t>
    </rPh>
    <phoneticPr fontId="1"/>
  </si>
  <si>
    <t>事業活動量</t>
    <rPh sb="0" eb="5">
      <t>ジギョウカツドウリョウ</t>
    </rPh>
    <phoneticPr fontId="1"/>
  </si>
  <si>
    <t>自由記述欄</t>
    <rPh sb="0" eb="2">
      <t>ジユウ</t>
    </rPh>
    <rPh sb="2" eb="4">
      <t>キジュツ</t>
    </rPh>
    <rPh sb="4" eb="5">
      <t>ラン</t>
    </rPh>
    <phoneticPr fontId="1"/>
  </si>
  <si>
    <t>基準排出量</t>
    <rPh sb="0" eb="2">
      <t>キジュン</t>
    </rPh>
    <rPh sb="2" eb="4">
      <t>ハイシュツ</t>
    </rPh>
    <rPh sb="4" eb="5">
      <t>リョウ</t>
    </rPh>
    <phoneticPr fontId="1"/>
  </si>
  <si>
    <t>備考</t>
    <rPh sb="0" eb="2">
      <t>ビコウ</t>
    </rPh>
    <phoneticPr fontId="1"/>
  </si>
  <si>
    <t>クレジット_特定温室効果ガス削減相当量_合計</t>
    <rPh sb="20" eb="22">
      <t>ゴウケイ</t>
    </rPh>
    <phoneticPr fontId="1"/>
  </si>
  <si>
    <t>設備機器の種類</t>
    <rPh sb="0" eb="2">
      <t>セツビ</t>
    </rPh>
    <rPh sb="2" eb="4">
      <t>キキ</t>
    </rPh>
    <rPh sb="5" eb="7">
      <t>シュルイ</t>
    </rPh>
    <phoneticPr fontId="1"/>
  </si>
  <si>
    <t>導入年度</t>
    <rPh sb="0" eb="2">
      <t>ドウニュウ</t>
    </rPh>
    <rPh sb="2" eb="4">
      <t>ネンド</t>
    </rPh>
    <phoneticPr fontId="1"/>
  </si>
  <si>
    <t>設備機器の性能</t>
    <rPh sb="0" eb="2">
      <t>セツビ</t>
    </rPh>
    <rPh sb="2" eb="4">
      <t>キキ</t>
    </rPh>
    <rPh sb="5" eb="7">
      <t>セイノウ</t>
    </rPh>
    <phoneticPr fontId="1"/>
  </si>
  <si>
    <t>発電等の実績</t>
    <rPh sb="0" eb="2">
      <t>ハツデン</t>
    </rPh>
    <rPh sb="2" eb="3">
      <t>トウ</t>
    </rPh>
    <rPh sb="4" eb="6">
      <t>ジッセキ</t>
    </rPh>
    <phoneticPr fontId="1"/>
  </si>
  <si>
    <t>単位</t>
    <rPh sb="0" eb="2">
      <t>タンイ</t>
    </rPh>
    <phoneticPr fontId="1"/>
  </si>
  <si>
    <t>導入台数</t>
    <rPh sb="0" eb="2">
      <t>ドウニュウ</t>
    </rPh>
    <rPh sb="2" eb="4">
      <t>ダイスウ</t>
    </rPh>
    <phoneticPr fontId="1"/>
  </si>
  <si>
    <t>保有台数</t>
    <rPh sb="0" eb="2">
      <t>ホユウ</t>
    </rPh>
    <rPh sb="2" eb="4">
      <t>ダイスウ</t>
    </rPh>
    <phoneticPr fontId="1"/>
  </si>
  <si>
    <t>管理基準等の設定状況</t>
    <rPh sb="0" eb="2">
      <t>カンリ</t>
    </rPh>
    <rPh sb="2" eb="4">
      <t>キジュン</t>
    </rPh>
    <rPh sb="4" eb="5">
      <t>トウ</t>
    </rPh>
    <rPh sb="6" eb="8">
      <t>セッテイ</t>
    </rPh>
    <rPh sb="8" eb="10">
      <t>ジョウキョウ</t>
    </rPh>
    <phoneticPr fontId="1"/>
  </si>
  <si>
    <t>対策状況の実施状況</t>
    <rPh sb="0" eb="2">
      <t>タイサク</t>
    </rPh>
    <rPh sb="2" eb="4">
      <t>ジョウキョウ</t>
    </rPh>
    <rPh sb="5" eb="7">
      <t>ジッシ</t>
    </rPh>
    <rPh sb="7" eb="9">
      <t>ジョウキョウ</t>
    </rPh>
    <phoneticPr fontId="1"/>
  </si>
  <si>
    <t>田辺三菱製薬株式会社 横浜事業所</t>
  </si>
  <si>
    <t>株式会社レゾナック（旧　昭和電工株式会社）</t>
  </si>
  <si>
    <t>任意12号</t>
  </si>
  <si>
    <t>3号任意12号</t>
  </si>
  <si>
    <t>株式会社　西　友</t>
  </si>
  <si>
    <t>408</t>
  </si>
  <si>
    <t>デジタルエッジ・ジャパン合同会社</t>
  </si>
  <si>
    <t>409</t>
  </si>
  <si>
    <t>パナソニック オートモーティブシステムズ株式会社</t>
  </si>
  <si>
    <t>415</t>
  </si>
  <si>
    <t>株式会社JR東日本クロスステーション</t>
  </si>
  <si>
    <t>416</t>
  </si>
  <si>
    <t>株式会社ニューフレアテクノロジー</t>
  </si>
  <si>
    <t>005-1</t>
  </si>
  <si>
    <t>005-2</t>
  </si>
  <si>
    <t>044-5</t>
  </si>
  <si>
    <t>071-1</t>
  </si>
  <si>
    <t>096-2</t>
  </si>
  <si>
    <t>096-3</t>
  </si>
  <si>
    <t>096-4</t>
  </si>
  <si>
    <t>114-3</t>
  </si>
  <si>
    <t>114-4</t>
  </si>
  <si>
    <t>123-1</t>
  </si>
  <si>
    <t>123-2</t>
  </si>
  <si>
    <t>123-3</t>
  </si>
  <si>
    <t>123-4</t>
  </si>
  <si>
    <t>143-1</t>
  </si>
  <si>
    <t>164-1</t>
  </si>
  <si>
    <t>176-1</t>
  </si>
  <si>
    <t>178-8</t>
  </si>
  <si>
    <t>178-9</t>
  </si>
  <si>
    <t>187-4</t>
  </si>
  <si>
    <t>234-2</t>
  </si>
  <si>
    <t>272-1</t>
  </si>
  <si>
    <t>272-2</t>
  </si>
  <si>
    <t>296-2</t>
  </si>
  <si>
    <t>305-2</t>
  </si>
  <si>
    <t>370-4</t>
  </si>
  <si>
    <t>370-5</t>
  </si>
  <si>
    <t>370-6</t>
  </si>
  <si>
    <t>374-1</t>
  </si>
  <si>
    <t>378-4</t>
  </si>
  <si>
    <t>378-5</t>
  </si>
  <si>
    <t>398-1</t>
  </si>
  <si>
    <t>398-2</t>
  </si>
  <si>
    <t>398-3</t>
  </si>
  <si>
    <t>399-1</t>
  </si>
  <si>
    <t>408-2</t>
  </si>
  <si>
    <t>408-1</t>
  </si>
  <si>
    <t>408-3</t>
  </si>
  <si>
    <t>408-4</t>
  </si>
  <si>
    <t>408-5</t>
  </si>
  <si>
    <t>408-6</t>
  </si>
  <si>
    <t>408-7</t>
  </si>
  <si>
    <t>408-8</t>
  </si>
  <si>
    <t>408-9</t>
  </si>
  <si>
    <t>408-10</t>
  </si>
  <si>
    <t>415-1</t>
  </si>
  <si>
    <t>416-2</t>
  </si>
  <si>
    <t>416-3</t>
  </si>
  <si>
    <t>416-4</t>
  </si>
  <si>
    <t>416-1</t>
  </si>
  <si>
    <t>地下駐車場1階～4階のLED化
40W1灯×214台→16.3W×214台</t>
  </si>
  <si>
    <t>地下5階機械室のLED化
40W1灯×29台→16.3W×29台
40W2灯×47台→37.1W×47台</t>
  </si>
  <si>
    <t>2022年</t>
  </si>
  <si>
    <t>照明設備のＬＥＤ化(老朽化に伴い1店舗の照明設備をＬＥＤに入替)</t>
  </si>
  <si>
    <t>低公害車の導入11台</t>
  </si>
  <si>
    <t>【藤が丘病院】　　　　　　　　　　　　　　　　　　　　　院内照明器具LED化</t>
  </si>
  <si>
    <t>【研究棟】　　　　　　　　　　　　　　　　　　　　　　　院内照明器具LED化</t>
  </si>
  <si>
    <t>【藤が丘】　　　　　　　　　　　　　　　　　　　　　　　第一駐車場照明器具LED化</t>
  </si>
  <si>
    <t>【北部病院】
照明器具LED化</t>
  </si>
  <si>
    <t>2022年度</t>
  </si>
  <si>
    <t>熱源機器更新工事（第Ⅱ期竣工:2022年7月）により電動ターボ冷凍機での冷水製造が買電量は増えたが、吸収式冷凍機での冷水製造が減りガス使用量が減少したため、排出量が削減となった。
※自家使用分のみの数値で、2021年度運転実績で比較</t>
  </si>
  <si>
    <t>機械室、ＰＳ内照明器具のＬＥＤ化
※熱源機器更新工事の第Ⅱ期分として機械室、ＰＳ内の377灯を交換</t>
  </si>
  <si>
    <t>倉庫、事務所照明のLED化
（2事業所で400W水銀灯57台→LED照明に変更）</t>
  </si>
  <si>
    <t xml:space="preserve">複数の省エネ対策を実施
①未使用機器を洗い出し停止
②設備運用見直し（計画、休日、気候を考慮した機器停止）
③機器更新に伴う省電力化
</t>
  </si>
  <si>
    <t>＜本社・横浜工場＞２０２２年４月～２０２３年３月
汎用照明器具のＬＥＤ照明器具への更新（１１４台）
　　　　　　　　　　↓
汎用照明器具 553㎾h/年×114台＝63,040㎾h/年
LED照明器具  256㎾h/年×114台＝29,180㎾h/年
　　　　　　　　　　　　 削減効果→　33,860㎾h/年
　　　　　　２０２３年度もＬＥＤ照明への更新を継続</t>
  </si>
  <si>
    <t>＜川和工場＞２０２２年４月～２０２３年３月
照明器具のＬＥＤ照明器具への更新（４８台）
　　　　　　　　　　↓
汎用照明器具　425㎾h/年×32台＝13,600㎾h/年
LED照明器具　 159.5㎾h/年×32台＝5,104㎾h/年
　　　　　　　　　　　　削減効果→8,496㎾h/年             水銀灯照明器具　1566.24㎾h/年×16台＝25,059.84㎾h/年
LED照明器具　 397.584㎾h/年×16台＝3,661.344㎾h/年
　　　　　　　　　　　　削減効果→21,398.496㎾h/年</t>
  </si>
  <si>
    <t>横浜ランドマークタワー　オフィス共用部照明更新工事</t>
  </si>
  <si>
    <t>MARK IS みなとみらい　共用部蛍光灯照明器具LED化工事</t>
  </si>
  <si>
    <t>水銀灯照明機器のLED化</t>
  </si>
  <si>
    <t>ウレタンモールド保温工事</t>
  </si>
  <si>
    <t>蒸気環水タンク他保温工事</t>
  </si>
  <si>
    <t>LPGガスフォークリフトの電化によるCO2削減</t>
  </si>
  <si>
    <t>省エネポンプへの更新（1台）</t>
  </si>
  <si>
    <t>工場内各所照明のLED化（61台）</t>
  </si>
  <si>
    <t>工場内各所の空調機設備更新（7台）</t>
  </si>
  <si>
    <t>市内10か所の店舗・事務所における電気契約について、再エネメニューへ切り替え実施</t>
  </si>
  <si>
    <t>横浜支店で空調設備の更新実施</t>
  </si>
  <si>
    <t>2023年2月に誘導灯器具を一部LED型へ更新した
16台
更新前1台当たり20w→更新後1台当たり2.7w
0.277kwhの節電効果</t>
  </si>
  <si>
    <t>ブロワーのインバーター化
焼成設備の排ガス用ブロワーをインバーター化し効率向上(2022年2月顕現）</t>
  </si>
  <si>
    <t>蒸気配管の保温更新
2021年に引き続き、老朽化した蒸気配管の保温材を更新することで放熱ロスを削減(2022年2月顕現）</t>
  </si>
  <si>
    <t>設備間欠運転
常時運転していた排水処理設備を月に8日停止することで使用電力を削減した(2022年2月顕現）</t>
  </si>
  <si>
    <t xml:space="preserve">◎横浜エコクリーン工場　
　・飛灰発生量減による混錬機運転回数減
</t>
  </si>
  <si>
    <t>◎ケミカル工場
 ・照明をLED化</t>
  </si>
  <si>
    <t>◎ケミカル工場
 ・操業時間延長による立下げ、立ち上げによる都市ガスロス削減</t>
  </si>
  <si>
    <t>◎金沢工場
　・重機の運転モードをエコモードに切り替えて運転</t>
  </si>
  <si>
    <t xml:space="preserve">◎横浜プラスチックリサイクル工場
　・照明をLED化
　・圧縮梱包機　サーポコントロール高効率モーター導入
</t>
  </si>
  <si>
    <t>実験室用空調機の更新</t>
  </si>
  <si>
    <t>オフィス11階南側事務室照明LED化
(仕様)NNL4300ENT LA9(消費電力20.6W)210台
(仕様)NNL2300ENT LA9(消費電力23W)24台</t>
  </si>
  <si>
    <t>センタープラント
3階廊下・エレベーターホール
5,6階廊下の照明人感センサーによる自動点灯化
5,6階事務所エリアの照明間引き</t>
  </si>
  <si>
    <t>軽負荷変圧器を停止して隣接する変電設備から電力供給することで無負荷損失の排除(52F4-S/S)</t>
  </si>
  <si>
    <t>事務所内及び作業場内照明器具のLED化及び高効率化
(96W×3台⇒58W×3台、44W×16台⇒31.9W×16台、
40W×20台⇒3.5W×20台、27W×18台⇒15W×18台、
22W×7台⇒8.4W×7台)</t>
  </si>
  <si>
    <t>製品倉庫1階荷捌き室用
空調機更新
1台</t>
  </si>
  <si>
    <t>製品倉庫3階オーバーブリッジ用
空調機更新
2台</t>
  </si>
  <si>
    <t>製品倉庫2階パレタイザー用
空調機更新
5台</t>
  </si>
  <si>
    <t>熱処理設備2ライン（G炉SA槽・W槽用、GF3）のクーリングタワーの更新を行い、冷却効率が上がった事により、稼働時間の短縮ができた。推計で年3%の電力削減を見込んでいる.
  2ラインのある第2・3工場の年間電気使用量1,362,384kwh
  1,362,384x1.03=1,403,256kwh</t>
  </si>
  <si>
    <t>SE2棟空調機更新</t>
  </si>
  <si>
    <t xml:space="preserve">エアーコンプレッサーのエアー漏れ削減
</t>
  </si>
  <si>
    <t>グリーン電力(東電エナジーパートナーメニューD)の一部購入</t>
  </si>
  <si>
    <t>外調機の運転時間 削減　（平日約9割運転）
・外調機１台　22kw/時　×　営業時間10.5時間
　＝２３１Kw/日・台
・２３１Kw/日・台×6台＝1,386ｋｗ
・1,386kw×237日＝328,482kw・・・①
「削減分」
・231kw×0.1（削減分）＝23.1kw　
　×237日（平日）＝5,474.7kw・・・②
①－②＝323,008kw・・・実消費量</t>
  </si>
  <si>
    <t>横浜キャンパス5号館系統を低炭素電気へ切替えた</t>
  </si>
  <si>
    <t>横浜キャンパス23号館一部エリアの照明器具をLED照明器具へ更新した</t>
  </si>
  <si>
    <t>みなとみらいキャンパスを低炭素電気へ切替えた</t>
  </si>
  <si>
    <t>A8棟2F 空調設備の最適化（空調機および空調ダクトの整備）を行い調和空気の搬送ロスを低減
　削減電力(実績値)11ヵ月間37,079kwh</t>
  </si>
  <si>
    <t>A1廊下トレンチピット冷水温水蒸気配管における搬送時の放熱ロスを低減（保温材の修繕）
　削減電力(実績値))11ヵ月間14,000kwh</t>
  </si>
  <si>
    <t>空調稼働時間短縮（夜間・休日運転停止）
　削減電力（推計値）7ヵ月間46,380.1kwh</t>
  </si>
  <si>
    <t>局所排気装置（実験設備）稼働時間短縮（夜間・休日運転停止）
　削減電力（推計値）5ヵ月間37,830.3kwh</t>
  </si>
  <si>
    <t>蛍光灯照明のLED照明への変更
　・32W型×115本　交換
　・20W型×6本　交換
　・10W型×44本　交換</t>
  </si>
  <si>
    <t>522号館ELV3号機改修工事</t>
  </si>
  <si>
    <t>東京電力エナジーパートナー株式会社の「A0269_メニューD」へ切り替え（一部）</t>
  </si>
  <si>
    <t>東京電力エナジーパートナー株式会社の「A0269_メニューA」へ切り替え（一部）</t>
  </si>
  <si>
    <t>照明のLED化
新設：1
更新：50</t>
  </si>
  <si>
    <t>スチームトラップの最適管理継続
更新：8か所</t>
  </si>
  <si>
    <t>工場内照明器具のLED化
2022年度：202台更新</t>
  </si>
  <si>
    <t>空調機の更新
2022年度：35式更新</t>
  </si>
  <si>
    <t>工場内照明LED化　 100W×20灯⇒　23W×20灯</t>
  </si>
  <si>
    <t>製品加硫用モールドに断熱材を施し、蒸気放熱ロスを低減させる。</t>
  </si>
  <si>
    <t>負荷系統を集約し、電力トランスを2台撤去した。</t>
  </si>
  <si>
    <t>売場ダウンライトLED球→高効率のLED球更新(横浜新吉田)　　　　　　　　　　　　　              　　　　　 ①43W→18.6W　47本　 　　　　　　　　　　　　　　　　　②63W→30.7W　47本　　　　　　　　　　　　　　　　　　　③63W→30.7W　96本　　　　　　　　　　　　　　　　　　　　　④33W→18.9W　80本</t>
  </si>
  <si>
    <t>立体駐車場直管LED球→高効率のLED球更新(横浜新吉田)　　　　　　　　　　　　　              　　　　　 ①19W→10.5W　321本</t>
  </si>
  <si>
    <t>立体駐車場直管LED球→高効率のLED球更新(本牧)　　　　　　　　　　　　　              　　　　　 ①19W→10.5W　796本</t>
  </si>
  <si>
    <t>横浜駅西口地下街
空調機更新工事（2023.3）
AHU-6空調更新(空調3φ200V30kw27,000m3/h×102mmH2O⇒空調機3φ200V18.5kw27,000m3/h×1062Pa)</t>
  </si>
  <si>
    <t xml:space="preserve">横浜駅西口地下街
照明器具更新工事（2023.3）
地下１階・地上階段部分の蛍光灯他照明器具をLED化(約７２０台)
</t>
  </si>
  <si>
    <t xml:space="preserve">横浜駅西口地下駐車場
地下２階排気ファン更新工事（2023.3）
排風機（3φ400V37kw87,000m3/h×883Pa）２台更新
</t>
  </si>
  <si>
    <t>横浜駅西口第２駐車場
照明器具更新工事（2023.3）
蛍光灯他照明器具をLED化(約２００台）</t>
  </si>
  <si>
    <t>新相鉄ビル
空調改修工事（2023.2）
K-2空調機（(空調3φ400V15kw21,000m3/h⇒3φ400V11kw21,000m3/h×740Pa）１台更新</t>
  </si>
  <si>
    <t>相鉄ビル
エスカレーター更新工事（2022.12）
エスカレーター6台更新</t>
  </si>
  <si>
    <t>相鉄本社ビル
照明器具更新工事（2022.12）
蛍光灯他照明器具をLED化(約１，０００台）</t>
  </si>
  <si>
    <t>相鉄本社ビル
変電設備更新（2022.12）
1φ3W6kV/210-105V変圧器500kVA×１，300kVA×３.150kVA×１他更新</t>
  </si>
  <si>
    <t>鶴屋町共同ビル
照明器具更新工事（2023.2）
蛍光灯他照明器具をLED化(約６６０台）</t>
  </si>
  <si>
    <t>星川SFビル
冷温水発生機更新工事（2022.12）
冷温水発生機(HAU-G60EXPX2⇒HAU-FH60CXRP)２台更新</t>
  </si>
  <si>
    <t>大宴会場のｽﾎﾟｯﾄﾗｲﾄ1KW用×40台を160WのLEDに
大宴会場のｽﾎﾟｯﾄﾗｲﾄ500W用×70台を110WのLEDに
大宴会場のﾊﾟｰﾗｲﾄ1KW用×55台を265WのLEDに
事務所等の40W2灯用蛍光灯220台をLEDに
事務所等の40W1灯用蛍光灯160台をLEDに他</t>
  </si>
  <si>
    <t>客室冷蔵庫65W80台を18W型に更新
業務用冷蔵庫1台更新</t>
  </si>
  <si>
    <t>大宴会場用空調機30KWと排気ﾌｧﾝ22KW、各2ｾｯﾄについて、高効率ﾓｰﾀｰに更新
中宴会場用空調機7.5KWと排気ﾌｧﾝ5.5KWについて、高効率ﾓｰﾀｰに更新</t>
  </si>
  <si>
    <t>冷暖房用熱源設備の更新
（都市ガス燃料冷温水設備、冷却塔、冷却水ﾎﾟﾝﾌﾟ各3台）</t>
  </si>
  <si>
    <t>事務室の蛍光灯をLEDに交換。2kw/hの電力を削減。(横浜第二データセンター)</t>
  </si>
  <si>
    <t>リフレッシュエリアのPAC空調機の運転時間を変更。218kw/hの電力を削減。(横浜第二データセンター)</t>
  </si>
  <si>
    <t>東京電力ｴﾅｼﾞｰﾊﾟｰﾄﾅｰ株式会社のﾒﾆｭｰH「はまっこ電気」へ年間使用量の10％相当分を切り替え
昼間買電使用量の3,039千kWh内、360千kWh切り替え</t>
  </si>
  <si>
    <t>記念館記念ホール照明設備の更新</t>
  </si>
  <si>
    <t>附属病院３階高齢者歯科診療室照明設備の更新</t>
  </si>
  <si>
    <t>大学会館サブホール照明設備の更新</t>
  </si>
  <si>
    <t>体育館２階舞台照明設備の更新</t>
  </si>
  <si>
    <t>附属中学・高等学校電気事業者の切替</t>
  </si>
  <si>
    <t>老朽化ｺﾝﾌﾟﾚｯｻｰの省エネﾀｲﾌﾟへの更新(第5工場）</t>
  </si>
  <si>
    <t>老朽化ｺﾝﾌﾟﾚｯｻｰの省エネﾀｲﾌﾟへの更新(シート工場）</t>
  </si>
  <si>
    <t>老朽化空調機の省エネﾀｲﾌﾟへの更新：第4工場1階（6台）</t>
  </si>
  <si>
    <t>老朽化空調機の省エネﾀｲﾌﾟへの更新：第4工場3階（8台）</t>
  </si>
  <si>
    <t>老朽化空調機の省エネﾀｲﾌﾟへの更新第5工場1階（5台）</t>
  </si>
  <si>
    <t>老朽化空調機の省エネﾀｲﾌﾟへの更新：第5工場厨房・男子更衣室(2台）</t>
  </si>
  <si>
    <t>老朽化空調機の省エネﾀｲﾌﾟへの更新（第2工場男子更衣室）1台</t>
  </si>
  <si>
    <t>2022年度
10月稼働</t>
  </si>
  <si>
    <t>油脂精製装置の更新
　・ｴｼﾞｪｸﾀｰ蒸気流量条件を見直し蒸気量削減
　　この熱負荷減を受けチラー冷凍機電力も削減
　　条件変更による削減効果
　・設備の安定稼働可能な限界値＋αを基準にする　　　　</t>
  </si>
  <si>
    <t>2023年度
4月稼働</t>
  </si>
  <si>
    <t>副生成物（廃油）を燃料とするバイプロボイラー新設
　・設置可能な大きさを持ち、ガス焚きボイラーより
　　高い蒸気圧力が発生できる機種選定
　・設置に要す各種手続きの実施
　・安定した燃料供給設備と、バイプロボイラー安定
　　稼働できる条件調整の実施
　・設備の保守</t>
  </si>
  <si>
    <t>K-12東山校舎（博物館）LED器具への更新
・FLR40w→LED×280台</t>
  </si>
  <si>
    <t>K-12東山校舎　EHP更新(室外機9台)
　既46台=6,368kwh/年(経済比較表より）
　更46台=1,082kwh/年</t>
  </si>
  <si>
    <t>サイテックセンター　加圧ポンプの設定圧力変更
・40ｍH⇒36ｍH</t>
  </si>
  <si>
    <t>K-12 東山校舎　高置水槽直結化による揚水ポンプ運転停止</t>
  </si>
  <si>
    <t>館内照明のLED化更新（97台）</t>
  </si>
  <si>
    <t>東京電力エナジーパートナー株式会社のメニューDへ切替</t>
  </si>
  <si>
    <t>設定温度・稼働時間の効率化</t>
  </si>
  <si>
    <t>LED照明器具への更新</t>
  </si>
  <si>
    <t>外調機の稼働時間の効率化</t>
  </si>
  <si>
    <t>独立看板内の照明を蛍光灯からLEDに変更する。</t>
  </si>
  <si>
    <t>22年度</t>
  </si>
  <si>
    <t>屋上ネオン照明の夜間点灯時間の短縮</t>
  </si>
  <si>
    <t>港北システムセンターにてIT機器減に伴いパッケージ空調稼働見直しを行い、22年度にパッケージ空調機稼働台数62台を56台に変更し年間6台停止しました。
年間削減量は▲864千kwh
空調機定格電力:主に31.8KW/台。稼働状況:24時間365日
＜2022年度稼働見直し状況＞
　・04月～06月：1台運転追加。停止なし。
　・07月～09月：運転追加なし。停止なし。
　・10月～12月：運転追加なし。7台停止。
　・01月～03月：運転追加なし。停止なし。</t>
  </si>
  <si>
    <t>Hf型照明器具をLED照明器具に交換した。</t>
  </si>
  <si>
    <t>【クイーンズタワーAテナント内照明器具更新工事】
4階89台、7階200台、8階232台、9階114台、10階291台</t>
  </si>
  <si>
    <t>【クイーンズタワーAコンパクト空調機更新工事】
10階12台</t>
  </si>
  <si>
    <t>蛍光灯67ｗ→LED43.1ｗ（800台×7時間×250日）</t>
  </si>
  <si>
    <t>横浜ラボ　夜間休日等空調熱源停止
温度調節が不要な夜間休日は空調用熱源を停止し、温度調節が必要な時間のみ運転に運用を変更した。</t>
  </si>
  <si>
    <t>横浜ラボ　夜間休日等空調外気導入量削減
回転数固定の送気、吸気ファンを変更し、夜間休日の換気量を削減した。</t>
  </si>
  <si>
    <t>横浜ラボ　蒸気ボイラー運用変更
暖房期間中空調機レヒートに伴う蒸気不要により機能維持運転時等（夜間・休日）以外ボイラーを停止した。</t>
  </si>
  <si>
    <t>試験用空気源IGV（インレットガイドベーン）自動化
手動で開度固定で使用されているIGVを自動化し、吸気量および放風量を削減。</t>
  </si>
  <si>
    <t>●工場
・高効率照明の導入（LED）※3階（312本）LED化
・省エネ機器（洗濯機）の入れ替え（2台） 
【算定方法】
・仕事量　2022年度/2021年度　99.72％（0.28％減）
・昼間売電　2021年度1,529千Kwh、2022年度1,455千Kwh
実施前（P列）に1,697×0.9868＝1,692千Kwhを入力して算定</t>
  </si>
  <si>
    <t>令和４年度</t>
  </si>
  <si>
    <t>エアコンプレッサー６台の台数制御圧力変更（１０月～）
午前３時～５時　制御幅を0.03MPa下げて運用
前年累積比▲52,094kwh</t>
  </si>
  <si>
    <t>事務所棟１階会議室照明１８灯をＬＥＤ化（１月～）
Hf32形を直管型LED灯へ変更</t>
  </si>
  <si>
    <t>排水処理攪拌ブロワの間欠運転化（３月～）</t>
  </si>
  <si>
    <t>（横浜市東部病院）5～10階病室窓遮熱フィルム貼付けによる侵入熱の防止</t>
  </si>
  <si>
    <t>（神奈川県病院）高効率照明（LED照明）に2023年2月に切替え実施。</t>
  </si>
  <si>
    <t>照明設備のLED化</t>
  </si>
  <si>
    <t>パッケージ空調機の更新</t>
  </si>
  <si>
    <t>全館空調機の保守・ダンパー調整による外気の有効利用</t>
  </si>
  <si>
    <t>冷温水機の保守・空調ダンパー調整による外気の有効利用</t>
  </si>
  <si>
    <t>印刷室用水加湿システム 導入による加湿蒸気削減</t>
  </si>
  <si>
    <t>空調機を高効率機器に更新</t>
  </si>
  <si>
    <t>32棟,35棟,36棟
照明器具 計790台をLED器具に更新。（矢上キャンパス）</t>
  </si>
  <si>
    <t>GHP1系統（5HP）をEHPへ更新。（矢上キャンパス）</t>
  </si>
  <si>
    <t>協生館、日吉図書館棟
照明器具 計1000台をLED器具に更新。（日吉キャンパス）</t>
  </si>
  <si>
    <t>構内工場照明灯のLED化
実施前：計611灯、251,156w(水銀灯、一部蛍光灯)
実施後：計593灯、 58,122w
使用時間：10h/日
稼働    ：20日/月</t>
  </si>
  <si>
    <t>構内厚生棟照明灯のLED化
実施前：計147灯、  4,744w(蛍光灯、電球)
実施後：計147灯、  1,837w
使用時間：12h/日
稼働    ：365日</t>
  </si>
  <si>
    <t>東京電力エナジーパートナーのはまっ子電気に加入、環境価値を有する電力を利用</t>
  </si>
  <si>
    <t>製造ﾌﾟﾗﾝﾄ防爆照明（水銀灯400W・7台）のLED化</t>
  </si>
  <si>
    <t>照明器具更新から10年ほど経過したLED照明器具の更新計画の実施 （約5300台　21フロア）</t>
  </si>
  <si>
    <t>空調機更新（1階北側系統・2階南側系統　計2台）</t>
  </si>
  <si>
    <t>北棟間接照明、非常用照明のLED照明への切替</t>
  </si>
  <si>
    <t>横浜駅東口地下街ポルタ、通路系統空調機1台（AC-11)更新</t>
  </si>
  <si>
    <t>横浜駅東口地下街ポルタ、飲食系統空調機1台（AC-40)更新</t>
  </si>
  <si>
    <t>フォーク入れ替えによる、燃費効率化</t>
  </si>
  <si>
    <t>荷役作業機器の入替えによる燃費向上</t>
  </si>
  <si>
    <t>理工学部講義棟A棟改修工事,教育学部第3研究棟改修工事及び少額工事の照明器具更新工事に伴い、照明器具をLED化へ</t>
  </si>
  <si>
    <t>理工学部講義棟Aの空気調和設備を高効率化</t>
  </si>
  <si>
    <t>教育学部第3研究棟の空気調和設備を高効率化</t>
  </si>
  <si>
    <t>ＬＥＤ化</t>
  </si>
  <si>
    <t>LED化</t>
  </si>
  <si>
    <t xml:space="preserve">照明をLED化
本郷店,萩丸店,杉田店,永田店,白幡店,中田店,小山台店,玉縄店
</t>
  </si>
  <si>
    <t>冷蔵冷凍設備を高効率機器へ更新
東戸塚駅前店,本郷店</t>
  </si>
  <si>
    <t>東急パワーサプライ株式会社のメニューＡへの切り替え</t>
  </si>
  <si>
    <t>順次</t>
  </si>
  <si>
    <t>R4</t>
  </si>
  <si>
    <t>高効率空調への更新。</t>
  </si>
  <si>
    <t>空調内機フィンの薬品洗浄</t>
  </si>
  <si>
    <t>第2データセンターⅡ期棟対象フロア(部分対応)
(1)空調設備効率化
・室外機洗浄
・経年劣化部品(基板/熱交換器/関連部品等)交換
・コールドアイルのキャッピング対応による暖気
　回り込み防止対策(コールドアイル冷気閉じ込め)</t>
  </si>
  <si>
    <t>ベイマーケットC棟2階空調設備の更新</t>
  </si>
  <si>
    <t>横浜西口ビルの電力を東京電力株式会社のメニューＤへ2022年9月から切り替え</t>
  </si>
  <si>
    <t>共通真空ポンプの廃止　稼働時間年　5.5KW×2台　　</t>
  </si>
  <si>
    <t>廃水処理設備曝気エアーの送気機器をルーツ型からターボ型に変更、加えて廃水液面を低く管理、送気電力削減</t>
  </si>
  <si>
    <t>真空ポンプのインバータ化による適正運転管理</t>
  </si>
  <si>
    <t>排水サンプリングポンプ省エネ機種に更新</t>
  </si>
  <si>
    <t>防爆冷凍庫更新に合わせて省エネ機種へ変更</t>
  </si>
  <si>
    <t>食堂冷凍冷蔵庫を省エネ機種に更新</t>
  </si>
  <si>
    <t>除湿器熱源変更（蒸気から電気）</t>
  </si>
  <si>
    <t>滅菌操作見直しにより蒸気量削減</t>
  </si>
  <si>
    <t>管理室空調機更新時省エネ機器へ変更</t>
  </si>
  <si>
    <t>照明LED化（5エリア）
・充填場水銀灯3台　3.15MWh/年
・廃水処理水銀、蛍光灯33台　常時点灯→必要時　6.5MWh/年
・研究棟人感センサー付き照明　2.2MWh/年
・UTTエリア屋外水銀灯5台　4.7MWh/年
・事務所1階工務室蛍光灯60灯　2.4MWh/年
・屋外ナトリウム灯　2灯　1.7MWh/年</t>
  </si>
  <si>
    <t>太陽光発電システムの導入</t>
  </si>
  <si>
    <t>空調設備（P-MAC）の老朽取り換えにおいて省エネ型のP-MACの更新を実施（25台実施）</t>
  </si>
  <si>
    <t>2023年より使用電力の30％分のCO2排出量をオフセット購入。（東京電力　グリーンベーシックプラン)</t>
  </si>
  <si>
    <t>CLED運用時間短縮、Museum照明点灯時間短縮　（１年間実施）</t>
  </si>
  <si>
    <t>外調機設定温度を22℃→20℃（３月のみ実施）</t>
  </si>
  <si>
    <t>5～14F外調機CAV夜間停止（6～9月実施）</t>
  </si>
  <si>
    <t>中尾配水ポンプ場、鶴見配水ポンプ場を運用状況に応じて必要な量だけポンプを動かすことのできるVVVF方式に更新</t>
  </si>
  <si>
    <t>応援者受入拠点等施設内照明のLED化
（蛍光灯直管型32W×208灯→LED40W相当×99灯）　　　　　　　</t>
  </si>
  <si>
    <t>サウスタワー　１階・２階
専用部照明器具ＬＥＤ化工事
FHF16W×4灯 ⇒ 261台
DL100W ⇒ 33台　他</t>
  </si>
  <si>
    <t xml:space="preserve">ウエストタワー・イーストタワー・ノースⅠ
空調改修工事
トップランナーモータへの交換
15KW、11KW、7.5KW、5.5KW、3.7KW
2.2KW、1.5KW、0.75KW
</t>
  </si>
  <si>
    <t>高効率空調機への更新（舞岡営業所）</t>
  </si>
  <si>
    <t>YTC1階、3階空調機入替
・1階　冷房能力/暖房能力　21.2kw/22.4kw→24.0kw/25.0kw
・3階　冷房能力/暖房能力　48.6kw/54.2kw→50.4kw/56.5kw　</t>
  </si>
  <si>
    <t>OTC1階空調機入替
・EHP-3　冷房能力/暖房能力　33.5kw/37.5kw→33.5kw/37.5kw（変化なし）
・EHP-4　冷房能力/暖房能力　14.0kw/15.0kw→14.0kw/15.0kw（変化なし）　</t>
  </si>
  <si>
    <t>塗装室空調装置の冷温水チラーを更新</t>
  </si>
  <si>
    <t>変電施設の更新</t>
  </si>
  <si>
    <t>横浜京急シティー能見台センタービルのパッケージ型空調機の更新</t>
  </si>
  <si>
    <t>【ＮＴＴコム横浜西ビル】
通信用空調装置の屋外機洗浄
通信用空調装置の屋内機フィルタ洗浄</t>
  </si>
  <si>
    <t>2021年11月1日より東京電力エナジーパートナー株式会社「アクアdeパワーかながわ」のグリーン電力に切り替え、2022年度も継続して使用しました。</t>
  </si>
  <si>
    <t>構内照明LED化（概数：高天井；270台、蛍光灯；1800台）</t>
  </si>
  <si>
    <t xml:space="preserve">
2022年5月、横浜銀行の全営業店および事務センターにおける自社契約電力（有人店舗のみ）を実質再生可能エネルギーに切り替えました。
また、2023年4月に無人出張所を含むすべての自社契約電力を実質再生可能エネルギーへ切り替え完了しました。</t>
  </si>
  <si>
    <t>B1Fフードコートの照明器具を省エネ型に交換</t>
  </si>
  <si>
    <t>①冷却水P周波数低減。夏季以外のｲﾝﾊﾞｰﾀﾀｰﾎﾞ冷凍機の冷却水P周波数を44HZから30HZへ下げることにより冷凍機の電力量は増加するが冷却水Pの電力量減少により省エネとなる。　　　　　　　　　　　　　　　　　　②館内の冷房開始時間の変更。　　　　　　　　　　　　　　　開店は10時ですが開店準備のため8時より冷房を開始していたのを2022年9月より夏季（6月～9月）以外は9時に変更した。　</t>
  </si>
  <si>
    <t>既存照明設備のLED化（寿生活館、久保山斎場）
LED照明への更新工事を実施し、電気使用量の削減を図った。</t>
  </si>
  <si>
    <t xml:space="preserve">2023年
　1~3月
</t>
  </si>
  <si>
    <t>本社・横浜事業所共用部に設置の照明機器を
「コンパクト蛍光灯」→「LED機器」に更新</t>
  </si>
  <si>
    <t>白山事業所にて旧型空調機器１台を新しいタイプに入れ替え稼働電力を削減した。
新型のインバーター型のためエネルギー効率がよく、特にヒートポンプ式のため冬場の消費電力削減に繋がった。</t>
  </si>
  <si>
    <t>ほぼ24時間365日連続運転となっている空調用熱源の冷温水発生機１台の更新を実施した。</t>
  </si>
  <si>
    <t>冷水運転専用で夏期のバックアップ、中間期の夜間、冬期終日運転となっている空調用熱源のR22冷媒空冷チラーをR32冷媒モジュールチラーに更新。</t>
  </si>
  <si>
    <t>2022年度使用した電力のCO2排出量に関し、全量FIT付非化石証書を利用した。
（「５　クレジットに関する取組状況」を参照)</t>
  </si>
  <si>
    <t>コンプレッサー更新（55kWから22kWに更新）</t>
  </si>
  <si>
    <t>通信用空調装置の屋外機洗浄により、屋内機の消費電力量を削減する。
MACSⅣ(L) ×7台
FMACSⅤ(M) ×3台
FMACSⅤ(L) ×43台</t>
  </si>
  <si>
    <t xml:space="preserve">
・設定温度の変更、冷ケース、バックヤード、休憩室消灯
・空冷コンデンサ散水実施
</t>
  </si>
  <si>
    <t xml:space="preserve">・設備定期清掃（フィルター・ハニカム・吸込み口）
</t>
  </si>
  <si>
    <t>横浜地下街店・根岸店
店内照明のLED化</t>
  </si>
  <si>
    <t>ららぽーと横浜店において、LED化未実施だったHf32W×2灯用照明器具15台をLED化
年間削減量推計
Hf32W→LED16Wとして
0.016[kW]×2[灯]×15[台]×4015[営業時間/年]=1927kWh
右側計算シートにより0.9[t-CO2]</t>
  </si>
  <si>
    <t>下記9店舗にてNTTアノードエナジーより、CO2フリーな電力を提供受け営業
「横浜葛が谷」「横浜田奈」「横浜十日市場駅前」「横浜新吉田東３丁目」「横浜奈良３丁目」「横浜田奈駅東」「横浜緑園１丁目」「横浜杉田３丁目」「横浜戸塚矢部町北」</t>
  </si>
  <si>
    <t>事務室の照明をLEDに交換</t>
  </si>
  <si>
    <t>5拠点について、電気需給契約を再エネメニューへ切替えした。（鶴見第一生命ビル、新横浜第一生命ビル、横浜みなと第一生命ビル、戸塚第一生命ビル、横浜総合支社金沢）</t>
  </si>
  <si>
    <t>23拠点について、非化石証書またはJクレジットにてオフセットを実施した。（二俣川ＤＳビル、お客さまサービス部第一生命ほけんショップ横浜駅前、神奈川コンサルティング営業室、横浜総合支社二俣川、横浜総合支社保土ヶ谷、横浜総合支社弥生台、横浜総合支社日野、横浜総合支社杉田、横浜総合支社上大岡、新横浜支社、新横浜支社東神奈川、新横浜支社菊名、新横浜支社綱島、新横浜支社中山、新横浜支社十日市場、新横浜支社都筑、新横浜支社新横浜職域営業オフィス、町田支社長津田、町田支社たまプラーザ、町田支社青葉第一、湘南支社戸塚、湘南支社戸塚第一、厚木支社三ツ境）</t>
  </si>
  <si>
    <t>冷蔵ケースの庫内設定温度を適正化することにより、
過剰な冷やしこみを極力なくし、電力消費を軽減した。</t>
  </si>
  <si>
    <t>事業所の天井照明についてはLED化が完了している。
2022年度は物理的にLED管球を間引もしくは
照度調整を実施し、照明に係る消費電力を軽減した。</t>
  </si>
  <si>
    <t>国立大ホール　客席照明LED化
実施前：147KWh　×　4380h（稼働50％）=　643,860KW/年
実施後:　40KWH　×　4380h（稼働50％）=　175,200KW/年
削減量：643,860KW - 175,200KW        =  468,660KW/年</t>
  </si>
  <si>
    <t>バックヤード照明のLED化工事を実施</t>
  </si>
  <si>
    <t>大黒物流センターの電力会社を東京電力より東京ガスに変更したことにより基礎排出係数と調整後排出係数が減少</t>
  </si>
  <si>
    <t>大黒物流センター照明設備726台をLED照明782台に更新。
照度を改善しつつ消費電力を削減。</t>
  </si>
  <si>
    <t>横浜物流センター低温室高効率蛍光灯259台をLED照明に更新。照度を維持しつつ消費電力を削減｡</t>
  </si>
  <si>
    <t>大黒物流センター 貨物用エレベーターNo5号機更新｡
電動機容量20ＫＷから18.5ＫＷに変更｡
制御方式2段定速からインバーター制御に変更｡
照明設備はLED照明に変更｡
機器自体が省電力･高効率化されている｡</t>
  </si>
  <si>
    <t>建屋内各所のLED化推進 220W 9灯→　81.7W 9灯</t>
  </si>
  <si>
    <t>高効率な電気通信設備用整流装置への更改</t>
  </si>
  <si>
    <t>老朽化したエレベーターの更改</t>
  </si>
  <si>
    <t>タービン建屋他照明のLED化
・45W×15灯→13.6W×15灯
・45W×93灯→24.9W×93灯
・400W×4灯→96W×4灯
・128W×4灯→51W×4灯</t>
  </si>
  <si>
    <t>照明器具LED化
通路照明に使用しているダウンライト306台をLED器具へ交換</t>
  </si>
  <si>
    <t>役員執務エリア空調設備運用見直し
空調運転時間をエリアの稼働時間のみに変更、530時間短縮</t>
  </si>
  <si>
    <t>店舗の使用電力量のモニタリングシステムの導入を空調機メーカーと協力して実験開始。
・空調機温度の最適化による節電効果
・空調機清掃による消費電力測定
・室外機の遮熱による電力負荷の軽減策効果測定
ココス坂東橋店他9店舗で実験開始--実績効果は2023年度の見込み</t>
  </si>
  <si>
    <t>①温度管理システム（冷蔵ケースの稼働制御）
②店舗改装による省エネ＆冷媒ガス変更
③天井、冷蔵ケースＬＥＤ
④店舗ごとに、空調の温度設定やトイレ便座ＯＦＦ</t>
  </si>
  <si>
    <t>【変圧器更新】
・750kVA　無負荷損1,645W⇒987W　（365日×24h運用）
・750kVA　負荷損9,216W⇒5,530W （243日×10h×30%運用）</t>
  </si>
  <si>
    <t>【工場照明のLED化】
・天井灯 265W×27灯
　⇒ LED照明 99W×18灯へ置き換え(243日×8h運用)
・天井灯 236W×19灯
　⇒ LED照明 99W×19灯へ置き換え(243日×8h運用)
・天井灯 110W×2本×26灯
　⇒ LED照明 87W×13灯へ置き換え(243日×8h運用)
・天井灯 110W×2本×26灯
　⇒ LED照明 87W×13灯へ置き換え(243日×8h運用)</t>
  </si>
  <si>
    <t>【工場照明のLED化】
・天井灯 20W×1本×24灯
　⇒ LED照明 6W×24灯へ置き換え(243日×3h運用)
・天井灯 20W×1本×22灯
　⇒ LED照明 6W×22灯へ置き換え(243日×3h運用)
・天井灯 11,844W
    ⇒ LED照明 3,988W(243日×8h運用)</t>
  </si>
  <si>
    <t>【事務所照明のLED化】
・蛍光灯 40W×2本×19灯 ＋ 40W×1本×23灯
　⇒ LED照明 51.7W×22灯 ＋ 31.9W×2灯へ置き換え
　   (243日×8h運用)
・蛍光灯 110W×2本×2灯 ＋ 40W×1本×1灯
　⇒ LED照明 51.7W×2灯 ＋ 16.3W×1灯へ置き換え
　   (243日×8h運用)
・蛍光灯 40W×3本×2灯
   ⇒ LED照明 43.1W×2灯へ置き換え(243日×4h運用)
・蛍光灯 40W×2本×3灯
   ⇒ LED照明 31.9W×3灯へ置き換え(243日×4h運用)</t>
  </si>
  <si>
    <t>【事務所照明のLED化】
・蛍光灯 20W×1本×2灯 ＋ 40W×2本×2灯 ＋ 40W×1本×1灯
 　    ＋30W×3灯
　⇒LED照明 11.6W×4灯 ＋ 31.9W×2灯 ＋ 16.3W×1灯
　  (243日×4h運用)
・蛍光灯 40W×2本×16灯
  ⇒LED照明 31.9W×8灯(243日×8h運用)
・蛍光灯 30W×11灯
  ⇒LED照明 10W×7灯 ＋ 14.9W×3灯(243日×8h運用)</t>
  </si>
  <si>
    <t>【ボイラー更新】
・AI-750ZS　6台
　⇒SQ-800ZU　6台</t>
  </si>
  <si>
    <t>【軽油フォークリフトから
　バッテリーフォークリフトへの置き換え】
・軽油仕様　1,654L/年
  ⇒ ﾊﾞｯﾃﾘｰ仕様 10.7kW*60%出力 へ置き換え(243日×3h運用)
・軽油仕様　1,827L/年
　⇒ ﾊﾞｯﾃﾘｰ仕様 10.7kW*60%出力 へ置き換え(243日×3h運用)
・軽油仕様　618L/年
　⇒ ﾊﾞｯﾃﾘｰ仕様 11.9kW*60%出力 へ置き換え(243日×2h運用)</t>
  </si>
  <si>
    <t>運転条件見直し
(処理に応じた最適化運転)</t>
  </si>
  <si>
    <t>【横浜鶴見】蒸気ボイラー設備にて、保温材未設置個所への保温材の取付</t>
  </si>
  <si>
    <t>テナント専有部に設置されている184台のLED照明を
高効率の照明設備へ更新した。</t>
  </si>
  <si>
    <t>夜間点灯していた水銀灯をLED灯に変更、効率を向上させた。
水銀灯（200W）104本
↓
LED灯（50W）104台
稼働時間12h/d,365d/y</t>
  </si>
  <si>
    <t>蛍光灯をLED灯に変更し、効率を向上させた。
蛍光灯（64W）90本→LED灯（50W）90本
稼働時間12h/d,365d/y</t>
  </si>
  <si>
    <t>横浜弁天通第一生命ビルの電気需給契約を東京ガスのメニューAへ切替え。</t>
  </si>
  <si>
    <t>7階共用廊下設置工事（KDX横浜ビル）</t>
  </si>
  <si>
    <t>7階,6階C,2階C1区画貸付整備工事（KDX横浜ビル）</t>
  </si>
  <si>
    <t>地下1階倉庫照明LED化工事（KDX横浜ビル）</t>
  </si>
  <si>
    <t>3階B区画LED化工事（KDX横浜西口ビル）</t>
  </si>
  <si>
    <t>9階A区画LED化工事（KDX横浜西口ビル）</t>
  </si>
  <si>
    <t>東京電力EPの再エネ電力メニューへ切り替え
（KDX横浜ビル、KDX横浜西口ビル）</t>
  </si>
  <si>
    <t>当社が直接受電契約を締結している拠点に於いて、電力会社とエリア内の包括契約により、環境配慮型電力へ切り替えた。
・環境配慮型電力＝調整後CO2排出係数ゼロの電力
当社対象6拠点のうち4拠点で電力契約を変更。
対象となる年間電気使用量は、
6拠点9000688kWhのうち、4拠点7406956kWhが該当するが、受電契約を変更しなかった場合からの試算となる。</t>
  </si>
  <si>
    <t>令和4年度</t>
  </si>
  <si>
    <t>ベット手元照明(ベットライト）のLED化（合計377台）</t>
  </si>
  <si>
    <t>熱交換機本体への断熱ジャケットの取り付け</t>
  </si>
  <si>
    <t>蛍光灯（定格出力0.024kw）１台をLED照明（定格出力0.0022kw）に変更。</t>
  </si>
  <si>
    <t>蛍光灯（定格出力0.136kw）７台をLED照明（定格出力0.0038kw）に変更。</t>
  </si>
  <si>
    <t>蛍光灯（定格出力0.085kw）14台をLED照明（定格出力0.056kw）に変更。</t>
  </si>
  <si>
    <t>蛍光灯（定格出力0.21kw）1台をLED照明（定格出力0.06kw）に変更。</t>
  </si>
  <si>
    <t>蛍光灯（定格出力0.058kw）1台をLED照明（定格出力0.028kw）に変更。</t>
  </si>
  <si>
    <t>蛍光灯（定格出力0.042kw）1台をLED照明（定格出力0.021kw）に変更。</t>
  </si>
  <si>
    <t>水銀灯（定格出力0.415kw）1台をLED照明（定格出力0.009kw）に変更。</t>
  </si>
  <si>
    <t>外灯（定格出力0.33kw）1台をLED照明（定格出力0.11kw）に変更。</t>
  </si>
  <si>
    <t>蛍光灯（定格出力0.116kw）7台をLED照明（定格出力0.043kw）に変更。</t>
  </si>
  <si>
    <t>太陽光発電によるCO2排出削減</t>
  </si>
  <si>
    <t>異なる、事業部で運用している、年間24時間連続運転の熱排気装置2機（11.5ｋW，7.5ｋW）業務の整合を確認し、スケジュール表により運転管理を行うことで、両部門が未使用時に停止する対策を実施したことにより、省エネ対策が図れた。</t>
  </si>
  <si>
    <t>照明のＬＥＤ化推進
　ビル内照明5,500灯について毎月20灯づつ更新し、年間240灯を更新
　蛍光灯80wx240灯→ＬＥＤ照明38wx240灯
　1灯当たり消費電力　　：80W→38W　△42W
　240灯年間削減電力量　：28,546kWh/年　　</t>
  </si>
  <si>
    <t>空気圧縮機更新
　変更前　75kW×4台 INV式（台数制御）
　　↓
　変更後　275kW×2台 定速式（台数制御）
　エネルギー効率　8.15kW/m3→7.03kW/m3
　　　　　　　　　13％削減</t>
  </si>
  <si>
    <t>8階空室照明LED化</t>
  </si>
  <si>
    <t>蛍光灯からLED照明へ更新（43台）</t>
  </si>
  <si>
    <t>ボイラー　ホットウェルタンクへ藻の発生抑制のための温水供給停止</t>
  </si>
  <si>
    <t>過年度の施策を継続実施していますが、新規の取り組み施策はありません。</t>
  </si>
  <si>
    <t>高効率の空調設備への更新</t>
  </si>
  <si>
    <t>運用改善</t>
  </si>
  <si>
    <t>サーキュレータの導入</t>
  </si>
  <si>
    <t>屋外植栽灯・B2F荷捌・5階客用トイレLED化</t>
  </si>
  <si>
    <t>2階センテニアルホールLED化</t>
  </si>
  <si>
    <t>吸収式冷温水発生機更新、冷却塔更新、空冷ヒーポンチラー更新</t>
  </si>
  <si>
    <t>空調機オーバーホール、空調機へCO2センサー導入</t>
  </si>
  <si>
    <t>非LED照明→LED化（137台）</t>
  </si>
  <si>
    <t>・照明・コンセント（ＰＣ）の効率使用による電力使用量の削減。
・動力設備、空調設備の効率的使用。
・照明のＬＥＤ化の促進。
・計画停電の実施。</t>
  </si>
  <si>
    <t>・在宅勤務推進による電力使用設備・機器の電力使用量を削減。</t>
  </si>
  <si>
    <t>1階テナント空調設備工事（キテラプラザ青葉台）</t>
  </si>
  <si>
    <t>TYO4電算室空調の給気ファン全84台のインバーター出力調整
（55％から45％に変更）</t>
  </si>
  <si>
    <t>TYO4ターボ冷凍機（２台）、吸収式冷凍機（２台）の出口温度設定を7℃→7.5℃に変更</t>
  </si>
  <si>
    <t>TYO4ターボ冷凍機2台の切替頻度見直し</t>
  </si>
  <si>
    <t>ロビーの照明消灯</t>
  </si>
  <si>
    <t>TYO4設備エリアの照明(76灯)を20：00～8：00までを終日消灯する</t>
  </si>
  <si>
    <t>TYO4屋外照明の一部終日消灯</t>
  </si>
  <si>
    <t>TYO5電算室空調の給気ファン全8台のインバーター出力調整
（55％から45％に変更）</t>
  </si>
  <si>
    <t>TYO5ターボ冷凍機2台の切替頻度見直し</t>
  </si>
  <si>
    <t>TYO5エレベーターホールのFCU4台停止
　（本体のファン及び真空温水器・冷凍機負荷の減少）</t>
  </si>
  <si>
    <t>TYO6ターボ冷凍機6台の切替頻度見直し</t>
  </si>
  <si>
    <t>TYO6CVCF室PAC一台停止</t>
  </si>
  <si>
    <t>TYO6連絡通路のPAC空調機停止</t>
  </si>
  <si>
    <t>TYO6UPS室の局所空調機(64台)過剰分停止</t>
  </si>
  <si>
    <t>照明のLED化</t>
  </si>
  <si>
    <t xml:space="preserve">空調適正化（温度管理の徹底）
長期休暇中の原動機停止
排気ファン稼働管理の徹底
不要照明の消灯
ポンプ オーバーホールによる消費電力削減
複合機の待機電力削減
</t>
  </si>
  <si>
    <t>店舗空調機の更新時に、省エネタイプの機器を導入した</t>
  </si>
  <si>
    <t>　LED化（蛍光灯切れによる更新・倉庫事務所化に伴うLED化）</t>
  </si>
  <si>
    <t>設備更新（変電所再構築、空調・照明システム更新、ネットワーク機器更新）</t>
  </si>
  <si>
    <t>設備最適化（電流値・周波数変更、壁ダクト閉鎖）</t>
  </si>
  <si>
    <t>装置停止（4設備稼働停止）</t>
  </si>
  <si>
    <t>勤務システム・体系改善（フリーアドレス・PC勤怠管理化）</t>
  </si>
  <si>
    <t>その他（臨時全停電対応による省エネ）</t>
  </si>
  <si>
    <t>006-1</t>
  </si>
  <si>
    <t>050-1</t>
  </si>
  <si>
    <t>084-1</t>
  </si>
  <si>
    <t>084-2</t>
  </si>
  <si>
    <t>084-3</t>
  </si>
  <si>
    <t>090-8</t>
  </si>
  <si>
    <t>090-9</t>
  </si>
  <si>
    <t>090-10</t>
  </si>
  <si>
    <t>092-1</t>
  </si>
  <si>
    <t>095-1</t>
  </si>
  <si>
    <t>096-5</t>
  </si>
  <si>
    <t>100-2</t>
  </si>
  <si>
    <t>109-1</t>
  </si>
  <si>
    <t>112-1</t>
  </si>
  <si>
    <t>113-3</t>
  </si>
  <si>
    <t>126-2</t>
  </si>
  <si>
    <t>136-2</t>
  </si>
  <si>
    <t>149-1</t>
  </si>
  <si>
    <t>159-1</t>
  </si>
  <si>
    <t>160-1</t>
  </si>
  <si>
    <t>178-10</t>
  </si>
  <si>
    <t>187-1</t>
  </si>
  <si>
    <t>187-2</t>
  </si>
  <si>
    <t>187-3</t>
  </si>
  <si>
    <t>230-1</t>
  </si>
  <si>
    <t>231-2</t>
  </si>
  <si>
    <t>263-1</t>
  </si>
  <si>
    <t>280-1</t>
  </si>
  <si>
    <t>280-2</t>
  </si>
  <si>
    <t>296-3</t>
  </si>
  <si>
    <t>296-4</t>
  </si>
  <si>
    <t>315-2</t>
  </si>
  <si>
    <t>330-1</t>
  </si>
  <si>
    <t>371-1</t>
  </si>
  <si>
    <t>374-2</t>
  </si>
  <si>
    <t>378-6</t>
  </si>
  <si>
    <t>378-7</t>
  </si>
  <si>
    <t>378-8</t>
  </si>
  <si>
    <t>378-9</t>
  </si>
  <si>
    <t>387-2</t>
  </si>
  <si>
    <t>402-1</t>
  </si>
  <si>
    <t>408-11</t>
  </si>
  <si>
    <t>408-12</t>
  </si>
  <si>
    <t>408-13</t>
  </si>
  <si>
    <t>409-1</t>
  </si>
  <si>
    <t>409-2</t>
  </si>
  <si>
    <t>416-5</t>
  </si>
  <si>
    <t>416-6</t>
  </si>
  <si>
    <t>IF列からIF列の数式(IF列の場合) =IFNA(VLOOKUP(報告書!$B15&amp;"-"&amp;報告書!IF$12,自主項目!$G$13:$G$500,1,FALSE),"")</t>
    <rPh sb="2" eb="3">
      <t>レツ</t>
    </rPh>
    <rPh sb="7" eb="8">
      <t>レツ</t>
    </rPh>
    <rPh sb="9" eb="11">
      <t>スウシキ</t>
    </rPh>
    <rPh sb="14" eb="15">
      <t>レツ</t>
    </rPh>
    <rPh sb="16" eb="18">
      <t>バアイ</t>
    </rPh>
    <phoneticPr fontId="5"/>
  </si>
  <si>
    <t>①は実施済</t>
  </si>
  <si>
    <t>当社では店内照明を全てLEDに切替え過年度経過している状況にあります。また、空調の温度設定について、全店で統一基準を定め、照明スイッチを色分けして省エネ活動に取り組んでおります。
今後は改装時に省エネ効率の高い機器の導入など、より環境に配慮した店舗運営に取り組んでいく所存です。</t>
  </si>
  <si>
    <t>代表取締役　田中　純一</t>
  </si>
  <si>
    <t>新型コロナウィルスに対する制限が緩和され、旅行支援策が実施
された事で利用客数が増え、エネルギー消費量も増加。</t>
  </si>
  <si>
    <t>ＳＤＧｓの取り組み　　　　　　　　　　　　　　　　　　　　　　　　　　　　　　　　　　　　　　　　　　
①環境配慮型商品販売の取り組み　　　　　　　　　　　　　　　　　　　　　　　　　　　　　　　　　　　
・環境を考慮した商品開発・商品提供と包装紙・トレーを排除した商品販売の取り組み。　　　　　　　　　　　
②資源循環　　　　　　　　　　　　　　　　　　　　　　　　　　　　　　　　　　　　　　　　　　　　　　
・限りある資源を捨てず、回収し再利用する取り組み。　　　　　　　　　　　　　　　　　　　　　　　　　　　　　（店頭でのトレー・牛乳パック・古紙・ペットボトルの資源回収、再資源化の取り組み）　　　　　　　　　　　（魚等のアラ・食用油等廃油の回収、再利用の取り組み）　　　　　　　　　　　　　　　　　　　　　　　　
③買物袋持参運動　　　　　　　　　　　　　　　　　　　　　　　　　　　　　　　　　　　　　　　　　　　
・無料配布レジ袋中止に伴い、エコバック・マイバスケットの品揃えの拡大、買物袋持参の呼びかけを推進。　　　　　　　　　　　　　　　　　　　　　　　　　　　　　　　　　　　　　　　　　　　　　　　　　　　　　　　　</t>
  </si>
  <si>
    <t>・エコキャップ回収運動の継続実施（36,720個　約121.8kg -Co2削減）※キャップ1kg(約430個)でCo2 3,150gで換算
・主に機密文書の溶解処理業者への委託（ＣＯ２排出抑制と資源再生利用促進）
・ゴミ分別の促進
・在宅勤務促進と残業時間抑制による時間外空調稼働時間の縮小</t>
  </si>
  <si>
    <t>アイドリングストップの積極的活用、ジャパンタクシー導入</t>
  </si>
  <si>
    <t>・給与明細のペーパーレス化
・毎月全車車両整備点検を行い、適当な運行ができる様にしてきた。
　その中でさらに燃費の悪い車両を整備し、燃費を改善している。</t>
  </si>
  <si>
    <t>電気会社の変更があり調整後排出量が増加</t>
  </si>
  <si>
    <t>稼働状況は悪化したものの効率的な営業活動が要因で原単位目標を上回った。</t>
  </si>
  <si>
    <t>生産数量が減</t>
  </si>
  <si>
    <t>廃棄物の排出量の削減の対策として、エコキャップ推進活動を実施　　　　　　　　　　　　　　　　　　　　　　昨年度実績キャップ3139・7.3kg・CO2 23.31kg削減</t>
  </si>
  <si>
    <t>任意3号</t>
  </si>
  <si>
    <t>コロナの影響が減少し配送車両の運行も活発になりつつある中、運送会社への委託化及び燃費向上車への入替が削減の要因</t>
  </si>
  <si>
    <t>・水使用量：前年比109.8％
・廃棄物量：前年比44.5％
・廃棄物リサイクル量：前年比48.3％
・自車配送から運送会社へ移管：3コース（3台貨物車削減）
・かながわ水源の森づくり活動への参加</t>
  </si>
  <si>
    <t>ハイブリッド車５台の代替導入を行い効率改善を行ったが、コロナ禍により減少していた輸送量は前年比５％ほど増加したこともあり、排出量は増加した。</t>
  </si>
  <si>
    <t>コロナ禍にあってもエネルギー使用量の削減を検討し対策しました。
省エネ対策としては、照明をLED機器に更新、空調機の更新等を行った。</t>
  </si>
  <si>
    <t>取締役社長　　藤井　　譲</t>
  </si>
  <si>
    <t>取締役社長　藤井　　譲</t>
  </si>
  <si>
    <t>2022年7月に熱源機器更新工事（第Ⅱ期）が竣工し、新たに高効率冷凍機（INVターボ冷凍機:800RT、固定速ターボ冷凍機:2200RT、吸収式冷凍機:1900RTが運用開始となり、第Ⅱ期工事で運用開始となった機器をメインにして熱製造を行った結果、排出量を削減することができた。</t>
  </si>
  <si>
    <t>月間作業予定表を作成し、1回/月実施している。</t>
  </si>
  <si>
    <t>日常の巡回点検（1回以上/日）で確認している。
スチームトラップは1回/月で点検実施。</t>
  </si>
  <si>
    <t>1.エネルギー消費原単位の実績報告及び評価、毎月の目標とするエネルギー消費原単位の設定を「省エネルギーシミュレーション会議」実施している。（毎月開催）
2.運転管理帳票（機器の日常の点検記録）をペーパーレス化とした。</t>
  </si>
  <si>
    <t>2023年度までに完了予定</t>
  </si>
  <si>
    <t>・レジ袋有料化、マイバック運動の促進、簡易包装の実施、トレー等のリサイクル回収
・食品ロス削減サービスアプリを導入し、廃棄を減らす取組を強化</t>
  </si>
  <si>
    <t>当社ではCSR推進会議傘下に環境委員会を設置し、その活動内容について定期的に経営層に報告しております。また、上述の通りISO14001の認証取得とマネジメント活動によって環境負荷の低減を図っております。
日常業務においても、従業員が電子購買システムから発注する商品については、グリーン購入対象品を選定するなど、環境負荷に配慮しています。
クールビズ期間中には階段利用促進キャンペーンを実施し、省エネ等への協力を従業員に要請しております。今年度は特に、働き方改革、新型コロナウイルス感染対策と連動した、時差出勤・フレックスタイム・リモートワーク・休日振替の活用等を行っております。これらを実施することで、平日昼間に集中する業務実施時間を分散し、電力使用の平準化が出来るよう、取組みました。
当社では引き続き、事業活動における環境負荷の軽減に取り組んで参ります。</t>
  </si>
  <si>
    <t>①　地域住民との清掃活動（神奈川区のクリーンキャンペーン期間中に実施(コロナ禍で一時活動休止から再開)）
②　地域住民との清掃活動（西区のクリーンキャンペーン期間中に実施、2022年度実施）
③　オフィス活動における紙、ごみ、電力、水道の削減への取組み</t>
  </si>
  <si>
    <t>引き続きエコドライブの取り組みや適切な点検・整備を行い温室効果ガスの排出量削減に努めます。</t>
  </si>
  <si>
    <t>年間発電量：17,497</t>
  </si>
  <si>
    <t>コロナウィルスの影響で，定期で行っている省燃費運転講習会が実施できませんでした。（今後も予定なし）</t>
  </si>
  <si>
    <t>・洗車機での再生水による排出量削減を実施しています。
・出かける際に自家用車ではなく，バスを利用して頂くことで排気ガスを減らす目的とした環境定期券割引といった
　サービスを提供しております。
・営業所ごとに年間の燃費削減目標を設定し，法定速度の遵守，アイドリング時間の削減，急発進回数の減少などの
　取り組みを実施しています。</t>
  </si>
  <si>
    <t>徐々に営業所や工場の照明を蛍光灯からＬＥＤタイプに交換することで電力消費量を削減しています。</t>
  </si>
  <si>
    <t>創薬本部 神経科学創薬ユニット長
奥山 昌弘</t>
  </si>
  <si>
    <t>代表取締役　辻村 明広</t>
  </si>
  <si>
    <t>https://www.mt-pharma.co.jp/sustainability/data.html</t>
  </si>
  <si>
    <t>電気事業者の排出係数が増加</t>
  </si>
  <si>
    <t>当社では、本社ならびに各支店と事業拠点および系列子会社が一体となった省エネ活動を推進しており、環境中期計画では温室効果ガス排出量を2025年度までに25%削減(2019年度比)を目標に掲げている。さらに、2050年を見据えた気候変動対策に基づき、2030年度までに45%削減(2019年度比)ならびに2050年度までに排出量をゼロを目指して活動を推進する予定である。</t>
  </si>
  <si>
    <t>代表取締役　藤本 佳則</t>
  </si>
  <si>
    <t>特定温室効果ガス排出量は、削減率３．４％を達成。
しかし、調整後では電力会社変更により、▲３４．８％
となった。</t>
  </si>
  <si>
    <t>①スクラップ排出量は、９５５．０ｔ／㎥で前年（１，０４６．３ｔ）より、９１．３ｔ／年減少した。
②工業用水の使用量に関しては、７１．６千㎥（２０２２年度）で、前年より８．４千㎥削減出来た。
③室内温度管理、毎月フィルター清掃を実施し、夏の電力ピークを抑えられた。</t>
  </si>
  <si>
    <t>・２０２２年２月～　カーボンニュートラル推進組織を発足し温室効果ガス、ＣＯ２排出量の削減に向けた
　活動を開始。
・２０２２年上期は現状把握と各工場の省エネ診断を実施、下期は２０３０年に向けた目標設定と実行に
　向けた　ロードマップを作成し、２０２３年より具体的な活動に着手。</t>
  </si>
  <si>
    <t>代表執行役 執行役社長　    中島 篤</t>
  </si>
  <si>
    <t>代表執行役 執行役社長 中島 篤</t>
  </si>
  <si>
    <t>世界基準であるGHGプロトコルではエネルギー量をテナント分と共用部分に分けることになっている。
省エネ法には報告からテナント機器による使用分は除いてもいいが、テナント内のビル基本機器(例えば電灯分)は除かないという規定があり、作業が煩雑になるのを避けるため、ビル全量報告に切り替えたため原単位が膨らんだ。</t>
  </si>
  <si>
    <t>企画管理本部長　取締役専務執行役員 
上村 和久</t>
  </si>
  <si>
    <t>2022年度は売上高が前年比で13.2%増加したため、各温暖化対策施策によるCO2削減効果が、売上による増加分を相殺しきれずにCO2排出量が前年比増加となった。</t>
  </si>
  <si>
    <t>年間発電量：90,566</t>
  </si>
  <si>
    <t>1.専務、常務、役員などの経営層で構成される地球環境対策委員会（年2回）と、関連会社を含めた実務レベルの施策・改善を図るCO2削減推進会議（年2回）の体制下で独自のCO2削減施策を行なっているが、2022年度は自主削減目標が未達であった。
（横浜事業所の2021年度比の基礎CO2排出量は目標4.6%減に対し、6.3%増）
計画期間内には目標を達成できるように努める。
2.廃棄物の有価物化やマテリアルリサイクルを進め、Scope3のCO2を増やす要因となる有価物以外の廃棄物量が削減できた。（当社全社の2021年度比の廃棄物量は目標5%減に対し、11.6%減）
3.当社の太陽光発電事例の詳細をグループ内に公表する事で、2022年に国内で国内グループ2社が太陽光発電を導入した。
4.省エネ型商品として、CO2排出削減（気候変動抑制）に寄与するプラグインハイブリッド車や電気自動車に用いる部品の開発や、一部製品の量産化を行っている。</t>
  </si>
  <si>
    <t>省エネ活動によるムダの削減と空調機やLED照明、省エネポンプへの更新が目標達成に寄与した。</t>
  </si>
  <si>
    <t>・蒸気配管保温ジャケット取付
・高効率エアーコンプレッサー導入
・省エネ仕様制御盤クーラー導入</t>
  </si>
  <si>
    <t>令和４年度中の横浜市内の有人店舗廃止は１か店のみであり、
基礎排出量ベースではほぼ横ばいとなったが、調整後ベースでは再エネ電気導入により目標（年１％減）を上回る削減となった</t>
  </si>
  <si>
    <t>シャープNU-180LW×16枚　2.88W</t>
  </si>
  <si>
    <t>〈みずほ〉※では、グループとして「環境方針」を制定し取り組みを進めています。
※〈みずほ〉とはみずほ銀行を含むみずほグループの総称です。
「環境方針」について詳細は以下のＵＲＬにて公表しています。
https://www.mizuho-fg.co.jp/csr/environment/policy/environmental_policy.html</t>
  </si>
  <si>
    <t>目標を年１％の削減としているが、達しなかった。
設備更新にあたっては高効率の機器を選定している。空調機の内部洗浄を行い効率維持に努めている。来期は照明設備のエリア更新を控えており、一層の省エネが見込まれる。</t>
  </si>
  <si>
    <t>東京都港区東新橋一丁目９番１号 東京汐留ビルディング</t>
  </si>
  <si>
    <t>株式会社レゾナック横浜事業所（旧　昭和電工株式会社横浜事業所）</t>
  </si>
  <si>
    <t>主要焼成炉の稼働率は、2021年度の56%に比べ2022年度はほぼ100%であった。これに伴い燃料である灯油使用量が増加したことが排出ガス増加の原因である。</t>
  </si>
  <si>
    <t>2050年までのカーボンニュートラルに向けて当社は真摯な取り組みを進めており、主要製品ごとのカーボンフットプリント算定も2023年から取り組んでまいります。
2022年度提出の計画書にて基準年度、目標年度の調整後排出量の算定に誤りがあったため、基準年度、目標年度の調整後排出量を修正しました。
基準年度の調整後排出量
修正前:3030t-CO2　修正後:6569t-CO2
目標年度の調整後排出量
修正前:空欄　　　 修正後:6372t-CO2</t>
  </si>
  <si>
    <t>執行役員　酒井恵一</t>
  </si>
  <si>
    <t>一般廃棄物の資源化率は61％  排出量は基準年度比 17％増
産業廃棄物の資源化率は94％　排出量は基準年度比 30％増
昨年は新型コロナウィルス蔓延の影響により入居テナント従業員数が減少していたが
今年度は通常に戻りつつあり、出社人数が増えている為、廃棄物の総数量が増える傾向があった。
ただし、ペーパレス化やゴミ分別の推進化をテナントへ告知しており
来年度も引き続き減量化・資源化を推進していく。</t>
  </si>
  <si>
    <t xml:space="preserve">CASBEEの自己評価はSランクであり、オーナー意向により建物の長寿命化や下記の省エネ対策が
成されています。（コンカード横浜）
テナント専有部天井照明器具5760台を調光制御（出力70％に固定）403千Kwh/年削減
外調機インバーター運転　211千Kwh/年削減
特別避難階段照明人感センサーによる点滅制御　68千Kwh/年削減
トイレ・リフレッシュルーム照明人感センサーによる点滅制御　61千Kwh/年削減
省エネ型ランプ使用（共用部・地下駐車場・防災センター等）　31千Kwh/年削減
各階給湯室の人感センサー化を施工済み
専有部照明LED化更新について2023年度に工事開始予定ということもあり、エネルギー削減に大いに寄与する
気運が高まっております。
</t>
  </si>
  <si>
    <t xml:space="preserve">○環境管理委員会による下記取組みの継続的実施（委員会開催2回/年）
　　内容：グリーン購入、コピー用紙の削減、ゴミの減量化等
○節水対策の強化（福浦キャンパス附属病院）
　　内容：節水バルブの設置（1,239台）、フラッシュバルブの調整（355台）
</t>
  </si>
  <si>
    <t>各本部・各工場毎に温暖化防止対策を実行し、年に1回その成果について報告する会議を実施している。23年度の会議では以下の取り組みを実施する。
1.23年度エネルギー消費原単位 目標数値見直し
 　①各本部・各工場は実力値を明確にし、二酸化炭素排出削減レベルを設定する。
   ②上記未達の場合は、内容に踏み込んで然るべき処置を検討し、次年度報告。
2.社長指示（一部抜粋）
   ①管理者の個人目標と、各本部・工場の省エネ目標をリンク。
　 ②設備改善等による達成手段の明瞭化（設備トラブル時はCO₂排出量増傾向）</t>
  </si>
  <si>
    <t>生産部門の生産増によるエネルギー使用量増加及び新規生産部門の新棟の本格稼働によるエネルギー増加の為</t>
  </si>
  <si>
    <t>構内の防犯灯</t>
  </si>
  <si>
    <t>「環境未来ビジョン2050」を定め、「豊かな価値の創造と地球との共生をめざした環境経営を通じて持続可能な社会の実現に貢献する」ことを目的とし、持続可能な社会、すなわち脱炭素社会・循環型社会・自然共生社会の実現をめざします。
「気候変動への対応」では、2050年に向けて社会の温室効果ガス排出量ネットゼロ化に貢献するため、2030年度までに当社のバリューチェーンを通じた温室効果ガス排出量の100%削減（2019年度比）をめざします。</t>
  </si>
  <si>
    <t>クリーンルーム施設によりエネルギー量が増加
再生可能エネルギーの導入を検討中
エネルギー負荷の高い設備の入替
こまめな省エネ施策の実施</t>
  </si>
  <si>
    <t>当工場で生産していた製品が他工場で生産することになり、生産数量が大きく減少したため。</t>
  </si>
  <si>
    <t>ゴミの分別を実施。</t>
  </si>
  <si>
    <t>前年度に比べ、基礎排出係数(t-CO₂)が高く約6％程度増加。
中部電力ミライズ0.406(2021年度)→0.449(2022年度)
東京電力エナジーパートナー0.447(2021年度)→0.457(2022年度)</t>
  </si>
  <si>
    <t>代表取締役　増井　啓司</t>
  </si>
  <si>
    <t>EDA館内の照明をLEDに変更し、不要プリンターの撤去等を実施。
しかし、人員増加に伴い執務室が増え、その分の空調使用が増えたことや、2022年8～9月の猛暑によるエアコンの使用等で、目標を捉えることができませんでした。</t>
  </si>
  <si>
    <t>使用してない共用フロアの消灯や、間引き点灯などで節電をしております。
蛇口の水流を弱めることで、節水しております。
廃棄物を他部署で使用したり、段ボールの再利用等でリサイクルし、廃棄物を削減しております。
不要なプリンターを減らし、節電に繋げてます。</t>
  </si>
  <si>
    <t>取締役社長　小泉　雅彦</t>
  </si>
  <si>
    <t>当社の目標は、2019年度値（調整後9,748t-CO2）をベースラインとして、毎年前年対比2％削減として計画した。2022年度9,175t-CO2である。この目標に対して9,095t-CO2であった。</t>
  </si>
  <si>
    <t>取締役社長　泉澤　清次</t>
  </si>
  <si>
    <t>2022年度、停泊中の修繕船への給電量が増加。(生産数量と相関がないエネルギーの増加)
2021年度：1,011,030ｋWh　⇒ 2022年度：3,875,830ｋWh</t>
  </si>
  <si>
    <t>2022年度、停泊中の修繕船への給電量が増加。(生産数量と相関がないエネルギーの増加)
2021年度：1,011,030ｋWh　⇒ 2022年度：3,875,830ｋWh</t>
  </si>
  <si>
    <t>代表取締役社長　藥師寺　えり子</t>
  </si>
  <si>
    <t>・高効率機器の優先運転を実施。
・需要家増加により、冷温熱製造量増加(2021年度比105%)</t>
  </si>
  <si>
    <t>エネルギー管理士の受験奨励、省エネルギーセンター・市温暖化対策協議会などが開催する省エネ研修への参加、お客様へ個別にピークカット等の運用方法の提案やピークカットプライシング導入によるお客様省エネ活動の奨励、古紙等の一般廃棄物およびプラスチック・油等の産業廃棄物のリサイクルの実施、個人ノートPCへ一律の省電力設定（30分無操作でスリープ）、個人ノートPC及び会議室ディスプレイ導入・複合機の台数削減等によるペーパーレス化推進、夏季軽装等の推進、社用車をガソリン車からハイブリッド車へ更新、昼休み中の消灯を社内周知。</t>
  </si>
  <si>
    <t>・熱供給事業を通じたSDGsの達成及び脱炭素化を目指しています。
・『みなとみらい21地区』が「脱炭素先行地域」に選定されており、当社はみなとみらい21地区の32施設の1つとし 
  て、横浜市やYMMとともに公民連携で大都市における脱炭素モデルの構築に取り組んでいます。
・YMM・街づくり協議会主催の環境活動への参加奨励しています。
・YMM環境対策部会の中のゼロエミッション分科会に参加。脱炭素に向けた取組の企画・推進、地区内のエネルギーマ
　ネジメントの検討などを議論しています。
・経済産業省から「次世代エネルギー・社会システム実証地域」として2010～2014年度の実証期間で選定を受けた
  YSCP（横浜スマートシティプロジェクト）の実証成果を生かした公民連携組織『横浜スマートビジネス協議会』へ
  参加しています。
・横浜みなとみらいスマートシティコンソーシアムに参画し「エネルギーの最適化」事業に取り組んでいます。
・横浜市立大学と産学連携を締結し、データサイエンス研究科の学生とデータ解析による熱供給プラントの最適運転
  に関する研究を行いました。その結果を運転支援システムへ活用します。
・世界自然保護基金ジャパンが主催する「EARTH HOUR2022」における一斉消灯へ参加しています。(2023.3)
・Y-SDGs「上位（Superior）認証」を取得しています。(2021.6取得、2023.7更新)
・地区イベントや学校授業で熱供給の紹介等を行い、SDGsや環境問題への意識につなげています。（みなとみらい本
  町小学校児童見学受入、西区主催にしくSDGsアクションへの参加）</t>
  </si>
  <si>
    <t>代表理事　堀内　尚</t>
  </si>
  <si>
    <t>一般財団法人　神奈川県警友会　けいゆう病院　財産管理課</t>
  </si>
  <si>
    <t>[基本方針]
神奈川県警友会は、自らの事業活動を通じて温室効果ガスの排出抑制に率先して取り組むことにより、
地球温暖化対策を推進し、活力ある持続可能な社会の実現への貢献に務める。
[これまでの取組み]
・設備機器大規模省エネ改修（2002年度）
・全館LED照明への更新（2018年度）
・EMSを活用した省エネ事業に関する工事（2021年度）
・病院スタッフの省エネ取組みへの参画、クールビズ（例年）
・冷暖房設定温度の緩和、空調運転時間の短縮（例年）</t>
  </si>
  <si>
    <t>照明設備等の改善
軽負荷変圧器の損失排除</t>
  </si>
  <si>
    <t>ISO14001で廃棄物排出量やエネルギー削減に対する具体的目標値を設定し、事業所全体で取り組んでいる</t>
  </si>
  <si>
    <t>エネルギーの削減が難しかった理由として、コロナウイルスへの感染を防止する観点で学生や教職員への配慮は必要であり、教室や事務室等のドアや窓を開状態のまま運用していることが、一因である。</t>
  </si>
  <si>
    <t>光熱費高騰による省エネ活動推進</t>
  </si>
  <si>
    <t>10kW 1台</t>
  </si>
  <si>
    <t>年間発電量12,457.9</t>
  </si>
  <si>
    <t>2022年度（2021年度対比）
・飲料水使用量：119.8%(製造金額原単位比)
・工業用水使用量：121.4%(製造金額原単位比)</t>
  </si>
  <si>
    <t>・横浜市内4拠点の店舗統廃合を実施。
・非化石電力メニューへの切替を推進。</t>
  </si>
  <si>
    <t>KS215P-3CJ2C3　定格能力10.32kW</t>
  </si>
  <si>
    <t>〇公益社団法人日本ユネスコ協会連盟と協働し、学校におけるSDGs教育を推進。
公益社団法人日本ユネスコ協会連盟を通じ2021年度～2022年度は全国83校への助成金支援を決定。横浜市内では以下5校※への支援を実施。
※横浜市立幸ヶ谷小学校、横浜市立永田台小学校、横浜市立三保小学校、横浜シュタイナー学園、森のようちえん めーぷるキッズ
〇国の支援制度を活用した環境・エネルギー産業分野の融資商品を提供、環境に配慮した経営を支援。
環境・社会課題の解決に向けて、2019年度から2030年度までの累計実行額35兆円（うち環境分野18兆円）をサスティナブルファイナンス目標として設定し、お客様の脱炭素化を支援しています。</t>
  </si>
  <si>
    <t>部品供給、在庫調整要因による受注変動の影響を受け、改善が出来なかった。</t>
  </si>
  <si>
    <t>産業廃棄物・一般廃棄物の削減、グリーンカーテンによる省エネ活動を継続実施し、事務所内温度管理も毎日行っている。毎週金曜日は、清掃の日に設定しており、約30分かけて全従業員で清掃している。
　また、長期休暇（ゴールデンウィーク、夏季、年末年始）前には、全従業員でエアコンフィルターの清掃、蛍光灯拭き等省エネルギー効果が上がる清掃を継続実施している。加えて、公共交通機関での通勤を奨励し、マイカー通勤を抑制している。</t>
  </si>
  <si>
    <t>https://www.nissin-tw.com/news/2023/post_452.html</t>
  </si>
  <si>
    <t>・昼休みの消灯やエアコンの適正温度設定を実施
・ENEOS㈱の電気事業者別排出係数について、2022年度
　は2021年度と比較し減少</t>
  </si>
  <si>
    <t>・産廃マニフェストの運用管理徹底および産業廃棄物管理票交付等状況報告書の提出
・グリーン経営認証の取得
・スマートムーブに係るポスター配布及び社内掲示
・グリーン購入の推進（社内購買システムによるグリーン購入法適合商品の推奨）
・輸送に使用する梱包資材をリターナブルケース（繰り返し使用可能）に転換する取り組みの推進</t>
  </si>
  <si>
    <t xml:space="preserve">・ハマウィング・プライムクラスに協賛（2022年6月）
・国土交通省港湾局 「みなとSDGsパートナー登録制度」に登録（2022年9月）
・神奈川県「かながわSDGsパートナー」に登録（2022年12月）
・横浜SDGs認証制度「Y-SDGs」Superior（スーペリア）認証取得（第7回認定事業者）（2023年3月）
</t>
  </si>
  <si>
    <t xml:space="preserve">・物流部門にて、モーダルシフトやアイドリングストップ実施。
・緑化率向上整備。
・ラン類の保全により、環境省の自然共生サイト(OECM)の登録を目指し、生物多様性に資する活動を実施。
・low-Eガラスの開発、すだれ状太陽パネル搭載複層ガラスの開発
</t>
  </si>
  <si>
    <t>当拠点は、横浜市の研究開発拠点として発展を続ける「横浜サイエンスフロンティア」の一角に位置する工場として、最先端技術に対応したガラスの研究開発および住宅・ビル用各種板ガラス、車載ディスプレイ用カバーガラスの生産を行なっていると共に、研究開発・生産の主力拠点としての機能を果たしており、神奈川区羽沢の中央研究所に分散していた機能を統合し、シームレスな研究開発体制を構築し、他の企業や研究機関との協創（コラボレーション）を行なうことにより、イノベーションを展開している。
ＡＧＣでは、グループのサステナビリティ経営戦略として、“持続可能な地球環境の実現”のために、GHG排出量 30%削減（2019年比）、2050年“カーボン・ネットゼロ”に向けた主な取組みとして、次のプランを掲げており、当拠点としての強味として取組んでいる。
①技術イノベーションによって自社排出量を削減
②使用段階のCO2削減に貢献する製品の開発・普及
③次世代エネルギーとしての、水素・再エネの普及に貢献する製品の開発・普及
なお、2022年度には旧中央研究所の建屋が完全に撤去され、活動の実態がなくなったことから、これまでの市内2事業所体制から、1事業所のみの活動として報告することとする。
また、再生可能エネルギーとしてのグリーン電力の導入にも積極的に取組んでおり、今後100%切替えに向け検討を進めている。</t>
  </si>
  <si>
    <t>コロナ対策にて外調機の運転時間延長やインバータ停止した。
2021年度電力設備工事による休館日が22年度は無くした。
コージェネシステム廃止による買電量の増加。</t>
  </si>
  <si>
    <t xml:space="preserve">自動車、バイク通勤の制限（自粛）
</t>
  </si>
  <si>
    <t>2022年度提出の計画書にて調整後排出量の算定に誤りがあったため、基準年度と目標年度の調整後排出量を修正しました。
基準年度調整後排出量
修正前:1574t-CO2　修正後:4512t-CO2
目標年度調整後排出量
修正前:1372t-CO2　修正後:4061t-CO2</t>
  </si>
  <si>
    <t>神奈川大学横浜キャンパス18号館地下1階　総務部総務課　分室1</t>
  </si>
  <si>
    <t>9：00～16:00（月～金曜日）（但し12:00～13:00は昼休み）</t>
  </si>
  <si>
    <t>2022年度は新型コロナウィルス感染拡大に伴う学内入構制限を緩和されたことで対面授業や移設貸出が再開されたため事業活動量が増加。</t>
  </si>
  <si>
    <t>会議でのペーパーレス化（ＷＥＢ会議）、グリーン購入、クールピットによる外気負荷の低減、地中熱を活用した空調熱源システムの運転、吹抜け部を利用した自然換気システムの運転。
神奈川区と連携し、高校生を対象とした特別講座を開催し、地球温暖化問題や低炭素促進について環境教育を行っている。</t>
  </si>
  <si>
    <t>神奈川大学は、2015年9月の国連サミットで採択されたSDGs（持続可能な開発目標）について、持続可能な世界を実現するための17の目標と169のターゲットの達成に向けた研究・教育を推進してまいります。
本学は、創立以来、建学の精神のもと、時代と社会の課題や使命を地球的視野から深く自覚するとともに、真理を希求する姿勢を持ち続け、自律の精神と共生の視点から主体的に新たな価値を創造する人材を育成し、未来社会の発展と安定に寄与することを使命として掲げてまいりました。
貧困や飢餓、エネルギー、気候変動、平和的社会など、持続可能な開発のための目標として定められたSDGsは、その本学の使命に適うものであり、研究活動や教育活動において地球規模の課題に対してさまざまな側面から解決策を見つける最前線にいる本学は、その解決に大きな責任を持っています。
本学は、2018年9月に公表した「神奈川大学ダイバーシティ宣言」において、世界の恒久平和と人類の幸福の実現に貢献できる良識ある市民を育成し、社会に存在する差別や偏見の根源的な解明と解決をめざすことを掲げています。このダイバーシティの推進をはじめとして、SDGsの達成に向けた研究・教育を推進するとともに、自治体との包括連携協定や大学間連携協定に基づき、地域社会の課題を解決するなど、今後より一層SDGsへの取り組みを強化してまいります。
また、今年度より神奈川大学エネルギー管理規定を改正し、政府が打ち出している2050年カーボンニュートラルに向け、ゼロカーボンの基準値、目標値を設定したカーボンニュートラルロードマップを作成、それを具現化するためのガバナンスを強化した。</t>
  </si>
  <si>
    <t>設備運用変更に伴う省エネ取組み及び執務室等におけるこまめな省エネ活動を実施</t>
  </si>
  <si>
    <t>【たばこ中央研究所】
・エネルギー使用、水使用、廃棄物分別等について、従業員への環境教育を実施
・消灯／電源オフ忘れに対する日々の注意喚起を実施
【医薬総合研究所横浜リサーチセンター】
・廃棄物削減に係る対策として、食堂や居室などに設置した廃棄物の分別ボックに具体的な品目を例示して分別の徹底や使い捨て製品や容器を削減のためマイカップ用給茶器の設置の取組を実施</t>
  </si>
  <si>
    <t>【医薬総合研究所横浜リサーチセンター】
・廊下部分のブラインド開閉による夏季の遮熱及び冬季の保温
・パソコンの設定を節電モードに設定
・コピー機/複合機を省エネモードに設定</t>
  </si>
  <si>
    <t>横浜製作所　　　所長　春日　昌仁</t>
  </si>
  <si>
    <t>省エネ・節電取り組み促進</t>
  </si>
  <si>
    <t xml:space="preserve">発電容量20kW </t>
  </si>
  <si>
    <t xml:space="preserve">発電容量10kW </t>
  </si>
  <si>
    <t>発電容量10kW
(集光型実験機）</t>
  </si>
  <si>
    <t xml:space="preserve">発電容量50kW </t>
  </si>
  <si>
    <t>電力、都市ガス、水使用量の見える化を推進中</t>
  </si>
  <si>
    <t>2021年度が1フロア分のテナントが撤去の為、大幅な削減になったが、2022年度はテナントが入った為、削減には至らなかった。</t>
  </si>
  <si>
    <t>コージェネレーションシステム
　導入年月：2000年度　エンジン種類：F3521GS1　発電機：三相同期発電機　出力：563.5kVA（450kW×3台）
　発電電力量：年/1714千kWh　熱回収量：年/7.3千GJ
　（昨年、発電電力量：年/1472千kWh　熱回収量：年/6.6千GJ）
　冷却塔修繕　充填剤がスケールで詰まり、効率の改善の為交換。
2022年から7年間共用部ＬＥＤ照明再更新の計画。
　2022年　削減電力量：年/19.3kWh</t>
  </si>
  <si>
    <t>1カ所、総発電容量、43.89kw</t>
  </si>
  <si>
    <t>年間発電量：28,705</t>
  </si>
  <si>
    <t>ニコングループでは、事業、環境、社会・労働、ガバナンスの4分野において、12のマテリアリティ（重点課題）を特定しています。それぞれの課題について、「ニコングループが取り組むべきこと」と「2031年3月期目標（めざす姿）」を掲げ、それらに沿いながら、グループ全体で2030年を期限とするSDGsの達成に貢献するようサステナビリティに取り組んでいきます。
2050年度を見据えた気候変動政策に基づき、2030年度までにはCO2排出量を2013年度比71.4％削減します。
2050年には、「実質ゼロ」を目指し活動を推進していきます。</t>
  </si>
  <si>
    <t>執行役員工場長　加藤　純一</t>
  </si>
  <si>
    <t>生産量減により目標を達成。</t>
  </si>
  <si>
    <t>2050年度にはCO2排出を実質ゼロにするとの目標を受け、オール東亞の炭酸ガス排出目標を2013年実績から50％削減を2030年目標とし、2040年には実質ゼロを目指した活動を計画・推進していく。</t>
  </si>
  <si>
    <t>代表取締役社長　灘 信之</t>
  </si>
  <si>
    <t>千h</t>
  </si>
  <si>
    <t>第一年度は基準年度と比較し、操業増となりエネルギー使用量が増加した。</t>
  </si>
  <si>
    <t>　株式会社ブリヂストン　横浜安全・防災・環境保全課</t>
  </si>
  <si>
    <t>一部商材が別事業者となった。そのエネルギーは削除した。</t>
  </si>
  <si>
    <t>年間発電量　204.8</t>
  </si>
  <si>
    <t>環境 | CO2を減らす   
ブリヂストングループは、「マイルストン2030」において2030年までに排出するCO2の総量を2011年比50%削減することを目標の一つとして設定しており、中間目標としては、2023年に30%以上削減することを掲げています。
環境長期目標（2050年以降）：カーボンニュートラル化
1.考え方
気候変動への対応が求められる中、社会・お客様のCO2削減ニーズは今後さらに高まっていくと考えています。ブリヂストングループは2050年以降を見据えた環境長期目標においてカーボンニュートラル化を掲げ、「CO2削減貢献の拡大」と「CO2排出量の最小化」の両輪で活動を進めています。
2.カーボンニュートラル化へ向けたアクション
エネルギー効率の最大化、再生可能エネルギーの使用拡大、サーキュラーエコノミー及びモノづくりイノベーションを推進しながら、社会やお客様、パートナーとともにCO2排出量を最小化するためのソリューションを提供します。
(1)CO2排出量の最小化
　　対応例
　　・エネルギー効率の最大化・再生可能エネルギーの使用拡大。モノづくりイノベーションの推進。
(2)CO2削減貢献の拡大
　　対応例
　　・商品・サービス使用時のCO2排出量削減に貢献するソリューションの提供
　　・商品の軽量化、リサイクルなどによるバリューチェーンを通じたCO2排出量の削減</t>
  </si>
  <si>
    <t>昨年10月に1事業所が増加、排出量の増加要因となりました。</t>
  </si>
  <si>
    <t>・天王町は2022年10月18日にオープンしたため、延床面積44897㎡×165日/365日/1000＝20.296㎡で設定をした。
【遡及修正】
　2022年提出の地球温暖化対策計画書において、調整後排出量の算定に際し、電力会社のメニュー選択に誤りがあったことが判明した。横浜市と協議の上、2023年提出の地球温暖化対策実施状況報告書（第1年度報告）にて、調整後排出量の数値を修正した。
ア 総括票「４の１ 温室効果ガスの排出の抑制に係る目標等の状況」
(ｱ) 基準年度、及び目標年度の調整後排出量</t>
  </si>
  <si>
    <t>代表取締役社長　棚本　実</t>
  </si>
  <si>
    <t>節水器具等を使用し無駄な水を削減。
ペーパーレス化を実施し無駄なゴミを削減。</t>
  </si>
  <si>
    <t>代表取締役社長 左藤　誠</t>
  </si>
  <si>
    <t>左藤　誠</t>
  </si>
  <si>
    <t>数物件のテナント分を昨年まで誤って計上しており、今年度より除外した使用量を使用した。</t>
  </si>
  <si>
    <t>相鉄北幸第１ビル(エキニア)ほか２物件のエネルギー使用量においてテナント分を昨年まで誤って計上しており、今年度から除外した使用量を使用したため大幅減となったことに伴い、次の通り計画目標値の変更しています。
【特定温室効果ガス排出量】
基準年度(2021年度)　基礎：28,737t-CO2　調整後：27,719t-CO2　原単位：54.65t-CO2/千m2
目標年度(2024年度)　基礎：27,875t-CO2　調整後：26,887t-CO2　原単位：53.01t-CO2/千m2</t>
  </si>
  <si>
    <t>基準となる2021年度がコロナ禍によって稼働率が低く、
それに対し2022年度はコロナ禍が落ち着き、
来客数が増加したことにより、
併せて水光熱の使用量が増加した。</t>
  </si>
  <si>
    <t>電気設備の運用管理は、分電盤の2次以降
（変電設備は入らない）</t>
  </si>
  <si>
    <t>●ライトダウンキャンペーン協力
●三菱地所グループ環境基本方針に基づき担当者が各種研修会や活動に参加し社内に発信
●食品リサイクルとして生ゴミをバイオガスとして活用
●SDGs委員会の設立と各種取り組み
（食品ロス、省エネ、低炭素、プラゴミ削減、資源リサイクル、フェアトレード等）
●Y-SDGs認証制度で上位に認証（2021年6月）
●2021年度より東京電力の「グリーンベーシックプラン」メニューをビル側で契約し、テナントである
　当社でも再生可能エネルギー由来の電力を継続して使用
●ホテルで使用済みの廃油を航空燃料（SAF）へ活用するプロジェクトに参加</t>
  </si>
  <si>
    <t>省エネ機器への更新・節電の徹底</t>
  </si>
  <si>
    <t>特定温室効果ガス排出量はおおむね目標通り減少した。内部活動費が増加したため、原単位でも削減率は目標を上回った。</t>
  </si>
  <si>
    <t>野村総合研究所　本社ビル　サステナビリティ推進部</t>
  </si>
  <si>
    <t>再エネメニューの導入を進めたことで調整後の排出量を削減できた。</t>
  </si>
  <si>
    <t>総発電容量0.03kW</t>
  </si>
  <si>
    <t>全社員を対象に、環境教育のためのeラーニングを実施しました。</t>
  </si>
  <si>
    <t>2023年2月にNRIグループの環境目標を以下のとおり改定いたしました。
■温室効果ガス排出量削減率（基準年：2019年度）
　【目標】2030年度にScope1+2　：ネットゼロ
　　　　　　　　　  Scope3　　：30%削減
　　　　　2050年度にScope1+2+3：ネットゼロ
■再生可能エネルギー利用率
　【目標】2030年度に、使用電力に占める再生可能エネルギー利用率：100％</t>
  </si>
  <si>
    <t>代表取締役社長　問田　和宏</t>
  </si>
  <si>
    <t>主要需要家の退去(2021.3末)による冷熱販売減少と厳冬であった基準年度に対して温熱販売が減少したことで排出量は減少しました。需要の変化もあり夜間の販売量が大幅に減少する時期では製造設備容量のミスマッチによる原単位悪化要因はありましたが保有設備で最適となる運転機を選択することで原単位も目標達成することができました。また2022年2月より使用電力の一部をはまっこ電気に切り替え今後も再エネ電力(低炭素電気)の割合を増やす予定です。</t>
  </si>
  <si>
    <t>◇ﾎﾞｲﾗの缶底ﾌﾞﾛｰ量を見直し30㎜→20㎜に変更　　　　　　　　　　　　　　　　　　　　　　　　　　　　　　　　　　　　　　　　　　　　　　　　　　　　　　◇ﾀﾌﾞﾚｯﾄ及びﾊﾟｿｺﾝを使用した点検表・運転日誌等のﾃﾞｰﾀ運用・管理によるﾍﾟｰﾊﾟｰﾚｽ</t>
  </si>
  <si>
    <t>熱製造においては大規模更新実施までの間は保有設備を使用しての効率運転が温暖化ガス排出軽減及び原単位の削減となるため日々の運転効率の見える化と職員及び運転員への意識付のため朝礼時に前日のﾌﾟﾗﾝﾄCOPの情報共有をして製造に取り組んでいます。需要家への販売量が減少する中、効率運転、製造のため冷熱製造では電動ﾀｰﾎﾞ冷凍機を優先するとともに温熱製造では供給に支障が出ない範囲でボイラ製造蒸気圧力の設定を都度変更して以前より設定値を下げています。また主要熱源設備の稼働閑散期における停止中の管理を吸収式冷凍機6台を通年休止処置(1台)及び3台は冷却水系の蒸発器・凝縮器を開放した乾燥保管(3台)と薬品による浸漬保管(2台)をすることで停止期間中の冷却水ﾎﾟﾝﾌﾟの定期循環運転を取りやめ、ﾎﾞｲﾗでも燃焼室・水室の乾燥保管(1台)をすることで圧力維持のための昇圧運転を取りやめ温暖化ガス排出の軽減に取り組んでおります。</t>
  </si>
  <si>
    <t>原油換算エネルギー使用量は2,753klと昨年度2,732klからほぼ横這いだったが、電気事業者のCo2排出係数の変更が大きく影響し目標を下回った。</t>
  </si>
  <si>
    <t>10ｋWシステム×２（３、４号館）</t>
  </si>
  <si>
    <t>2022年度年間発電量
20,854</t>
  </si>
  <si>
    <t>5ｋWシステム（幼稚園）</t>
  </si>
  <si>
    <t>2022年度年間発電量
4,395</t>
  </si>
  <si>
    <t>・廃棄物の抑制・再資源化（分別）
・クールビズによる省エネ対策の拡大実施（５月１日から10月31日までの期間）
・省エネパトロール（不使用教室の消灯およびエアコンの停止）の通年実施。</t>
  </si>
  <si>
    <t>代表取締役社長　亀津　克己</t>
  </si>
  <si>
    <t>省エネ活動を実施しているが、半導体市況の需要が旺盛で大幅増産したため、電力を多く使用した。その為目標を下回った。</t>
  </si>
  <si>
    <t>2022年度提出の計画書にて基準年度、目標年度の調整後排出量の算定に誤りがあったため、基準年度、目標年度の調整後排出量を修正しました。
基準年度の調整後排出量
修正前:2714t-CO2　修正後:8967t-CO2
目標年度の調整後排出量
修正前:2714t-CO2　修正後:8967t-CO2</t>
  </si>
  <si>
    <t>・精製設備の更新後、製造条件を再確認し
　条件を省エネ設定に2022年10月より実施した</t>
  </si>
  <si>
    <t>非化石証書</t>
  </si>
  <si>
    <t xml:space="preserve">
　・横浜市「Y－SDGｓ」認証継続：最上位評価のスプリーム（Supreme）の認証取得
　・横浜市YES（ヨコハマ・エコ・スクール）継続（3年目）と共に、社内に「サステナブル
　　スクール”MANABIYA”」を設置し、修学旅行生を含め工場見学と合わせた環境問題を
　　共に学ぶ活動を実施、継続
　・再生可能エネルギーを主要な取組テーマとして非化石証書の取得実施
　　2022年度総電力量11,276千kWhに対し、約30％の3,380千kWhの非化石証書を取得
　　（CO2、1,482tカーボンオフセット）</t>
  </si>
  <si>
    <t>代表取締役社長 池田 尚</t>
  </si>
  <si>
    <t>レンタカー装備にナビゲーション、ETCを設置しご利用いただく</t>
  </si>
  <si>
    <t>レンタカーご利用者へエコドライブの呼掛け、燃料満タンにしない車両の貸し出し商品の設定（かるたん）</t>
  </si>
  <si>
    <t>法定点検100％実施、レンタカー貸し出し前にチェックシートに基づいた点検を実施</t>
  </si>
  <si>
    <t>店舗照明のLED化を実行中
充電設備設置店舗の増加を実施（6ｋｗ）</t>
  </si>
  <si>
    <t>・レンタカー貸し出し時に燃料満タンにしない車両の商品設定（かるたん）。満タンにしないことにより、車両重量の減少と給油回数の削減で効率性とお客様利便性を高めた商品設定を行う。
・レンタカーご利用者へのエコドライブへの働きかけをおこなう。
・ハイブリッド車ご利用ユーザーに対して燃料清算方式を燃費計算にすることをお勧めすることにより、エコドライブへの動機づけを行う。エコドライブをすればするほど燃料清算がお得になるため、燃料清算方式の訴求を行っている。
・効率的な車両運行や目的地到達への寄与のため、乗用車にはナビゲーション、ETCは全車両に装備。ETCカードを貸し出すプランの設定によりETCをご利用いただける機会を創出。</t>
  </si>
  <si>
    <t>山下DC閉鎖により電力量の減</t>
  </si>
  <si>
    <t>弊社はニチレイロジグループの企業理念に基づき、独自でグリーン経営認証を取得し環境方針を定め、大気汚染・水質汚染の予防、省資源、省エネルギーの推進と廃棄物の削減並びにリサイクルの推進を図りグリーン経営推進のためのマネジメントシステムを適切に運用するための体制を整え継続的改善と環境汚染の予防に努める。
2022年度には大黒物流センターの冷設設備一部を、フロン設備から自然冷媒化へと移行しております。</t>
  </si>
  <si>
    <t>基準年度である2021年度はコロナ対応のため施設稼働率が低く、また横浜市域校舎建て替え準備のため町田市域校舎に振替を行った。2022年度は施設稼働率が高まったことから、排出量、原単位とも増加した。</t>
  </si>
  <si>
    <t>東京瓦斯カーボンニュートラル都市ガス</t>
  </si>
  <si>
    <t>東京ガスより購入する都市ガスのうち横浜市域消費量相当分</t>
  </si>
  <si>
    <t>ｻｲﾃｯｸｾﾝﾀｰに1.5kWを設置。ﾃﾞﾓﾝｽﾄﾚｰｼｮﾝとして電灯器具２か所に供給</t>
  </si>
  <si>
    <t>・省エネ委員会を開催、省エネ対策の検討及び内部全体の地球温暖化への意識向上を目指し活動した。
・その他、管理部門におけるデジタル承認の導入によるペーパーレス化、複合機の使用量管理によるコピー量の削減などに取り組んだ。
・国の「2050年カーボンニュートラル化」方針を踏まえ、本学全体のCO2排出量について、2030年度において2013年度比46％削減を達成すべく、（仮称）スマートキャンパス構想を策定中であり、2023年中に策定の予定である。今後順次更新する建物の一層の省エネ化を推進するとともに、再エネ電力への転換、省エネ運用の高度化等に取り組む予定である。</t>
  </si>
  <si>
    <t>2021年2月2日に学園内で使用する都市ガス（東京ガスが供給）の全量をカーボンニュートラル都市ガスに切り替えた。玉川学園でのカーボンニュートラル都市ガスの導入は、学校教育施設初の取り組みとなる。なお、契約期間は3年間で、合計約7,000t（本部キャンパス全体）のCO2削減を想定している。
※2022年度実績　横浜市域分273t-CO2分（本部キャンパス全体1,517t-CO2分）
※カーボンニュートラル都市ガス
今回導入したカーボンニュートラル都市ガスは、東京ガスがシェルグループ（以下「シェル」）から購入したカーボンニュートラルLNG（CNL）を活用したもので、天然ガスの採掘から燃焼に至るまでの工程で発生する温室効果ガスが、シェルの保有するCO2クレジットで相殺（カーボン・オフセット）されたものである。なお、対象となるCO2クレジットは、信頼性の高い検証機関が世界各地の環境保全プロジェクトにおけるCO2削減効果をCO2クレジットとして認証し、シェルが購入したもの。</t>
  </si>
  <si>
    <t>2021年度は新型コロナウィルス感染拡大の影響による入場人数制限等の規制があり稼働率が低かったが、2022年度は年度途中から規制が緩和されたために電力、都市ガスの使用量が増加した。</t>
  </si>
  <si>
    <t>・政府からの夏期、冬期の電力需給ひっ迫時の要請に応じ、館内照明の一部の消灯対応
・デマンドレスポンス、エナジーダイエットプラン契約の締結</t>
  </si>
  <si>
    <t>当社では2021年度～2024年度に冷温水発生器の高効率化更新、ターボ冷凍機の新規導入、冷却塔やポンプ等の補機類の更新を実施中であり、今後も更なるCO2排出量の削減を推進していく。</t>
  </si>
  <si>
    <t>有</t>
  </si>
  <si>
    <t>コロナ後の来客回復によりエネルギー使用量増となった。</t>
  </si>
  <si>
    <t>500kW</t>
  </si>
  <si>
    <t>12kW</t>
  </si>
  <si>
    <t>水道ポンプの5%減圧し水道使用量を約10%削減した。
コピー用紙をほぼ100％再生紙を利用。
昼休みの照明消灯とPCモニタのOFFを実施。</t>
  </si>
  <si>
    <t>・環境負荷の低減や廃棄物の削減を目的として、連泊ECOプランを実施しリネン類の交換や、
　アメニティーグッズの補充の省略を行う。
・食事に使用する割り箸を止め、樹脂製の箸を使用することにより、環境資源の低減を図る。
・お客様用のスリッパを使い捨てでなく、洗濯出来る仕様に変更し、再利用を図る。
・プラスチックごみ削減プロジェクトを立ち上げ、使用済ハブラシ、コームを回収、リサイクルし
　ゴミとして、排出される量を削減する。
・全室に設置していた歯ブラシセットを止め、お客様へMYハブラシご持参のご協力をお願いし
　歯ブラシは希望者のみへのお渡しとすることで、プラスチックごみの廃棄量を削減する。</t>
  </si>
  <si>
    <t>計画では電気使用量増により排出量増を想定していますが第一年度排出量は基準年度より▲259t-CO2、電気使用量は▲1,779千kwh減。原因はIT電気使用量が想定より▲1,487千kwh少なかったため。原単位は空調稼働調整等で1.7%削減、概ね計画どおり。</t>
  </si>
  <si>
    <t>年間発電量23,850</t>
  </si>
  <si>
    <t>年間発電量 4,717</t>
  </si>
  <si>
    <t xml:space="preserve">■地域における環境教育の実践
　・2022年10月30日横浜マラソンボランテア参加
　・美化活動への参加（ビル周辺の清掃）：2023年1月20日、2月17日、3月17日
■省エネ型商品又はサ－ビスの開発等、事業活動の特性を活かした対策  
　2022年度より横浜システムセンターで環境価値提供サービス開始（ご利用頂いているお客様のシステム環境にお
　ける電力を再生可能エネルギーで提供し、お客様の事業活動に関係するサプライヤーからの温室効果ガス排出量
　を削減します）
</t>
  </si>
  <si>
    <t>富士通グループは、グローバルICT企業として脱炭素社会に率先して取り組む意志を込めて、自社グループから排出されるCO2排出量を、2050年までの期間を2つのフェーズに分けて段階的にゼロにする、というCO2排出量削減ロードマップを定めました。
・2030年まで
　AIやZEB化の普及拡大などにより排出削減に取り組みます。また、国内でも利用しやすくなってい
　ることが期待される再生可能エネルギーについて、地域性や経済性を考慮し、戦略的に導入を
　拡大します。これらの施策により事業所におけるGHG排出量を2030年度までに2013年度比71.4％
　削減します。
・2030年以降2050年まで
　革新的省エネ技術の展開・深化と、脱炭素化を見据え、カーボンクレジットによるオフセットで
　補いつつ、再生可能エネルギーの導入を加速させます。
　これらの施策により2050年度には再エネ電力利用を100％としGHG排出量をゼロとします。</t>
  </si>
  <si>
    <t>照明器具のＬＥＤ化</t>
  </si>
  <si>
    <t>当社グループでは、気候変動によるリスクの緩和と備えのため、「2030年にはCO2排出量を2013年比で46%以上削減」「2050年度にはCO2排出量実質ゼロ」を掲げ、脱炭素化に向けた取り組みを推進します。</t>
  </si>
  <si>
    <t>執行役員　加藤　譲</t>
  </si>
  <si>
    <t>再生可能エネルギーのRE100メニューへ切り替え実施および省エネ機器の採用したことで目標より大幅な排出量削減となった。</t>
  </si>
  <si>
    <t>プラスチックごみ対策として、包装資材の厚みを薄くしたり、材質を紙製にしたりして、プラスチック使用量削減に取り組んでいます。</t>
  </si>
  <si>
    <t>・2023年2月星川駅前店オープンの為使用量増加
・2023年3月ひかりが丘店閉鎖の為減少</t>
  </si>
  <si>
    <t>冷凍機の更新（2事業所）
照明設備の改善等（3事業所）</t>
  </si>
  <si>
    <t xml:space="preserve">・3事業所ともに5月1日より10月15日までのクールビズ実施
・当社使用の市有施設機器は、修繕及び更新を要請済み
・3事業所ともに太陽光発電設備の設置を計画中
（市有設備）
・本場事業所：第二冷蔵庫庫内照明をLED照明に更新
・南部事業所：第一冷蔵庫冷却設備更新（第四期工事、超低温庫1部屋更新）
今後の予定
（市有設備）
・南部事業所：第二チルド庫3部屋の冷却設備更新（第五期工事とし2023年度更新予定）
（社有設備）
・本場事業所：第二冷蔵庫6部屋の冷却設備更新
・南部事業所：第一チルド庫及び第二冷蔵庫の合計3部屋の冷却設備更新
</t>
  </si>
  <si>
    <t>横浜事業所 事業所長 石毛 秀明</t>
  </si>
  <si>
    <t>各所照明のLED化，休日中の設備シャットダウンによる待機電力削減，空調省エネ対策工事および運用改善によるエネルギー使用合理化等による施策を実施し，おおむね目標通り。</t>
  </si>
  <si>
    <t>◎プレスリリース　　　　　　　　　　　　　　　　　　　　　　　　　　　　　　　　　　　　　　　　　　　　　　　　　　　　　　　　　　　　　　〇世界初，液体アンモニア100%燃焼によるガスタービンで，CO2フリー発電を達成。～燃焼時に発生する温室効果ガスを99%以上削減～（20220616）　　　　　　　　　　　　　　　　　　　　　　　　　　　　　　　　　　　　　　〇世界最大手の自動車パワートレインエンジニアリング会社AVL社の燃料電池システム向けにIHI電動ターボチャージャー(ETC)が搭載決定。～ドイツ展示会において，当社ETC搭載のAVL社HyTruck燃料電池システムが初出展～（20221019）　　　　　　　　　　　　　　　　　　　　　　　　　　　　　　　　　　　　　　　　　　　　　　　　　　　　　　　　　　　　　　　　　　　　　　　　　　　　　　　　　　　　　　　　　　　　　　　　　　　　　　　　　　　　　　　　　　　　　　　　　　　　　　　　　　　　　　　　　　　　　　　　　　　　　　　　　　　　　　　　　　　　　　　　　　　　　　　　　　　　　　　　　　　　　　　　　　　　　　　　　　　　　　　　　　　　　　　　　　　　　　　　　　　　　　　　　　　　　　　　　　　　　　　　　　　　　　　　　　　　　　　　　　　　　　　　　　　◎太陽光発電設備を今年度導入予定。　</t>
  </si>
  <si>
    <t>横浜中央工場：事業活動量は若干減
ミスタードーナツ店舗：売上増加に伴うエネルギー使用量の増加</t>
  </si>
  <si>
    <t>【遡及修正】
　2022年提出の地球温暖化対策計画書において、「総括票１」の原油換算エネルギー使用量ならびに、
「総括票５の１」の基準排出量、調整後及び目標排出量、調整後の記載に誤りがあったことが判明した。
　横浜市と協議の上、2023年提出の地球温暖化対策実施状況報告書（第１年度報告）にて、誤った数値を
　修正した。
　　ア 総括票「４の１ 温室効果ガスの排出の抑制に係る目標等の状況」
　　(ア) 基準年度及び目標年度の特定温室効果ガス排出量（基礎及び調整後）</t>
  </si>
  <si>
    <t>設備更新のスケジュールが遅れており、想定どおりの削減率は達成できなかった。</t>
  </si>
  <si>
    <t>CGSの稼働時間減により都市ガス使用量が減少したことで、買電量の増加に伴う温室効果ガスの増加を上回り削減効果が生じた病院があった。また照明をLEDに切替え、エアコン管理でタイマー設定や、温度設定を現場リモコンでできないように変更するといった常用発電機や空調用熱源の運用見直し等に取り組んだ病院もあった。但し、多くの病院では、COVID-19対策として空調機稼働時間が長くなるなどの増加要因もあった。</t>
  </si>
  <si>
    <t>一部未実施
若草病院</t>
  </si>
  <si>
    <t>一部未実施
神奈川県病院
若草病院</t>
  </si>
  <si>
    <t>非該当
神奈川県病院
一部未実施
若草病院</t>
  </si>
  <si>
    <t>・CO2排出量削減に資する高機能鋼材（エコプロダクト）の供給</t>
  </si>
  <si>
    <t>夏期の外気温度が高かった影響により、冷水使用量が増加した。</t>
  </si>
  <si>
    <t>事業の一部変革に伴う生産設備の再構築、活動量の増加あり。ただし、照明LED化、空調改善などにより原単位は良化し、目標に到達できた。</t>
  </si>
  <si>
    <t xml:space="preserve">・廃棄物排出：事業所内での廃棄物分別ルールを一段強化。従業員教育にて、分別を強化することで資源化が可能になることを周知。部門別に分別の仕方について指示。アフターケアで各部門での排出状況を日々チェックし、高いレベルでの分別意識を習慣づける。
・市域の緑地保全：鶴見川流域ネットワークが推進している流域に野草を育成していくプロジェクトの応援として、事業所敷地内でノカンゾウの苗を育成し、流域に移植する活動に参画）。今年度に関しても、敷地内でノカンゾウを育成しており、返還する計画（鶴見川流域ネットワーク）。
また、活動が評価され「令和４年度鶴見川流域水循環系健全化貢献者表彰」を受ける。（令和５年２月１８日）
</t>
  </si>
  <si>
    <t>代表取締役社長　菅野 等</t>
  </si>
  <si>
    <t>代表取締役社長 　菅野　等</t>
  </si>
  <si>
    <t>2022年度は2号機送電用変圧器の内部故障により活動量が減少したためCO2排出量は基準年よりも減少しているが、熱効率の低下に伴ってCO2排出原単位は増加した。</t>
  </si>
  <si>
    <t>年間発電量：9,828</t>
  </si>
  <si>
    <t>(1)環境に関する取組(前項の補足説明)　
・発電所から発生する廃棄物は９９％有効利用しています。
・従業員の私有車通勤を禁止し、公共交通機関による通勤を行っています。
・発電所構内の緑化維持及び月に１回の公道清掃を行っています。
(2)提出済の計画書及び報告書の変更内容
・6月28日付で社長交代のため、事業者の代表者氏名を変更(渡部肇史⇒菅野等)</t>
  </si>
  <si>
    <t>https://www.sisetu.titech.ac.jp/sisetu/05syouene/Ja/J04info/ondanka4.html</t>
  </si>
  <si>
    <t>熱供給においては、季節的変動需要に起因しプラントの非効率運転が生じた。商業施設においては、コロナ禍対策としての外気取り込み量増加等、動力系設備の増強運転があった。</t>
  </si>
  <si>
    <t>2021年度と比べてコロナ禍からの活動再開が顕著となり、教室や運動施設の使用実績が増えたため。また換気併用で空調を使用したため。</t>
  </si>
  <si>
    <t>節水対策、資源のリサイクル化(継続)、マイボトルの推進　　　　　　　　　　　　　　　　　　　 　　　　　　　　　　　　※節水型フラッシュバルブ式便器採用、ペットボトルキャップ、プラ容器回収、ボトル利用型の冷水器導入。</t>
  </si>
  <si>
    <t>慶應義塾は教育・研究・医療における活動において、地球環境の保全と持続可能な循環型社会の発展に貢献します。また、教職員、塾生の一人ひとりが、地球生態系の一員であることを自覚と責任を持って、環境改善活動を推進します。教育・研究・医療環境を損なうことのないよう配慮しながら実施することとする。なお、個々の運用において、空室・不在時のこまめな消灯・空調の停止や電気機器類の省エネモードの設定を励行する。</t>
  </si>
  <si>
    <t>コロナ禍で出社率・操業量の低かった基準年度に比べ、出社率も操業量もコロナ前に戻りつつある。</t>
  </si>
  <si>
    <t>全走行距離が大幅に減ったため</t>
  </si>
  <si>
    <t>年約320</t>
  </si>
  <si>
    <t>テレワーク恒久化
セルフビズの実施(季節に応じた服装の簡略化)
洋上風力発電施設関連商品の開発</t>
  </si>
  <si>
    <t>JFEエンジニアリングでは、製作所、支店等の各拠点、建設工事現場における環境管理の実施、および
すべての商品、サービスによる環境貢献を目的として環境マネジメントシステムを運用しています。
2022年度も、
①地球温暖化防止と気候変動対策などに寄与する商品による環境貢献を推進
②拠点・業務の実情に即した実効的な省エネルギーおよび資源循環の推進
③廃棄物処理法違反防止
の3項目を重点課題として取り組んでいます。</t>
  </si>
  <si>
    <t>基準年度である2021年度と比較して年間の宿泊客数は66%増加，飲食・宴会利用客数は32%増加したため施設の稼働率が上がった。</t>
  </si>
  <si>
    <t>2022年7月より東京電力エナジーパートナーとデマンドレスポンス契約を締結</t>
  </si>
  <si>
    <t>運休していた高速バスの再開により、運休車両のエンジン等の性能劣化を防止するために実施していたアイドリング運転は取り止めたが走行距離は増加し、目標年度を上回わる結果となった。</t>
  </si>
  <si>
    <t>竹内　陽一</t>
  </si>
  <si>
    <t>代表取締役社長　竹内　陽一</t>
  </si>
  <si>
    <t>百万Nｍ3</t>
  </si>
  <si>
    <t>・生産量増加によるﾌﾟﾗﾝﾄ高稼働状態が継続したため、排出量は増加しました。</t>
  </si>
  <si>
    <t>１．工場内緑化の保全に継続的に力を入れており、専門の業者による年間計画保全を確実に実施しています。また従業員による場内除草、ｸﾘｰﾝ活動も計画的に実施しました。
２．弊社工場周辺一般道路のｺﾞﾐ、空き缶等の回収分別活動を１回／月実施しました。
３．社内ｱﾙﾐ缶ﾘｻｲｸﾙ活動を積極的に推進しており、今後も継続して実施していきます。</t>
  </si>
  <si>
    <t>2022年度から徐々にコロナに関する対応が解除になり、執務人員が増加傾向となり、また夏季の気温上昇によるエネルギー使用量も上昇傾向になることから、2023年度以降のエネルギー使用推移に不安あり。</t>
  </si>
  <si>
    <t xml:space="preserve">株式会社トヨタオートモールクリエイトにて各事業者の環境取組み調査・目標の設定実施。
トレッサ横浜としての目標（2022年度）と結果
＜エネルギー＞　
①夏場の最大電力を抑えるため、運転管理の最適化を行う　⇒　達成。
②冬場の最大電力を抑えるため、運転管理の最適化を行う　⇒　達成。
＜水＞
①冬場の外調機加湿器給水量の適正量管理 ⇒ 週二回調整実施。
②小便器・大便器の節水装置による水量調整実施。
③中水処理設備の安定稼働を実施させることにより上水の使用量を抑制。
</t>
  </si>
  <si>
    <t>代表執行役社長　笹山　晋一</t>
  </si>
  <si>
    <t>百万m3</t>
  </si>
  <si>
    <t>導管部門の法的分離のため、導管部門分のエネルギー使用量や車両使用が減少した。</t>
  </si>
  <si>
    <t>導管分離に伴い導管部門が別会社となり、導管部所有だった車両分の使用エネルギーが減となったため。</t>
  </si>
  <si>
    <t>◆省エネ型製品の開発・普及拡大等
　　・油燃料等と比較して低炭素な都市ガスの普及拡大
　　・高効率型ガス機器（燃料電池（エネファーム）、高効率給湯器（エコジョーズ）、
      ハイブリッド給湯器（エコワン）等）の普及拡大
　　・再生可能エネルギー（太陽光・風力等）の普及拡大</t>
  </si>
  <si>
    <t>代表取締役社長　金井　美惠</t>
  </si>
  <si>
    <t>コロナ渦が収束になり、地下街ポルタ・横浜新都市ビルへの来客数が増えたことで、飲食店の厨房機器・売場電気機器・空調設備・昇降機・トイレなどの電気使用量も増えた。</t>
  </si>
  <si>
    <t>・事務所の冷暖房温度設定において、冷房２８℃、暖房２０℃を目安にした。
・事務所において、使用していない打合せ室の照明をこまめに消すようにした。
・「横浜新都市ビル」において、従業員はエレベーター利用時に、階段利用（２up ３down）を推進した。
・「地下街ポルタ」において、通路外気が入ってこないように、扉を閉めるようにした。
・「地下街ポルタ」「横浜新都市ビル」のエスカレーター手摺照明を消灯し、節電した。
・「横浜新都市ビル」屋外広告看板照明の一部を消灯した。</t>
  </si>
  <si>
    <t>冷凍コンテナの取り扱い増加に加えて冷凍コンテナの蔵置日数も増加したため、排出量が増加した。</t>
  </si>
  <si>
    <t>多くの事業所で減光、消灯などの実施はしているが、具体的な管理基準・運用方法が定まっていない状況</t>
  </si>
  <si>
    <t>ボイラー設備のある1事業所において管理台帳を作成済。他事業所においても順次進めていく</t>
  </si>
  <si>
    <t>(設備の種類)
ボイラーのバルブ、ヘッダー</t>
  </si>
  <si>
    <t>(設備の種類)
ボイラー</t>
  </si>
  <si>
    <t>クールビス及びウォームビズの実施
こまめな消灯や照明の間引き
適正な温度調節管理による節電
グリーンシップの活用・維持</t>
  </si>
  <si>
    <t>本学では目標達成のため毎年随時高効率化の空調機器やLED照明器具へ更新及び新設を進めており、2022年度も実施しております。また、室内温度の適正化（政府推奨温度）を推進し、設備の運転時間も短縮化、照明時間（不要箇所の消灯）などを実施しております。しかし、対面授業の増加によりキャンパス内全体のエネルギー消費量が大きく増加したことにより昨年度よりCO2を3.2％増大した。</t>
  </si>
  <si>
    <t>10KW×2基（附属横小10KW、特別支援10KW）</t>
  </si>
  <si>
    <t xml:space="preserve">・水道及び工業水道の使用並びに公共下水道への排水の量を削減にかかる対策として排水浄化センターで排水を処理して中水として利用
・水道使用量削減として、一部大便器及び小便器を節水式タイプに改修工事実施
・市域の緑地保全に関する取組として学内の自然林の保護並びに人工林の保全を実施
</t>
  </si>
  <si>
    <t>東京都千代田区丸の内3丁目３番１号</t>
  </si>
  <si>
    <t>取締役社長　近藤雄一郎</t>
  </si>
  <si>
    <t>電灯設備の照明をＬＥＤ化</t>
  </si>
  <si>
    <t>電灯設備について照明器具のLED化工事を実施。</t>
  </si>
  <si>
    <t>ブランド・サステナビリティ推進部　サステナビリティ・社会貢献推進課</t>
  </si>
  <si>
    <t>排出量の削減は目標を達成出来たが、原単位では微減という結果だった。東電エナジーパートナーの二酸化炭素排出係数が2～3%上昇したことも要因の一つと考えられる。</t>
  </si>
  <si>
    <t>コロナ禍による供給高増が落ち着いた（供給高前年比98.1％）ことや、配送効率向上を目指した配送コースの見直しを定期的に行ったこと、エコドライブの推進などにより、CO2排出量を削減できた</t>
  </si>
  <si>
    <t>・適切な排出量を把握するため、全店舗で1年に1回、2週間、廃棄物の重量計測を実施しました。
・店舗から出される食品残さのうち約7割を飼料・肥料などにリサイクルしました。
・食品ロス削減のため冬と夏にフードドライブを全店で実施し、事業で出る廃棄せざるをえない食品もフードバンクに寄贈しました。
・事業から出る不要な紙類の分別・リサイクルを徹底し、廃棄物を削減しました。
・組合員から回収した資源や事業から出る資源をユーコープリサイクルセンターで分別・圧縮し資源価値を高めました。
・組合員にリサイクルや食品ロス削減の啓発活動を行いましtあ。
・環境に配慮した商品の普及に取り組みました。</t>
  </si>
  <si>
    <t>市庁舎（交通局部分）</t>
  </si>
  <si>
    <t>・燃費を向上するには、エンジンの回転数が一定数値を超えないようにし、適切なギアで走行することや、必要以上にアクセルを踏みこまないことが重要です。経費節減及び排出ガスの削減だけでなく、滑らかな発進・停車など、お客様の立場に立った丁寧な運転操作になり、事故防止にもつながることから、省エネ運転に積極的に取り組んでいます。
・地下鉄車両の更新により省電力化を図っています。
・地下鉄駅構内の照明のLED化に取り組みました。</t>
  </si>
  <si>
    <t>電力購入メニューが東急パワーサプライ メニューB（残差）からメニューAに変更しました。（基礎排出係数：0.000494 調整後排出係数：0.000000）</t>
  </si>
  <si>
    <t>省エネマニュアルを配布して省エネ活動を積極的に行いましたが、結果として目標を下回ってしまいました。</t>
  </si>
  <si>
    <t>2022年度オープンクラブの影響もあり、フィットネス来館者数が2021年度1,276,199名から2022年度1,474,794名へと増加したことがCO2排出量増加に繋がったと思われる。（省エネの取り組みにより利用人数原単位は2.05→1.85t-CO2/人で改善している）</t>
  </si>
  <si>
    <t>節水型シャワーヘッドの導入により水道、ボイラー燃料の使用量削減に取り組む
水素水サーバーを設置することでマイボトル使用を推進し、ペットボトル廃棄量の削減に取り組む
カーテン、ブラインドの活用により空調負荷の削減に取り組む
計画書で基準年度原単位、目標年度原単位、原単位目標削減率に誤りがあったので修正いたします。
基準年度原単位
修正前：空欄　修正後：2.05t-CO2/千人
目標年度原単位
修正前：空欄　修正後：1.99t-CO2/千人
原単位目標削減率
修正前：空欄　修正後：3.0％</t>
  </si>
  <si>
    <t>サステナビリティ推進部</t>
  </si>
  <si>
    <t>・人員増加や猛暑による空調等の電力使用量増加
・2021年度に比べて出社率が増加したことにより、空調等の電力使用量が増加した</t>
  </si>
  <si>
    <t>・当社は、2023年3月TCFDの提言に賛同し、2030年までに2017年比50%の温室効果ガスの削減目標を設定
 いたしました。
・当社は、2023年7月に横浜市とみなとみらい地区が推進する「脱炭素化先行地域への取組み」に参加
 いたしました。
・当社で開発した「FAMoffice」を利用した在宅勤務推奨（通勤の減少）により、エネルギーの無駄使い抑制に
 つながりました。
・当社製品のmoreNOTEの使用して社内会議や資料確認の完全ペーパーレス化を実現しました
 （年間約1500万枚の紙を削減）。
・WWF主催のライトダウンイベントに毎年参加しました。
・Fun to shareが推奨するCOOL/WARM BIZ等を実施しました。</t>
  </si>
  <si>
    <t>代表取締役兼社長執行役員　佐伯友道</t>
  </si>
  <si>
    <t>・「経団連事前保護基金」、「道志の森基金（横浜市水道局）」への寄付をしています。
・社内への周知は電子掲示板やメールを利用、社内申請書および保存文書も電子化を進めておりペーパーレスに努めています。
・2050年を見据えた気候変動政策に基づき、2030年度でCO2排出量を2022年度対比33.6％以上削減します。
2050年度までにカーボンニュートラルを実現します。</t>
  </si>
  <si>
    <t>生産量の増加により使用量が増加</t>
  </si>
  <si>
    <t>株式会社西武リアルティソリューションズ　施設管理部</t>
  </si>
  <si>
    <t>埼玉県所沢市くすのき台一丁目１１番地の１</t>
  </si>
  <si>
    <t>・東京電力エナジーパートナー株式会社の実質CO2排出量「0」の「はまっこ電気」2022年1月から導入（継続）</t>
  </si>
  <si>
    <t>・廃棄物の分別・資源化の徹底を行いごみ量の削減を図った。
2022年度については、ベイマーケットC棟2階空調設備の更新を行い消費電力の削減を行うことにより発生する温室効果ガスの抑制を図った。</t>
  </si>
  <si>
    <t>年間総発電量：469</t>
  </si>
  <si>
    <t>・在宅勤務、サテライトオフィス拡大による交通機関利用低減　　　　　　　　　　　　　　　　　　　　　　　　　　　　　　　　　　　　　　　　　　　　　　　　　　　　　　　　　　　　　　　　　　　　　　　　　
・通勤時公共交通機関の利用推進、時差出勤の導入
・当社は、2030年までに大規模事業所・オフィスのCO2をゼロ（ニュートラル）の宣言し推進してます。
　省エネルギー、再エネ設備の導入、再エネ電力の購入、再エネ証書などによりCO2実質ゼロを進めてます。
　※テナントビル等は除く。
　2050年度には、バリューチェン―を通して100％のCO2削減を進めてます。
・インターナルカーボンプライシングの導入により、脱炭素投資促進施策を進めてます。</t>
  </si>
  <si>
    <t>代表取締役　清水　博</t>
  </si>
  <si>
    <t>新型コロナウィルス感染防止対策による在宅勤務の実施等で使用量減少傾向にあったが、通常営業となり増加傾向となった。
横浜西口ビルにて再生可能エネルギー由来の電力を導入した。今後もより一層の取組みにより目標達成を目指す。</t>
  </si>
  <si>
    <t>取締役社長　大久保　忠昌</t>
  </si>
  <si>
    <t>新規路線の開業や路線の譲受、運行ダイヤの見直しを実施した結果、わずかに燃費の増加が見られ、排出量も増加した。今後もお客様サービスの向上や需要に応え、運行ダイヤの見直しや系統新設、路線延伸・再編による走行キロの増減で、ＣＯ２排出量の増減が予測されますが、省エネ車両への代替や、エコドライブ推進体制の整備を引き続き進め、温室効果ガスの排出量を逓減させたい。</t>
  </si>
  <si>
    <t>代表取締役　江口　幸治　</t>
  </si>
  <si>
    <t>代表取締役　江口　幸治　　　　　　　　　　　　　　　　</t>
  </si>
  <si>
    <t>【Science &amp; Innovation Center】
2022年度より新設研究棟稼働によって排出量大幅増</t>
  </si>
  <si>
    <t>1箇所、総発電容量32.025kw</t>
  </si>
  <si>
    <t>太陽光発電システム導入のため</t>
  </si>
  <si>
    <t>該当無し</t>
  </si>
  <si>
    <t>１カ所　定格出力　357.84KW</t>
  </si>
  <si>
    <t>年間発電量103103</t>
  </si>
  <si>
    <t>代表取締役社長　表 輝 幸</t>
  </si>
  <si>
    <t>・ルミネの環境プロジェクトにて年間活動計画を策定し、社員、各店、お客さまとともに環境について考え、環境活動への参加、企画を展開している。
・JR東日本グループによる食品リサイクル・バイオガス発電事業の開始に伴い、生ごみの分別回収を徹底し、食品廃棄物を再生エネルギーに変えることによる資源循環型社会の形成に貢献している</t>
  </si>
  <si>
    <t xml:space="preserve"> 東京都千代田区二番町8番地8 </t>
  </si>
  <si>
    <t>代表取締役社長　河田　智洋</t>
  </si>
  <si>
    <t>代表取締役社長　河田　靖彦</t>
  </si>
  <si>
    <t>営業時間9：00－22：00</t>
  </si>
  <si>
    <t>m2×時間</t>
  </si>
  <si>
    <t>運用面での省エネ活動が排出量の削減に繋がった。</t>
  </si>
  <si>
    <t>環境に関する法規制を遵守し、事業活動が、環境規模の資源問題、温暖化問題に関わっていることを深く認識し、商品の開発・生産、配送といったサプライチェーンから、販売、消費までのすべての段階における環境負荷を評価し、CO2排出量を削減するよう努めます。また、削減目標を達成するために本計画は重要な計画であると位置付け、達成に向け最大限努力いたします。
[主要なエネルギー使用設備の更新等の検討]
現状では横浜市内店舗で下記計画を行う店舗は無いが随時実施予定。
①更新の対象となる主要なエネルギー使用設備
・冷凍機(アイス、冷食ケース等)
・冷ケースの改造(フロン対策及び省エネ化)
②上記①の設備を選択した理由
・稼働時間が長く、エネルギー使用量が多いため
③設備更新スケジュール
・2022年度～2024年度間で順次各店舗改修・導入予定
④太陽光発電設備を導入し購入電力量を削減し、再生可能エネルギー活用の促進を図る。</t>
  </si>
  <si>
    <t>横浜工場　工場長　春日優人</t>
  </si>
  <si>
    <t>設備更新による改善</t>
  </si>
  <si>
    <t>変圧器の更新、照明器具のLED化、空調圧縮機の更新等により、温室効果ガス排出原単位は基準年度より5.6％改善された。</t>
  </si>
  <si>
    <t>新運行管理システムの導入による配送コースの見直しにより、温室効果ガス排出原単位は基準年度より6.1％改善された。</t>
  </si>
  <si>
    <t xml:space="preserve">【遡及修正】
　2022年提出の地球温暖化対策計画書において、原単位の算定方法に際し「事業者全体で統一の原単位を使用する」として、算定し　提出したが、事業所ごとで原単位分母の持つ意味合いが異なるので　従来通りの「原単位の寄与度の合計から求める」方法に修正するべきと判断し直した。
横浜市と協議の上、2023年提出の地球温暖化対策実施状況報告書にて、原単位の数値を修正した。
ア 総括票「４の１ 温室効果ガスの排出の抑制に係る目標等の状況」
(ｱ) 基準年度、及び目標年度の原単位
</t>
  </si>
  <si>
    <t>当社環境方針に基づき、お客様と共に進める環境・社会貢献活動「4つの柱・9つの取り組み」を実施。具体的には環境商品の品揃え・簡易包装推進・環境イベント開催・地産地消・電力削減・リサイクル向上・両面印刷など紙使用削減を全従業員に推進。※ISO14001を全店舗取得済み。
当社環境方針に基づく上記活動を、全従業員及びお客様へのお勧めとして計画的に実施。
具体的には下記の「未来の森づくり・植樹・育樹」活動等をおこなう。
①ギフトの簡易包装・「マイバッグ」の協力依頼とその成果として植樹活動の実施。
②有料「グリーンラッピング」を購入頂き、費用の一部で植樹の実施。
上記施策の継続的実行 及び クールビズ商品をライフスタイルとして提案・発信した。</t>
  </si>
  <si>
    <t>代表取締役 社長 兼 CEO　藤原憲太郎</t>
  </si>
  <si>
    <t>代表取締役 社長 兼 CEO　藤原 憲太郎</t>
  </si>
  <si>
    <t>11.78kW(93.5W×126枚）</t>
  </si>
  <si>
    <t>2022年度は自助努力による省エネ活動の推進とコロナ禍のハイブリッド出社の恩恵でエネルギー使用量が抑えられました。加えて2023年1月からはグリーン電力の購入をスタートし目標以上に削減が進みました。
資生堂としては2026年までにカーボンニュートラルを達成することを2020年時点で対外発表しています。
GICとしてもみなとみらい地区のゼロエミッション分科会に参画して地域での省エネルギーに協力しています。</t>
  </si>
  <si>
    <t>昨年度までに引き続き、換気を行いながらエアコン使用（新型コロナウイルス感染症対策）するなど通常よりもエネルギー使用量が増加している。</t>
  </si>
  <si>
    <t>年間発電量：約16,187,539</t>
  </si>
  <si>
    <t>環境行動目標を定めて身近で日常的な環境活動（節水の徹底、ペーパーレスの推進、ごみの分別の徹底）を推進するとともに、事務局、学校や図書館において研修等による環境教育を実践した。</t>
  </si>
  <si>
    <t>市庁舎（水道局使用部分）</t>
  </si>
  <si>
    <t>小雀浄水場他17か所、発電容量1573kW</t>
  </si>
  <si>
    <t>港北配水池ポンプ場他5か所（小水力発電、民間設置含む）、発電容量728kW</t>
  </si>
  <si>
    <t>鈴木　宏昌</t>
  </si>
  <si>
    <t>目標を上回ったものの、照明のLED化等により前年度に比しては削減することができた。</t>
  </si>
  <si>
    <t>代表取締役社長　植田　俊</t>
  </si>
  <si>
    <t>事業所追加により排出総量は増加したが原単位では基準年度比で4.4％削減した。削減要因は空室率の変動や照明LED化等の省エネ活動の推進が影響した。</t>
  </si>
  <si>
    <t>設備容量9.9kw</t>
  </si>
  <si>
    <t>設備容量843.75Kw（2ヶ月間稼働）</t>
  </si>
  <si>
    <t>上記の「10.その他の地球温暖化を防止する対策の実施状況」以外で、下記の対策やキャンペーンを実施している。
・衣類のリサイクルキャンペーン（年2回）
・ライトダウンキャンペーンに参加
・ビルのクールビズを実施</t>
  </si>
  <si>
    <t>神奈川県横浜市西区南幸1-6-31 髙島屋横浜店 7階</t>
  </si>
  <si>
    <t>・横浜市「3R夢パートナー」事業者活動への参加（食品残渣物の飼料化、オリジナルマイバッグ販売など）
・営業時間外の不要照明の消灯徹底、消し忘れによる未消灯率改善（毎日閉店後に確認）
・紙資料の削減などによるコピー用紙使用量の削減活動
・従業員食堂での食べ残し・調理くずなど食品ロス削減に向け、ろすのん啓発と人事担当から周知指導
・食品ロス削減月間に日本百貨店協会の「mottECO（モッテコ）検証事業」に協力
・厨房排水のクリーン化に向けたグリストラップ清掃強化指導、厨房員を対象とした環境教育を実施（年2回）
・食品フロア・催場での、マイバッグ使用徹底によるローズバッグ使用量削減
・常備売場での、全国百貨店共通ハンガー以外の一般プラハンガー発生量削減
・お取引先と衣料品・タオルのリサイクルキャンペーンや羽毛布団のリフォームキャンペーンを実施
・環境月間に使い捨てない、無駄にしない、ゼロウェイストな暮らしをテーマに「TSUNAGU ACTION WEEKS」を展開
・地球温暖化対策としての「クールチョイス」に賛同した、日本百貨店協会の｢COOL BIZ｣活動として、夏場の冷房温度緩和や店内照明の一部消灯を実施</t>
  </si>
  <si>
    <t>新型コロナウイルス感染症対策による巣ごもり需要によりエネルギー量も増加している。一方、電力会社の再エネ電力を導入を増やすことで、調整後排出量は減少させている。</t>
  </si>
  <si>
    <t>新型コロナウイルス感染症蔓延の影響で、依然として巣ごもり需要が高く、宅配希望が増加傾向にあった。</t>
  </si>
  <si>
    <t>・従業員への節水の呼びかけ
・交通安全教室の実施（新型コロナ感染症対策のため未実施）</t>
  </si>
  <si>
    <t>代表取締役　藤谷　昭</t>
  </si>
  <si>
    <t>原単位は基準年度と比較して19%増となったが、これは低原単位の大型ビルを売却したことが要因となる。調整後については一部物件において再エネプランへの切替えを実施したため低下した。</t>
  </si>
  <si>
    <t>コロナ感染症対策のため、2020年2月頃から換気能力を管理設定している。</t>
  </si>
  <si>
    <t>東京都中央区京橋三丁目1番1号</t>
  </si>
  <si>
    <t>　東京都中央区京橋三丁目1番1号</t>
  </si>
  <si>
    <t>取締役社長　今井　雅之</t>
  </si>
  <si>
    <t>省エネの取り組みや設備代替時における省エネ機器の導入、不動産賃貸事業においてビル全体の電気使用量が減少したことなどにより、CO2排出量の削減目標を上回ることができた。</t>
  </si>
  <si>
    <t>引き続きエコドライブの取り組みを推進したものの、燃費が悪化する結果となりCO2排出量の削減目標を下回った。</t>
  </si>
  <si>
    <t>・道路旅客運送事業者として、自家用車利用からバス利用への転換を図ることで、自家用車利用時に発生するＣＯ２の削減を目指し、
　「環境定期券制度」の継続などを行った。
・運転従事者へのエコドライブ等に関する教育や強化月間を実施し、担当業務に合わせた指導・教育を行った。また、リスクマネジメント委員会
　環境分科会の決定に基づく行動計画に従い、従業員に対し、環境保全教育を実施し、社員の意識向上を目指した。
・同分科会にて電気使用量削減目標を対前年1.0％削減と定め、これに基づき、電力使用量を抑制するため、節電方法の周知を図るとともに拠点毎に
　月別の電気使用量実績を報告し、利用実態の認識共有を図った。</t>
  </si>
  <si>
    <t xml:space="preserve">　　【遡及修正】
　　　2022年提出の地球温暖化対策計画書において、
      「総括票１」の原油換算エネルギー使用量ならびに、自動車の台数、
      「総括票５の１」の基準排出量、調整後及び目標排出量、調整後の記載に
       誤りがあったことが判明した。
　　　横浜市と協議の上、2023年提出の地球温暖化対策実施状況報告書
      （第１年度報告）にて、誤った数値を修正した。
　　　ア 総括票「４の１ 温室効果ガスの排出の抑制に係る目標等の状況」
　　　(ア) 基準年度及び目標年度の特定温室効果ガス排出量（基礎及び調整後）
</t>
  </si>
  <si>
    <t>https://www.nitorihd.co.jp/sustainability/materiality03/#materiality03-4</t>
  </si>
  <si>
    <t>・事業所単位での電気使用量抑制
・改装に合わせ、既存店舗の照明を蛍光管からLED照明へ変更
・営業時間外、および未使用エリアの消灯及び空調オフの徹底</t>
  </si>
  <si>
    <t>・スワップボディコンテナの推進によるトラック運航台数及びCO2排出量の削減
・マットレスの解体・分別の取り組みによる廃棄量の削減
・環境配慮型機能性商品の開発・販売を引き続き実施</t>
  </si>
  <si>
    <t>前回まで未計上であった厨房機器の都市ガス使用分を
今回から計上</t>
  </si>
  <si>
    <t>横浜4事業所共通の取り組みとして以下を推進していきます。
〇LEDを中心とした省エネ型製品の開発設計
〇省エネ意識の啓蒙活動と省エネ実践活動（ISO14001活動）
　・二酸化炭素排出ガスの削減：2019年度比1%以上の削減（MMTCは賃貸物件のため除く）
〇省資源活動
　・廃棄物量削減：2022年度比1%以上の削減（MMTCは賃貸物件のため除く）
〇技術研究所は建て替えに伴う建物解体により、2023年5月31日をもちまして事業所廃止と
なりました。
事業再開は2026年1月を見込んでいますので、それまではエネルギーの使用はありません。
その間技術研究所に関する計画書、報告書の提出も無くなります。</t>
  </si>
  <si>
    <t xml:space="preserve">新規作業の立ち上がりにより、事業活動は増加し空調並びに機械のエネルギーの使用量が大幅に増大したが、操業数の計上につながる作業が少なかったため原単位の悪化を招いた。
</t>
  </si>
  <si>
    <t>https://www.ftb.co.jp/environment/</t>
  </si>
  <si>
    <t>電気使用量の構成割合等の棚卸を実施及び分析を行い、削減可能な個所を洗い出し、冷凍機の稼働を最適化したことで目標を上回る削減を達成できた。</t>
  </si>
  <si>
    <t>2022年度はほぼ通常営業となった。日吉店が2022年4月より営業開始した。</t>
  </si>
  <si>
    <t xml:space="preserve">東京電力エナジーパートナー基礎排出係数の影響あり
令和４年度　0.000447　　令和５年度　0.000457
店舗数増加により温室効果ガス排出量は増加したが、原単位は目標年度の数値を上回った。
</t>
  </si>
  <si>
    <t>原油換算量では基準年度を下回ったが、電力会社の排出係数増加により基礎排出量は増加した。</t>
  </si>
  <si>
    <t xml:space="preserve">【遡及修正】
　2022年提出の地球温暖化対策計画書において、３号事業者としてのみの該当内容を記載していたが、
今般、2023年度提出の報告書を作成する過程で、2021年度実績で39事業所での原油換算エネルギー使用量の合計が
既に1500㎘を超え１号事業者に該当していたことが判明した。
　横浜市と協議の上、2022年提出の地球温暖化対策計画書を遡及修正し、１号事業者該当部分を追記し、2023年提出の地球温暖化対策実施状況報告書（第１年度報告）にて、未記載であった１号事業者の基準年度及び目標年度の数値更には　第１年度報告値を記載・報告した。
</t>
  </si>
  <si>
    <t>基準年度は、コロナ禍による事業活動の制限を受けていた年度に当たる。通常の業務へと戻りつつある2022年度は、省エネ対策等を実施しても施設利用者の増加による稼働率の上昇に伴い、温室効果ガス排出量は基準年度よりも3～10％増加するものと想定した。今回の結果は、想定内だが目標を下回った。</t>
  </si>
  <si>
    <t>10kW系統連携仕様</t>
  </si>
  <si>
    <t xml:space="preserve">京急電鉄は、2018年度に神奈川県と「SDGs推進に係る連携と協力に関する協定」を締結した。その中の具体的な連携項目の1つとして「エネルギーの地産地消」を掲げている。県内の沿線地域うち、横浜市内においては、2022年度は以下の活動を行った。
1）京急グループ本社において系統連系用太陽光発電システムを採用しており、約10kWの太陽電池モジュール・パワーコンディショナーを設置している。2022年度は10,663.11kWh発電しており、発電した電気は本社内の設備に利用。
2）京急グループ本社において、2021年度に再生可能エネルギーとして「アクアdeパワーかながわ」を導入し、2022年度も継続して利用している。
3）京急線一部駅の業務用電力における再生可能エネルギー「はまっこ電気」を2021年度から導入。
　横浜市内4か所の変電所から配電される計19駅の駅構内照明、空調、駅務機器、踏切、信号などを対象としてCO2換算約4,757トン（使用電力量：約1,041万kWh、一般家庭約2,710世帯分）を削減した。
昨年度の計画書において基準年度の調整後排出量、調整後排出量目標削減率に誤りがあったため、修正した。
</t>
  </si>
  <si>
    <t>・施設における通信設備、空調ともに稼働率と電力量が減少したため。</t>
  </si>
  <si>
    <t>空気調和設備の効率的な運転管理、照明設備の効率的な運用などの省エネや節電に関する取り組みを促進したものの、水需要（処理量）や二酸化炭素排出係数（調整後）が前年と比較し増加したため、温室効果ガス排出量が増加してしまった。</t>
  </si>
  <si>
    <t>約450t-CO2　120kW</t>
  </si>
  <si>
    <t>年間発電量:
1,045,430</t>
  </si>
  <si>
    <t>　○小水力発電設備の運用（矢指小水力発電所：三ツ境庁舎内）・・・発電電力：１２０ｋＷ
　○ゴミ分別とリサイクルの実施（三ツ境庁舎内）</t>
  </si>
  <si>
    <t>　当企業団では平成１５年度より「地球温暖化対策実行計画」を策定、実行している。
　平成１５年度から１９年度までの第１次実行計画においては、日常的な省エネ、機械等の運転管理の徹底を
 ベースとした効率的な水道用水供給の推進に取り組んできた。　
  また、平成２０年度から令和３年度までの第２次実行計画では、第１次実行計画の取組みに加え「水力
発電」、「太陽光発電」などのクリーンエネルギーの導入を順次進め、温室効果ガス排出量を平成１８年度
排出量の６パーセント減、取水量１立方メートル当たりの温室効果ガス排出量を平成１８年度の１パーセント
減を目標としてきた。
　現在は、令和４年度から１２年度までを計画期間とした第３次実行計画の期間中であり、平成２５年度比で
４６パーセント削減、令和３２年のカーボンニュートラルを達成目標として取組みを推進している。</t>
  </si>
  <si>
    <t>横浜工場　常務執行役員工場長　藤原　義寿</t>
  </si>
  <si>
    <t>昨年と比較して生産数量が10%程度減少したことが原単位の増加に繋がっていると考えられる。
一方で省エネ取り組みとしては照明のLED化などに着手した。</t>
  </si>
  <si>
    <t>キリングループは気候変動への取組として「SBT1.5℃」目標を取得してGHG削減目標を2030年までにScope1+2で50%削減、Scope3で30%削減と目標をストレッチしています（2019年比）。2050年までにはGHG排出ネットゼロを目標とします。また、2040年に使用電力を100%再生可能エネルギーに転換することも目標に掲げ、脱炭素社会をリードする取り組みを加速させます。</t>
  </si>
  <si>
    <t>コロナ禍も終わり入館者数も44.1％増えたことにより使用量が増加した。</t>
  </si>
  <si>
    <t>・下水道を再生し雨水放流化による公共下水道への排水量の削減及び生ゴミ処理機を使用し食品残さの削減
昨年度実績
上水道＋温泉使用量　　　　　124,439㎥　　　　　　食品残さ発生量        　　 65,856Kg
再生水の雨水放流　　　　　   35,642㎥            生ゴミ処理機での処理量     49,291Kg
削減率　　　　　　　          28.64％            削減率　                    74.86％</t>
  </si>
  <si>
    <t>カ－ボンニュ－トラル都市ガス</t>
  </si>
  <si>
    <t>電気使用量を個別に分けられるか検討中</t>
  </si>
  <si>
    <t>冷凍機・ボイラ－・ヒ－トポンプ無し</t>
  </si>
  <si>
    <t>環境保全活動の継続的改善に努め、「環境保全と経済活動の両立」する持続可能な社会の実現に貢献するため、本計画を推進する。　　　　　　　　　　　　　　　　　　　　　　　　　　　　　　　　　　　　　　　　　　　　　1.環境法令、条例等を遵守して適正な事業活動を推進する。　　　　　　　　　　　　　　　　　　　　　　　　　2.環境と資源を大切にし、「地球温暖化対策」及び「循環型社会の構築」を基軸とした環境保全活動を推進　　　　　する。　　　　　　　　　　　　　　　　　　　　　　　　　　　　　　　　　　　　　　　　　　　　　　　　　3.事業活動を通じて汚染の防止に努めるとともに、環境負荷の低減を推進する。　　　　　　　　　　　　　　　　4.本計画重点対策の実施。　　　　　　　　　　　　　</t>
  </si>
  <si>
    <t>電算機の増設およびそれに伴う空調負荷増加より、排出量が増加した。</t>
  </si>
  <si>
    <t>〇2023年4月より「〈はまぎん〉カーボンオフセット型私募債～横浜ゼロ～」の取扱いを開始しました。本商品の引受総額の0.1％相当額でJ-クレジットまたは非化石証書を購入し、神奈川県、横浜市が所管する公共施設およびイベントが排出する温室効果ガスのオフセット（消費電力の再エネ化）をおこないます。
〇お客さま企業の脱炭素エンゲージメント強化に向けて、「脱炭素事業性評価」を通じた企業経営者との対話をおこない、共有したサステナビリティ課題の解決に取り組んでいます。お客さまの経営ステップや課題に応じて、温室効果ガス排出量の算定や削減の支援、オフセットなど、外部事業者との提携も活用して幅広いソリューションを提供しています。
〇当行主催の地域脱炭素プラットフォームにて県内自治体とともに脱炭素施策を検討。環境教育分科会では、横浜市立西前小学校において持続可能な航空燃料をテーマとした環境教育プログラムを企画しました。（実施は2023年度予定）
〇横浜市脱炭素先行地域の取組みに協力いたしました。（具体的な施策は準備中）</t>
  </si>
  <si>
    <t>百万㎡･ｈ</t>
  </si>
  <si>
    <t>ビル内には「モザイクモール港北リサイクルセンター」が設置され、生ごみ処理機(処理能力500㎏/日)、発泡スチロール処理溶融炉(処理能力50㎏/日)を保有しています。ビル内で発生する廃棄物は分別されます。2022年度(2021年度)の排出量は1004t(1067t)、リサイクル率66.02％(67.04%)です。排出量は2022年度減少しました。リサイクル対象物（生ごみ、段ボール、廃油等）に比べリサイクル非対象物(可燃物、粗大ごみ）の可燃物が減少しました。</t>
  </si>
  <si>
    <t>LED等高効率照明の導入やESCO事業の継続実施等、省エネの取組を行い、エネルギー使用量を削減することができた。使用する電力会社の排出係数が悪化したことにより、基礎排出量は増加したが、再エネ電力等への切り替え等により、調整後排出量を大幅に削減することができた。</t>
  </si>
  <si>
    <t>次世代自動車の導入やエコドライブの徹底等により、燃料使用量の抑制に努めた。一方で、救急出場件数が大幅に増加したことで、全体としては温室効果ガス排出量は増加した。</t>
  </si>
  <si>
    <t>横浜市役所新庁舎及び区庁舎</t>
  </si>
  <si>
    <t>89か所、総発電容量1,651kW</t>
  </si>
  <si>
    <t>年間発電量：約134万</t>
  </si>
  <si>
    <t>年間発電量：約223万</t>
  </si>
  <si>
    <t>年間発電量：約5,286万</t>
  </si>
  <si>
    <t>年間発電量：約338,931万</t>
  </si>
  <si>
    <t>横浜市役所では、「横浜市地球温暖化対策実行計画（市役所編）」に基づき、市役所の事務・事業から排出する温室効果ガスを2030年度に2013年度比で50％削減することを目標に取組を進めている。引き続き、公共施設におけるLED等高効率照明の導入や太陽光発電設備等の設置、使用する電力のグリーン化促進、次世代自動車等の導入などの取組を推進し、更なる温室効果ガス排出削減につなげていく。</t>
  </si>
  <si>
    <t>横浜事業所構内、1ビルの解体・新築工事が施工中となっており電力供給が減少した。その他、横浜事業所では照明機器のLED化を推進し白山事業所では空調機の高効率型への更新を実施しています。</t>
  </si>
  <si>
    <t>①コーヒーカスの社内堆肥化による、一般廃棄物量削減
②食堂から排出する食品残渣の、バイオマス化を継続実施</t>
  </si>
  <si>
    <t>都市ガス・電気ともに実使用量は減っているものの、昨年度まで計上していなかった非常用発電機用A重油と芝刈り機ようガソリン及び賃貸事業所の使用量について追加したため。</t>
  </si>
  <si>
    <t>・夏期の温水暖房便座と電気温水器の設定温度変更（下げ又は切）継続。
・夏期の洗面所電気湯沸器運転停止。
・変圧器の統合による効率化を実施済にて運用継続。
・電力監視装置の更新とイントラトップページに電気使用量表示を実施継続。
・一部の空調機で消し忘れや温度変更を防止、時間帯による設定温度変更のスケジュール設定を行った。</t>
  </si>
  <si>
    <t>・北研究棟3階洗浄室N302Cの業務用パッケージ空調機を更新。
・南研究棟S102クリーンルームのR22冷媒中温用パッケージ空調機をR410A冷媒後継機種に更新。
・交流棟売店の業務用パッケージ空調機（ツイン）をR32冷媒高効率機で更新。
・レイアウト変更等の室内改修時に研究室のLED照明化工事を152台実施。機械室等で34台実施。
・故障やレイアウト変更・空室時に研究室内ファンコイルユニットの更新を22台実施。
・南研究棟、中央設備棟の空気圧縮機2台を更新。
・断熱のために、二重サッシ化を27カ所（110㎡程度）実施。
・北研究棟、中央設備棟で冷却塔（計7台）の充填材を更新整備。
・R22冷媒使用機器や経年劣化が進む熱源機器・動力設備の更新・整備作業による効率改善に向けて積極的に工事設計業務や予算要求を行い準備を進めている。</t>
  </si>
  <si>
    <t>専務執行役員 南関東・東海営業本部長
　兼神奈川支店長　　髙橋　信治</t>
  </si>
  <si>
    <t>神奈川県総務局財産経営部財産経営課（神奈川県本庁舎５階）</t>
  </si>
  <si>
    <t>照明器具のLED化を行った。
2022年度の全電力量に付きまして、FIT付非化石証書を利用し
自然エネルギーを使用。</t>
  </si>
  <si>
    <t>非化石証書の利用</t>
  </si>
  <si>
    <t>代表取締役　安田信行</t>
  </si>
  <si>
    <t>埼玉県朝霞市西原１－１－１　武蔵野ビル１階</t>
  </si>
  <si>
    <t>コンプレッサーの更新を始め、基本的な省エネ対策の強化を行ったものの、製造アイテムの長鮮度化によりエネルギー使用量が大幅に増えてしまい、目標を大幅に下回ってしまった。</t>
  </si>
  <si>
    <t>トイレの流水量変更・洗浄機の流水量変更</t>
  </si>
  <si>
    <t>・空調設備更新
・照明設備更新
・エレベーター設備更新</t>
  </si>
  <si>
    <t>環境方針
【1.法規の順守】
　国や地方自治体が定める環境法令・規則やその他要求事項を順守し、環境保全に努めます。
【2.省資源、省エネルギーの推進並びに循環型経済社会への寄与】
　資源・エネルギーの効率的利用を図るとともに省資源、省エネルギーを目的とした技術やシステムの導入
　に努め、低炭素社会形成に寄与すると同時に、リデュース、リユース、リサイクルを推進することにより
　廃棄物の削減を目指します。
【3.環境管理体制の整備】
　環境管理の組織・運営体制の整備による責任所在の明確化、環境監査による改善施策の実行及び自主管理
　の向上に努め、環境側面及び経済性、技術的可能性を考慮して、環境目的及び目標を定め、定期的な見直
　しを行うことにより継続的な改善と汚染の予防を図ります。
【4.教育及び環境保全活動の実践】
　環境教育を通じて環境方針を全社員及び当社業務に携わる全ての人へ周知するとともに環境との共生意識
　の向上を図り、エコロジカルなひとづくりに努め、環境保全活動の実践に努めます。
【5.ステークホルダーとの協力体制の構築】
　環境保全・自然環境との共生は、関係取引先との協力の上に成り立つものであることを強く認識し、常日
　頃から全社員が本環境方針・自主行動計画を率先垂範し、関係取引先との協力体制の構築に努めます。</t>
  </si>
  <si>
    <t>・戸塚モディ：再生エネルギーへ変更
・空調機、給排気ファンなどの間欠運転や熱源機器の運転時間削減等で
　前年に対してエネルギー使用量・Co2排出量ともに減少となった。</t>
  </si>
  <si>
    <t>100万㎡･h</t>
  </si>
  <si>
    <t>・新店1店舗開店(’22年11月)
・コロナ禍でデマンドメーター運用を厳密に適用できなかった
・空調上限温度設定一部中止</t>
  </si>
  <si>
    <t>十t</t>
  </si>
  <si>
    <t>生産能力向上を目的としたライン設備の入れ替えにより、エネルギー原単位が悪化したことに伴い、温室効果ガス原単位も悪化した。</t>
  </si>
  <si>
    <t>繁忙期以外の期間においてライン稼働日を集約し生産全停止日を設けた。（週２回程度）</t>
  </si>
  <si>
    <t>電力会社の排出係数が上がったため</t>
  </si>
  <si>
    <t>エコドライブの推進をしているが、コロナ禍による営業活動等の自粛の緩和により、事業活動量が基準年度よりも活発になったために削減率がマイナスになったものと思われる。</t>
  </si>
  <si>
    <t>省エネ施策（旧通信設備撤去および現用通信設備のスリム化・高密度化、高効率空調への更改、不要となった箇所の空調を稼働休止）を継続して実施したが、通信負荷増に伴う空調使用増によりエネルギー使用量が増加</t>
  </si>
  <si>
    <t>当社では、気候変動問題への対応を企業の重要な課題とし、2021年2月にSBT1.5度目標の認定を取得し温室効果ガスの削減に取り組んできたが、2021年9月には、自社の事業活動での温室効果ガス排出量を2030年までに実質ゼロにする「2030年カーボンニュートラル宣言」を発表した。ネットワークの省電力化や再生可能エネルギーの導入など、脱炭素化に向けての取組みをさらに加速させている。
(https://www.docomo.ne.jp/corporate/csr/ecology/environ_management/carbon_neutral/を参照）
●市場技術を利用した環境負荷低減
●低消費電力装置の積極的な導入、および装置更改タイミングでの導入
●再生可能エネルギーの導入、非化石証書等の購入
●オフサイトPPAの設置、グリーン基地局の建設
●社有車の100%EV化の推進
●廃棄物、紙の削減、リユース・リサイクルの推進
●ドコモの森における森林整備活動の推進
詳細については、ドコモHP　サステナビリティレポートにて紹介しております。
https://www.nttdocomo.co.jp/corporate/csr/index.html</t>
  </si>
  <si>
    <t>石油需要の減少により稼働減、および省エネ対策を予定通り実施することにより目標を達成。</t>
  </si>
  <si>
    <t>生産量増による稼働時間が増加した為と考えられる</t>
  </si>
  <si>
    <t>・精米事業として、無洗米の販売促進することで、一般家庭における水資源の節約と排水の水質汚染の軽減を啓蒙。
・炊飯事業として、使用原料を無洗米にすることで、水資源の節約と排水の水質汚染の軽減</t>
  </si>
  <si>
    <t>基準年度の数値に誤りがあり、以下の数字に修正
（基礎）3459→3827t-CO2（調整後）3009→3285t-CO2</t>
  </si>
  <si>
    <t>エネルギー価格高騰につき各節電対策強化</t>
  </si>
  <si>
    <t xml:space="preserve">
クールビズ・ウォームビズを通年化に切替え、同時に服装による気温対応のため一部規制を緩和</t>
  </si>
  <si>
    <t xml:space="preserve">
　２０２１年１月より、会社としてサステナビリティ方針を策定
　２０２２年６月に６項目の重点課題を設定
　その中の１項目「持続的な環境負荷の軽減」の課題に対し
　２０３０年度までにCO2排出量30%削減を目標に設定した(当社2014年度比)
　課題解決を目的として分科会を横断的に組織し、実現に向けて取り組む体制を構築
　　　　【環境分科会】課題の一つとして
　　　　　　　CO2排出削減･･･◎再エネ設備導入の拡大
　　　　　　　　　　　　　　◎省エネ機器導入の推進
　　　　　　　　　　　　　　◎従業員への環境教育、啓発推進
　　　　　　　以上を定期で打合せ、各課題達成目標の進捗を確認するほか
　　　　　　　ハード・ソフトの両面で対策を実施する</t>
  </si>
  <si>
    <t>神奈川県警察本部長　直江　利克</t>
  </si>
  <si>
    <t>二酸化炭素の削減については各施設管理者へ周知しているが、昨年夏の猛暑による異常気象を受け目標を下回ってしまった。</t>
  </si>
  <si>
    <t>二酸化炭素の削減については低燃費車両などを積極的に導入しているが、前年度より総走行距離が増加したため目標を下回ってしまった。</t>
  </si>
  <si>
    <t>総発電容量，50kw</t>
  </si>
  <si>
    <t>８か所,総発電容量,51kw</t>
  </si>
  <si>
    <t>2022年3月1日付で東急ストアが東急ステーションリテールサービスを吸収合併し、横浜市ではLAWSON+toks、マツモトキヨシ等23店舗が加わったが、各店において節電・省エネに取り組んだ結果、基準年度に比べ目標値を上回ることができた。</t>
  </si>
  <si>
    <t>車両買替時、ガソリン車よりハイブリッド車に移行</t>
  </si>
  <si>
    <t xml:space="preserve"> 横須賀本部　施設課</t>
  </si>
  <si>
    <t xml:space="preserve"> 神奈川県横須賀市夏島町２番地１５</t>
  </si>
  <si>
    <t>１か所、総発電容量：10kW</t>
  </si>
  <si>
    <t>年間発電量：約6</t>
  </si>
  <si>
    <t>通常業務及び会議において上着、ネクタイの省略を励行する。また、その旨を受付等に掲示し、来訪者にも周知する。</t>
  </si>
  <si>
    <t>運用対策やLED照明器具の高効率型への更新に加え、夏期の電力危機対策で臨時に照度設定変更や空調の温度設定変更を行ったことが排出量の大きな削減要因となった。</t>
  </si>
  <si>
    <t>年間発電量：8318</t>
  </si>
  <si>
    <t>定格10~32ｋWの太陽光発電設備を2022年度末累計で168店舗に設置済</t>
  </si>
  <si>
    <t>・ＣＳＲレポート・ホームページ等での情報発信
・店舗における石油由来のプラスチックの削減施策としてスプーンなどのカトラリーは一部店舗で植物由来のバイオマス素材が
　配合された環境配慮型カトラリーに変更、また、店内の販促物を環境配慮型素材に変更することでプラスチック使用量を12％削減。
・店舗における食品ロスの低減及び廃棄物の減量化として下記施策を実施しています。
　「てまえどりの推進」「エシカルプロジェクト」「食品リサイクル」
・店頭にペットボトル回収機を設置、回収したペットボトルを使用し再生ペットボトルを使ったオリジナル商品を開発・販売。
・「コスプレde海ごみゼロ大作戦」に参加、「inゼリーリサイクルプログラム」を横浜市役所内にて実証実験を実施</t>
  </si>
  <si>
    <t>大阪府大阪市中央区城見1－4－35</t>
  </si>
  <si>
    <t>東京都中央区八重洲2-2-1</t>
  </si>
  <si>
    <t>コロナ禍の落ち着きもあり、活動量が前年度比増加したことなどにより、排出量は前年度を上回ったと考える。</t>
  </si>
  <si>
    <t>当社は、以下のとおりCO2排出量の削減目標を設定しています。
①CO2削減目標
Scope1～3(グループ)
2030年度実績　▲50％（2019年度対比）
2050年度実績　ネットゼロ
資産ポートフォリオ（単体）
2030年度実績　▲50％（2019年度対比）
2050年度実績　ネットゼロ
排出量削減のため、従前から取り組んできた機器設備における省エネ・省資源への取組み、エコバッグ、マイボトル推進による廃棄物削減等の職員参画型の取組みなどをさらに推進し、保有ビルにおけるLED照明更新などを通じた省エネ徹底ならびに再生可能エネルギー導入を進めていく。</t>
  </si>
  <si>
    <t>代表取締役　小椋　真哉</t>
  </si>
  <si>
    <t>車両代替による燃費改善、定期的なメンテナンスを実施</t>
  </si>
  <si>
    <t>当社は、環境との調和を最重要課題の一つとして捉え、ＳＤＧｓの活動に賛同し循環型社会形成に貢献する為の技術研究及び商品開発に努めるとともに、環境へのやさしさを優先して環境保全活動を推進してまいります。
２０１０年４月に環境認証エコアクション２１を取得し、その中での本計画の位置付けは全く軌を一にするものだと考えております。</t>
  </si>
  <si>
    <t>〒108-8435東京都港区芝浦3-1-1
msb Tamachi田町ステーションタワーN 29階</t>
  </si>
  <si>
    <t>事業の拡大に伴いエネルギー使用は増加しているが、電力会社の変更に伴い排出係数が低減し、結果としてCO2排出量は削減された</t>
  </si>
  <si>
    <t>■ISO14001活動を通した従業員への環境教育の実施
各事業所にて、環境に関する勉強会等を実施。
また、節電や排出物の分別徹底などの日常の取り組みを通じて地球温暖化対策に貢献する意識の啓発に努めている。
■夏期節電キャンペーンの周知とテナントへの取り組み協力依頼
節電に関する通知、クールビズ・ウォームビズの実施、テナントへの協力依頼を実施
■ペーパーレス化取組みの推進による、排出物の削減と削減意識の周知徹底
■ストレッチフィルムの分別によるリサイクル回収の推進
■サステナビリティ意見交換会の実施による環境問題への意識の共有化
■CO2排出量の集計及び見える化の仕組み導入に伴うCO2排出削減への理解促進</t>
  </si>
  <si>
    <t>横浜支店　支店長　川村　操</t>
  </si>
  <si>
    <t>代表取締役 社長 斉藤　秀親</t>
  </si>
  <si>
    <t>コロナ対策が全面に緩和され、物流施設・不動産施設の稼働が好調、コンテナターミナルの取扱い増加し、全体的に排気量も増えたことから目標を下回った。</t>
  </si>
  <si>
    <t>システム最大電力: 90KW</t>
  </si>
  <si>
    <t>直流：33,896.2</t>
  </si>
  <si>
    <t>システム最大電力: 220KW</t>
  </si>
  <si>
    <t>直流：252,804</t>
  </si>
  <si>
    <t>2022年度提出の計画書にて基準年度、目標年度の基礎排出量、調整後排出量の算定に誤りがあったため、2023年度提出の報告書にて基準年度、目標年度の基礎排出量、調整後排出量を修正しました。
基準年度の基礎排出量
修正前:19469t-CO2　修正後:33461t-CO2
基準年度の調整後排出量
修正前:11975t-CO2　修正後:33350t-CO2
目標年度の基礎排出量
修正前:18884t-CO2　修正後:32457t-CO2
目標年度の調整後排出量
修正前:11616t-CO2　修正後:32350t-CO2</t>
  </si>
  <si>
    <t>代表取締役社長　隅野　俊亮</t>
  </si>
  <si>
    <t>東戸塚（新館）ビルを完全閉鎖（2022年8月末）した。
一部物件において、電気事業者と再エネメニューの契約を締結した。また、非化石証書およびJクレジットを活用しオフセットした。</t>
  </si>
  <si>
    <t>市内1拠点対象（二俣川DSビル）</t>
  </si>
  <si>
    <t>市内23物拠点対象</t>
  </si>
  <si>
    <t>万㎞</t>
  </si>
  <si>
    <t>・年間走行距離が2,377千kmから2,284千kmに減少
・年間給油量が226,864Lから216,589Lに減少
・前年比車両23台増車、25台（走行有9台、走行無16台）減車
・2022年、ハイブリッド（ガソリン）車6台増車</t>
  </si>
  <si>
    <t>代表取締役　本間　正治</t>
  </si>
  <si>
    <t>マルエツ本社　総務部</t>
  </si>
  <si>
    <t>冷ケース温度設定の見直し、商品棚や店頭照明の消灯などにより使用電気量は削減できたが、買電の排出係数が増加したため、目標達成できなかった</t>
  </si>
  <si>
    <t>東京都武蔵野市吉祥寺本町一丁目12番10号</t>
  </si>
  <si>
    <t>10：00～17：00　　事前連絡要0422-68-7104</t>
  </si>
  <si>
    <t>5月8日付けで住所を変更しています</t>
  </si>
  <si>
    <t>・適正照度の維持管理
・空調温度、湿度の適正 効率改善
・空調機、冷凍冷蔵設備のメンテナンス強化
・冷蔵ケースの設定温度適正化</t>
  </si>
  <si>
    <t>対象店舗total 86％　　鶴ヶ峰店　81％
　　　　　　　　　　　　二俣川店　79％
　　　　　　　　　　　　市ヶ尾店　89％
　　　　　　　　　　　　能見台店　86％
　　　　　　　　　　　　鶴見店　　100％
　　　　　　　　　　　　阿久和店　84％</t>
  </si>
  <si>
    <t>東京電力による電力需給ひっ迫に伴う節電による効果あり　　　　　１．冷蔵ケースの温度を最適化（基準値で設定）にした　　　　　　　　　　　　　　　　　　　　２．売場冷蔵ケース・天井灯などの消灯・間引き実施</t>
  </si>
  <si>
    <t>生産効率を向上させる事により、原燃料を削減することができた。</t>
  </si>
  <si>
    <t>2022年度は原油換算使用量で前年比約12%減・CO2排出量で2021年度比約14％程度の減となった。2022年度は施設稼働が回復基調であったが、夏に実施した国立大ホール改修工事でエネルギー使用量を抑えられたこともあり、原油換算使用量・CO2排出量共に減少した要因と考えられる。</t>
  </si>
  <si>
    <t>会議センター・展示ホールの一部トイレ洗浄水に雨水再利用</t>
  </si>
  <si>
    <t>基準年度に比べ、温室効果ガスの排出量は減少したが、主に電気事業者の排出係数が低下したことによるもの。</t>
  </si>
  <si>
    <t>コロナ禍の影響を受けた第一年度となりました。徐々に社会経済が回復していくなかで、エネルギー使用は設備稼働と共に増加傾向で、保守整備を中心とした設備の安定稼働に努めました。一方で重要部品の納期日程に課題があり、さらに食品衛生面の観点から年間を通じた24時間の空調連続運転など特定温室効果ガス排出量の増加に影響したとみております。</t>
  </si>
  <si>
    <t>年間発電量：118</t>
  </si>
  <si>
    <t>「横浜駅をきれいに！キャンペーン」（清掃活動）に参加2023年７月25日（月）、横浜市の玄関口である横浜駅周辺の美化を目的とする「横浜駅をきれいに！キャンペーン」が３年振りに開催され、駅周辺の関係各社（団体）から総勢１５０名が参加、当社からも弁当事業部、本店・レストラン事業部、総務部が参加致しました。暑い中での活動でしたが、日頃お世話になっている横浜駅東口エリアへの地域貢献の観点からも、大変有意義な時間となりました。</t>
  </si>
  <si>
    <t>ビエラ蒔田店を開店し活動量が増加したものの、原単位で見ると23.1％の削減となった。</t>
  </si>
  <si>
    <t>首都圏エリアサポート部</t>
  </si>
  <si>
    <t>東京都中央区日本橋一丁目4番1号</t>
  </si>
  <si>
    <t>・2021年度はコロナ禍の影響で営業時間を短縮していたが、2022年度(土日祝)は通常の営業時間で稼働したため事業活動量が増加した。
・共用部の一部照明を100％から35％回路に減灯したため排出量が減少した。
・厨房排気ファンの運転時間を店舗毎に見直し、運転時間を短縮した。</t>
  </si>
  <si>
    <t>COP0.69（2022年度/全機平均値）</t>
  </si>
  <si>
    <t>・電気自動車充電スタンドの設置(無料開放)　
・インフォメーションスタッフの制服にエコ素材採用
・衣料のリサイクルキャンペーン実施（年2回）
・ライトダウンキャンペーン実施（年2回）</t>
  </si>
  <si>
    <t>設備の高効率化に関しては計画的に照明LED化や空調更新などを中心に進めて参りました。また空調機省エネ制御による外気負荷低減や運用管理強化（管理標準による運用見直し等）を継続的に進めてきたことや、テナント専有部の対策としても省エネ意識の共有と向上を図りながら、入替およびリニューアル時には高効率設備導入提案等を実施したことにより、着実な省エネ推進が図れたと考えております。</t>
  </si>
  <si>
    <t>神奈川県横浜市西区みなとみらい三丁目3番3号 横浜コネクトスクエア10F</t>
  </si>
  <si>
    <t>削減目標年間1%に対し1.7%と目標を上回りました｡冷蔵倉庫の貨物取扱量は0.5%微増､主たるエネルギーの電気使用量は2%増加となっていますが一部電力会社変更による排出係数の減少が影響しており特に調整後の削減率は8.4%となっています｡</t>
  </si>
  <si>
    <t>代表取締役社長　村岡　彰敏</t>
  </si>
  <si>
    <t>排出量の大半を占める横浜工場では電力、都市ガスとも使用量が前年度を下回ったが、電気事業者の排出係数上昇と、経済活動回復による横浜ビルの電力量上昇基調などのため、全体の換算排出量は微増した。</t>
  </si>
  <si>
    <t>横浜工場の実施状況は
①新聞用紙の損紙率削減（２．２７１％、対前年度比０．９％減）
②一般可燃物（５．６４７㎏、対前年度比７．８％増）
③製版機の使用に伴って発生するＣＴＰ廃液（２．９３０㎏、６３．０％減）
④工場敷地内外の周辺清掃実施（２０２２年４月２７日、１１月３０日）</t>
  </si>
  <si>
    <t>1.当社の事業活動が環境に与える影響を的確に把握した環境管理システムを確立、見直しを進めながら継続的な改善を図り、環境への負荷低減に努めます。　　　
2.当社の活動、製品及びサービスの環境側面に適用可能な環境関連法規及びその他の要求事項を順守し、汚染の予防に努めます。
3.当社の事業活動に関わる環境影響のうち、次の項目を環境管理重点テーマとし、目的・目標を設定して取り組みます。
　　・新聞用紙の節減等による省資源、省エネルギー化
　　・電力消費量の削減による温室効果ガスの排出制限
　　・廃棄物の適正な分別と再生資源化
　　・コピー用紙の削減など、事務用品の適正使用
4.環境保全への取り組みを文書化し、工場で働く全ての人々に周知徹底させます。
5.環境方針などは社外からの求めに応じて、広く公表します。　</t>
  </si>
  <si>
    <t>千葉県木更津市瓜倉361番地</t>
  </si>
  <si>
    <t>8:30～16:30</t>
  </si>
  <si>
    <t>電力会社からの節電要請により一部照明の消灯や空調運転の見直しを行った</t>
  </si>
  <si>
    <t>代表取締役　髙木 恵一</t>
  </si>
  <si>
    <t>横浜工場　工場長　澤埜 明修</t>
  </si>
  <si>
    <t>https://www.toyo-seikan.co.jp/</t>
  </si>
  <si>
    <t>百万本</t>
  </si>
  <si>
    <t>照明設備LED化
電力調達先の変更</t>
  </si>
  <si>
    <t>前年に比べ、売上が108％に伸張し、使用エネルギーが増加した</t>
  </si>
  <si>
    <t>・基本方針
食を通じて健全な環境を次世代に継承するために、企業市民の一員として持続努力を続けていくことを基本理念として、継続的な環境保全活動ができる組織を構築し、エネルギーの使用の合理化に向けて、従業員の意識の向上、管理が可能なエネルギー資源の節約、省エネルギー機器の投入に積極的に取組んでいく。
・社会貢献活動として、未利用食品などの寄贈を実施</t>
  </si>
  <si>
    <t>南関東支社長　山田　亮太郎</t>
  </si>
  <si>
    <t>代表取締役社長　千田　哲也</t>
  </si>
  <si>
    <t>記録的な猛暑等により空調使用時間が増加したため。</t>
  </si>
  <si>
    <t>弊社の「環境マニュアル］に基づき、環境への負荷削減の取組を実施している。
使用しない事務機器の主電源オフや省エネモードの使用、コピー用紙使用量の削減、廃棄物の削減及び分別の徹底、事務所内の移動についてはエレベーターではなく階段を使用する（2アップ・3ダウンの徹底）、フィルター清掃が可能なエアコンの月1回以上の清掃,「エコ安全ドライブ」の実施,「クールビズ」の実施による空調等の消費電力抑制。
次年度以降も引き続き、LED化への更改等を実施していく。</t>
  </si>
  <si>
    <t>執行役員神奈川事業部長　相原 朋子</t>
  </si>
  <si>
    <t>https://www.ntt-east.co.jp/sustainability/activities/environment/own-carbon-neutral/management/system/index.html</t>
  </si>
  <si>
    <t>・負荷設備の需要増に伴い主要エネルギーである電力使用量が昨年度比約4.2％増加した
・CO2排出係数の小さい電気事業者のエネットから、同係数の大きい東京電力エナジーパートナーへの切替ため
・電気事業者のCO2排出係数が基準年度と比較して大きくなっている
・調整後については、再生可能エネルギーメニューを選択しているビルについて報告に反映させたため大きく減少</t>
  </si>
  <si>
    <t>10kw×2台</t>
  </si>
  <si>
    <t>・リモートワーク、在宅勤務推進等働き方推進（従業員が移動しないことによるエネルギー削減）
・カーシェアの取り組み（車の移動距離減少によるエネルギー削減）
・一部エレベータの稼働停止</t>
  </si>
  <si>
    <t>①真夏日及び真冬日の増加。②教室の出入口や窓を開けて換気している影響で室温が外気に左右され、空調熱源機の稼働日数、可動時間が増えている。</t>
  </si>
  <si>
    <t>職務執行者 尾野正明</t>
  </si>
  <si>
    <t>1号ボイラが'22/4～5、5号ボイラが'22/7～'23/1まで故障で停止していた。</t>
  </si>
  <si>
    <t>https://www.mof.go.jp/</t>
  </si>
  <si>
    <t>令和４年度は排出係数が少ない電力会社に変更したため、算定される特定温室効果ガス排出量が減少した。</t>
  </si>
  <si>
    <t>年間発電量16040.9</t>
  </si>
  <si>
    <t>・照明器具の間引き、エネルギー関連設備の効率的運転、クールビズ・ウォームビズの実施、ＯＡ機器・テレビ等の待機電力の削減</t>
  </si>
  <si>
    <t>法務大臣　齋藤　健</t>
  </si>
  <si>
    <t>・昼休みなどは照明を消すなどし、節電対策を実施した。
・空調機器の使用について、使用条件、使用時間及び設定温度等を所内全体に周知し、実施させる等、節電の徹底を図った。
・照明設備のLED化を実施した。</t>
  </si>
  <si>
    <t>4基</t>
  </si>
  <si>
    <t>2か所　総発電容量30.06kw</t>
  </si>
  <si>
    <t>地方法務局
地方検察庁
矯正施設
保護観察所
公安調査事務所</t>
  </si>
  <si>
    <t>地方法務局
地方検察庁
矯正施設
保護観察所
出入国在留管理庁</t>
  </si>
  <si>
    <t>地方法務局
地方検察庁
矯正施設
出入国在留管理庁</t>
  </si>
  <si>
    <t>地方法務局
地方検察庁
矯正施設</t>
  </si>
  <si>
    <t>矯正施設
出入国在留管理庁</t>
  </si>
  <si>
    <t>矯正施設</t>
  </si>
  <si>
    <t>地方検察庁
矯正施設
出入国在留管理庁</t>
  </si>
  <si>
    <t>・マイカー通勤の原則禁止を徹底した。
・出張時の移動手段は、公用車より公共交通機関を優先した。
・毎月、水道の使用量及び廃棄物の排出量を記録し、例年と比較することにより年度及び月ごとの使用量及び排出量の増減を把握した。
・各部門に水道の使用量及び廃棄物の排出量等を周知することによって、無駄を削減する意識を共有することができた。</t>
  </si>
  <si>
    <t>店舗数の増加に伴い、排出量は増加し、原単位も悪化となった。</t>
  </si>
  <si>
    <t>・植林活動を行うNPO法人へ毎月定額寄付を実施しており、森林再生に寄与している。
・バイオマス25％配合のレジ袋を使用している。</t>
  </si>
  <si>
    <t>2022年度は2021年度と比べ、発電量の増加に伴い排出CO2排出量は増加したが、発電量に対する原単位は減少した。</t>
  </si>
  <si>
    <t>本社(西日本)安全推進課</t>
  </si>
  <si>
    <t>大阪市此花区島屋4-4-51</t>
  </si>
  <si>
    <t>物量増加に伴い走行距離及び燃料使用量が増加したため、基準年度と比較して温室効果ガスの排出量が増加した。</t>
  </si>
  <si>
    <t>店舗数は57→58店と増加したが、全店の延べ営業日数は、20,712→19,862日と4.1％減少した。（対2021年度）</t>
  </si>
  <si>
    <t>コロナ禍対策に集中、省エネ施策については目立った成果なし。</t>
  </si>
  <si>
    <t>代表取締役社長　　堀切　智</t>
  </si>
  <si>
    <t>2023年1月1日付にて、168台を保有していた部門が分社化した。</t>
  </si>
  <si>
    <t>運用面での省エネ活動が削減に繋がった。</t>
  </si>
  <si>
    <t>店舗数増加、業績の増加もあり排出量は若干目標未達となった。原単位も若干目標に未達だが業績が更に増加すれば達成の見込み</t>
  </si>
  <si>
    <t>当社は政府のＣＯ２削減方針を受けて、自然エネルギー利用設備の活用について将来的導入を検討していく為、店舗開発部内で準備作業を初め近年中にはエネルギー使用量の多い能見台の屋根への太陽電池設置を実施する予定。</t>
  </si>
  <si>
    <t>・洋光台、男女ロッカールーム空調機更新
・館内照明の間引き点灯、不要箇所の照明消灯を徹底
・閑散時間帯のトレーニングマシン間引き運転
・カラン、シャワーの吐水時間調節
・季節によるボイラー設定温度の調整
・ボイラー点火時間の変更（ONを遅める、OFFを早める）</t>
  </si>
  <si>
    <t xml:space="preserve">東京都千代田区四番町５番地６
日テレ四番町ビル１号館３階	</t>
  </si>
  <si>
    <t>代表取締役社長　岡部　智洋</t>
  </si>
  <si>
    <t>東京都千代田区四番町５番地６
日テレ四番町ビル１号館３階</t>
  </si>
  <si>
    <t>基準年度に比べ営業時間が減った影響で、前年比ではCO2排出量が増となったが、基準年度よりも年1％の削減を設備の更新等を行っている関係で目標通りに進められた。</t>
  </si>
  <si>
    <t>支店統合による車両増加によるもの</t>
  </si>
  <si>
    <t xml:space="preserve">【水道使用量削減対策】
各店舗の各作業場に水道蛇口やトイレに節水コマ、バルブの設置
【廃棄物削減対策】
廃棄物、資源制約、海洋プラスチックごみ問題・地球温暖化対策として
エコバックの無料配布キャンペーン実施
【公共交通機関の利用促進に関する対策】
従業員に対して通勤を公共の交通機関を利用するように促し
店舗内ではエレベーターの利用を制限することで
地球温暖化や省エネ意識を向上させた
2022年度提出の報告書にて調整後排出量の算定に誤りがあったため、第二年度の調整後排出量を修正しました。
第二年度の調整後排出量
修正前:52t-CO2　修正後:7862t-CO2
</t>
  </si>
  <si>
    <t>第二年度の特定温室効果ガス排出量(基礎)の増加及び原単位悪化の最も大きな要因は、本計画制度対象の4事業所の電力購入先である丸紅新電力の基礎排出係数の悪化（0.000308→0.000464）による。</t>
  </si>
  <si>
    <t>COVID-19の制限緩和傾向により、建物や機器の稼働が上昇。また、厳冬の影響による熱源機器稼働増。</t>
  </si>
  <si>
    <t>節水対策、資源のリサイクル、節水型フラッシュバルブ式便器の採用、ペットボトルキャップリサイクル、プラ容器回収、グリーン購入、クールビズの実施</t>
  </si>
  <si>
    <t>東京都港区芝公園2丁目9番3号</t>
  </si>
  <si>
    <t>横浜市内の2工場における製造数量の合計が対前年20.8％増となり、調整後削減率は16.5%となった。
原単位削減率は、排ガス処理の無い新材製品の出荷量が増えたことで原単位が増加し削減率▲0.7%となった。</t>
  </si>
  <si>
    <t>設備工事多数につき、エネルギー使用量増加</t>
  </si>
  <si>
    <t>横浜医療センター　院長　宇治原　誠</t>
  </si>
  <si>
    <t>事業拡大により、出店店舗数増。１店舗１店舗で対策を実施</t>
  </si>
  <si>
    <t xml:space="preserve">2022年度提出の計画書にて基準年度、目標年度の排出量原単位の算定に誤りがあったため、2023年度提出の報告書にて基準年度、目標年度の排出量原単位を修正しました。
基準年度の排出量原単位
修正前:498.09t-CO2/千㎡　修正後:459.23t-CO2/千㎡
目標年度の排出量原単位
修正前:490.00t-CO2/千㎡　修正後:451.88t-CO2/千㎡
</t>
  </si>
  <si>
    <t>　鉄道車両の生産両数減少に伴い、回収時間は対前年度比で約27％減。一方工場を稼働させるエネルギーについて、設備投資により削減を進めているが、総合的に見ると一定のエネルギー使用量を計上し、対前年度比約14％減。この結果回収時間原単位は対前年度比約19％増となった。</t>
  </si>
  <si>
    <t>　JR 東日本グループ「ゼロカーボン・チャレンジ2050」達成に向けて、当社では2021年度からCO2排出量削減に特化した組織横断的なプロジェクトを立ち上げ、中長期的に「設備・生産」「働き方・契約」「製品」の観点からCO2排出量削減目標達成に向けたロードマップを具体的に策定し、全体最適の視点で省エネルギーの実現を目指している。
　引き続き、2030年度に当社全体のCO2排出量を実質半減、2050年度に実質ゼロを目標とした活動を推進していく。</t>
  </si>
  <si>
    <t>処理品質の向上が求められ、処理量に対する加工負荷が増加したため排出量が増加してしまいました。</t>
  </si>
  <si>
    <t>電力会社変更に伴いCO2排出係数が約８％増加した</t>
  </si>
  <si>
    <t>代表取締役社長　濱埜　直人</t>
  </si>
  <si>
    <t>横浜工場　事業支援部</t>
  </si>
  <si>
    <t>私たちは自然・社会・人間の多様性に価値を認め、お客様に信頼されるブランドを生み出し、育て、
高めていくことをミッションとして定める。
私たちは健全で豊かな環境が将来の世代に引き継がれるよう、生物多様性を保全し、より良い環境の
創造に向けた取り組みを行っていく。
私たちは行動指針に基づき、事業活動を行うすべての国や地域において良識ある企業市民として
行動し、企業活動と環境の調和を図っていく。</t>
  </si>
  <si>
    <t>基地局で使用しているSBパワー供給の電力使用量の70%分（事業者全体の）の非化石  証書付メニューへの切替を実施</t>
  </si>
  <si>
    <t>2022年7月の事業譲渡の為、エネルギー使用量と原単位分母(製品体積値)に大きな変動が発生したため。</t>
  </si>
  <si>
    <t>代表取締役社長　奥田　久栄</t>
  </si>
  <si>
    <t>執行役員神奈川総支社長　坂上　晴勇</t>
  </si>
  <si>
    <t>2021年12月に戸塚事務所（本館・別館）移転による無人化、大船事務所（鎌倉市）への拠点統合により、2022年度の電気使用量削減。</t>
  </si>
  <si>
    <t>車両移動する際は、電気自動車の利用を心掛け、エコドライブを実践。</t>
  </si>
  <si>
    <t>燃料種別・電気使用量を事務所ごとに把握し、リスト等作成済。</t>
  </si>
  <si>
    <t>PC・複合機等の省エネモード設定により、待機電力の削減に関する運用を実施。</t>
  </si>
  <si>
    <t>各事務所照明のＬＥＤ化やこまめな消灯を行うよう運用。</t>
  </si>
  <si>
    <t>空調設備の運転時間、室温・湿度の適切な設定での運用実施。</t>
  </si>
  <si>
    <t>建物管理保全基本マニュアルに基づき、空調設備の運用・管理を実施。</t>
  </si>
  <si>
    <t>定期的に空気環境測定を実施し、換気設備等が問題なく機能していることを確認。</t>
  </si>
  <si>
    <t>建物管理保全基本マニュアルに基づき、空調・換気設備の運用・管理を実施。</t>
  </si>
  <si>
    <t>建物管理保全基本マニュアルに基づき、各機器の運用・管理を実施。</t>
  </si>
  <si>
    <t>業務車両にカーナビ、ドライブレコーダーを設置。</t>
  </si>
  <si>
    <t>現在エコドライブに関する管理基準はないが、急発進・急停車防止を周知。</t>
  </si>
  <si>
    <t>「車両管理マニュアル」により、車両に関する適正な維持管理を実施。</t>
  </si>
  <si>
    <t>○2023年度も継続して「かながわプラごみゼロ宣言」の賛同企業として、プラごみ削減に向けた取り組みを実施（マイバック・マイボトルの利用、ペットボトルの3分別、地域清掃活動の実施）。事務所からのプラごみ排出量を毎月把握し、プラごみの削減の呼びかけを実施。
○小学校や地域コミュニティ施設にて環境教室を開催し、発電に使用される燃料や仕組み等から環境問題（地球温暖化）への理解を深めていただけるよう活動を実施。</t>
  </si>
  <si>
    <t>横浜市と『カーボンニュートラルに向けた地域の省エネルギー化等推進に関する連携協定』を締結(2023年3月1日付締結）。地元中小企業に対する省エネ提案として、補助金等助成制度を活用した省エネ設備更新を促すことでCO2排出削減に貢献。</t>
  </si>
  <si>
    <t>代表執行役社長　小早川　智明</t>
  </si>
  <si>
    <t>https://www.tepco.co.jp/about/esg/environment/relation/laws-j.html</t>
  </si>
  <si>
    <t>年間発電量：23.825</t>
  </si>
  <si>
    <t>11.0kW</t>
  </si>
  <si>
    <t>年間発電量：4.848</t>
  </si>
  <si>
    <t>年間発電量：19,755</t>
  </si>
  <si>
    <t>執行役員　大室　勝秀</t>
  </si>
  <si>
    <t>特定温室効果ガス排出量（基礎及び調整後）の削減要因は、管理標準を遵守した省エネ活動及び設備更新によりエネルギー使用量が昨年度比で1.3%削減したためである。また、2022年12月からCO2フリーメニューへ契約したことで調整後の目標値を第一年度時点で達成した。</t>
  </si>
  <si>
    <t>2022年度：2020</t>
  </si>
  <si>
    <t>倉庫における貨物入庫量増</t>
  </si>
  <si>
    <t>新型コロナ対策の緩和により営業時間の延長や出社率の増加などにより、施設のエネルギー使用量も増加傾向にある。</t>
  </si>
  <si>
    <t>非化石証書の利用促進を図っており、県内事業所でも検討を進める。</t>
  </si>
  <si>
    <t>コロナの影響が収束しつつあり、時短営業要請も無く、主に深夜帯の営業時間を延長する等の対応をした結果、排出量は増加。しかし売上高も増加したため、原単位当たりの排出量は削減に繋がった。</t>
  </si>
  <si>
    <t>製造設備の不具合により歩留まりが悪化したため、
生産で発生する温室効果ガスに対しての生産量が低下した。</t>
  </si>
  <si>
    <t>共用部分の温度設定や空調機の運転時間の見直し等、運用面で温室効果ガスの削減を継続する。</t>
  </si>
  <si>
    <t>執行役員　桃井 洋聡</t>
  </si>
  <si>
    <t>2物件（KDX横浜ビル・KDX横浜西口ビル）の電力プランを非化石比率の高い電力メニューに変更したことにより、調整後の排出量が減少した。</t>
  </si>
  <si>
    <t>2022年度より環境配慮型電力を採用している。
2021年度に1拠点閉鎖した（神奈川エリアオフィス：営業事務所）ため、対象拠点数が1つ減少した。</t>
  </si>
  <si>
    <t>弊社ではサステナビリティ重点課題の目標のひとつに「CO2排出量の削減目標値を2016年度対比60％」を掲げている。
※CO2排出量は、Scope1（事業者自らによる温室効果ガスの直接排出）および Scope2（他社から供給された電気、熱、上記の使用に伴う間接排出） による排出量としている。
なお、上記事項を含むサステナビリティ対応措置については、弊社ホームページを参照戴き度。
【三菱食品ッホームページ サステナビリティサイト のURL】
https://www.mitsubishi-shokuhin.com/csr/index.html</t>
  </si>
  <si>
    <t>多結晶シリコン太陽電池（101.92Kw）
最大出力245ｗ、解放電圧37.33ｖ</t>
  </si>
  <si>
    <t>3ヶ所、総発電量100㎾</t>
  </si>
  <si>
    <t>①は整備できているが、②については本部主導につき、病院では回答できない。</t>
  </si>
  <si>
    <t>コピー機の節電モード等待機電力管理は行っているが、管理基準は取組予定がないため。</t>
  </si>
  <si>
    <t>・ゴーヤのグリーンカーテンによる遮光を行っている。
・昼休みの消灯等を行っている。
・水道の一部に井戸水を活用し、市水の使用量を削減している。
・病室内のベッドライトのＬＥＤ化を推奨している。
・熱源設備の高温部に保温材を取り付けて放熱を防止した。</t>
  </si>
  <si>
    <t>・「エネルギーの使用の合理化に関する法律」で特定事業者が求められている年１％以上のエネルギー消費原単位の削減を目標とし、県立病院として医療の質の担保と患者の安全を最優先に、個々の職員が「できることから始める」という意識をもち、日常的かつ継続的に温室効果ガス排出に努める。
・運搬等について以下の通り実施している。
（配送方法）
第11条　受注者が、自動車を使用して物品等を配送する場合は、低公害車（排出ガスを発生しない自動車又は排出ガスの発生量が相当程度少ないと認められる自動車で、九都県市指定低公害車等として指定されたものをいう。）の使用及びエコドライブ（アイドリングストップや急発進・急加速をしないなど、環境に配慮した自動車の使い方をいう。）を実施しなければならない。
・緑地保全について
敷地内の公開空地は広い緑化スペースがあり、地域の方々の憩いの場として利用していただいている。</t>
  </si>
  <si>
    <t>基準年度翌年から工場稼働を大幅に減じている為、当面は排出量の大幅な増加は見込んでおりません</t>
  </si>
  <si>
    <t>アジア５合同会社
代表社員　ｱｼﾞｱ・ﾌｧｲﾌﾞ・ｼﾝｶﾞﾎﾟｰﾙ・</t>
  </si>
  <si>
    <t>東京都港区虎ノ門3丁目22番10-201号</t>
  </si>
  <si>
    <t>ﾌﾟﾗｲﾍﾞｰﾄ・ﾘﾐﾃｯﾄﾞ　職務執行者
粟国　正樹</t>
  </si>
  <si>
    <t>アジア５合同会社</t>
  </si>
  <si>
    <t>代表社員　ｱｼﾞｱ・ﾌｧｲﾌﾞ・ｼﾝｶﾞﾎﾟｰﾙ・ﾌﾟﾗｲﾍﾞｰﾄ・ﾘﾐﾃｯﾄﾞ　職務執行者　粟国 正樹</t>
  </si>
  <si>
    <t>2022年度内において事業者の変更(売買による譲渡)有り
旧事業者：合同会社ゼストリーシング
旧事業者の所有期間終了日：2022年9月30日
報告書の過年度データは合同会社ゼストリーシングが報告に用いた数値を記載した。
■4の1 目標の進捗および達成状況の説明（2022年度）
基準年度(2019年度)に比べ、第2年度の2021年度と20222年度でエネルギー使用量増加によって温室効果ガスの排出量が増加している。エネルギー使用量は複数の要因で増加している。
基準年度(2019年度)に比べ、空調デマンドのピーク分散の施策を2021年度から開始。空調の運転時間が過去年よりも長くなったことで熱エネルギーおよび搬送動力（電気エネルギー）の使用量が増加した。
また、冬季における室内空気環境改善（湿度）の施策で、空調機の最低風量を増量した結果、搬送動力（電気エネルギー）の増加になったことも原因の一つとして挙げられる。
2022年度のエネルギー使用量が2021年度に対して増加した要因は次のものが考えられる。
テナントの入退去によりエネルギー使用量の増減があったものの、2022年4月～2022年9月にかけての空調（冷水）使用量の前年比増加が多かった。この期間における横浜市西区みなとみらい地区の冷水利用量は地区内全体で前年に比べ増加している。ビル空調の運転時間変更などの運用変更は実施しておらず、単純に気温/湿度が前年度に比べ高くなったことが原因と考えられる。</t>
  </si>
  <si>
    <t>コロナ状況の変化により店舗売上回復傾向に伴う電力使用量及び原単位増となるが、３ヵ年では3.3％の削減達成</t>
  </si>
  <si>
    <t>コロナ禍での活動であるため換気を行う必要があり、電気を無駄に使用しなければならない事情もあった。２０２２年度は電力を東京電力に切り替えた為、Co2の排出量は大きく減った。</t>
  </si>
  <si>
    <t>10kwｘ4台</t>
  </si>
  <si>
    <t>新型コロナウイルス対策として強制換気を続ける。</t>
  </si>
  <si>
    <t>コロナ禍が続いたが、エネルギーの使用量も若干減り、電力会社を東京電力に変更したため、Co2排出量は大幅に削減された。</t>
  </si>
  <si>
    <t>ターミナル取り扱いコンテナ量が大幅に増加したため、その分、荷役機器の稼働時間が大きく伸びた</t>
  </si>
  <si>
    <t>発電容量：250kW</t>
  </si>
  <si>
    <t>・通勤バスの燃料を軽油からバイオ燃料を使用（2022 7月～実施）　　　　　　　　　　　　　　　　　　　　　　・トイレのペパータオルの廃止　　　　　　　　　　　　　　　　　　　　　　　　　　　　　　　　　　　　　　　　　　・自販機の数台撤去</t>
  </si>
  <si>
    <t>節電・リサイクルの徹底。　　　　　　　　　　　　　　　　　　　　　　　　　　　　　　　　　　　　　　　　各照明のLED化。</t>
  </si>
  <si>
    <t>代表取締役社長　生駒 浩一</t>
  </si>
  <si>
    <t>代表取締役社長 生駒浩一</t>
  </si>
  <si>
    <t>全社の売上高が、2022年度は工場創設以来過去最低となり、基準年度より22％減少しました。設備稼働減等で排出量は減少しましたが、売上高減の幅が大きく、原単位は大きく悪化となりました。</t>
  </si>
  <si>
    <t>生産に影響のない場所へは、インバーター制御</t>
  </si>
  <si>
    <t>・毎日、水道主メーター値を記録し、増量（漏水懸念）値の場合、原因追求を実施している。
・廃棄物の排出量については、１回／6ヵ月　開催されている環境会議の席上にて、実績状況を報告し、各部門で情報を共有しています。また、各事業部が個別の製品について歩留改善に取組み、廃棄物量の削減を図っています。
・国内クレジットに加盟し、年間電力量5％分について取引を行ない排出量削減につとめています。</t>
  </si>
  <si>
    <t>【基本方針】
光通信・電子部品，硝子加工，硝子セラミックス事業を通じて、省資源，省エネルギー，廃棄物減量・
再資源化に取組みます。
【2023年度省エネ計画案件】
・本社工場 連続24時間電気炉 排気装置インバータ制御検討 7.5kWモーター 削減率目標 5％
→期待効果 2kL/年
・横浜工場  生産計画変更によるコンプレッサー定格37kW（3機）の運転見直し
→期待効果 31kL／年</t>
  </si>
  <si>
    <t>エネルギー算入は2か月間の実績。</t>
  </si>
  <si>
    <t>横浜テクノロジーキャンパス　環境施設技術担当</t>
  </si>
  <si>
    <t xml:space="preserve">【遡及修正】
　2022年提出の地球温暖化対策実施状況報告書（第一年度報告）において、
調整後排出量の算定に際し、電力会社のメニュー選択に誤りがあったことが判明した。
横浜市と協議の上、2023年提出の地球温暖化対策実施状況報告書（第二年度報告）
にて、第一年度の調整後排出量並びにその削減率の数値を修正した。
ア 総括票「４の１ 温室効果ガスの排出の抑制に係る目標等の状況」
(ｱ) 第一年度の調整後排出量とその削減率　　
</t>
  </si>
  <si>
    <t>蛍光灯をLEDへ43台更新。夏季の冷凍機故障及び空調設備インバーター故障により負荷増加に加え、新規導入設備及び新規CR稼働により電力量が増加したが生産実績には寄与せず原単位も低下し目標未達となった。</t>
  </si>
  <si>
    <t>地球温暖化防止の取組みとして、当社グループとして温室効果ガス排出量を、２０２０年度基準で、２０３０年度に５０％削減することを目標としています。
当社グループとして非化石化証書付き電力の購入を開始し取組を進めています。</t>
  </si>
  <si>
    <t>東京都港区六本木一丁目9番10号　アークヒルズ仙石山森タワー40階</t>
  </si>
  <si>
    <t>代表社員　ｴｲﾁｴｰﾋﾟｰﾋﾟｰ・ｼﾞｬﾊﾟﾝ・ﾜﾝ・ﾋﾟｰﾃｨｰｲｰ・ｴﾙﾃｨｰﾃﾞｨｰ　職務執行者　長尾誠</t>
  </si>
  <si>
    <t>・コンビニ入居による電気使用量増加
・コロナ規制緩和によるテナントの出社人数増加
　(出社率30%→70%)
・夏季の気温上昇(前年度比＋1℃)による空調用電気の増加</t>
  </si>
  <si>
    <t>・定期的な保全作業実施。</t>
  </si>
  <si>
    <t>稼動の減少</t>
  </si>
  <si>
    <t>整備時期・実施時期は未定です。</t>
  </si>
  <si>
    <t>・空調機運用改善
・長期休暇等での電源OFF推進
・デジタルサイネージによる電力の見える化</t>
  </si>
  <si>
    <t>・帳票電子化による紙ごみの削減
・マイカップ使用の推奨
・取引先への梱包材削減要請
・環境教育を2月に実施
・デジタルサイネージによる電気使用量の見える化と環境意識の啓発
・環境月間6月、省エネ月間2月の活動推進</t>
  </si>
  <si>
    <t>製品温度を下げた商品製造販売。　CO2フリー電力使用（100％）</t>
  </si>
  <si>
    <t>照明設備等の改善、省エネ意識の浸透</t>
  </si>
  <si>
    <t>コロナによる来館客数が前年より増加</t>
  </si>
  <si>
    <t>キリンホールディングス株式会社
湘南リサーチパーク</t>
  </si>
  <si>
    <t>神奈川県藤沢市村岡東2-26-1</t>
  </si>
  <si>
    <t>ｷﾘﾝﾎｰﾙﾃﾞｨﾝｸﾞｽ株式会社福浦ﾘｻｰﾁﾊﾟｰｸは2023年3月31日を以て閉鎖いたしました｡2022年度は閉鎖に向けて研究機能の移転のためｴﾈﾙｷﾞｰ使用量が減りました。</t>
  </si>
  <si>
    <t>「22年各月分.xlsx」参照</t>
  </si>
  <si>
    <t>事業活動も増加しエネルギー量も人員数も伸びたが、その割にエネルギー量の伸びを抑える事ができた為、原単位を改善することが出来た</t>
  </si>
  <si>
    <t>国内クレジット  MIN2022-07</t>
  </si>
  <si>
    <t>Apple Japan YTC</t>
  </si>
  <si>
    <t>国内クレジット  MIN2022-08</t>
  </si>
  <si>
    <t>1038パネル　総発電容量=295.83kw</t>
  </si>
  <si>
    <t>319,697(2022年）</t>
  </si>
  <si>
    <t>自動車通勤の抑制
在宅勤務の促進</t>
  </si>
  <si>
    <t>2022年大規模改修工事で熱源空調機器入替、2019年に比べ事業活動量減(2019年稼働330日、2022年207日)</t>
  </si>
  <si>
    <t>東京都港区赤坂3-2-6　アパ赤坂中央ビル8階</t>
  </si>
  <si>
    <t>コロナ対応により、1年間の内、通常営業期間より行政への建物貸出し期間が長いため、エネルギー使用量は正常値ではない。</t>
  </si>
  <si>
    <t>1事業所は、1年間の内、通常営業より行政への建物貸出し期間の方が長く、他1事業所は、1年間全て行政への建物貸出し期間である。</t>
  </si>
  <si>
    <t>基準年度（2019年）より第三年度（2022年）も生産規模は伸びているが、消費電力抑制施策や生産性向上施策などにより温室ガス排出は抑えられている。</t>
  </si>
  <si>
    <t>20年度、21年度は目標を上回る削減を実施。22年度も目標達成見込みだったが、(株)東芝 横浜事業所のコージェネレーションシステムの更新トラブルにより、自社ではコントロールできない部分でエネルギーが増える結果となり、目標を下回った。</t>
  </si>
  <si>
    <t>(株)東芝からの受電であり、権限がない。</t>
  </si>
  <si>
    <t>・当社は横浜地区に加え、グループ各拠点で環境活動を展開し、地球温暖化防止に取り組んでいます。
・製品分野でも、製品設計・開発段階、資材調達段階から省エネと製品に含有する化学物質の管理に取り組み、環境に配慮した製品を創出しています。</t>
  </si>
  <si>
    <t>・当社は、自社の環境活動の基本指針として「環境方針」を策定しており、その中で「気候変動緩和のため、事業活動に伴い発生する温室効果ガスの削減に取り組みます。」と宣言して、地球温暖化防止の活動を展開しています。
・当社を含む東芝グループでＳＢＴ認定を取得しています。2050年には東芝グループのバリューチェーン全体でカーボンニュートラル達成を目指しています。
・当社グループでは2030年までの再生可能エネルギー（再エネ）利用100%を目指しています。実現に向けて省エネの推進とＰＰＡの導入と合わせ、再エネの積極的な導入を進めてまいります。
・当社の横浜地区は、省エネ施策を着実に進めていますが、22年度は、(株)東芝 横浜事業所のコージェネレーションシステム（ＣＧＳ）の更新時にトラブル発生し、コントロールできない部分でエネルギーが増える結果になってしまいました。このトラブルがなければ、目標を達成したものと推定しています。23年度はＣＧＳが再稼働していますので、省エネが促進されるものと考えています。</t>
  </si>
  <si>
    <t>2022年度は新型コロナウイルスによる影響も少なくなりつつあり、前年度比では排出量は増加した。一方で、商業施設を新規取得（キテラプラザ青葉台）したことで原単位分母である面積が増加したことで基準年度比の原単位は減少した。</t>
  </si>
  <si>
    <t>工場リニューアル準備のため他事業所に生産移転をすすめた為電気使用量が大幅に減少しCO2排出量も減少した。</t>
  </si>
  <si>
    <t>・食堂電気の間引き、事務所の昼休みの時は消灯している。　　　　　　　　　　　　　　　　　　　　　　　　　・老朽化した設備について、部分的に省エネに配慮した設備へ更新している。</t>
  </si>
  <si>
    <t>2019年度以降、4店舗が閉店となったためCo2排出量は減となりましたが、ここ数年はコロナ対策で「店内換気を積極的に行う」等を行ったため実質の排出量（原単位）は増になったと考えています。</t>
  </si>
  <si>
    <t>基準年度より店舗数が増加し、かつコロナウイルスの影響が無くなり営業時間が通常に戻った事から、特定温室効果ガス排出量は増加した。しかし、原単位では目標値を上回っている。</t>
  </si>
  <si>
    <t>運営支援本部総務部</t>
  </si>
  <si>
    <t>新規施設の開設、施設の移転によりエネルギー使用量が増加している。また、コロナ対策により換気等実施により使用効率の低下、また、リース車両の納車時期不安定により、現行車両の継続使用による使用量の増加。</t>
  </si>
  <si>
    <t>東京都千代田区大手町一丁目2番1号　Otemachi Oneタワー6階</t>
  </si>
  <si>
    <t>デジタルエッジ・シンガポール・ホールディングス・ピーティーイーリミテッド 職務執行者　古田 敬</t>
  </si>
  <si>
    <t>神奈川県横浜市都筑区二の丸1番2号</t>
  </si>
  <si>
    <t>本社事務所</t>
  </si>
  <si>
    <t>【平日】10:00　～　17:00　（事前連絡が必要）</t>
  </si>
  <si>
    <t>百台</t>
  </si>
  <si>
    <t>1か所 総発電容量 10〔kW〕
【型番 MD-PH227Y(ﾊﾟﾅｿﾆｯｸ)】</t>
  </si>
  <si>
    <t>神奈川県横浜市都筑区池辺町４２６１番地</t>
  </si>
  <si>
    <t>代表取締役　永易　正吏</t>
  </si>
  <si>
    <t>品質保証センター　環境推進部</t>
  </si>
  <si>
    <t>月曜から金曜まで14:00～17:00
（国民の祝日・年末年始・ｺﾞｰﾙﾃﾞﾝｳｨｰｸ・夏季休暇は除く）</t>
  </si>
  <si>
    <t>試験機の稼働増加により、調整後が目標を上回った。</t>
  </si>
  <si>
    <t>PAS A横浜ビル</t>
  </si>
  <si>
    <t>PAS A横浜ビル
（非化石証書）</t>
  </si>
  <si>
    <t>PAS 佐江戸車両試験場
（非化石証書）</t>
  </si>
  <si>
    <t>パナソニックグループとして、2030年度までに全事業会社のCO2排出量の実質ゼロ化を目指し、
省エネ、再エネ利活用、再エネ調達、に取り組む。
・A横浜ビルは、再生可能エネルギー調達※により、2022年1月より
　CO2排出量実質ゼロ（カーボンニュートラル）を達成
・佐江戸車両試験場は、再生可能エネルギー調達※により
　2021年10月よりCO2排出量実質ゼロ（カーボンニュートラル）を達成
  ※非化石証書、J-クレジット含む</t>
  </si>
  <si>
    <t>410</t>
  </si>
  <si>
    <t>ピーピーエフエー・ジャパン・シックス特定目的会社</t>
  </si>
  <si>
    <t>東京都江東区亀戸六丁目56番15号</t>
  </si>
  <si>
    <t>取締役　中村　武</t>
  </si>
  <si>
    <t>横浜野村ビル　防災センター</t>
  </si>
  <si>
    <t>神奈川県横浜市西区みなとみらい4-4-1</t>
  </si>
  <si>
    <t>再エネ電力の購入により調整後排出量30%削減目標を上回ることが出来た。</t>
  </si>
  <si>
    <t>411</t>
  </si>
  <si>
    <t>ソニーグループ株式会社</t>
  </si>
  <si>
    <t>東京都港区港南1-7-1</t>
  </si>
  <si>
    <t>代表執行役　吉田　憲一郎</t>
  </si>
  <si>
    <t>ソニーシティみなとみらい受付（事前連絡要）</t>
  </si>
  <si>
    <t>神奈川県横浜市西区みなとみらい5-1-1</t>
  </si>
  <si>
    <t>9:00-17:00</t>
  </si>
  <si>
    <t>2022年度から2023年度にかけて他事業所から転入を予定しており、基準年度の排出量に対して増加する見込み。但し、原単位2%以上改善目標について計画を上回っている。</t>
  </si>
  <si>
    <t>ビルオーナー・ビル管理会社等と定期的に省エネ施策の対策や検討を実施</t>
  </si>
  <si>
    <t>412</t>
  </si>
  <si>
    <t>パナソニック コネクト株式会社</t>
  </si>
  <si>
    <t>東京都中央区銀座8丁目21番1号 住友不動産汐留浜離宮ビル</t>
  </si>
  <si>
    <t>社長　樋口 泰行</t>
  </si>
  <si>
    <t>地道な省エネ活動により、エネルギー使用量は前年比99.7%と僅かに減少したが、電力会社のCO2換算係数の悪化に伴い、温室効果ガス排出量は増加となった。</t>
  </si>
  <si>
    <t>パナソニックグループでは、「Panasonic GREEN IMPACT」の取組みを通じて、2030年度までに自社のCO2排出量実質ゼロ化を目指します
　URL:https://holdings.panasonic/jp/corporate/panasonic-green-impact/action.html</t>
  </si>
  <si>
    <t>413</t>
  </si>
  <si>
    <t xml:space="preserve">ＳＯＳｉＬＡ物流リート投資法人 </t>
  </si>
  <si>
    <t>東京都中央区京橋１丁目１７番１０号</t>
  </si>
  <si>
    <t>執行役員　松本　展彦</t>
  </si>
  <si>
    <t>ＳＯＳｉＬＡ物流リート投資法人</t>
  </si>
  <si>
    <t>住商リアルティ・マネジメント株式会社　上場リート事業部</t>
  </si>
  <si>
    <t>東京都中央区京橋１丁目１７番１０号住友商事京橋ビル9F</t>
  </si>
  <si>
    <t>新型コロナ感染症による巣ごもり需要に伴い取り扱い荷物量は増えており、施設のエネルギー使用量も増加傾向にある。</t>
  </si>
  <si>
    <t>SOSiLA横浜港北(125千kWh)</t>
  </si>
  <si>
    <t>築浅倉庫でもあるので省エネ対策への設備投資計画は現状ないが、非化石証書の利用を促進して、排出量削減に取り組んでいる。</t>
  </si>
  <si>
    <t>414</t>
  </si>
  <si>
    <t>株式会社村田製作所</t>
  </si>
  <si>
    <t>京都府長岡京市東神足１丁目１０番１号</t>
  </si>
  <si>
    <t>代表取締役社長　中島　規巨</t>
  </si>
  <si>
    <t>京都府長岡京市東神足1丁目10番1号</t>
  </si>
  <si>
    <t>株式会社村田製作所　みなとみらいイノベーションセンター</t>
  </si>
  <si>
    <t>神奈川県横浜市西区みなとみらい4丁目3-8</t>
  </si>
  <si>
    <t>月曜から金曜まで(自社で定める休業日を除く)
10:00～16:00(12:00～13:00は除く)
※要事前連絡：045-227-3103</t>
  </si>
  <si>
    <t>事業所所属人数の増加</t>
  </si>
  <si>
    <t>出力34.75kW</t>
  </si>
  <si>
    <t>【水道】雨水のトイレ洗浄水への再利用
【廃棄物】分別の徹底と従業員の教育</t>
  </si>
  <si>
    <t>東京都渋谷区千駄ヶ谷五丁目33番8号</t>
  </si>
  <si>
    <t>代表取締役社長　西野　史尚</t>
  </si>
  <si>
    <t>代表取締役社長 西野　史尚</t>
  </si>
  <si>
    <t>東京都渋谷区千駄ヶ谷５－３３－８　サウスゲート新宿ビル６階</t>
  </si>
  <si>
    <t>https://www.jr-cross.co.jp/</t>
  </si>
  <si>
    <t>コロナ収束による営業収益の増加により、原単位が大幅に改善した。また、リニューアルによる店舗休業（１店舗、約半年）と、ガス使用店舗減により、エネルギー使用量が減少した結果、CO₂排出量も減少した。</t>
  </si>
  <si>
    <t>物流改革（配送体制の変更、便数減）を実施し、配送によるCO₂排出量の削減に取り組んだ。同時に、サンドイッチやおにぎり等のパッケージを改良することで、食料品の消費期限を延長した結果、フードロスも削減することができた。</t>
  </si>
  <si>
    <t>神奈川県横浜市磯子区新杉田町8番1</t>
  </si>
  <si>
    <t xml:space="preserve">代表取締役社長 高松 潤 </t>
  </si>
  <si>
    <t>本社　生産部　環境設備グループ</t>
  </si>
  <si>
    <t>０９：００～１７：００</t>
  </si>
  <si>
    <t>省エネ活動推進による改善</t>
  </si>
  <si>
    <t>2021年度の実績5,034t-CO2（電力使用量1,126 万kWh/年）に対して、事業拡大の計画にともなう製造能力の増強により、2024年度の排出量を5,208t-CO2（電力使用量1,165 万kWh/年）を見込んでいる。
ただし排出抑制活動として、省エネ施策（前年比1%相当の電力施策の実施）の継続及び再エネ比率を上げていく計画があり、2023年度は、基準比12.5%削減（電力使用量146 万kWh/年削減）、2024年度は、基準比25.0%削減（電力使用量292 万kWh/年削減）が予定されているため、最終排出量3,902t-CO2を目指していきます。</t>
  </si>
  <si>
    <t>423</t>
  </si>
  <si>
    <t>株式会社レンタルのニッケン</t>
  </si>
  <si>
    <t>東京都千代田区永田町２丁目１４番２号</t>
  </si>
  <si>
    <t>代表取締役　齊藤　良幸</t>
  </si>
  <si>
    <t>事務所に備え置き一般の閲覧に供する</t>
  </si>
  <si>
    <t>年間走行距離は減少したものの、燃費の良くないディーゼル車のレンタルが増加したと思われます。</t>
  </si>
  <si>
    <t>実施年度</t>
  </si>
  <si>
    <t>11　特記事項</t>
  </si>
  <si>
    <t>報告書と自主項目シートの自主対策に関するデータを修正。
報告書シートにU列を挿入したことに伴い、vlookup関数の参照列番号を+1(20列目以降）</t>
    <rPh sb="28" eb="31">
      <t>ホウコクショ</t>
    </rPh>
    <rPh sb="36" eb="37">
      <t>レツ</t>
    </rPh>
    <rPh sb="38" eb="40">
      <t>ソウニュウ</t>
    </rPh>
    <rPh sb="45" eb="46">
      <t>トモナ</t>
    </rPh>
    <rPh sb="55" eb="57">
      <t>カンスウ</t>
    </rPh>
    <rPh sb="58" eb="61">
      <t>サンショウレツ</t>
    </rPh>
    <rPh sb="61" eb="63">
      <t>バンゴウ</t>
    </rPh>
    <rPh sb="69" eb="71">
      <t>レツメ</t>
    </rPh>
    <rPh sb="71" eb="73">
      <t>イコウ</t>
    </rPh>
    <phoneticPr fontId="5"/>
  </si>
  <si>
    <t>2023年提出の報告書のビュア画面を開く手順</t>
    <rPh sb="4" eb="7">
      <t>ネンテイシュツ</t>
    </rPh>
    <rPh sb="8" eb="11">
      <t>ホウコクショ</t>
    </rPh>
    <rPh sb="15" eb="17">
      <t>ガメン</t>
    </rPh>
    <rPh sb="18" eb="19">
      <t>ヒラ</t>
    </rPh>
    <rPh sb="20" eb="22">
      <t>テジュン</t>
    </rPh>
    <phoneticPr fontId="5"/>
  </si>
  <si>
    <t>シート名を変更
報6L18に参照式がなかったため、新たに設置
報4シートのH5,H50,H67のフォントサイズを10ptから9ptに変更</t>
    <rPh sb="3" eb="4">
      <t>メイ</t>
    </rPh>
    <rPh sb="5" eb="7">
      <t>ヘンコウ</t>
    </rPh>
    <rPh sb="8" eb="9">
      <t>ホウ</t>
    </rPh>
    <rPh sb="14" eb="17">
      <t>サンショウシキ</t>
    </rPh>
    <rPh sb="25" eb="26">
      <t>アラ</t>
    </rPh>
    <rPh sb="28" eb="30">
      <t>セッチ</t>
    </rPh>
    <rPh sb="31" eb="32">
      <t>ホウ</t>
    </rPh>
    <rPh sb="66" eb="68">
      <t>ヘンコウ</t>
    </rPh>
    <phoneticPr fontId="5"/>
  </si>
  <si>
    <r>
      <t>削減量
[t-CO</t>
    </r>
    <r>
      <rPr>
        <vertAlign val="subscript"/>
        <sz val="10"/>
        <rFont val="ＭＳ 明朝"/>
        <family val="1"/>
        <charset val="128"/>
      </rPr>
      <t>2</t>
    </r>
    <r>
      <rPr>
        <sz val="10"/>
        <rFont val="ＭＳ 明朝"/>
        <family val="1"/>
        <charset val="128"/>
      </rPr>
      <t>]</t>
    </r>
    <rPh sb="0" eb="2">
      <t>サクゲン</t>
    </rPh>
    <rPh sb="2" eb="3">
      <t>リョウ</t>
    </rPh>
    <phoneticPr fontId="5"/>
  </si>
  <si>
    <r>
      <rPr>
        <sz val="10"/>
        <rFont val="ＭＳ Ｐ明朝"/>
        <family val="1"/>
        <charset val="128"/>
      </rPr>
      <t>ボイラー</t>
    </r>
    <r>
      <rPr>
        <sz val="10"/>
        <rFont val="ＭＳ 明朝"/>
        <family val="1"/>
        <charset val="128"/>
      </rPr>
      <t>の管理</t>
    </r>
    <rPh sb="5" eb="7">
      <t>カンリ</t>
    </rPh>
    <phoneticPr fontId="5"/>
  </si>
  <si>
    <r>
      <t>① 燃焼設備及び使用する燃料の種類に応じて、排出ガスにおける空気比の値が基準空気比</t>
    </r>
    <r>
      <rPr>
        <sz val="6"/>
        <rFont val="ＭＳ 明朝"/>
        <family val="1"/>
        <charset val="128"/>
      </rPr>
      <t>※</t>
    </r>
    <r>
      <rPr>
        <sz val="9"/>
        <rFont val="ＭＳ 明朝"/>
        <family val="1"/>
        <charset val="128"/>
      </rPr>
      <t>以下になるような、空気比についての管理基準を設定している。
② 管理基準に基づいた運用を実施している。</t>
    </r>
    <rPh sb="64" eb="66">
      <t>セッテイ</t>
    </rPh>
    <phoneticPr fontId="5"/>
  </si>
  <si>
    <t>※小数点以下を表示するに
　はセルの位取りを変更を</t>
    <rPh sb="1" eb="6">
      <t>ショウスウテンイカ</t>
    </rPh>
    <rPh sb="7" eb="9">
      <t>ヒョウジ</t>
    </rPh>
    <rPh sb="18" eb="20">
      <t>クライド</t>
    </rPh>
    <rPh sb="22" eb="24">
      <t>ヘンコウ</t>
    </rPh>
    <phoneticPr fontId="5"/>
  </si>
  <si>
    <t>株式会社インターネットイニシアティブ</t>
    <phoneticPr fontId="5"/>
  </si>
  <si>
    <t>株式会社インターネットイニシアティブ</t>
    <phoneticPr fontId="71"/>
  </si>
  <si>
    <t>東京都千代田区富士見二丁目10番2号</t>
  </si>
  <si>
    <t>代表取締役社長　勝　栄二郎</t>
  </si>
  <si>
    <t>東京都千代田区富士見2－10－2</t>
  </si>
  <si>
    <t>1号</t>
    <phoneticPr fontId="74"/>
  </si>
  <si>
    <t>3号</t>
    <phoneticPr fontId="74"/>
  </si>
  <si>
    <t>有</t>
    <phoneticPr fontId="74"/>
  </si>
  <si>
    <t>本社　事業基盤システム部　オフィスファシリティ課窓口</t>
  </si>
  <si>
    <t>営業時間（平日9時　～　17時30分）</t>
  </si>
  <si>
    <t>目標を下回った</t>
    <phoneticPr fontId="71"/>
  </si>
  <si>
    <t>なし</t>
    <phoneticPr fontId="71"/>
  </si>
  <si>
    <t>減</t>
    <phoneticPr fontId="71"/>
  </si>
  <si>
    <t>034</t>
    <phoneticPr fontId="5"/>
  </si>
  <si>
    <t>京浜ハイヤー株式会社</t>
    <phoneticPr fontId="5"/>
  </si>
  <si>
    <t>r01</t>
    <phoneticPr fontId="5"/>
  </si>
  <si>
    <t>r02</t>
    <phoneticPr fontId="5"/>
  </si>
  <si>
    <t>r03</t>
    <phoneticPr fontId="5"/>
  </si>
  <si>
    <t>r04</t>
    <phoneticPr fontId="5"/>
  </si>
  <si>
    <t>r05</t>
    <phoneticPr fontId="5"/>
  </si>
  <si>
    <t>NS環境</t>
    <rPh sb="2" eb="4">
      <t>カンキョウ</t>
    </rPh>
    <phoneticPr fontId="5"/>
  </si>
  <si>
    <t>r06</t>
    <phoneticPr fontId="5"/>
  </si>
  <si>
    <t>NS納入品を修正。（野呂）
①「報告書」に034_京浜ハイヤー株式会社と295_株式会社インターネットイニシアティブのデータを追加し、セルD2の集計日付を2024/2/29に変更した。
②「はじめに」の事業者リストに上記2社を追記した。</t>
    <rPh sb="2" eb="5">
      <t>ノウニュウヒン</t>
    </rPh>
    <rPh sb="6" eb="8">
      <t>シュウセイ</t>
    </rPh>
    <rPh sb="10" eb="12">
      <t>ノロ</t>
    </rPh>
    <rPh sb="16" eb="19">
      <t>ホウコクショ</t>
    </rPh>
    <rPh sb="63" eb="65">
      <t>ツイカ</t>
    </rPh>
    <rPh sb="72" eb="74">
      <t>シュウケイ</t>
    </rPh>
    <rPh sb="74" eb="76">
      <t>ヒヅケ</t>
    </rPh>
    <rPh sb="87" eb="89">
      <t>ヘンコウ</t>
    </rPh>
    <rPh sb="101" eb="104">
      <t>ジギョウシャ</t>
    </rPh>
    <rPh sb="108" eb="110">
      <t>ジョウキ</t>
    </rPh>
    <rPh sb="111" eb="112">
      <t>シャ</t>
    </rPh>
    <rPh sb="113" eb="115">
      <t>ツイキ</t>
    </rPh>
    <phoneticPr fontId="5"/>
  </si>
  <si>
    <t>2022年度
10月稼働</t>
    <phoneticPr fontId="5"/>
  </si>
  <si>
    <t>「自主項目」のI列（実施年度）の値がシリアル値で取得されている場合（黄色セル）ビュア画面で正しく表示されないので報告書提出時の記載になるよう修正した。</t>
    <rPh sb="1" eb="5">
      <t>ジシュコウモク</t>
    </rPh>
    <rPh sb="8" eb="9">
      <t>レツ</t>
    </rPh>
    <rPh sb="10" eb="14">
      <t>ジッシネンド</t>
    </rPh>
    <rPh sb="16" eb="17">
      <t>アタイ</t>
    </rPh>
    <rPh sb="22" eb="23">
      <t>チ</t>
    </rPh>
    <rPh sb="24" eb="26">
      <t>シュトク</t>
    </rPh>
    <rPh sb="31" eb="33">
      <t>バアイ</t>
    </rPh>
    <rPh sb="34" eb="36">
      <t>キイロ</t>
    </rPh>
    <rPh sb="42" eb="44">
      <t>ガメン</t>
    </rPh>
    <rPh sb="45" eb="46">
      <t>タダ</t>
    </rPh>
    <rPh sb="48" eb="50">
      <t>ヒョウジ</t>
    </rPh>
    <rPh sb="56" eb="59">
      <t>ホウコクショ</t>
    </rPh>
    <rPh sb="59" eb="62">
      <t>テイシュツジ</t>
    </rPh>
    <rPh sb="63" eb="65">
      <t>キサイ</t>
    </rPh>
    <rPh sb="70" eb="72">
      <t>シュウセイ</t>
    </rPh>
    <phoneticPr fontId="5"/>
  </si>
  <si>
    <t>「報2」のセルO17の式「=IF(VLOOKUP(報1!$AR$3,報告書!$B$14:$IE$325,74)="",0,IF(VLOOKUP(報1!$AR$3,報告書!$B$14:$IE$325,74)="あり",1,21))」が間違っているため、省エネ取組「なし」のケースが正しくビュア画面に表示されない。式の最後の「21」は「2」であるべきでそのように修正した。</t>
    <rPh sb="1" eb="2">
      <t>ホウ</t>
    </rPh>
    <rPh sb="11" eb="12">
      <t>シキ</t>
    </rPh>
    <rPh sb="116" eb="118">
      <t>マチガ</t>
    </rPh>
    <rPh sb="125" eb="126">
      <t>ショウ</t>
    </rPh>
    <rPh sb="128" eb="130">
      <t>トリクミ</t>
    </rPh>
    <rPh sb="139" eb="140">
      <t>タダ</t>
    </rPh>
    <rPh sb="145" eb="147">
      <t>ガメン</t>
    </rPh>
    <rPh sb="148" eb="150">
      <t>ヒョウジ</t>
    </rPh>
    <rPh sb="155" eb="156">
      <t>シキ</t>
    </rPh>
    <rPh sb="157" eb="159">
      <t>サイゴ</t>
    </rPh>
    <rPh sb="179" eb="181">
      <t>シュウセイ</t>
    </rPh>
    <phoneticPr fontId="5"/>
  </si>
  <si>
    <t>「報2」の４の１及び４の２の達成状況欄のテキストボックス（「目標を上回った」など）のフォントがゴシックで11ポイントが選ばれていた。突出感が出るので、周囲と合わせ「MS明朝」「10ポイント」に修正した。</t>
    <rPh sb="1" eb="2">
      <t>ホウ</t>
    </rPh>
    <rPh sb="8" eb="9">
      <t>オヨ</t>
    </rPh>
    <rPh sb="14" eb="18">
      <t>タッセイジョウキョウ</t>
    </rPh>
    <rPh sb="18" eb="19">
      <t>ラン</t>
    </rPh>
    <rPh sb="30" eb="32">
      <t>モクヒョウ</t>
    </rPh>
    <rPh sb="33" eb="35">
      <t>ウワマワ</t>
    </rPh>
    <rPh sb="59" eb="60">
      <t>エラ</t>
    </rPh>
    <rPh sb="66" eb="69">
      <t>トッシュツカン</t>
    </rPh>
    <rPh sb="70" eb="71">
      <t>デ</t>
    </rPh>
    <rPh sb="75" eb="77">
      <t>シュウイ</t>
    </rPh>
    <rPh sb="78" eb="79">
      <t>ア</t>
    </rPh>
    <rPh sb="84" eb="86">
      <t>ミンチョウ</t>
    </rPh>
    <rPh sb="96" eb="98">
      <t>シュウセイ</t>
    </rPh>
    <phoneticPr fontId="5"/>
  </si>
  <si>
    <t>「報3」の６の「発電等の実績」で通常の表示では小数点以下が表示されない。このため、『0.07』の値はビュアでは『0』と表示される。しかし値0.07は保持されているので、セルの位取りを変えれば正しく表示される。そこで、ビュア画面のセルL20に「※小数点以下を表示するにはセルの位取りを変更を」の注意書きを記載した。</t>
    <rPh sb="1" eb="2">
      <t>ホウ</t>
    </rPh>
    <rPh sb="8" eb="10">
      <t>ハツデン</t>
    </rPh>
    <rPh sb="10" eb="11">
      <t>トウ</t>
    </rPh>
    <rPh sb="12" eb="14">
      <t>ジッセキ</t>
    </rPh>
    <rPh sb="16" eb="18">
      <t>ツウジョウ</t>
    </rPh>
    <rPh sb="19" eb="21">
      <t>ヒョウジ</t>
    </rPh>
    <rPh sb="23" eb="26">
      <t>ショウスウテン</t>
    </rPh>
    <rPh sb="26" eb="28">
      <t>イカ</t>
    </rPh>
    <rPh sb="29" eb="31">
      <t>ヒョウジ</t>
    </rPh>
    <rPh sb="146" eb="149">
      <t>チュウイガ</t>
    </rPh>
    <rPh sb="151" eb="153">
      <t>キサイ</t>
    </rPh>
    <phoneticPr fontId="5"/>
  </si>
  <si>
    <t>省エネ活動や生産量の減少により、目標を達成した。
※環境保全条例施行規則第89 条第6 項ただし書きに該当のため非公表</t>
    <phoneticPr fontId="5"/>
  </si>
  <si>
    <t>※</t>
  </si>
  <si>
    <t>※</t>
    <phoneticPr fontId="5"/>
  </si>
  <si>
    <t>条例施行規則第89 条第6 項ただし書きに該当のため非公表</t>
    <phoneticPr fontId="5"/>
  </si>
  <si>
    <t>※条例施行規則第89 条第6 項ただし書きに該当のため非公表</t>
    <phoneticPr fontId="5"/>
  </si>
  <si>
    <t>総括表の記載の一部に非公表申請のあった2事業者の対象数値を非公表にした。026_太平洋糖業、129_JFEスチール。</t>
    <rPh sb="0" eb="3">
      <t>ソウカツヒョウ</t>
    </rPh>
    <rPh sb="4" eb="6">
      <t>キサイ</t>
    </rPh>
    <rPh sb="7" eb="9">
      <t>イチブ</t>
    </rPh>
    <rPh sb="10" eb="13">
      <t>ヒコウヒョウ</t>
    </rPh>
    <rPh sb="13" eb="15">
      <t>シンセイ</t>
    </rPh>
    <rPh sb="20" eb="23">
      <t>ジギョウシャ</t>
    </rPh>
    <rPh sb="24" eb="28">
      <t>タイショウスウチ</t>
    </rPh>
    <rPh sb="29" eb="32">
      <t>ヒコウヒョウ</t>
    </rPh>
    <rPh sb="40" eb="45">
      <t>タイヘイヨウトウギョウ</t>
    </rPh>
    <phoneticPr fontId="5"/>
  </si>
  <si>
    <t>2022年 7月</t>
    <rPh sb="4" eb="5">
      <t>ネン</t>
    </rPh>
    <rPh sb="7" eb="8">
      <t>ガツ</t>
    </rPh>
    <phoneticPr fontId="5"/>
  </si>
  <si>
    <t>2022年 4月</t>
    <rPh sb="4" eb="5">
      <t>ネン</t>
    </rPh>
    <rPh sb="7" eb="8">
      <t>ガツ</t>
    </rPh>
    <phoneticPr fontId="5"/>
  </si>
  <si>
    <t>2022年 7月</t>
    <phoneticPr fontId="5"/>
  </si>
  <si>
    <t>2022年 6月</t>
    <phoneticPr fontId="5"/>
  </si>
  <si>
    <t>034</t>
  </si>
  <si>
    <t>京浜ハイヤー株式会社</t>
  </si>
  <si>
    <t>横浜市港南区最戸１丁目８番５号</t>
  </si>
  <si>
    <t>代表取締役　　岩浦　泰二</t>
  </si>
  <si>
    <t>代表取締役　岩浦　泰二</t>
  </si>
  <si>
    <t>京浜ハイヤー株式会社　上大岡本社営業所</t>
  </si>
  <si>
    <t>９：００　～　１５：００</t>
  </si>
  <si>
    <t>【遡及修正】
　昨年提出の計画書で2021年度末の車両保有台数に誤りが確認されたので、横浜市と協議の上、
報告書の「使用量_3」シートの2021年度末保有台数：134台を144台に修正した。</t>
  </si>
  <si>
    <t>2024/3/11時点</t>
    <phoneticPr fontId="74"/>
  </si>
  <si>
    <t>2024/3/11時点</t>
    <phoneticPr fontId="72"/>
  </si>
  <si>
    <t>あり</t>
    <phoneticPr fontId="74"/>
  </si>
  <si>
    <t>ほぼ変動無し</t>
    <phoneticPr fontId="7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</si>
</sst>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quot;¥&quot;#,##0_);[Red]\(&quot;¥&quot;#,##0\)"/>
    <numFmt numFmtId="177" formatCode="#,##0.00_ "/>
    <numFmt numFmtId="178" formatCode="0.0_ "/>
    <numFmt numFmtId="179" formatCode="#,##0_ "/>
    <numFmt numFmtId="180" formatCode="0.0000_ "/>
    <numFmt numFmtId="181" formatCode="0.000_ "/>
    <numFmt numFmtId="182" formatCode="0.00_ "/>
    <numFmt numFmtId="183" formatCode="#,##0.0_ "/>
    <numFmt numFmtId="184" formatCode="0.0;&quot;▲ &quot;0.0"/>
    <numFmt numFmtId="185" formatCode="00"/>
    <numFmt numFmtId="186" formatCode="yyyy&quot;年　&quot;m&quot;月　&quot;d&quot;日&quot;;@"/>
    <numFmt numFmtId="187" formatCode="&quot;( &quot;General&quot; 年度 )&quot;"/>
    <numFmt numFmtId="188" formatCode="#,##0.000_ "/>
    <numFmt numFmtId="189" formatCode="[$-411]ggge&quot;年&quot;m&quot;月&quot;d&quot;日&quot;;@"/>
    <numFmt numFmtId="190" formatCode="0.00;&quot;▲ &quot;0.00"/>
    <numFmt numFmtId="191" formatCode="yyyy/m/d;@"/>
    <numFmt numFmtId="192" formatCode="m/d;@"/>
    <numFmt numFmtId="193" formatCode="0\ &quot;%&quot;"/>
    <numFmt numFmtId="194" formatCode="#,##0_ ;[Red]\-#,##0\ "/>
    <numFmt numFmtId="195" formatCode="[$-F800]dddd\,\ mmmm\ dd\,\ yyyy"/>
    <numFmt numFmtId="196" formatCode="000"/>
    <numFmt numFmtId="197" formatCode="yyyy&quot;年&quot;m&quot;月&quot;;@"/>
  </numFmts>
  <fonts count="10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
      <color indexed="81"/>
      <name val="ＭＳ Ｐゴシック"/>
      <family val="3"/>
      <charset val="128"/>
    </font>
    <font>
      <sz val="10"/>
      <color rgb="FF000000"/>
      <name val="ＭＳ 明朝"/>
      <family val="1"/>
      <charset val="128"/>
    </font>
    <font>
      <sz val="11"/>
      <color rgb="FF000000"/>
      <name val="ＭＳ Ｐゴシック"/>
      <family val="3"/>
      <charset val="128"/>
    </font>
    <font>
      <sz val="10"/>
      <color rgb="FF000000"/>
      <name val="ＭＳ Ｐゴシック"/>
      <family val="3"/>
      <charset val="128"/>
    </font>
    <font>
      <vertAlign val="subscript"/>
      <sz val="10"/>
      <color rgb="FF000000"/>
      <name val="ＭＳ 明朝"/>
      <family val="1"/>
      <charset val="128"/>
    </font>
    <font>
      <sz val="10.5"/>
      <color indexed="8"/>
      <name val="ＭＳ Ｐゴシック"/>
      <family val="3"/>
      <charset val="128"/>
    </font>
    <font>
      <sz val="10.5"/>
      <color indexed="9"/>
      <name val="ＭＳ Ｐゴシック"/>
      <family val="3"/>
      <charset val="128"/>
    </font>
    <font>
      <b/>
      <sz val="10.5"/>
      <color indexed="9"/>
      <name val="ＭＳ Ｐゴシック"/>
      <family val="3"/>
      <charset val="128"/>
    </font>
    <font>
      <sz val="10.5"/>
      <color indexed="60"/>
      <name val="ＭＳ Ｐゴシック"/>
      <family val="3"/>
      <charset val="128"/>
    </font>
    <font>
      <u/>
      <sz val="11"/>
      <color indexed="12"/>
      <name val="ＭＳ Ｐゴシック"/>
      <family val="3"/>
      <charset val="128"/>
    </font>
    <font>
      <u/>
      <sz val="11"/>
      <color theme="10"/>
      <name val="ＭＳ Ｐゴシック"/>
      <family val="3"/>
      <charset val="128"/>
    </font>
    <font>
      <sz val="10.5"/>
      <color indexed="52"/>
      <name val="ＭＳ Ｐゴシック"/>
      <family val="3"/>
      <charset val="128"/>
    </font>
    <font>
      <sz val="10.5"/>
      <color indexed="20"/>
      <name val="ＭＳ Ｐゴシック"/>
      <family val="3"/>
      <charset val="128"/>
    </font>
    <font>
      <b/>
      <sz val="10.5"/>
      <color indexed="52"/>
      <name val="ＭＳ Ｐゴシック"/>
      <family val="3"/>
      <charset val="128"/>
    </font>
    <font>
      <sz val="10.5"/>
      <color indexed="10"/>
      <name val="ＭＳ Ｐゴシック"/>
      <family val="3"/>
      <charset val="128"/>
    </font>
    <font>
      <sz val="11"/>
      <color theme="1"/>
      <name val="ＭＳ Ｐゴシック"/>
      <family val="3"/>
      <charset val="128"/>
      <scheme val="minor"/>
    </font>
    <font>
      <sz val="11"/>
      <color theme="1"/>
      <name val="ＭＳ Ｐゴシック"/>
      <family val="2"/>
      <scheme val="minor"/>
    </font>
    <font>
      <b/>
      <sz val="10.5"/>
      <color indexed="8"/>
      <name val="ＭＳ Ｐゴシック"/>
      <family val="3"/>
      <charset val="128"/>
    </font>
    <font>
      <b/>
      <sz val="10.5"/>
      <color indexed="63"/>
      <name val="ＭＳ Ｐゴシック"/>
      <family val="3"/>
      <charset val="128"/>
    </font>
    <font>
      <i/>
      <sz val="10.5"/>
      <color indexed="23"/>
      <name val="ＭＳ Ｐゴシック"/>
      <family val="3"/>
      <charset val="128"/>
    </font>
    <font>
      <sz val="10.5"/>
      <color indexed="62"/>
      <name val="ＭＳ Ｐゴシック"/>
      <family val="3"/>
      <charset val="128"/>
    </font>
    <font>
      <sz val="9"/>
      <name val="HG丸ｺﾞｼｯｸM-PRO"/>
      <family val="3"/>
      <charset val="128"/>
    </font>
    <font>
      <sz val="10.5"/>
      <color indexed="17"/>
      <name val="ＭＳ Ｐゴシック"/>
      <family val="3"/>
      <charset val="128"/>
    </font>
    <font>
      <b/>
      <sz val="10"/>
      <color rgb="FF000000"/>
      <name val="ＭＳ Ｐゴシック"/>
      <family val="3"/>
      <charset val="128"/>
    </font>
    <font>
      <vertAlign val="subscript"/>
      <sz val="10"/>
      <color rgb="FF000000"/>
      <name val="ＭＳ Ｐゴシック"/>
      <family val="3"/>
      <charset val="128"/>
    </font>
    <font>
      <b/>
      <sz val="10"/>
      <color rgb="FF000000"/>
      <name val="ＭＳ 明朝"/>
      <family val="1"/>
      <charset val="128"/>
    </font>
    <font>
      <sz val="10"/>
      <color rgb="FF000000"/>
      <name val="ＭＳ Ｐゴシック"/>
      <family val="3"/>
      <charset val="128"/>
      <scheme val="minor"/>
    </font>
    <font>
      <vertAlign val="superscript"/>
      <sz val="10"/>
      <color rgb="FF000000"/>
      <name val="ＭＳ Ｐゴシック"/>
      <family val="3"/>
      <charset val="128"/>
    </font>
    <font>
      <sz val="9"/>
      <color rgb="FF000000"/>
      <name val="ＭＳ 明朝"/>
      <family val="1"/>
      <charset val="128"/>
    </font>
    <font>
      <sz val="8"/>
      <color rgb="FF000000"/>
      <name val="ＭＳ 明朝"/>
      <family val="1"/>
      <charset val="128"/>
    </font>
    <font>
      <sz val="10"/>
      <color rgb="FF000000"/>
      <name val="ＭＳ Ｐ明朝"/>
      <family val="1"/>
      <charset val="128"/>
    </font>
    <font>
      <sz val="11"/>
      <color rgb="FF000000"/>
      <name val="ＭＳ 明朝"/>
      <family val="1"/>
      <charset val="128"/>
    </font>
    <font>
      <sz val="10"/>
      <color rgb="FF000000"/>
      <name val="Century"/>
      <family val="1"/>
    </font>
    <font>
      <b/>
      <sz val="10"/>
      <color rgb="FFFF0000"/>
      <name val="ＭＳ Ｐゴシック"/>
      <family val="3"/>
      <charset val="128"/>
    </font>
    <font>
      <sz val="9"/>
      <color rgb="FF000000"/>
      <name val="ＭＳ Ｐ明朝"/>
      <family val="1"/>
      <charset val="128"/>
    </font>
    <font>
      <sz val="11"/>
      <color rgb="FFFF0000"/>
      <name val="ＭＳ 明朝"/>
      <family val="1"/>
      <charset val="128"/>
    </font>
    <font>
      <sz val="11"/>
      <name val="ＭＳ 明朝"/>
      <family val="1"/>
      <charset val="128"/>
    </font>
    <font>
      <b/>
      <sz val="11"/>
      <name val="ＭＳ Ｐゴシック"/>
      <family val="3"/>
      <charset val="128"/>
    </font>
    <font>
      <sz val="14"/>
      <color rgb="FF000000"/>
      <name val="ＭＳ ゴシック"/>
      <family val="3"/>
      <charset val="128"/>
    </font>
    <font>
      <sz val="11"/>
      <color rgb="FF000000"/>
      <name val="ＭＳ ゴシック"/>
      <family val="3"/>
      <charset val="128"/>
    </font>
    <font>
      <vertAlign val="superscript"/>
      <sz val="10"/>
      <color rgb="FF000000"/>
      <name val="ＭＳ 明朝"/>
      <family val="1"/>
      <charset val="128"/>
    </font>
    <font>
      <sz val="10"/>
      <name val="ＭＳ 明朝"/>
      <family val="1"/>
      <charset val="128"/>
    </font>
    <font>
      <sz val="9"/>
      <color rgb="FF000000"/>
      <name val="Meiryo UI"/>
      <family val="3"/>
      <charset val="128"/>
    </font>
    <font>
      <sz val="11"/>
      <color rgb="FFC00000"/>
      <name val="HGPｺﾞｼｯｸM"/>
      <family val="3"/>
      <charset val="128"/>
    </font>
    <font>
      <sz val="11"/>
      <color theme="1"/>
      <name val="HGPｺﾞｼｯｸM"/>
      <family val="3"/>
      <charset val="128"/>
    </font>
    <font>
      <sz val="11"/>
      <color rgb="FFFF0000"/>
      <name val="HGPｺﾞｼｯｸM"/>
      <family val="3"/>
      <charset val="128"/>
    </font>
    <font>
      <sz val="11"/>
      <color rgb="FF800000"/>
      <name val="HGPｺﾞｼｯｸM"/>
      <family val="3"/>
      <charset val="128"/>
    </font>
    <font>
      <sz val="6"/>
      <name val="ＭＳ Ｐゴシック"/>
      <family val="2"/>
      <charset val="128"/>
      <scheme val="minor"/>
    </font>
    <font>
      <b/>
      <sz val="11"/>
      <color theme="3"/>
      <name val="ＭＳ Ｐゴシック"/>
      <family val="2"/>
      <charset val="128"/>
      <scheme val="minor"/>
    </font>
    <font>
      <b/>
      <sz val="12"/>
      <color theme="1"/>
      <name val="HGPｺﾞｼｯｸM"/>
      <family val="3"/>
      <charset val="128"/>
    </font>
    <font>
      <b/>
      <sz val="15"/>
      <color theme="3"/>
      <name val="ＭＳ Ｐゴシック"/>
      <family val="2"/>
      <charset val="128"/>
      <scheme val="minor"/>
    </font>
    <font>
      <b/>
      <sz val="14"/>
      <color theme="1"/>
      <name val="HGPｺﾞｼｯｸM"/>
      <family val="3"/>
      <charset val="128"/>
    </font>
    <font>
      <sz val="9"/>
      <color theme="1"/>
      <name val="HGPｺﾞｼｯｸM"/>
      <family val="3"/>
      <charset val="128"/>
    </font>
    <font>
      <sz val="11"/>
      <color theme="5" tint="-0.499984740745262"/>
      <name val="HGPｺﾞｼｯｸM"/>
      <family val="3"/>
      <charset val="128"/>
    </font>
    <font>
      <sz val="10"/>
      <color theme="1"/>
      <name val="HGPｺﾞｼｯｸM"/>
      <family val="3"/>
      <charset val="128"/>
    </font>
    <font>
      <sz val="12"/>
      <color theme="1"/>
      <name val="HGPｺﾞｼｯｸM"/>
      <family val="3"/>
      <charset val="128"/>
    </font>
    <font>
      <b/>
      <sz val="11"/>
      <color theme="1"/>
      <name val="HGPｺﾞｼｯｸM"/>
      <family val="3"/>
      <charset val="128"/>
    </font>
    <font>
      <b/>
      <sz val="11"/>
      <color rgb="FF000099"/>
      <name val="HGPｺﾞｼｯｸM"/>
      <family val="3"/>
      <charset val="128"/>
    </font>
    <font>
      <b/>
      <sz val="9"/>
      <color theme="1"/>
      <name val="HGPｺﾞｼｯｸM"/>
      <family val="3"/>
      <charset val="128"/>
    </font>
    <font>
      <b/>
      <sz val="13"/>
      <color theme="3"/>
      <name val="ＭＳ Ｐゴシック"/>
      <family val="2"/>
      <charset val="128"/>
      <scheme val="minor"/>
    </font>
    <font>
      <b/>
      <sz val="10"/>
      <color theme="1"/>
      <name val="HGPｺﾞｼｯｸM"/>
      <family val="3"/>
      <charset val="128"/>
    </font>
    <font>
      <b/>
      <sz val="8.5"/>
      <color theme="1"/>
      <name val="HGPｺﾞｼｯｸM"/>
      <family val="3"/>
      <charset val="128"/>
    </font>
    <font>
      <vertAlign val="subscript"/>
      <sz val="9"/>
      <color theme="1"/>
      <name val="HGPｺﾞｼｯｸM"/>
      <family val="3"/>
      <charset val="128"/>
    </font>
    <font>
      <sz val="8"/>
      <color theme="1"/>
      <name val="HGPｺﾞｼｯｸM"/>
      <family val="3"/>
      <charset val="128"/>
    </font>
    <font>
      <b/>
      <sz val="11"/>
      <color rgb="FFC00000"/>
      <name val="HGPｺﾞｼｯｸM"/>
      <family val="3"/>
      <charset val="128"/>
    </font>
    <font>
      <b/>
      <sz val="10"/>
      <color rgb="FFC00000"/>
      <name val="HGPｺﾞｼｯｸM"/>
      <family val="3"/>
      <charset val="128"/>
    </font>
    <font>
      <sz val="9"/>
      <color theme="1" tint="0.499984740745262"/>
      <name val="HGPｺﾞｼｯｸM"/>
      <family val="3"/>
      <charset val="128"/>
    </font>
    <font>
      <sz val="11"/>
      <color theme="1" tint="0.499984740745262"/>
      <name val="HGPｺﾞｼｯｸM"/>
      <family val="3"/>
      <charset val="128"/>
    </font>
    <font>
      <b/>
      <sz val="9"/>
      <color theme="1" tint="0.499984740745262"/>
      <name val="HGPｺﾞｼｯｸM"/>
      <family val="3"/>
      <charset val="128"/>
    </font>
    <font>
      <b/>
      <sz val="10"/>
      <color theme="1" tint="0.499984740745262"/>
      <name val="HGPｺﾞｼｯｸM"/>
      <family val="3"/>
      <charset val="128"/>
    </font>
    <font>
      <b/>
      <sz val="14"/>
      <name val="ＭＳ Ｐゴシック"/>
      <family val="3"/>
      <charset val="128"/>
    </font>
    <font>
      <b/>
      <sz val="11"/>
      <color rgb="FF800000"/>
      <name val="ＭＳ Ｐゴシック"/>
      <family val="3"/>
      <charset val="128"/>
      <scheme val="minor"/>
    </font>
    <font>
      <sz val="9"/>
      <color theme="0" tint="-0.14999847407452621"/>
      <name val="HGPｺﾞｼｯｸM"/>
      <family val="3"/>
      <charset val="128"/>
    </font>
    <font>
      <sz val="9"/>
      <color theme="0" tint="-0.249977111117893"/>
      <name val="HGPｺﾞｼｯｸM"/>
      <family val="3"/>
      <charset val="128"/>
    </font>
    <font>
      <sz val="9"/>
      <color rgb="FFFF0000"/>
      <name val="HGPｺﾞｼｯｸM"/>
      <family val="3"/>
      <charset val="128"/>
    </font>
    <font>
      <sz val="11"/>
      <name val="ＭＳ ゴシック"/>
      <family val="3"/>
      <charset val="128"/>
    </font>
    <font>
      <vertAlign val="subscript"/>
      <sz val="10"/>
      <name val="ＭＳ 明朝"/>
      <family val="1"/>
      <charset val="128"/>
    </font>
    <font>
      <sz val="9"/>
      <name val="ＭＳ 明朝"/>
      <family val="1"/>
      <charset val="128"/>
    </font>
    <font>
      <sz val="10"/>
      <name val="ＭＳ Ｐ明朝"/>
      <family val="1"/>
      <charset val="128"/>
    </font>
    <font>
      <sz val="6"/>
      <name val="ＭＳ 明朝"/>
      <family val="1"/>
      <charset val="128"/>
    </font>
    <font>
      <sz val="8"/>
      <name val="ＭＳ 明朝"/>
      <family val="1"/>
      <charset val="128"/>
    </font>
    <font>
      <sz val="11"/>
      <name val="HGPｺﾞｼｯｸM"/>
      <family val="3"/>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rgb="FFFFFFCC"/>
        <bgColor indexed="64"/>
      </patternFill>
    </fill>
    <fill>
      <patternFill patternType="solid">
        <fgColor theme="0" tint="-0.14996795556505021"/>
        <bgColor indexed="64"/>
      </patternFill>
    </fill>
    <fill>
      <patternFill patternType="solid">
        <fgColor rgb="FFEAEAEA"/>
        <bgColor indexed="64"/>
      </patternFill>
    </fill>
    <fill>
      <patternFill patternType="solid">
        <fgColor rgb="FFE0E0E0"/>
        <bgColor indexed="64"/>
      </patternFill>
    </fill>
    <fill>
      <patternFill patternType="solid">
        <fgColor rgb="FFDDDDDD"/>
        <bgColor indexed="64"/>
      </patternFill>
    </fill>
    <fill>
      <patternFill patternType="solid">
        <fgColor rgb="FFE3ECF1"/>
        <bgColor indexed="64"/>
      </patternFill>
    </fill>
    <fill>
      <patternFill patternType="solid">
        <fgColor rgb="FFF3F3E1"/>
        <bgColor indexed="64"/>
      </patternFill>
    </fill>
    <fill>
      <patternFill patternType="solid">
        <fgColor rgb="FFE9F8E4"/>
        <bgColor indexed="64"/>
      </patternFill>
    </fill>
    <fill>
      <patternFill patternType="solid">
        <fgColor theme="0" tint="-4.9989318521683403E-2"/>
        <bgColor indexed="64"/>
      </patternFill>
    </fill>
    <fill>
      <patternFill patternType="solid">
        <fgColor rgb="FFF2F2EA"/>
        <bgColor indexed="64"/>
      </patternFill>
    </fill>
    <fill>
      <patternFill patternType="solid">
        <fgColor rgb="FFFFFF00"/>
        <bgColor indexed="64"/>
      </patternFill>
    </fill>
    <fill>
      <patternFill patternType="solid">
        <fgColor theme="4" tint="0.79998168889431442"/>
        <bgColor indexed="64"/>
      </patternFill>
    </fill>
  </fills>
  <borders count="435">
    <border>
      <left/>
      <right/>
      <top/>
      <bottom/>
      <diagonal/>
    </border>
    <border diagonalUp="1">
      <left style="thin">
        <color indexed="64"/>
      </left>
      <right/>
      <top style="thin">
        <color indexed="64"/>
      </top>
      <bottom style="thin">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medium">
        <color indexed="64"/>
      </right>
      <top style="thin">
        <color indexed="64"/>
      </top>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hair">
        <color indexed="64"/>
      </top>
      <bottom/>
      <diagonal/>
    </border>
    <border>
      <left/>
      <right/>
      <top style="thin">
        <color indexed="64"/>
      </top>
      <bottom style="hair">
        <color indexed="64"/>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hair">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medium">
        <color indexed="64"/>
      </left>
      <right/>
      <top/>
      <bottom style="medium">
        <color indexed="64"/>
      </bottom>
      <diagonal/>
    </border>
    <border>
      <left/>
      <right/>
      <top/>
      <bottom style="hair">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medium">
        <color indexed="64"/>
      </left>
      <right/>
      <top/>
      <bottom style="thin">
        <color indexed="64"/>
      </bottom>
      <diagonal/>
    </border>
    <border>
      <left/>
      <right/>
      <top style="hair">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hair">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top/>
      <bottom style="thick">
        <color theme="0"/>
      </bottom>
      <diagonal/>
    </border>
    <border diagonalUp="1">
      <left style="thin">
        <color indexed="64"/>
      </left>
      <right/>
      <top style="thin">
        <color indexed="64"/>
      </top>
      <bottom/>
      <diagonal style="thin">
        <color indexed="64"/>
      </diagonal>
    </border>
    <border>
      <left style="hair">
        <color indexed="64"/>
      </left>
      <right/>
      <top/>
      <bottom style="hair">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hair">
        <color indexed="64"/>
      </top>
      <bottom/>
      <diagonal/>
    </border>
    <border>
      <left style="hair">
        <color indexed="64"/>
      </left>
      <right/>
      <top/>
      <bottom/>
      <diagonal/>
    </border>
    <border>
      <left/>
      <right style="medium">
        <color indexed="64"/>
      </right>
      <top style="thin">
        <color indexed="64"/>
      </top>
      <bottom style="thin">
        <color indexed="64"/>
      </bottom>
      <diagonal/>
    </border>
    <border diagonalUp="1">
      <left style="thin">
        <color indexed="64"/>
      </left>
      <right/>
      <top/>
      <bottom/>
      <diagonal style="thin">
        <color indexed="64"/>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medium">
        <color indexed="64"/>
      </left>
      <right/>
      <top style="hair">
        <color indexed="64"/>
      </top>
      <bottom/>
      <diagonal/>
    </border>
    <border>
      <left style="medium">
        <color indexed="64"/>
      </left>
      <right/>
      <top/>
      <bottom/>
      <diagonal/>
    </border>
    <border>
      <left style="medium">
        <color indexed="64"/>
      </left>
      <right/>
      <top/>
      <bottom style="hair">
        <color indexed="64"/>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hair">
        <color indexed="64"/>
      </top>
      <bottom/>
      <diagonal/>
    </border>
    <border>
      <left style="medium">
        <color indexed="64"/>
      </left>
      <right/>
      <top style="thin">
        <color indexed="64"/>
      </top>
      <bottom style="thin">
        <color theme="1" tint="0.499984740745262"/>
      </bottom>
      <diagonal/>
    </border>
    <border>
      <left style="thin">
        <color indexed="64"/>
      </left>
      <right style="thin">
        <color theme="1" tint="0.499984740745262"/>
      </right>
      <top style="thin">
        <color indexed="64"/>
      </top>
      <bottom/>
      <diagonal/>
    </border>
    <border>
      <left/>
      <right/>
      <top style="thin">
        <color indexed="64"/>
      </top>
      <bottom style="thin">
        <color theme="1" tint="0.499984740745262"/>
      </bottom>
      <diagonal/>
    </border>
    <border>
      <left style="thin">
        <color theme="1"/>
      </left>
      <right style="thin">
        <color theme="1"/>
      </right>
      <top style="thin">
        <color auto="1"/>
      </top>
      <bottom/>
      <diagonal/>
    </border>
    <border>
      <left style="thin">
        <color theme="1" tint="0.499984740745262"/>
      </left>
      <right style="thin">
        <color theme="1"/>
      </right>
      <top style="thin">
        <color indexed="64"/>
      </top>
      <bottom/>
      <diagonal/>
    </border>
    <border>
      <left/>
      <right style="medium">
        <color indexed="64"/>
      </right>
      <top style="thin">
        <color indexed="64"/>
      </top>
      <bottom style="thin">
        <color theme="1" tint="0.499984740745262"/>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auto="1"/>
      </left>
      <right style="thin">
        <color theme="1" tint="0.499984740745262"/>
      </right>
      <top/>
      <bottom/>
      <diagonal/>
    </border>
    <border>
      <left/>
      <right/>
      <top style="thin">
        <color theme="1"/>
      </top>
      <bottom style="thin">
        <color theme="1"/>
      </bottom>
      <diagonal/>
    </border>
    <border>
      <left/>
      <right/>
      <top style="thin">
        <color theme="1"/>
      </top>
      <bottom/>
      <diagonal/>
    </border>
    <border>
      <left style="thin">
        <color indexed="64"/>
      </left>
      <right/>
      <top style="thin">
        <color theme="1"/>
      </top>
      <bottom style="thin">
        <color theme="1"/>
      </bottom>
      <diagonal/>
    </border>
    <border>
      <left style="thin">
        <color theme="1"/>
      </left>
      <right style="thin">
        <color theme="1"/>
      </right>
      <top/>
      <bottom/>
      <diagonal/>
    </border>
    <border>
      <left style="thin">
        <color theme="1"/>
      </left>
      <right style="thin">
        <color theme="1" tint="0.499984740745262"/>
      </right>
      <top style="thin">
        <color theme="1"/>
      </top>
      <bottom/>
      <diagonal/>
    </border>
    <border>
      <left style="thin">
        <color theme="1" tint="0.499984740745262"/>
      </left>
      <right style="thin">
        <color theme="1"/>
      </right>
      <top/>
      <bottom/>
      <diagonal/>
    </border>
    <border>
      <left/>
      <right style="thin">
        <color indexed="64"/>
      </right>
      <top style="thin">
        <color theme="1" tint="0.499984740745262"/>
      </top>
      <bottom/>
      <diagonal/>
    </border>
    <border>
      <left/>
      <right/>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theme="1"/>
      </left>
      <right style="medium">
        <color indexed="64"/>
      </right>
      <top style="thin">
        <color theme="1" tint="0.499984740745262"/>
      </top>
      <bottom/>
      <diagonal/>
    </border>
    <border>
      <left style="thin">
        <color theme="1"/>
      </left>
      <right/>
      <top style="thin">
        <color theme="1" tint="0.499984740745262"/>
      </top>
      <bottom style="thin">
        <color theme="1" tint="0.499984740745262"/>
      </bottom>
      <diagonal/>
    </border>
    <border>
      <left/>
      <right/>
      <top style="thin">
        <color theme="1" tint="0.499984740745262"/>
      </top>
      <bottom/>
      <diagonal/>
    </border>
    <border>
      <left style="thin">
        <color theme="1"/>
      </left>
      <right/>
      <top style="thin">
        <color theme="1" tint="0.499984740745262"/>
      </top>
      <bottom/>
      <diagonal/>
    </border>
    <border>
      <left/>
      <right style="thin">
        <color theme="1"/>
      </right>
      <top style="thin">
        <color theme="1" tint="0.499984740745262"/>
      </top>
      <bottom/>
      <diagonal/>
    </border>
    <border>
      <left style="medium">
        <color theme="1"/>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style="thin">
        <color indexed="64"/>
      </left>
      <right/>
      <top style="thin">
        <color theme="1" tint="0.499984740745262"/>
      </top>
      <bottom/>
      <diagonal/>
    </border>
    <border>
      <left style="medium">
        <color indexed="64"/>
      </left>
      <right/>
      <top style="thin">
        <color theme="1" tint="0.499984740745262"/>
      </top>
      <bottom/>
      <diagonal/>
    </border>
    <border>
      <left style="thin">
        <color indexed="64"/>
      </left>
      <right/>
      <top style="thin">
        <color theme="1" tint="0.499984740745262"/>
      </top>
      <bottom style="thin">
        <color theme="1" tint="0.499984740745262"/>
      </bottom>
      <diagonal/>
    </border>
    <border>
      <left style="medium">
        <color indexed="64"/>
      </left>
      <right/>
      <top/>
      <bottom style="thin">
        <color theme="1" tint="0.499984740745262"/>
      </bottom>
      <diagonal/>
    </border>
    <border>
      <left style="medium">
        <color indexed="64"/>
      </left>
      <right style="hair">
        <color indexed="64"/>
      </right>
      <top style="thin">
        <color theme="1" tint="0.499984740745262"/>
      </top>
      <bottom/>
      <diagonal/>
    </border>
    <border>
      <left style="hair">
        <color indexed="64"/>
      </left>
      <right style="hair">
        <color indexed="64"/>
      </right>
      <top style="thin">
        <color theme="1" tint="0.499984740745262"/>
      </top>
      <bottom/>
      <diagonal/>
    </border>
    <border>
      <left style="hair">
        <color indexed="64"/>
      </left>
      <right style="medium">
        <color indexed="64"/>
      </right>
      <top style="thin">
        <color theme="1" tint="0.499984740745262"/>
      </top>
      <bottom/>
      <diagonal/>
    </border>
    <border>
      <left/>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left>
      <right/>
      <top style="thin">
        <color indexed="64"/>
      </top>
      <bottom style="thin">
        <color theme="1" tint="0.499984740745262"/>
      </bottom>
      <diagonal/>
    </border>
    <border>
      <left style="thin">
        <color indexed="64"/>
      </left>
      <right style="thin">
        <color theme="1" tint="0.499984740745262"/>
      </right>
      <top/>
      <bottom style="thin">
        <color theme="1" tint="0.499984740745262"/>
      </bottom>
      <diagonal/>
    </border>
    <border>
      <left style="thin">
        <color theme="1" tint="0.499984740745262"/>
      </left>
      <right/>
      <top style="thin">
        <color theme="1"/>
      </top>
      <bottom style="thin">
        <color theme="1" tint="0.499984740745262"/>
      </bottom>
      <diagonal/>
    </border>
    <border>
      <left/>
      <right/>
      <top style="thin">
        <color theme="1"/>
      </top>
      <bottom style="thin">
        <color theme="1" tint="0.499984740745262"/>
      </bottom>
      <diagonal/>
    </border>
    <border>
      <left/>
      <right style="thin">
        <color theme="1"/>
      </right>
      <top style="thin">
        <color theme="1"/>
      </top>
      <bottom style="thin">
        <color theme="1" tint="0.499984740745262"/>
      </bottom>
      <diagonal/>
    </border>
    <border>
      <left style="thin">
        <color theme="1"/>
      </left>
      <right/>
      <top style="thin">
        <color theme="1"/>
      </top>
      <bottom style="thin">
        <color theme="1" tint="0.499984740745262"/>
      </bottom>
      <diagonal/>
    </border>
    <border>
      <left style="thin">
        <color theme="1"/>
      </left>
      <right style="thin">
        <color theme="1"/>
      </right>
      <top/>
      <bottom style="thin">
        <color theme="1" tint="0.499984740745262"/>
      </bottom>
      <diagonal/>
    </border>
    <border>
      <left style="thin">
        <color theme="1"/>
      </left>
      <right style="thin">
        <color theme="1" tint="0.499984740745262"/>
      </right>
      <top style="thin">
        <color theme="1" tint="0.499984740745262"/>
      </top>
      <bottom/>
      <diagonal/>
    </border>
    <border>
      <left style="thin">
        <color theme="1" tint="0.499984740745262"/>
      </left>
      <right style="dotted">
        <color theme="1"/>
      </right>
      <top style="thin">
        <color theme="1" tint="0.499984740745262"/>
      </top>
      <bottom/>
      <diagonal/>
    </border>
    <border>
      <left style="dotted">
        <color theme="1"/>
      </left>
      <right style="dotted">
        <color theme="1"/>
      </right>
      <top style="thin">
        <color theme="1" tint="0.499984740745262"/>
      </top>
      <bottom/>
      <diagonal/>
    </border>
    <border>
      <left style="dotted">
        <color theme="1"/>
      </left>
      <right style="thin">
        <color theme="1"/>
      </right>
      <top style="thin">
        <color theme="1" tint="0.499984740745262"/>
      </top>
      <bottom/>
      <diagonal/>
    </border>
    <border>
      <left style="dotted">
        <color theme="1"/>
      </left>
      <right/>
      <top style="thin">
        <color theme="1" tint="0.499984740745262"/>
      </top>
      <bottom/>
      <diagonal/>
    </border>
    <border>
      <left style="thin">
        <color theme="1" tint="0.499984740745262"/>
      </left>
      <right style="thin">
        <color theme="1"/>
      </right>
      <top/>
      <bottom style="thin">
        <color theme="1" tint="0.499984740745262"/>
      </bottom>
      <diagonal/>
    </border>
    <border>
      <left style="thin">
        <color indexed="64"/>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medium">
        <color indexed="64"/>
      </left>
      <right style="thin">
        <color theme="1" tint="0.499984740745262"/>
      </right>
      <top style="thin">
        <color theme="1" tint="0.499984740745262"/>
      </top>
      <bottom/>
      <diagonal/>
    </border>
    <border>
      <left style="medium">
        <color indexed="64"/>
      </left>
      <right style="thin">
        <color theme="1" tint="0.499984740745262"/>
      </right>
      <top style="thin">
        <color theme="1" tint="0.499984740745262"/>
      </top>
      <bottom style="thin">
        <color indexed="64"/>
      </bottom>
      <diagonal/>
    </border>
    <border>
      <left/>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right style="thin">
        <color theme="1" tint="0.499984740745262"/>
      </right>
      <top style="thin">
        <color theme="1" tint="0.499984740745262"/>
      </top>
      <bottom/>
      <diagonal/>
    </border>
    <border>
      <left style="thin">
        <color theme="1" tint="0.499984740745262"/>
      </left>
      <right style="thin">
        <color auto="1"/>
      </right>
      <top style="thin">
        <color theme="1" tint="0.499984740745262"/>
      </top>
      <bottom/>
      <diagonal/>
    </border>
    <border>
      <left style="thin">
        <color theme="1"/>
      </left>
      <right style="medium">
        <color indexed="64"/>
      </right>
      <top/>
      <bottom/>
      <diagonal/>
    </border>
    <border>
      <left style="thin">
        <color theme="1" tint="0.499984740745262"/>
      </left>
      <right style="medium">
        <color indexed="64"/>
      </right>
      <top style="thin">
        <color theme="1" tint="0.499984740745262"/>
      </top>
      <bottom/>
      <diagonal/>
    </border>
    <border>
      <left style="thin">
        <color theme="1" tint="0.499984740745262"/>
      </left>
      <right style="dotted">
        <color theme="1" tint="0.24994659260841701"/>
      </right>
      <top style="thin">
        <color theme="1" tint="0.499984740745262"/>
      </top>
      <bottom/>
      <diagonal/>
    </border>
    <border>
      <left style="dotted">
        <color theme="1"/>
      </left>
      <right style="thin">
        <color theme="1" tint="0.499984740745262"/>
      </right>
      <top style="thin">
        <color theme="1" tint="0.499984740745262"/>
      </top>
      <bottom/>
      <diagonal/>
    </border>
    <border>
      <left style="medium">
        <color indexed="64"/>
      </left>
      <right style="dotted">
        <color theme="1"/>
      </right>
      <top style="thin">
        <color theme="1" tint="0.499984740745262"/>
      </top>
      <bottom/>
      <diagonal/>
    </border>
    <border>
      <left style="thin">
        <color indexed="64"/>
      </left>
      <right style="dotted">
        <color indexed="64"/>
      </right>
      <top style="thin">
        <color theme="1" tint="0.499984740745262"/>
      </top>
      <bottom/>
      <diagonal/>
    </border>
    <border>
      <left style="dotted">
        <color indexed="64"/>
      </left>
      <right style="thin">
        <color theme="1" tint="0.499984740745262"/>
      </right>
      <top style="thin">
        <color theme="1" tint="0.499984740745262"/>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theme="1" tint="0.499984740745262"/>
      </left>
      <right style="thin">
        <color theme="1"/>
      </right>
      <top style="thin">
        <color theme="1" tint="0.499984740745262"/>
      </top>
      <bottom/>
      <diagonal/>
    </border>
    <border>
      <left style="thin">
        <color theme="1"/>
      </left>
      <right style="dotted">
        <color theme="1"/>
      </right>
      <top style="thin">
        <color theme="1" tint="0.499984740745262"/>
      </top>
      <bottom/>
      <diagonal/>
    </border>
    <border>
      <left style="dotted">
        <color theme="1" tint="0.24994659260841701"/>
      </left>
      <right style="hair">
        <color theme="1" tint="0.24994659260841701"/>
      </right>
      <top style="thin">
        <color theme="1" tint="0.499984740745262"/>
      </top>
      <bottom/>
      <diagonal/>
    </border>
    <border>
      <left style="hair">
        <color theme="1" tint="0.24994659260841701"/>
      </left>
      <right style="thin">
        <color theme="1"/>
      </right>
      <top style="thin">
        <color theme="1" tint="0.499984740745262"/>
      </top>
      <bottom/>
      <diagonal/>
    </border>
    <border>
      <left style="dotted">
        <color theme="1" tint="0.24994659260841701"/>
      </left>
      <right style="thin">
        <color theme="1"/>
      </right>
      <top style="thin">
        <color theme="1" tint="0.499984740745262"/>
      </top>
      <bottom/>
      <diagonal/>
    </border>
    <border>
      <left style="hair">
        <color theme="1"/>
      </left>
      <right style="hair">
        <color theme="1"/>
      </right>
      <top style="thin">
        <color theme="1" tint="0.499984740745262"/>
      </top>
      <bottom style="thin">
        <color theme="1"/>
      </bottom>
      <diagonal/>
    </border>
    <border>
      <left style="hair">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diagonal/>
    </border>
    <border>
      <left style="thin">
        <color theme="1"/>
      </left>
      <right style="thin">
        <color theme="1" tint="0.499984740745262"/>
      </right>
      <top/>
      <bottom style="thin">
        <color auto="1"/>
      </bottom>
      <diagonal/>
    </border>
    <border>
      <left style="thin">
        <color theme="1" tint="0.499984740745262"/>
      </left>
      <right style="dotted">
        <color theme="1"/>
      </right>
      <top/>
      <bottom style="thin">
        <color indexed="64"/>
      </bottom>
      <diagonal/>
    </border>
    <border>
      <left style="dotted">
        <color theme="1"/>
      </left>
      <right style="dotted">
        <color theme="1"/>
      </right>
      <top/>
      <bottom style="thin">
        <color indexed="64"/>
      </bottom>
      <diagonal/>
    </border>
    <border>
      <left style="dotted">
        <color theme="1"/>
      </left>
      <right style="thin">
        <color theme="1"/>
      </right>
      <top/>
      <bottom style="thin">
        <color indexed="64"/>
      </bottom>
      <diagonal/>
    </border>
    <border>
      <left style="dotted">
        <color theme="1"/>
      </left>
      <right/>
      <top/>
      <bottom style="thin">
        <color indexed="64"/>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auto="1"/>
      </right>
      <top style="thin">
        <color indexed="64"/>
      </top>
      <bottom style="thin">
        <color theme="1" tint="0.499984740745262"/>
      </bottom>
      <diagonal/>
    </border>
    <border>
      <left style="medium">
        <color indexed="64"/>
      </left>
      <right style="thin">
        <color theme="1" tint="0.499984740745262"/>
      </right>
      <top style="thin">
        <color indexed="64"/>
      </top>
      <bottom style="thin">
        <color theme="1" tint="0.499984740745262"/>
      </bottom>
      <diagonal/>
    </border>
    <border>
      <left style="medium">
        <color indexed="64"/>
      </left>
      <right style="thin">
        <color theme="1" tint="0.499984740745262"/>
      </right>
      <top/>
      <bottom style="thin">
        <color theme="1" tint="0.499984740745262"/>
      </bottom>
      <diagonal/>
    </border>
    <border>
      <left style="thin">
        <color theme="1" tint="0.499984740745262"/>
      </left>
      <right style="thin">
        <color auto="1"/>
      </right>
      <top/>
      <bottom style="thin">
        <color theme="1" tint="0.499984740745262"/>
      </bottom>
      <diagonal/>
    </border>
    <border>
      <left/>
      <right style="thin">
        <color theme="1" tint="0.499984740745262"/>
      </right>
      <top style="thin">
        <color indexed="64"/>
      </top>
      <bottom style="thin">
        <color theme="1" tint="0.499984740745262"/>
      </bottom>
      <diagonal/>
    </border>
    <border>
      <left style="thin">
        <color theme="1"/>
      </left>
      <right style="thin">
        <color theme="1" tint="0.499984740745262"/>
      </right>
      <top style="thin">
        <color indexed="64"/>
      </top>
      <bottom style="thin">
        <color theme="1" tint="0.499984740745262"/>
      </bottom>
      <diagonal/>
    </border>
    <border>
      <left style="thin">
        <color theme="1" tint="0.499984740745262"/>
      </left>
      <right style="medium">
        <color indexed="64"/>
      </right>
      <top style="thin">
        <color indexed="64"/>
      </top>
      <bottom style="thin">
        <color theme="1" tint="0.499984740745262"/>
      </bottom>
      <diagonal/>
    </border>
    <border>
      <left style="thin">
        <color theme="1" tint="0.499984740745262"/>
      </left>
      <right style="dotted">
        <color theme="1" tint="0.24994659260841701"/>
      </right>
      <top style="thin">
        <color indexed="64"/>
      </top>
      <bottom style="thin">
        <color theme="1" tint="0.499984740745262"/>
      </bottom>
      <diagonal/>
    </border>
    <border>
      <left style="dotted">
        <color theme="1"/>
      </left>
      <right style="thin">
        <color theme="1" tint="0.499984740745262"/>
      </right>
      <top style="thin">
        <color indexed="64"/>
      </top>
      <bottom style="thin">
        <color theme="1" tint="0.499984740745262"/>
      </bottom>
      <diagonal/>
    </border>
    <border>
      <left style="dotted">
        <color theme="1"/>
      </left>
      <right/>
      <top style="thin">
        <color indexed="64"/>
      </top>
      <bottom style="thin">
        <color theme="1" tint="0.499984740745262"/>
      </bottom>
      <diagonal/>
    </border>
    <border>
      <left style="dotted">
        <color theme="1"/>
      </left>
      <right style="thin">
        <color theme="1"/>
      </right>
      <top style="thin">
        <color indexed="64"/>
      </top>
      <bottom style="thin">
        <color theme="1" tint="0.499984740745262"/>
      </bottom>
      <diagonal/>
    </border>
    <border>
      <left style="thin">
        <color theme="1"/>
      </left>
      <right style="hair">
        <color theme="1"/>
      </right>
      <top style="thin">
        <color indexed="64"/>
      </top>
      <bottom style="thin">
        <color theme="1" tint="0.499984740745262"/>
      </bottom>
      <diagonal/>
    </border>
    <border>
      <left style="hair">
        <color theme="1"/>
      </left>
      <right style="thin">
        <color theme="1" tint="0.499984740745262"/>
      </right>
      <top style="thin">
        <color indexed="64"/>
      </top>
      <bottom style="thin">
        <color theme="1" tint="0.499984740745262"/>
      </bottom>
      <diagonal/>
    </border>
    <border>
      <left style="thin">
        <color theme="1" tint="0.499984740745262"/>
      </left>
      <right style="hair">
        <color theme="1"/>
      </right>
      <top style="thin">
        <color indexed="64"/>
      </top>
      <bottom style="thin">
        <color theme="1" tint="0.499984740745262"/>
      </bottom>
      <diagonal/>
    </border>
    <border>
      <left style="medium">
        <color indexed="64"/>
      </left>
      <right style="dotted">
        <color theme="1"/>
      </right>
      <top style="thin">
        <color indexed="64"/>
      </top>
      <bottom style="thin">
        <color theme="1" tint="0.499984740745262"/>
      </bottom>
      <diagonal/>
    </border>
    <border>
      <left style="thin">
        <color indexed="64"/>
      </left>
      <right style="dotted">
        <color indexed="64"/>
      </right>
      <top style="thin">
        <color indexed="64"/>
      </top>
      <bottom style="thin">
        <color theme="1" tint="0.499984740745262"/>
      </bottom>
      <diagonal/>
    </border>
    <border>
      <left style="dotted">
        <color indexed="64"/>
      </left>
      <right style="thin">
        <color theme="1" tint="0.499984740745262"/>
      </right>
      <top style="thin">
        <color indexed="64"/>
      </top>
      <bottom style="thin">
        <color theme="1" tint="0.499984740745262"/>
      </bottom>
      <diagonal/>
    </border>
    <border>
      <left style="medium">
        <color indexed="64"/>
      </left>
      <right style="hair">
        <color indexed="64"/>
      </right>
      <top style="thin">
        <color indexed="64"/>
      </top>
      <bottom style="thin">
        <color theme="1" tint="0.499984740745262"/>
      </bottom>
      <diagonal/>
    </border>
    <border>
      <left style="hair">
        <color indexed="64"/>
      </left>
      <right style="hair">
        <color indexed="64"/>
      </right>
      <top style="thin">
        <color indexed="64"/>
      </top>
      <bottom style="thin">
        <color theme="1" tint="0.499984740745262"/>
      </bottom>
      <diagonal/>
    </border>
    <border>
      <left style="hair">
        <color indexed="64"/>
      </left>
      <right style="medium">
        <color theme="1"/>
      </right>
      <top style="thin">
        <color indexed="64"/>
      </top>
      <bottom style="thin">
        <color theme="1" tint="0.499984740745262"/>
      </bottom>
      <diagonal/>
    </border>
    <border>
      <left style="medium">
        <color theme="1"/>
      </left>
      <right style="thin">
        <color auto="1"/>
      </right>
      <top style="thin">
        <color indexed="64"/>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tint="0.499984740745262"/>
      </left>
      <right style="thin">
        <color auto="1"/>
      </right>
      <top style="thin">
        <color theme="1" tint="0.499984740745262"/>
      </top>
      <bottom style="thin">
        <color theme="1" tint="0.499984740745262"/>
      </bottom>
      <diagonal/>
    </border>
    <border>
      <left style="thin">
        <color theme="1"/>
      </left>
      <right style="dotted">
        <color theme="1"/>
      </right>
      <top style="thin">
        <color theme="1" tint="0.499984740745262"/>
      </top>
      <bottom style="thin">
        <color theme="1" tint="0.499984740745262"/>
      </bottom>
      <diagonal/>
    </border>
    <border>
      <left style="dotted">
        <color theme="1"/>
      </left>
      <right style="thin">
        <color theme="1"/>
      </right>
      <top/>
      <bottom style="thin">
        <color theme="1" tint="0.499984740745262"/>
      </bottom>
      <diagonal/>
    </border>
    <border>
      <left style="thin">
        <color theme="1" tint="0.499984740745262"/>
      </left>
      <right style="thin">
        <color theme="1"/>
      </right>
      <top style="thin">
        <color indexed="64"/>
      </top>
      <bottom style="thin">
        <color theme="1" tint="0.499984740745262"/>
      </bottom>
      <diagonal/>
    </border>
    <border>
      <left style="dotted">
        <color theme="1" tint="0.24994659260841701"/>
      </left>
      <right style="hair">
        <color theme="1" tint="0.24994659260841701"/>
      </right>
      <top style="thin">
        <color indexed="64"/>
      </top>
      <bottom style="thin">
        <color theme="1" tint="0.499984740745262"/>
      </bottom>
      <diagonal/>
    </border>
    <border>
      <left style="hair">
        <color theme="1" tint="0.24994659260841701"/>
      </left>
      <right style="thin">
        <color theme="1"/>
      </right>
      <top style="thin">
        <color indexed="64"/>
      </top>
      <bottom style="thin">
        <color theme="1" tint="0.499984740745262"/>
      </bottom>
      <diagonal/>
    </border>
    <border>
      <left style="dotted">
        <color theme="1" tint="0.24994659260841701"/>
      </left>
      <right style="thin">
        <color theme="1"/>
      </right>
      <top style="thin">
        <color indexed="64"/>
      </top>
      <bottom style="thin">
        <color theme="1" tint="0.499984740745262"/>
      </bottom>
      <diagonal/>
    </border>
    <border>
      <left style="hair">
        <color theme="1"/>
      </left>
      <right style="hair">
        <color theme="1"/>
      </right>
      <top/>
      <bottom style="thin">
        <color theme="1" tint="0.499984740745262"/>
      </bottom>
      <diagonal/>
    </border>
    <border>
      <left style="hair">
        <color theme="1"/>
      </left>
      <right style="thin">
        <color theme="1"/>
      </right>
      <top/>
      <bottom style="thin">
        <color theme="1" tint="0.499984740745262"/>
      </bottom>
      <diagonal/>
    </border>
    <border>
      <left style="hair">
        <color theme="1"/>
      </left>
      <right style="hair">
        <color theme="1"/>
      </right>
      <top style="thin">
        <color indexed="64"/>
      </top>
      <bottom style="thin">
        <color theme="1" tint="0.499984740745262"/>
      </bottom>
      <diagonal/>
    </border>
    <border>
      <left style="thin">
        <color theme="1"/>
      </left>
      <right style="thin">
        <color theme="1"/>
      </right>
      <top style="thin">
        <color indexed="64"/>
      </top>
      <bottom style="thin">
        <color theme="1" tint="0.499984740745262"/>
      </bottom>
      <diagonal/>
    </border>
    <border>
      <left/>
      <right style="thin">
        <color theme="1"/>
      </right>
      <top style="thin">
        <color indexed="64"/>
      </top>
      <bottom style="thin">
        <color theme="1" tint="0.499984740745262"/>
      </bottom>
      <diagonal/>
    </border>
    <border>
      <left style="dotted">
        <color indexed="64"/>
      </left>
      <right/>
      <top style="thin">
        <color indexed="64"/>
      </top>
      <bottom style="thin">
        <color theme="1" tint="0.499984740745262"/>
      </bottom>
      <diagonal/>
    </border>
    <border>
      <left/>
      <right style="dotted">
        <color indexed="64"/>
      </right>
      <top style="thin">
        <color indexed="64"/>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style="thin">
        <color auto="1"/>
      </right>
      <top/>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thin">
        <color theme="1" tint="0.499984740745262"/>
      </left>
      <right style="dotted">
        <color theme="1" tint="0.24994659260841701"/>
      </right>
      <top style="thin">
        <color theme="1" tint="0.499984740745262"/>
      </top>
      <bottom style="thin">
        <color theme="1" tint="0.499984740745262"/>
      </bottom>
      <diagonal/>
    </border>
    <border>
      <left style="dotted">
        <color theme="1"/>
      </left>
      <right style="thin">
        <color theme="1" tint="0.499984740745262"/>
      </right>
      <top style="thin">
        <color theme="1" tint="0.499984740745262"/>
      </top>
      <bottom style="thin">
        <color theme="1" tint="0.499984740745262"/>
      </bottom>
      <diagonal/>
    </border>
    <border>
      <left style="dotted">
        <color theme="1"/>
      </left>
      <right/>
      <top style="thin">
        <color theme="1" tint="0.499984740745262"/>
      </top>
      <bottom style="thin">
        <color theme="1" tint="0.499984740745262"/>
      </bottom>
      <diagonal/>
    </border>
    <border>
      <left style="dotted">
        <color theme="1"/>
      </left>
      <right style="thin">
        <color theme="1"/>
      </right>
      <top style="thin">
        <color theme="1" tint="0.499984740745262"/>
      </top>
      <bottom style="thin">
        <color theme="1" tint="0.499984740745262"/>
      </bottom>
      <diagonal/>
    </border>
    <border>
      <left style="thin">
        <color theme="1"/>
      </left>
      <right style="hair">
        <color theme="1"/>
      </right>
      <top style="thin">
        <color theme="1" tint="0.499984740745262"/>
      </top>
      <bottom style="thin">
        <color theme="1" tint="0.499984740745262"/>
      </bottom>
      <diagonal/>
    </border>
    <border>
      <left style="hair">
        <color theme="1"/>
      </left>
      <right style="thin">
        <color theme="1" tint="0.499984740745262"/>
      </right>
      <top style="thin">
        <color theme="1" tint="0.499984740745262"/>
      </top>
      <bottom style="thin">
        <color theme="1" tint="0.499984740745262"/>
      </bottom>
      <diagonal/>
    </border>
    <border>
      <left style="thin">
        <color theme="1" tint="0.499984740745262"/>
      </left>
      <right style="hair">
        <color theme="1"/>
      </right>
      <top style="thin">
        <color theme="1" tint="0.499984740745262"/>
      </top>
      <bottom style="thin">
        <color theme="1" tint="0.499984740745262"/>
      </bottom>
      <diagonal/>
    </border>
    <border>
      <left style="medium">
        <color indexed="64"/>
      </left>
      <right style="dotted">
        <color theme="1"/>
      </right>
      <top style="thin">
        <color theme="1" tint="0.499984740745262"/>
      </top>
      <bottom style="thin">
        <color theme="1" tint="0.499984740745262"/>
      </bottom>
      <diagonal/>
    </border>
    <border>
      <left style="thin">
        <color indexed="64"/>
      </left>
      <right style="dotted">
        <color indexed="64"/>
      </right>
      <top style="thin">
        <color theme="1" tint="0.499984740745262"/>
      </top>
      <bottom style="thin">
        <color theme="1" tint="0.499984740745262"/>
      </bottom>
      <diagonal/>
    </border>
    <border>
      <left style="dotted">
        <color indexed="64"/>
      </left>
      <right style="thin">
        <color theme="1" tint="0.499984740745262"/>
      </right>
      <top style="thin">
        <color theme="1" tint="0.499984740745262"/>
      </top>
      <bottom style="thin">
        <color theme="1" tint="0.499984740745262"/>
      </bottom>
      <diagonal/>
    </border>
    <border>
      <left style="medium">
        <color indexed="64"/>
      </left>
      <right style="hair">
        <color indexed="64"/>
      </right>
      <top style="thin">
        <color theme="1" tint="0.499984740745262"/>
      </top>
      <bottom style="thin">
        <color theme="1" tint="0.499984740745262"/>
      </bottom>
      <diagonal/>
    </border>
    <border>
      <left style="hair">
        <color indexed="64"/>
      </left>
      <right style="hair">
        <color indexed="64"/>
      </right>
      <top style="thin">
        <color theme="1" tint="0.499984740745262"/>
      </top>
      <bottom style="thin">
        <color theme="1" tint="0.499984740745262"/>
      </bottom>
      <diagonal/>
    </border>
    <border>
      <left style="hair">
        <color indexed="64"/>
      </left>
      <right style="medium">
        <color theme="1"/>
      </right>
      <top style="thin">
        <color theme="1" tint="0.499984740745262"/>
      </top>
      <bottom style="thin">
        <color theme="1" tint="0.499984740745262"/>
      </bottom>
      <diagonal/>
    </border>
    <border>
      <left style="medium">
        <color theme="1"/>
      </left>
      <right style="thin">
        <color auto="1"/>
      </right>
      <top style="thin">
        <color theme="1" tint="0.499984740745262"/>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style="dotted">
        <color theme="1" tint="0.24994659260841701"/>
      </right>
      <top/>
      <bottom/>
      <diagonal/>
    </border>
    <border>
      <left style="dotted">
        <color theme="1" tint="0.24994659260841701"/>
      </left>
      <right style="hair">
        <color theme="1" tint="0.24994659260841701"/>
      </right>
      <top/>
      <bottom/>
      <diagonal/>
    </border>
    <border>
      <left style="hair">
        <color theme="1" tint="0.24994659260841701"/>
      </left>
      <right style="thin">
        <color theme="1"/>
      </right>
      <top/>
      <bottom/>
      <diagonal/>
    </border>
    <border>
      <left style="thin">
        <color theme="1"/>
      </left>
      <right style="thin">
        <color theme="1" tint="0.499984740745262"/>
      </right>
      <top/>
      <bottom/>
      <diagonal/>
    </border>
    <border>
      <left style="dotted">
        <color theme="1" tint="0.24994659260841701"/>
      </left>
      <right style="thin">
        <color theme="1"/>
      </right>
      <top/>
      <bottom/>
      <diagonal/>
    </border>
    <border>
      <left style="thin">
        <color theme="1"/>
      </left>
      <right style="hair">
        <color theme="1"/>
      </right>
      <top/>
      <bottom/>
      <diagonal/>
    </border>
    <border>
      <left style="hair">
        <color theme="1"/>
      </left>
      <right style="hair">
        <color theme="1"/>
      </right>
      <top/>
      <bottom/>
      <diagonal/>
    </border>
    <border>
      <left style="hair">
        <color theme="1"/>
      </left>
      <right style="thin">
        <color theme="1"/>
      </right>
      <top/>
      <bottom/>
      <diagonal/>
    </border>
    <border>
      <left style="thin">
        <color theme="1"/>
      </left>
      <right style="thin">
        <color theme="1"/>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dotted">
        <color indexed="64"/>
      </left>
      <right/>
      <top style="thin">
        <color theme="1" tint="0.499984740745262"/>
      </top>
      <bottom style="thin">
        <color theme="1" tint="0.499984740745262"/>
      </bottom>
      <diagonal/>
    </border>
    <border>
      <left/>
      <right style="dotted">
        <color indexed="64"/>
      </right>
      <top style="thin">
        <color theme="1" tint="0.499984740745262"/>
      </top>
      <bottom style="thin">
        <color theme="1" tint="0.499984740745262"/>
      </bottom>
      <diagonal/>
    </border>
    <border>
      <left style="medium">
        <color theme="1"/>
      </left>
      <right style="thin">
        <color theme="1" tint="0.499984740745262"/>
      </right>
      <top style="thin">
        <color theme="1" tint="0.499984740745262"/>
      </top>
      <bottom/>
      <diagonal/>
    </border>
    <border>
      <left style="thin">
        <color theme="1"/>
      </left>
      <right style="hair">
        <color theme="1"/>
      </right>
      <top style="thin">
        <color theme="1" tint="0.499984740745262"/>
      </top>
      <bottom/>
      <diagonal/>
    </border>
    <border>
      <left style="hair">
        <color theme="1"/>
      </left>
      <right style="thin">
        <color theme="1" tint="0.499984740745262"/>
      </right>
      <top style="thin">
        <color theme="1" tint="0.499984740745262"/>
      </top>
      <bottom/>
      <diagonal/>
    </border>
    <border>
      <left style="thin">
        <color theme="1" tint="0.499984740745262"/>
      </left>
      <right style="hair">
        <color theme="1"/>
      </right>
      <top style="thin">
        <color theme="1" tint="0.499984740745262"/>
      </top>
      <bottom/>
      <diagonal/>
    </border>
    <border>
      <left style="medium">
        <color theme="1"/>
      </left>
      <right style="dotted">
        <color theme="1"/>
      </right>
      <top style="thin">
        <color theme="1" tint="0.499984740745262"/>
      </top>
      <bottom/>
      <diagonal/>
    </border>
    <border>
      <left style="hair">
        <color indexed="64"/>
      </left>
      <right/>
      <top style="thin">
        <color theme="1" tint="0.499984740745262"/>
      </top>
      <bottom/>
      <diagonal/>
    </border>
    <border>
      <left style="medium">
        <color theme="1"/>
      </left>
      <right style="thin">
        <color auto="1"/>
      </right>
      <top style="thin">
        <color theme="1" tint="0.499984740745262"/>
      </top>
      <bottom/>
      <diagonal/>
    </border>
    <border>
      <left style="hair">
        <color theme="1"/>
      </left>
      <right style="hair">
        <color theme="1"/>
      </right>
      <top style="thin">
        <color theme="1" tint="0.499984740745262"/>
      </top>
      <bottom/>
      <diagonal/>
    </border>
    <border>
      <left style="hair">
        <color theme="1"/>
      </left>
      <right style="thin">
        <color theme="1"/>
      </right>
      <top style="thin">
        <color theme="1" tint="0.499984740745262"/>
      </top>
      <bottom/>
      <diagonal/>
    </border>
    <border>
      <left style="dotted">
        <color indexed="64"/>
      </left>
      <right/>
      <top style="thin">
        <color theme="1" tint="0.499984740745262"/>
      </top>
      <bottom/>
      <diagonal/>
    </border>
    <border>
      <left/>
      <right style="dotted">
        <color indexed="64"/>
      </right>
      <top style="thin">
        <color theme="1" tint="0.499984740745262"/>
      </top>
      <bottom/>
      <diagonal/>
    </border>
    <border>
      <left style="medium">
        <color indexed="64"/>
      </left>
      <right style="thin">
        <color theme="1" tint="0.499984740745262"/>
      </right>
      <top style="thin">
        <color indexed="64"/>
      </top>
      <bottom/>
      <diagonal/>
    </border>
    <border>
      <left style="thin">
        <color theme="1" tint="0.499984740745262"/>
      </left>
      <right style="thin">
        <color auto="1"/>
      </right>
      <top style="thin">
        <color indexed="64"/>
      </top>
      <bottom/>
      <diagonal/>
    </border>
    <border>
      <left style="medium">
        <color theme="1"/>
      </left>
      <right style="thin">
        <color theme="1" tint="0.499984740745262"/>
      </right>
      <top style="thin">
        <color indexed="64"/>
      </top>
      <bottom style="thin">
        <color theme="1" tint="0.499984740745262"/>
      </bottom>
      <diagonal/>
    </border>
    <border>
      <left style="medium">
        <color theme="1"/>
      </left>
      <right style="dotted">
        <color theme="1"/>
      </right>
      <top style="thin">
        <color indexed="64"/>
      </top>
      <bottom style="thin">
        <color theme="1" tint="0.499984740745262"/>
      </bottom>
      <diagonal/>
    </border>
    <border>
      <left style="thin">
        <color theme="1"/>
      </left>
      <right style="dotted">
        <color theme="1"/>
      </right>
      <top style="thin">
        <color indexed="64"/>
      </top>
      <bottom style="thin">
        <color theme="1" tint="0.499984740745262"/>
      </bottom>
      <diagonal/>
    </border>
    <border>
      <left style="hair">
        <color theme="1"/>
      </left>
      <right style="thin">
        <color theme="1"/>
      </right>
      <top style="thin">
        <color indexed="64"/>
      </top>
      <bottom style="thin">
        <color theme="1" tint="0.499984740745262"/>
      </bottom>
      <diagonal/>
    </border>
    <border>
      <left style="medium">
        <color indexed="64"/>
      </left>
      <right style="thin">
        <color theme="1" tint="0.499984740745262"/>
      </right>
      <top/>
      <bottom/>
      <diagonal/>
    </border>
    <border>
      <left style="medium">
        <color theme="1"/>
      </left>
      <right style="thin">
        <color theme="1" tint="0.499984740745262"/>
      </right>
      <top/>
      <bottom/>
      <diagonal/>
    </border>
    <border>
      <left style="thin">
        <color theme="1"/>
      </left>
      <right/>
      <top/>
      <bottom/>
      <diagonal/>
    </border>
    <border>
      <left style="dotted">
        <color theme="1"/>
      </left>
      <right/>
      <top/>
      <bottom/>
      <diagonal/>
    </border>
    <border>
      <left style="dotted">
        <color theme="1"/>
      </left>
      <right style="thin">
        <color theme="1" tint="0.499984740745262"/>
      </right>
      <top/>
      <bottom/>
      <diagonal/>
    </border>
    <border>
      <left style="thin">
        <color theme="1" tint="0.499984740745262"/>
      </left>
      <right style="dotted">
        <color theme="1"/>
      </right>
      <top/>
      <bottom/>
      <diagonal/>
    </border>
    <border>
      <left style="hair">
        <color theme="1"/>
      </left>
      <right style="thin">
        <color theme="1" tint="0.499984740745262"/>
      </right>
      <top/>
      <bottom/>
      <diagonal/>
    </border>
    <border>
      <left style="thin">
        <color theme="1" tint="0.499984740745262"/>
      </left>
      <right style="hair">
        <color theme="1"/>
      </right>
      <top/>
      <bottom/>
      <diagonal/>
    </border>
    <border>
      <left style="medium">
        <color theme="1"/>
      </left>
      <right style="dotted">
        <color theme="1"/>
      </right>
      <top/>
      <bottom/>
      <diagonal/>
    </border>
    <border>
      <left style="thin">
        <color indexed="64"/>
      </left>
      <right style="dotted">
        <color indexed="64"/>
      </right>
      <top/>
      <bottom/>
      <diagonal/>
    </border>
    <border>
      <left style="dotted">
        <color indexed="64"/>
      </left>
      <right style="thin">
        <color theme="1" tint="0.499984740745262"/>
      </right>
      <top/>
      <bottom/>
      <diagonal/>
    </border>
    <border>
      <left style="medium">
        <color indexed="64"/>
      </left>
      <right style="hair">
        <color indexed="64"/>
      </right>
      <top/>
      <bottom/>
      <diagonal/>
    </border>
    <border>
      <left style="hair">
        <color indexed="64"/>
      </left>
      <right style="hair">
        <color indexed="64"/>
      </right>
      <top/>
      <bottom/>
      <diagonal/>
    </border>
    <border>
      <left style="medium">
        <color theme="1"/>
      </left>
      <right style="thin">
        <color auto="1"/>
      </right>
      <top/>
      <bottom/>
      <diagonal/>
    </border>
    <border>
      <left style="thin">
        <color indexed="64"/>
      </left>
      <right style="thin">
        <color theme="1" tint="0.499984740745262"/>
      </right>
      <top style="thin">
        <color indexed="64"/>
      </top>
      <bottom style="hair">
        <color indexed="64"/>
      </bottom>
      <diagonal/>
    </border>
    <border>
      <left style="thin">
        <color theme="1" tint="0.499984740745262"/>
      </left>
      <right/>
      <top style="thin">
        <color indexed="64"/>
      </top>
      <bottom style="hair">
        <color indexed="64"/>
      </bottom>
      <diagonal/>
    </border>
    <border>
      <left style="medium">
        <color indexed="64"/>
      </left>
      <right style="thin">
        <color theme="1" tint="0.499984740745262"/>
      </right>
      <top style="thin">
        <color indexed="64"/>
      </top>
      <bottom style="hair">
        <color indexed="64"/>
      </bottom>
      <diagonal/>
    </border>
    <border>
      <left style="thin">
        <color theme="1" tint="0.499984740745262"/>
      </left>
      <right style="thin">
        <color theme="1" tint="0.499984740745262"/>
      </right>
      <top style="thin">
        <color indexed="64"/>
      </top>
      <bottom style="hair">
        <color indexed="64"/>
      </bottom>
      <diagonal/>
    </border>
    <border>
      <left style="medium">
        <color theme="1"/>
      </left>
      <right style="thin">
        <color theme="1" tint="0.499984740745262"/>
      </right>
      <top style="thin">
        <color indexed="64"/>
      </top>
      <bottom style="hair">
        <color indexed="64"/>
      </bottom>
      <diagonal/>
    </border>
    <border>
      <left style="thin">
        <color theme="1"/>
      </left>
      <right/>
      <top style="thin">
        <color indexed="64"/>
      </top>
      <bottom style="hair">
        <color indexed="64"/>
      </bottom>
      <diagonal/>
    </border>
    <border>
      <left style="thin">
        <color theme="1"/>
      </left>
      <right style="thin">
        <color theme="1" tint="0.499984740745262"/>
      </right>
      <top style="thin">
        <color indexed="64"/>
      </top>
      <bottom style="hair">
        <color indexed="64"/>
      </bottom>
      <diagonal/>
    </border>
    <border>
      <left style="dotted">
        <color theme="1"/>
      </left>
      <right/>
      <top style="thin">
        <color indexed="64"/>
      </top>
      <bottom style="hair">
        <color indexed="64"/>
      </bottom>
      <diagonal/>
    </border>
    <border>
      <left style="dotted">
        <color theme="1"/>
      </left>
      <right style="thin">
        <color theme="1" tint="0.499984740745262"/>
      </right>
      <top style="thin">
        <color indexed="64"/>
      </top>
      <bottom style="hair">
        <color indexed="64"/>
      </bottom>
      <diagonal/>
    </border>
    <border>
      <left style="thin">
        <color theme="1" tint="0.499984740745262"/>
      </left>
      <right style="dotted">
        <color theme="1"/>
      </right>
      <top style="thin">
        <color indexed="64"/>
      </top>
      <bottom style="hair">
        <color indexed="64"/>
      </bottom>
      <diagonal/>
    </border>
    <border>
      <left style="thin">
        <color theme="1"/>
      </left>
      <right style="hair">
        <color theme="1"/>
      </right>
      <top style="thin">
        <color indexed="64"/>
      </top>
      <bottom style="hair">
        <color indexed="64"/>
      </bottom>
      <diagonal/>
    </border>
    <border>
      <left style="hair">
        <color theme="1"/>
      </left>
      <right style="thin">
        <color theme="1" tint="0.499984740745262"/>
      </right>
      <top style="thin">
        <color indexed="64"/>
      </top>
      <bottom style="hair">
        <color indexed="64"/>
      </bottom>
      <diagonal/>
    </border>
    <border>
      <left style="thin">
        <color theme="1" tint="0.499984740745262"/>
      </left>
      <right style="hair">
        <color theme="1"/>
      </right>
      <top style="thin">
        <color indexed="64"/>
      </top>
      <bottom style="hair">
        <color indexed="64"/>
      </bottom>
      <diagonal/>
    </border>
    <border>
      <left/>
      <right style="thin">
        <color theme="1" tint="0.499984740745262"/>
      </right>
      <top style="thin">
        <color indexed="64"/>
      </top>
      <bottom style="hair">
        <color indexed="64"/>
      </bottom>
      <diagonal/>
    </border>
    <border>
      <left style="medium">
        <color theme="1"/>
      </left>
      <right style="dotted">
        <color theme="1"/>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theme="1" tint="0.499984740745262"/>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theme="1"/>
      </left>
      <right style="thin">
        <color auto="1"/>
      </right>
      <top style="thin">
        <color indexed="64"/>
      </top>
      <bottom style="hair">
        <color indexed="64"/>
      </bottom>
      <diagonal/>
    </border>
    <border>
      <left style="thin">
        <color theme="1" tint="0.499984740745262"/>
      </left>
      <right style="thin">
        <color theme="1"/>
      </right>
      <top style="thin">
        <color indexed="64"/>
      </top>
      <bottom style="hair">
        <color indexed="64"/>
      </bottom>
      <diagonal/>
    </border>
    <border>
      <left style="thin">
        <color theme="1"/>
      </left>
      <right style="dotted">
        <color theme="1"/>
      </right>
      <top style="thin">
        <color indexed="64"/>
      </top>
      <bottom style="hair">
        <color indexed="64"/>
      </bottom>
      <diagonal/>
    </border>
    <border>
      <left style="dotted">
        <color theme="1"/>
      </left>
      <right style="thin">
        <color theme="1"/>
      </right>
      <top style="thin">
        <color indexed="64"/>
      </top>
      <bottom style="hair">
        <color indexed="64"/>
      </bottom>
      <diagonal/>
    </border>
    <border>
      <left style="thin">
        <color theme="1" tint="0.499984740745262"/>
      </left>
      <right style="dotted">
        <color theme="1" tint="0.24994659260841701"/>
      </right>
      <top style="thin">
        <color indexed="64"/>
      </top>
      <bottom style="hair">
        <color indexed="64"/>
      </bottom>
      <diagonal/>
    </border>
    <border>
      <left style="dotted">
        <color theme="1" tint="0.24994659260841701"/>
      </left>
      <right style="hair">
        <color theme="1" tint="0.24994659260841701"/>
      </right>
      <top style="thin">
        <color indexed="64"/>
      </top>
      <bottom style="hair">
        <color indexed="64"/>
      </bottom>
      <diagonal/>
    </border>
    <border>
      <left style="hair">
        <color theme="1" tint="0.24994659260841701"/>
      </left>
      <right style="thin">
        <color theme="1"/>
      </right>
      <top style="thin">
        <color indexed="64"/>
      </top>
      <bottom style="hair">
        <color indexed="64"/>
      </bottom>
      <diagonal/>
    </border>
    <border>
      <left style="dotted">
        <color theme="1" tint="0.24994659260841701"/>
      </left>
      <right style="thin">
        <color theme="1"/>
      </right>
      <top style="thin">
        <color indexed="64"/>
      </top>
      <bottom style="hair">
        <color indexed="64"/>
      </bottom>
      <diagonal/>
    </border>
    <border>
      <left style="hair">
        <color theme="1"/>
      </left>
      <right style="hair">
        <color theme="1"/>
      </right>
      <top style="thin">
        <color indexed="64"/>
      </top>
      <bottom style="hair">
        <color indexed="64"/>
      </bottom>
      <diagonal/>
    </border>
    <border>
      <left style="hair">
        <color theme="1"/>
      </left>
      <right style="thin">
        <color theme="1"/>
      </right>
      <top style="thin">
        <color indexed="64"/>
      </top>
      <bottom style="hair">
        <color indexed="64"/>
      </bottom>
      <diagonal/>
    </border>
    <border>
      <left style="thin">
        <color theme="1"/>
      </left>
      <right style="thin">
        <color theme="1"/>
      </right>
      <top style="thin">
        <color indexed="64"/>
      </top>
      <bottom style="hair">
        <color indexed="64"/>
      </bottom>
      <diagonal/>
    </border>
    <border>
      <left/>
      <right style="thin">
        <color theme="1"/>
      </right>
      <top style="thin">
        <color indexed="64"/>
      </top>
      <bottom style="hair">
        <color indexed="64"/>
      </bottom>
      <diagonal/>
    </border>
    <border>
      <left style="dotted">
        <color indexed="64"/>
      </left>
      <right/>
      <top style="thin">
        <color indexed="64"/>
      </top>
      <bottom style="hair">
        <color indexed="64"/>
      </bottom>
      <diagonal/>
    </border>
    <border>
      <left/>
      <right style="dotted">
        <color indexed="64"/>
      </right>
      <top style="thin">
        <color indexed="64"/>
      </top>
      <bottom style="hair">
        <color indexed="64"/>
      </bottom>
      <diagonal/>
    </border>
    <border>
      <left style="thin">
        <color indexed="64"/>
      </left>
      <right style="thin">
        <color theme="1" tint="0.499984740745262"/>
      </right>
      <top style="hair">
        <color indexed="64"/>
      </top>
      <bottom style="thin">
        <color theme="1" tint="0.499984740745262"/>
      </bottom>
      <diagonal/>
    </border>
    <border>
      <left style="thin">
        <color theme="1" tint="0.499984740745262"/>
      </left>
      <right/>
      <top style="hair">
        <color indexed="64"/>
      </top>
      <bottom/>
      <diagonal/>
    </border>
    <border>
      <left style="medium">
        <color indexed="64"/>
      </left>
      <right style="thin">
        <color theme="1" tint="0.499984740745262"/>
      </right>
      <top style="hair">
        <color indexed="64"/>
      </top>
      <bottom/>
      <diagonal/>
    </border>
    <border>
      <left style="thin">
        <color theme="1" tint="0.499984740745262"/>
      </left>
      <right style="thin">
        <color theme="1" tint="0.499984740745262"/>
      </right>
      <top style="hair">
        <color indexed="64"/>
      </top>
      <bottom/>
      <diagonal/>
    </border>
    <border>
      <left style="medium">
        <color theme="1"/>
      </left>
      <right style="thin">
        <color theme="1" tint="0.499984740745262"/>
      </right>
      <top style="hair">
        <color indexed="64"/>
      </top>
      <bottom/>
      <diagonal/>
    </border>
    <border>
      <left style="thin">
        <color auto="1"/>
      </left>
      <right style="thin">
        <color theme="1" tint="0.499984740745262"/>
      </right>
      <top style="hair">
        <color indexed="64"/>
      </top>
      <bottom/>
      <diagonal/>
    </border>
    <border>
      <left style="thin">
        <color theme="1"/>
      </left>
      <right/>
      <top style="hair">
        <color indexed="64"/>
      </top>
      <bottom/>
      <diagonal/>
    </border>
    <border>
      <left style="thin">
        <color theme="1"/>
      </left>
      <right style="thin">
        <color theme="1" tint="0.499984740745262"/>
      </right>
      <top style="hair">
        <color indexed="64"/>
      </top>
      <bottom/>
      <diagonal/>
    </border>
    <border>
      <left style="dotted">
        <color theme="1"/>
      </left>
      <right/>
      <top style="hair">
        <color indexed="64"/>
      </top>
      <bottom/>
      <diagonal/>
    </border>
    <border>
      <left/>
      <right style="thin">
        <color theme="1" tint="0.499984740745262"/>
      </right>
      <top style="hair">
        <color indexed="64"/>
      </top>
      <bottom/>
      <diagonal/>
    </border>
    <border>
      <left style="dotted">
        <color theme="1"/>
      </left>
      <right style="thin">
        <color theme="1" tint="0.499984740745262"/>
      </right>
      <top style="hair">
        <color indexed="64"/>
      </top>
      <bottom/>
      <diagonal/>
    </border>
    <border>
      <left style="thin">
        <color theme="1"/>
      </left>
      <right style="hair">
        <color theme="1"/>
      </right>
      <top style="hair">
        <color indexed="64"/>
      </top>
      <bottom/>
      <diagonal/>
    </border>
    <border>
      <left style="hair">
        <color theme="1"/>
      </left>
      <right style="thin">
        <color theme="1" tint="0.499984740745262"/>
      </right>
      <top style="hair">
        <color indexed="64"/>
      </top>
      <bottom/>
      <diagonal/>
    </border>
    <border>
      <left style="thin">
        <color theme="1" tint="0.499984740745262"/>
      </left>
      <right style="hair">
        <color theme="1"/>
      </right>
      <top style="hair">
        <color indexed="64"/>
      </top>
      <bottom/>
      <diagonal/>
    </border>
    <border>
      <left style="medium">
        <color theme="1"/>
      </left>
      <right style="dotted">
        <color theme="1"/>
      </right>
      <top style="hair">
        <color indexed="64"/>
      </top>
      <bottom/>
      <diagonal/>
    </border>
    <border>
      <left style="thin">
        <color indexed="64"/>
      </left>
      <right style="dotted">
        <color indexed="64"/>
      </right>
      <top style="hair">
        <color indexed="64"/>
      </top>
      <bottom/>
      <diagonal/>
    </border>
    <border>
      <left style="dotted">
        <color indexed="64"/>
      </left>
      <right style="thin">
        <color theme="1" tint="0.499984740745262"/>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thin">
        <color theme="1" tint="0.499984740745262"/>
      </bottom>
      <diagonal/>
    </border>
    <border>
      <left style="medium">
        <color theme="1"/>
      </left>
      <right style="thin">
        <color auto="1"/>
      </right>
      <top style="hair">
        <color indexed="64"/>
      </top>
      <bottom style="thin">
        <color theme="1" tint="0.499984740745262"/>
      </bottom>
      <diagonal/>
    </border>
    <border>
      <left style="thin">
        <color theme="1" tint="0.499984740745262"/>
      </left>
      <right style="thin">
        <color theme="1"/>
      </right>
      <top style="hair">
        <color indexed="64"/>
      </top>
      <bottom/>
      <diagonal/>
    </border>
    <border>
      <left style="thin">
        <color theme="1"/>
      </left>
      <right style="dotted">
        <color theme="1"/>
      </right>
      <top style="hair">
        <color indexed="64"/>
      </top>
      <bottom/>
      <diagonal/>
    </border>
    <border>
      <left style="dotted">
        <color theme="1"/>
      </left>
      <right style="thin">
        <color theme="1"/>
      </right>
      <top style="hair">
        <color indexed="64"/>
      </top>
      <bottom/>
      <diagonal/>
    </border>
    <border>
      <left/>
      <right style="thin">
        <color theme="1" tint="0.499984740745262"/>
      </right>
      <top style="hair">
        <color indexed="64"/>
      </top>
      <bottom style="thin">
        <color theme="1" tint="0.499984740745262"/>
      </bottom>
      <diagonal/>
    </border>
    <border>
      <left style="thin">
        <color theme="1" tint="0.499984740745262"/>
      </left>
      <right style="thin">
        <color theme="1"/>
      </right>
      <top style="hair">
        <color indexed="64"/>
      </top>
      <bottom style="thin">
        <color theme="1" tint="0.499984740745262"/>
      </bottom>
      <diagonal/>
    </border>
    <border>
      <left style="thin">
        <color theme="1" tint="0.499984740745262"/>
      </left>
      <right style="dotted">
        <color theme="1" tint="0.24994659260841701"/>
      </right>
      <top style="hair">
        <color indexed="64"/>
      </top>
      <bottom/>
      <diagonal/>
    </border>
    <border>
      <left style="dotted">
        <color theme="1" tint="0.24994659260841701"/>
      </left>
      <right style="hair">
        <color theme="1" tint="0.24994659260841701"/>
      </right>
      <top style="hair">
        <color indexed="64"/>
      </top>
      <bottom/>
      <diagonal/>
    </border>
    <border>
      <left style="hair">
        <color theme="1" tint="0.24994659260841701"/>
      </left>
      <right style="thin">
        <color theme="1"/>
      </right>
      <top style="hair">
        <color indexed="64"/>
      </top>
      <bottom/>
      <diagonal/>
    </border>
    <border>
      <left style="dotted">
        <color theme="1" tint="0.24994659260841701"/>
      </left>
      <right style="thin">
        <color theme="1"/>
      </right>
      <top style="hair">
        <color indexed="64"/>
      </top>
      <bottom/>
      <diagonal/>
    </border>
    <border>
      <left style="hair">
        <color theme="1"/>
      </left>
      <right style="hair">
        <color theme="1"/>
      </right>
      <top style="hair">
        <color indexed="64"/>
      </top>
      <bottom/>
      <diagonal/>
    </border>
    <border>
      <left style="hair">
        <color theme="1"/>
      </left>
      <right style="thin">
        <color theme="1"/>
      </right>
      <top style="hair">
        <color indexed="64"/>
      </top>
      <bottom/>
      <diagonal/>
    </border>
    <border>
      <left style="thin">
        <color theme="1"/>
      </left>
      <right style="thin">
        <color theme="1"/>
      </right>
      <top style="hair">
        <color indexed="64"/>
      </top>
      <bottom style="thin">
        <color theme="1" tint="0.499984740745262"/>
      </bottom>
      <diagonal/>
    </border>
    <border>
      <left/>
      <right/>
      <top style="hair">
        <color indexed="64"/>
      </top>
      <bottom style="thin">
        <color theme="1" tint="0.499984740745262"/>
      </bottom>
      <diagonal/>
    </border>
    <border>
      <left style="thin">
        <color indexed="64"/>
      </left>
      <right/>
      <top style="hair">
        <color indexed="64"/>
      </top>
      <bottom style="thin">
        <color theme="1" tint="0.499984740745262"/>
      </bottom>
      <diagonal/>
    </border>
    <border>
      <left style="thin">
        <color theme="1"/>
      </left>
      <right style="thin">
        <color theme="1" tint="0.499984740745262"/>
      </right>
      <top style="hair">
        <color indexed="64"/>
      </top>
      <bottom style="thin">
        <color theme="1" tint="0.499984740745262"/>
      </bottom>
      <diagonal/>
    </border>
    <border>
      <left style="dotted">
        <color theme="1"/>
      </left>
      <right style="thin">
        <color theme="1"/>
      </right>
      <top/>
      <bottom/>
      <diagonal/>
    </border>
    <border>
      <left style="hair">
        <color indexed="64"/>
      </left>
      <right style="medium">
        <color theme="1"/>
      </right>
      <top/>
      <bottom style="thin">
        <color theme="1" tint="0.499984740745262"/>
      </bottom>
      <diagonal/>
    </border>
    <border>
      <left style="medium">
        <color theme="1"/>
      </left>
      <right style="thin">
        <color auto="1"/>
      </right>
      <top/>
      <bottom style="thin">
        <color theme="1" tint="0.499984740745262"/>
      </bottom>
      <diagonal/>
    </border>
    <border>
      <left style="thin">
        <color theme="1"/>
      </left>
      <right style="dotted">
        <color theme="1"/>
      </right>
      <top/>
      <bottom/>
      <diagonal/>
    </border>
    <border>
      <left/>
      <right style="dotted">
        <color theme="1"/>
      </right>
      <top style="thin">
        <color theme="1" tint="0.499984740745262"/>
      </top>
      <bottom style="thin">
        <color theme="1" tint="0.499984740745262"/>
      </bottom>
      <diagonal/>
    </border>
    <border>
      <left style="thin">
        <color indexed="64"/>
      </left>
      <right style="dotted">
        <color theme="1"/>
      </right>
      <top style="thin">
        <color theme="1" tint="0.499984740745262"/>
      </top>
      <bottom style="thin">
        <color theme="1" tint="0.499984740745262"/>
      </bottom>
      <diagonal/>
    </border>
    <border>
      <left style="medium">
        <color theme="1"/>
      </left>
      <right style="thin">
        <color theme="1" tint="0.499984740745262"/>
      </right>
      <top style="thin">
        <color theme="1" tint="0.499984740745262"/>
      </top>
      <bottom style="thin">
        <color theme="1" tint="0.499984740745262"/>
      </bottom>
      <diagonal/>
    </border>
    <border>
      <left style="thin">
        <color theme="1" tint="0.499984740745262"/>
      </left>
      <right style="dotted">
        <color theme="1"/>
      </right>
      <top style="thin">
        <color theme="1" tint="0.499984740745262"/>
      </top>
      <bottom style="thin">
        <color theme="1" tint="0.499984740745262"/>
      </bottom>
      <diagonal/>
    </border>
    <border>
      <left style="medium">
        <color theme="1"/>
      </left>
      <right style="dotted">
        <color theme="1"/>
      </right>
      <top style="thin">
        <color theme="1" tint="0.499984740745262"/>
      </top>
      <bottom style="thin">
        <color theme="1" tint="0.499984740745262"/>
      </bottom>
      <diagonal/>
    </border>
    <border>
      <left style="hair">
        <color indexed="64"/>
      </left>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style="dotted">
        <color theme="1" tint="0.24994659260841701"/>
      </left>
      <right style="hair">
        <color theme="1" tint="0.24994659260841701"/>
      </right>
      <top style="thin">
        <color theme="1" tint="0.499984740745262"/>
      </top>
      <bottom style="thin">
        <color theme="1" tint="0.499984740745262"/>
      </bottom>
      <diagonal/>
    </border>
    <border>
      <left style="hair">
        <color theme="1" tint="0.24994659260841701"/>
      </left>
      <right style="thin">
        <color theme="1"/>
      </right>
      <top style="thin">
        <color theme="1" tint="0.499984740745262"/>
      </top>
      <bottom style="thin">
        <color theme="1" tint="0.499984740745262"/>
      </bottom>
      <diagonal/>
    </border>
    <border>
      <left style="dotted">
        <color theme="1" tint="0.24994659260841701"/>
      </left>
      <right style="thin">
        <color theme="1"/>
      </right>
      <top style="thin">
        <color theme="1" tint="0.499984740745262"/>
      </top>
      <bottom style="thin">
        <color theme="1" tint="0.499984740745262"/>
      </bottom>
      <diagonal/>
    </border>
    <border>
      <left style="thin">
        <color theme="1"/>
      </left>
      <right style="hair">
        <color theme="1"/>
      </right>
      <top/>
      <bottom style="thin">
        <color theme="1" tint="0.499984740745262"/>
      </bottom>
      <diagonal/>
    </border>
    <border>
      <left style="hair">
        <color theme="1"/>
      </left>
      <right style="hair">
        <color theme="1"/>
      </right>
      <top style="thin">
        <color theme="1" tint="0.499984740745262"/>
      </top>
      <bottom style="thin">
        <color theme="1" tint="0.499984740745262"/>
      </bottom>
      <diagonal/>
    </border>
    <border>
      <left style="hair">
        <color theme="1"/>
      </left>
      <right style="thin">
        <color theme="1"/>
      </right>
      <top style="thin">
        <color theme="1" tint="0.499984740745262"/>
      </top>
      <bottom style="thin">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medium">
        <color rgb="FFFF0000"/>
      </left>
      <right style="medium">
        <color rgb="FFFF0000"/>
      </right>
      <top style="medium">
        <color rgb="FFFF0000"/>
      </top>
      <bottom style="medium">
        <color rgb="FFFF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style="thin">
        <color indexed="64"/>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indexed="64"/>
      </left>
      <right/>
      <top/>
      <bottom style="thin">
        <color theme="1" tint="0.499984740745262"/>
      </bottom>
      <diagonal/>
    </border>
    <border>
      <left style="hair">
        <color theme="1" tint="0.499984740745262"/>
      </left>
      <right style="thin">
        <color indexed="64"/>
      </right>
      <top style="thin">
        <color theme="1" tint="0.499984740745262"/>
      </top>
      <bottom style="thin">
        <color indexed="64"/>
      </bottom>
      <diagonal/>
    </border>
  </borders>
  <cellStyleXfs count="285">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1">
      <alignment horizontal="center" vertical="center"/>
    </xf>
    <xf numFmtId="0" fontId="10" fillId="0" borderId="0" applyNumberFormat="0" applyFill="0" applyBorder="0" applyAlignment="0" applyProtection="0">
      <alignment vertical="center"/>
    </xf>
    <xf numFmtId="0" fontId="11" fillId="20" borderId="2" applyNumberFormat="0" applyAlignment="0" applyProtection="0">
      <alignment vertical="center"/>
    </xf>
    <xf numFmtId="0" fontId="12" fillId="21" borderId="0" applyNumberFormat="0" applyBorder="0" applyAlignment="0" applyProtection="0">
      <alignment vertical="center"/>
    </xf>
    <xf numFmtId="0" fontId="7" fillId="22" borderId="3" applyNumberFormat="0" applyFont="0" applyAlignment="0" applyProtection="0">
      <alignment vertical="center"/>
    </xf>
    <xf numFmtId="0" fontId="13" fillId="0" borderId="4" applyNumberFormat="0" applyFill="0" applyAlignment="0" applyProtection="0">
      <alignment vertical="center"/>
    </xf>
    <xf numFmtId="0" fontId="14" fillId="3" borderId="0" applyNumberFormat="0" applyBorder="0" applyAlignment="0" applyProtection="0">
      <alignment vertical="center"/>
    </xf>
    <xf numFmtId="0" fontId="15" fillId="23" borderId="5" applyNumberFormat="0" applyAlignment="0" applyProtection="0">
      <alignment vertical="center"/>
    </xf>
    <xf numFmtId="0" fontId="9" fillId="0" borderId="0" applyNumberFormat="0" applyFill="0" applyBorder="0" applyAlignment="0" applyProtection="0">
      <alignment vertical="center"/>
    </xf>
    <xf numFmtId="38" fontId="7" fillId="0" borderId="0" applyFont="0" applyFill="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23" borderId="10" applyNumberFormat="0" applyAlignment="0" applyProtection="0">
      <alignment vertical="center"/>
    </xf>
    <xf numFmtId="0" fontId="21" fillId="0" borderId="0" applyNumberFormat="0" applyFill="0" applyBorder="0" applyAlignment="0" applyProtection="0">
      <alignment vertical="center"/>
    </xf>
    <xf numFmtId="0" fontId="22" fillId="7" borderId="5" applyNumberFormat="0" applyAlignment="0" applyProtection="0">
      <alignment vertical="center"/>
    </xf>
    <xf numFmtId="0" fontId="4" fillId="0" borderId="0">
      <alignment vertical="center"/>
    </xf>
    <xf numFmtId="0" fontId="4" fillId="0" borderId="0"/>
    <xf numFmtId="0" fontId="23" fillId="4" borderId="0" applyNumberFormat="0" applyBorder="0" applyAlignment="0" applyProtection="0">
      <alignment vertical="center"/>
    </xf>
    <xf numFmtId="0" fontId="3" fillId="0" borderId="0">
      <alignment vertical="center"/>
    </xf>
    <xf numFmtId="0" fontId="4" fillId="0" borderId="0">
      <alignment vertical="center"/>
    </xf>
    <xf numFmtId="0" fontId="7" fillId="2" borderId="0" applyNumberFormat="0" applyBorder="0" applyAlignment="0" applyProtection="0">
      <alignment vertical="center"/>
    </xf>
    <xf numFmtId="0" fontId="29"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29"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29"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29" fillId="5"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29" fillId="6"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29" fillId="7"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29" fillId="8"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29" fillId="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29" fillId="10"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29" fillId="5"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29" fillId="8"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29" fillId="11"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30" fillId="12"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30" fillId="9"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30" fillId="10"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30" fillId="13"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30" fillId="14"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30" fillId="15"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30" fillId="16"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30" fillId="17"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30" fillId="18"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30" fillId="13"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30" fillId="14"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30" fillId="19" borderId="0" applyNumberFormat="0" applyBorder="0" applyAlignment="0" applyProtection="0">
      <alignment vertical="center"/>
    </xf>
    <xf numFmtId="0" fontId="8"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2" applyNumberFormat="0" applyAlignment="0" applyProtection="0">
      <alignment vertical="center"/>
    </xf>
    <xf numFmtId="0" fontId="31" fillId="20" borderId="2" applyNumberFormat="0" applyAlignment="0" applyProtection="0">
      <alignment vertical="center"/>
    </xf>
    <xf numFmtId="0" fontId="11" fillId="20" borderId="2" applyNumberFormat="0" applyAlignment="0" applyProtection="0">
      <alignment vertical="center"/>
    </xf>
    <xf numFmtId="0" fontId="12" fillId="21" borderId="0" applyNumberFormat="0" applyBorder="0" applyAlignment="0" applyProtection="0">
      <alignment vertical="center"/>
    </xf>
    <xf numFmtId="0" fontId="32" fillId="21" borderId="0" applyNumberFormat="0" applyBorder="0" applyAlignment="0" applyProtection="0">
      <alignment vertical="center"/>
    </xf>
    <xf numFmtId="0" fontId="12" fillId="21" borderId="0" applyNumberFormat="0" applyBorder="0" applyAlignment="0" applyProtection="0">
      <alignment vertical="center"/>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center"/>
    </xf>
    <xf numFmtId="0" fontId="7" fillId="22" borderId="3" applyNumberFormat="0" applyFont="0" applyAlignment="0" applyProtection="0">
      <alignment vertical="center"/>
    </xf>
    <xf numFmtId="0" fontId="29" fillId="22" borderId="3" applyNumberFormat="0" applyFont="0" applyAlignment="0" applyProtection="0">
      <alignment vertical="center"/>
    </xf>
    <xf numFmtId="0" fontId="7" fillId="22" borderId="3" applyNumberFormat="0" applyFont="0" applyAlignment="0" applyProtection="0">
      <alignment vertical="center"/>
    </xf>
    <xf numFmtId="0" fontId="13" fillId="0" borderId="4" applyNumberFormat="0" applyFill="0" applyAlignment="0" applyProtection="0">
      <alignment vertical="center"/>
    </xf>
    <xf numFmtId="0" fontId="35" fillId="0" borderId="4" applyNumberFormat="0" applyFill="0" applyAlignment="0" applyProtection="0">
      <alignment vertical="center"/>
    </xf>
    <xf numFmtId="0" fontId="13" fillId="0" borderId="4" applyNumberFormat="0" applyFill="0" applyAlignment="0" applyProtection="0">
      <alignment vertical="center"/>
    </xf>
    <xf numFmtId="0" fontId="14" fillId="3" borderId="0" applyNumberFormat="0" applyBorder="0" applyAlignment="0" applyProtection="0">
      <alignment vertical="center"/>
    </xf>
    <xf numFmtId="0" fontId="36" fillId="3" borderId="0" applyNumberFormat="0" applyBorder="0" applyAlignment="0" applyProtection="0">
      <alignment vertical="center"/>
    </xf>
    <xf numFmtId="0" fontId="14" fillId="3" borderId="0" applyNumberFormat="0" applyBorder="0" applyAlignment="0" applyProtection="0">
      <alignment vertical="center"/>
    </xf>
    <xf numFmtId="0" fontId="15" fillId="23" borderId="5" applyNumberFormat="0" applyAlignment="0" applyProtection="0">
      <alignment vertical="center"/>
    </xf>
    <xf numFmtId="0" fontId="37" fillId="23" borderId="5" applyNumberFormat="0" applyAlignment="0" applyProtection="0">
      <alignment vertical="center"/>
    </xf>
    <xf numFmtId="0" fontId="15" fillId="23" borderId="5" applyNumberFormat="0" applyAlignment="0" applyProtection="0">
      <alignment vertical="center"/>
    </xf>
    <xf numFmtId="0" fontId="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9" fillId="0" borderId="0" applyNumberFormat="0" applyFill="0" applyBorder="0" applyAlignment="0" applyProtection="0">
      <alignment vertical="center"/>
    </xf>
    <xf numFmtId="38" fontId="39" fillId="0" borderId="0" applyFont="0" applyFill="0" applyBorder="0" applyAlignment="0" applyProtection="0">
      <alignment vertical="center"/>
    </xf>
    <xf numFmtId="38" fontId="7"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alignment vertical="center"/>
    </xf>
    <xf numFmtId="38" fontId="40" fillId="0" borderId="0" applyFont="0" applyFill="0" applyBorder="0" applyAlignment="0" applyProtection="0">
      <alignment vertical="center"/>
    </xf>
    <xf numFmtId="38" fontId="40" fillId="0" borderId="0" applyFont="0" applyFill="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41" fillId="0" borderId="9" applyNumberFormat="0" applyFill="0" applyAlignment="0" applyProtection="0">
      <alignment vertical="center"/>
    </xf>
    <xf numFmtId="0" fontId="19" fillId="0" borderId="9" applyNumberFormat="0" applyFill="0" applyAlignment="0" applyProtection="0">
      <alignment vertical="center"/>
    </xf>
    <xf numFmtId="0" fontId="20" fillId="23" borderId="10" applyNumberFormat="0" applyAlignment="0" applyProtection="0">
      <alignment vertical="center"/>
    </xf>
    <xf numFmtId="0" fontId="42" fillId="23" borderId="10" applyNumberFormat="0" applyAlignment="0" applyProtection="0">
      <alignment vertical="center"/>
    </xf>
    <xf numFmtId="0" fontId="20" fillId="23" borderId="10" applyNumberFormat="0" applyAlignment="0" applyProtection="0">
      <alignment vertical="center"/>
    </xf>
    <xf numFmtId="0" fontId="21"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7" borderId="5" applyNumberFormat="0" applyAlignment="0" applyProtection="0">
      <alignment vertical="center"/>
    </xf>
    <xf numFmtId="0" fontId="44" fillId="7" borderId="5" applyNumberFormat="0" applyAlignment="0" applyProtection="0">
      <alignment vertical="center"/>
    </xf>
    <xf numFmtId="0" fontId="22" fillId="7" borderId="5"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0"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0" fillId="0" borderId="0"/>
    <xf numFmtId="0" fontId="3" fillId="0" borderId="0">
      <alignment vertical="center"/>
    </xf>
    <xf numFmtId="0" fontId="40" fillId="0" borderId="0"/>
    <xf numFmtId="0" fontId="6" fillId="0" borderId="0"/>
    <xf numFmtId="0" fontId="39" fillId="0" borderId="0">
      <alignment vertical="center"/>
    </xf>
    <xf numFmtId="0" fontId="4" fillId="0" borderId="0">
      <alignment vertical="center"/>
    </xf>
    <xf numFmtId="0" fontId="45" fillId="0" borderId="0">
      <alignment vertical="center"/>
    </xf>
    <xf numFmtId="0" fontId="6" fillId="0" borderId="0"/>
    <xf numFmtId="0" fontId="3" fillId="0" borderId="0">
      <alignment vertical="center"/>
    </xf>
    <xf numFmtId="0" fontId="4" fillId="0" borderId="0"/>
    <xf numFmtId="0" fontId="45" fillId="0" borderId="0">
      <alignment vertical="center"/>
    </xf>
    <xf numFmtId="0" fontId="4" fillId="0" borderId="0">
      <alignment vertical="center"/>
    </xf>
    <xf numFmtId="0" fontId="6" fillId="0" borderId="0"/>
    <xf numFmtId="0" fontId="39"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0"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3" fillId="4" borderId="0" applyNumberFormat="0" applyBorder="0" applyAlignment="0" applyProtection="0">
      <alignment vertical="center"/>
    </xf>
    <xf numFmtId="0" fontId="46" fillId="4" borderId="0" applyNumberFormat="0" applyBorder="0" applyAlignment="0" applyProtection="0">
      <alignment vertical="center"/>
    </xf>
    <xf numFmtId="0" fontId="23" fillId="4" borderId="0" applyNumberFormat="0" applyBorder="0" applyAlignment="0" applyProtection="0">
      <alignment vertical="center"/>
    </xf>
    <xf numFmtId="176"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34" fillId="0" borderId="0" applyNumberFormat="0" applyFill="0" applyBorder="0" applyAlignment="0" applyProtection="0">
      <alignment vertical="center"/>
    </xf>
    <xf numFmtId="0" fontId="2" fillId="0" borderId="0">
      <alignment vertical="center"/>
    </xf>
    <xf numFmtId="0" fontId="1" fillId="0" borderId="0">
      <alignment vertical="center"/>
    </xf>
  </cellStyleXfs>
  <cellXfs count="1997">
    <xf numFmtId="0" fontId="0" fillId="0" borderId="0" xfId="0">
      <alignment vertical="center"/>
    </xf>
    <xf numFmtId="0" fontId="25" fillId="0" borderId="0" xfId="0" applyFont="1" applyAlignment="1">
      <alignment horizontal="left"/>
    </xf>
    <xf numFmtId="0" fontId="25" fillId="0" borderId="0" xfId="0" applyFont="1">
      <alignment vertical="center"/>
    </xf>
    <xf numFmtId="0" fontId="26" fillId="0" borderId="0" xfId="0" applyFont="1">
      <alignment vertical="center"/>
    </xf>
    <xf numFmtId="0" fontId="25" fillId="0" borderId="0" xfId="0" applyFont="1" applyAlignment="1">
      <alignment vertical="top" wrapText="1"/>
    </xf>
    <xf numFmtId="0" fontId="25" fillId="0" borderId="0" xfId="0" applyFont="1" applyAlignment="1">
      <alignment horizontal="center" vertical="center"/>
    </xf>
    <xf numFmtId="0" fontId="25" fillId="0" borderId="0" xfId="44" applyFont="1"/>
    <xf numFmtId="0" fontId="25" fillId="0" borderId="0" xfId="44" applyFont="1" applyAlignment="1">
      <alignment horizontal="center" vertical="center"/>
    </xf>
    <xf numFmtId="0" fontId="27" fillId="0" borderId="0" xfId="44" applyFont="1"/>
    <xf numFmtId="0" fontId="25" fillId="0" borderId="0" xfId="0" applyFont="1" applyAlignment="1">
      <alignment vertical="center" wrapText="1"/>
    </xf>
    <xf numFmtId="0" fontId="25" fillId="0" borderId="0" xfId="44" applyFont="1" applyAlignment="1">
      <alignment vertical="center"/>
    </xf>
    <xf numFmtId="9" fontId="52" fillId="0" borderId="0" xfId="280" applyFont="1" applyFill="1" applyBorder="1" applyAlignment="1" applyProtection="1">
      <alignment horizontal="center" vertical="center" wrapText="1"/>
    </xf>
    <xf numFmtId="9" fontId="25" fillId="0" borderId="0" xfId="280" applyFont="1" applyFill="1" applyBorder="1" applyAlignment="1" applyProtection="1">
      <alignment horizontal="right" wrapText="1"/>
    </xf>
    <xf numFmtId="0" fontId="25" fillId="0" borderId="0" xfId="0" applyFont="1" applyAlignment="1">
      <alignment horizontal="left" vertical="top"/>
    </xf>
    <xf numFmtId="0" fontId="63" fillId="0" borderId="0" xfId="44" applyFont="1"/>
    <xf numFmtId="0" fontId="0" fillId="0" borderId="28" xfId="0" applyBorder="1">
      <alignment vertical="center"/>
    </xf>
    <xf numFmtId="0" fontId="0" fillId="0" borderId="0" xfId="0" applyAlignment="1">
      <alignment horizontal="center" vertical="center"/>
    </xf>
    <xf numFmtId="0" fontId="0" fillId="0" borderId="0" xfId="0" applyAlignment="1">
      <alignment horizontal="right" vertical="center"/>
    </xf>
    <xf numFmtId="189" fontId="0" fillId="0" borderId="0" xfId="0" applyNumberFormat="1">
      <alignment vertical="center"/>
    </xf>
    <xf numFmtId="189" fontId="0" fillId="0" borderId="0" xfId="0" applyNumberFormat="1" applyAlignment="1">
      <alignment horizontal="right" vertical="center"/>
    </xf>
    <xf numFmtId="0" fontId="52" fillId="0" borderId="0" xfId="0" applyFont="1" applyAlignment="1">
      <alignment horizontal="center" vertical="center"/>
    </xf>
    <xf numFmtId="0" fontId="52" fillId="0" borderId="0" xfId="0" applyFont="1">
      <alignment vertical="center"/>
    </xf>
    <xf numFmtId="0" fontId="26" fillId="24" borderId="0" xfId="0" applyFont="1" applyFill="1">
      <alignment vertical="center"/>
    </xf>
    <xf numFmtId="0" fontId="0" fillId="24" borderId="0" xfId="0" applyFill="1" applyAlignment="1">
      <alignment horizontal="right" vertical="center"/>
    </xf>
    <xf numFmtId="0" fontId="0" fillId="24" borderId="0" xfId="0" applyFill="1">
      <alignment vertical="center"/>
    </xf>
    <xf numFmtId="0" fontId="25" fillId="24" borderId="0" xfId="44" applyFont="1" applyFill="1" applyAlignment="1">
      <alignment horizontal="right"/>
    </xf>
    <xf numFmtId="0" fontId="25" fillId="24" borderId="0" xfId="44" applyFont="1" applyFill="1"/>
    <xf numFmtId="0" fontId="25" fillId="24" borderId="0" xfId="44" applyFont="1" applyFill="1" applyAlignment="1">
      <alignment vertical="top" wrapText="1"/>
    </xf>
    <xf numFmtId="0" fontId="25" fillId="24" borderId="0" xfId="44" applyFont="1" applyFill="1" applyAlignment="1">
      <alignment vertical="center"/>
    </xf>
    <xf numFmtId="0" fontId="25" fillId="24" borderId="0" xfId="44" applyFont="1" applyFill="1" applyAlignment="1">
      <alignment horizontal="center" vertical="center" wrapText="1"/>
    </xf>
    <xf numFmtId="0" fontId="25" fillId="24" borderId="0" xfId="44" applyFont="1" applyFill="1" applyAlignment="1">
      <alignment horizontal="center" vertical="center"/>
    </xf>
    <xf numFmtId="0" fontId="25" fillId="24" borderId="28" xfId="44" applyFont="1" applyFill="1" applyBorder="1" applyAlignment="1">
      <alignment horizontal="center" vertical="center" wrapText="1"/>
    </xf>
    <xf numFmtId="0" fontId="25" fillId="24" borderId="28" xfId="44" applyFont="1" applyFill="1" applyBorder="1" applyAlignment="1">
      <alignment horizontal="center" vertical="center"/>
    </xf>
    <xf numFmtId="0" fontId="25" fillId="24" borderId="0" xfId="44" applyFont="1" applyFill="1" applyAlignment="1">
      <alignment horizontal="left" vertical="center" wrapText="1"/>
    </xf>
    <xf numFmtId="0" fontId="25" fillId="24" borderId="0" xfId="44" applyFont="1" applyFill="1" applyAlignment="1">
      <alignment horizontal="right" vertical="center"/>
    </xf>
    <xf numFmtId="0" fontId="25" fillId="24" borderId="0" xfId="44" applyFont="1" applyFill="1" applyAlignment="1">
      <alignment horizontal="left" vertical="top" wrapText="1"/>
    </xf>
    <xf numFmtId="0" fontId="25" fillId="24" borderId="0" xfId="0" applyFont="1" applyFill="1">
      <alignment vertical="center"/>
    </xf>
    <xf numFmtId="0" fontId="25" fillId="24" borderId="0" xfId="0" applyFont="1" applyFill="1" applyAlignment="1">
      <alignment horizontal="left" vertical="top"/>
    </xf>
    <xf numFmtId="0" fontId="25" fillId="24" borderId="0" xfId="0" applyFont="1" applyFill="1" applyAlignment="1">
      <alignment horizontal="center" vertical="center" wrapText="1"/>
    </xf>
    <xf numFmtId="0" fontId="25" fillId="24" borderId="0" xfId="0" applyFont="1" applyFill="1" applyAlignment="1">
      <alignment horizontal="center" vertical="center"/>
    </xf>
    <xf numFmtId="179" fontId="25" fillId="24" borderId="0" xfId="0" applyNumberFormat="1" applyFont="1" applyFill="1" applyAlignment="1">
      <alignment horizontal="center" vertical="center" shrinkToFit="1"/>
    </xf>
    <xf numFmtId="0" fontId="25" fillId="24" borderId="0" xfId="0" applyFont="1" applyFill="1" applyAlignment="1">
      <alignment horizontal="right"/>
    </xf>
    <xf numFmtId="0" fontId="25" fillId="24" borderId="0" xfId="44" applyFont="1" applyFill="1" applyAlignment="1">
      <alignment horizontal="left"/>
    </xf>
    <xf numFmtId="0" fontId="25" fillId="24" borderId="0" xfId="44" applyFont="1" applyFill="1" applyAlignment="1">
      <alignment horizontal="left" vertical="center"/>
    </xf>
    <xf numFmtId="0" fontId="25" fillId="24" borderId="0" xfId="44" applyFont="1" applyFill="1" applyAlignment="1">
      <alignment horizontal="left" vertical="top"/>
    </xf>
    <xf numFmtId="176" fontId="25" fillId="24" borderId="0" xfId="279" applyFont="1" applyFill="1" applyBorder="1" applyAlignment="1" applyProtection="1">
      <alignment horizontal="left" vertical="top"/>
    </xf>
    <xf numFmtId="0" fontId="25" fillId="24" borderId="0" xfId="0" applyFont="1" applyFill="1" applyAlignment="1">
      <alignment wrapText="1"/>
    </xf>
    <xf numFmtId="0" fontId="52" fillId="24" borderId="0" xfId="280" applyNumberFormat="1" applyFont="1" applyFill="1" applyBorder="1" applyAlignment="1" applyProtection="1">
      <alignment horizontal="center"/>
    </xf>
    <xf numFmtId="9" fontId="52" fillId="24" borderId="0" xfId="280" applyFont="1" applyFill="1" applyBorder="1" applyAlignment="1" applyProtection="1">
      <alignment horizontal="center"/>
    </xf>
    <xf numFmtId="9" fontId="25" fillId="24" borderId="0" xfId="280" applyFont="1" applyFill="1" applyBorder="1" applyAlignment="1" applyProtection="1">
      <alignment horizontal="right" wrapText="1"/>
    </xf>
    <xf numFmtId="0" fontId="52" fillId="24" borderId="0" xfId="0" applyFont="1" applyFill="1" applyAlignment="1">
      <alignment horizontal="center" vertical="center"/>
    </xf>
    <xf numFmtId="0" fontId="49" fillId="24" borderId="0" xfId="0" applyFont="1" applyFill="1" applyAlignment="1">
      <alignment horizontal="center" wrapText="1"/>
    </xf>
    <xf numFmtId="0" fontId="25" fillId="24" borderId="0" xfId="0" applyFont="1" applyFill="1" applyAlignment="1">
      <alignment horizontal="left"/>
    </xf>
    <xf numFmtId="0" fontId="25" fillId="24" borderId="0" xfId="0" applyFont="1" applyFill="1" applyAlignment="1">
      <alignment horizontal="left" wrapText="1"/>
    </xf>
    <xf numFmtId="0" fontId="25" fillId="24" borderId="0" xfId="0" applyFont="1" applyFill="1" applyAlignment="1">
      <alignment vertical="center" wrapText="1"/>
    </xf>
    <xf numFmtId="0" fontId="59" fillId="24" borderId="0" xfId="0" applyFont="1" applyFill="1">
      <alignment vertical="center"/>
    </xf>
    <xf numFmtId="0" fontId="25" fillId="24" borderId="0" xfId="0" applyFont="1" applyFill="1" applyAlignment="1">
      <alignment vertical="center" shrinkToFit="1"/>
    </xf>
    <xf numFmtId="0" fontId="25" fillId="24" borderId="0" xfId="0" applyFont="1" applyFill="1" applyAlignment="1">
      <alignment horizontal="left" vertical="center" shrinkToFit="1"/>
    </xf>
    <xf numFmtId="0" fontId="27" fillId="24" borderId="0" xfId="0" applyFont="1" applyFill="1" applyAlignment="1">
      <alignment vertical="top" wrapText="1"/>
    </xf>
    <xf numFmtId="0" fontId="58" fillId="24" borderId="0" xfId="0" applyFont="1" applyFill="1" applyAlignment="1">
      <alignment vertical="center" wrapText="1"/>
    </xf>
    <xf numFmtId="0" fontId="27" fillId="24" borderId="0" xfId="43" applyFont="1" applyFill="1">
      <alignment vertical="center"/>
    </xf>
    <xf numFmtId="0" fontId="47" fillId="24" borderId="0" xfId="43" applyFont="1" applyFill="1" applyAlignment="1">
      <alignment horizontal="center" vertical="center"/>
    </xf>
    <xf numFmtId="0" fontId="27" fillId="24" borderId="0" xfId="43" applyFont="1" applyFill="1" applyAlignment="1">
      <alignment horizontal="center" vertical="center"/>
    </xf>
    <xf numFmtId="0" fontId="27" fillId="24" borderId="17" xfId="43" applyFont="1" applyFill="1" applyBorder="1" applyAlignment="1">
      <alignment horizontal="center" vertical="center"/>
    </xf>
    <xf numFmtId="0" fontId="27" fillId="24" borderId="47" xfId="43" applyFont="1" applyFill="1" applyBorder="1" applyAlignment="1">
      <alignment horizontal="center" vertical="center"/>
    </xf>
    <xf numFmtId="0" fontId="27" fillId="24" borderId="48" xfId="43" applyFont="1" applyFill="1" applyBorder="1" applyAlignment="1">
      <alignment horizontal="center" vertical="center"/>
    </xf>
    <xf numFmtId="0" fontId="27" fillId="24" borderId="17" xfId="43" applyFont="1" applyFill="1" applyBorder="1" applyAlignment="1">
      <alignment horizontal="center" vertical="center" wrapText="1"/>
    </xf>
    <xf numFmtId="0" fontId="25" fillId="24" borderId="74" xfId="0" applyFont="1" applyFill="1" applyBorder="1" applyAlignment="1">
      <alignment horizontal="center" vertical="center"/>
    </xf>
    <xf numFmtId="0" fontId="25" fillId="24" borderId="73" xfId="0" applyFont="1" applyFill="1" applyBorder="1">
      <alignment vertical="center"/>
    </xf>
    <xf numFmtId="0" fontId="47" fillId="24" borderId="0" xfId="43" applyFont="1" applyFill="1" applyAlignment="1">
      <alignment horizontal="centerContinuous" vertical="center"/>
    </xf>
    <xf numFmtId="0" fontId="27" fillId="24" borderId="0" xfId="43" applyFont="1" applyFill="1" applyAlignment="1">
      <alignment horizontal="centerContinuous" vertical="center"/>
    </xf>
    <xf numFmtId="0" fontId="25" fillId="24" borderId="89" xfId="0" applyFont="1" applyFill="1" applyBorder="1" applyAlignment="1">
      <alignment horizontal="justify" vertical="center"/>
    </xf>
    <xf numFmtId="0" fontId="25" fillId="24" borderId="71" xfId="0" applyFont="1" applyFill="1" applyBorder="1" applyAlignment="1">
      <alignment vertical="center" wrapText="1"/>
    </xf>
    <xf numFmtId="0" fontId="25" fillId="24" borderId="28" xfId="0" applyFont="1" applyFill="1" applyBorder="1" applyAlignment="1">
      <alignment horizontal="center" vertical="center" shrinkToFit="1"/>
    </xf>
    <xf numFmtId="0" fontId="25" fillId="24" borderId="19" xfId="0" applyFont="1" applyFill="1" applyBorder="1" applyAlignment="1">
      <alignment horizontal="center" vertical="center" shrinkToFit="1"/>
    </xf>
    <xf numFmtId="0" fontId="25" fillId="24" borderId="49" xfId="0" applyFont="1" applyFill="1" applyBorder="1" applyAlignment="1">
      <alignment vertical="center" wrapText="1"/>
    </xf>
    <xf numFmtId="0" fontId="25" fillId="24" borderId="0" xfId="0" applyFont="1" applyFill="1" applyAlignment="1">
      <alignment horizontal="left" vertical="center"/>
    </xf>
    <xf numFmtId="185" fontId="25" fillId="24" borderId="28" xfId="0" applyNumberFormat="1" applyFont="1" applyFill="1" applyBorder="1">
      <alignment vertical="center"/>
    </xf>
    <xf numFmtId="0" fontId="25" fillId="24" borderId="28" xfId="0" applyFont="1" applyFill="1" applyBorder="1">
      <alignment vertical="center"/>
    </xf>
    <xf numFmtId="185" fontId="25" fillId="24" borderId="20" xfId="0" applyNumberFormat="1" applyFont="1" applyFill="1" applyBorder="1" applyAlignment="1">
      <alignment horizontal="center" vertical="center"/>
    </xf>
    <xf numFmtId="0" fontId="27" fillId="24" borderId="21" xfId="43" applyFont="1" applyFill="1" applyBorder="1">
      <alignment vertical="center"/>
    </xf>
    <xf numFmtId="0" fontId="27" fillId="24" borderId="50" xfId="43" applyFont="1" applyFill="1" applyBorder="1">
      <alignment vertical="center"/>
    </xf>
    <xf numFmtId="178" fontId="27" fillId="24" borderId="21" xfId="43" applyNumberFormat="1" applyFont="1" applyFill="1" applyBorder="1">
      <alignment vertical="center"/>
    </xf>
    <xf numFmtId="0" fontId="27" fillId="24" borderId="22" xfId="43" applyFont="1" applyFill="1" applyBorder="1">
      <alignment vertical="center"/>
    </xf>
    <xf numFmtId="180" fontId="27" fillId="24" borderId="21" xfId="43" applyNumberFormat="1" applyFont="1" applyFill="1" applyBorder="1">
      <alignment vertical="center"/>
    </xf>
    <xf numFmtId="182" fontId="27" fillId="24" borderId="21" xfId="43" applyNumberFormat="1" applyFont="1" applyFill="1" applyBorder="1">
      <alignment vertical="center"/>
    </xf>
    <xf numFmtId="0" fontId="27" fillId="24" borderId="23" xfId="43" applyFont="1" applyFill="1" applyBorder="1">
      <alignment vertical="center"/>
    </xf>
    <xf numFmtId="0" fontId="27" fillId="24" borderId="0" xfId="43" applyFont="1" applyFill="1" applyAlignment="1">
      <alignment horizontal="center" vertical="center" wrapText="1"/>
    </xf>
    <xf numFmtId="185" fontId="27" fillId="24" borderId="51" xfId="43" applyNumberFormat="1" applyFont="1" applyFill="1" applyBorder="1" applyAlignment="1">
      <alignment horizontal="center" vertical="center"/>
    </xf>
    <xf numFmtId="0" fontId="27" fillId="24" borderId="52" xfId="43" applyFont="1" applyFill="1" applyBorder="1">
      <alignment vertical="center"/>
    </xf>
    <xf numFmtId="0" fontId="27" fillId="24" borderId="53" xfId="43" applyFont="1" applyFill="1" applyBorder="1">
      <alignment vertical="center"/>
    </xf>
    <xf numFmtId="0" fontId="27" fillId="24" borderId="51" xfId="43" applyFont="1" applyFill="1" applyBorder="1">
      <alignment vertical="center"/>
    </xf>
    <xf numFmtId="182" fontId="27" fillId="24" borderId="20" xfId="43" applyNumberFormat="1" applyFont="1" applyFill="1" applyBorder="1">
      <alignment vertical="center"/>
    </xf>
    <xf numFmtId="0" fontId="27" fillId="24" borderId="20" xfId="43" applyFont="1" applyFill="1" applyBorder="1">
      <alignment vertical="center"/>
    </xf>
    <xf numFmtId="0" fontId="27" fillId="24" borderId="52" xfId="43" applyFont="1" applyFill="1" applyBorder="1" applyAlignment="1">
      <alignment horizontal="center" vertical="center"/>
    </xf>
    <xf numFmtId="0" fontId="27" fillId="24" borderId="53" xfId="43" applyFont="1" applyFill="1" applyBorder="1" applyAlignment="1">
      <alignment horizontal="center" vertical="center"/>
    </xf>
    <xf numFmtId="0" fontId="27" fillId="24" borderId="79" xfId="43" applyFont="1" applyFill="1" applyBorder="1">
      <alignment vertical="center"/>
    </xf>
    <xf numFmtId="0" fontId="27" fillId="24" borderId="20" xfId="43" applyFont="1" applyFill="1" applyBorder="1" applyAlignment="1">
      <alignment horizontal="center" vertical="center"/>
    </xf>
    <xf numFmtId="178" fontId="25" fillId="24" borderId="0" xfId="0" applyNumberFormat="1" applyFont="1" applyFill="1">
      <alignment vertical="center"/>
    </xf>
    <xf numFmtId="185" fontId="25" fillId="24" borderId="24" xfId="0" applyNumberFormat="1" applyFont="1" applyFill="1" applyBorder="1" applyAlignment="1">
      <alignment horizontal="center" vertical="center"/>
    </xf>
    <xf numFmtId="0" fontId="27" fillId="24" borderId="25" xfId="43" applyFont="1" applyFill="1" applyBorder="1">
      <alignment vertical="center"/>
    </xf>
    <xf numFmtId="0" fontId="27" fillId="24" borderId="54" xfId="43" applyFont="1" applyFill="1" applyBorder="1">
      <alignment vertical="center"/>
    </xf>
    <xf numFmtId="178" fontId="27" fillId="24" borderId="25" xfId="43" applyNumberFormat="1" applyFont="1" applyFill="1" applyBorder="1">
      <alignment vertical="center"/>
    </xf>
    <xf numFmtId="0" fontId="27" fillId="24" borderId="26" xfId="43" applyFont="1" applyFill="1" applyBorder="1">
      <alignment vertical="center"/>
    </xf>
    <xf numFmtId="180" fontId="27" fillId="24" borderId="25" xfId="43" applyNumberFormat="1" applyFont="1" applyFill="1" applyBorder="1">
      <alignment vertical="center"/>
    </xf>
    <xf numFmtId="182" fontId="27" fillId="24" borderId="25" xfId="43" applyNumberFormat="1" applyFont="1" applyFill="1" applyBorder="1">
      <alignment vertical="center"/>
    </xf>
    <xf numFmtId="0" fontId="27" fillId="24" borderId="27" xfId="43" applyFont="1" applyFill="1" applyBorder="1">
      <alignment vertical="center"/>
    </xf>
    <xf numFmtId="185" fontId="27" fillId="24" borderId="55" xfId="43" applyNumberFormat="1" applyFont="1" applyFill="1" applyBorder="1" applyAlignment="1">
      <alignment horizontal="center" vertical="center"/>
    </xf>
    <xf numFmtId="0" fontId="27" fillId="24" borderId="56" xfId="43" applyFont="1" applyFill="1" applyBorder="1">
      <alignment vertical="center"/>
    </xf>
    <xf numFmtId="0" fontId="27" fillId="24" borderId="55" xfId="43" applyFont="1" applyFill="1" applyBorder="1">
      <alignment vertical="center"/>
    </xf>
    <xf numFmtId="182" fontId="27" fillId="24" borderId="24" xfId="43" applyNumberFormat="1" applyFont="1" applyFill="1" applyBorder="1">
      <alignment vertical="center"/>
    </xf>
    <xf numFmtId="0" fontId="27" fillId="24" borderId="24" xfId="43" applyFont="1" applyFill="1" applyBorder="1">
      <alignment vertical="center"/>
    </xf>
    <xf numFmtId="0" fontId="27" fillId="24" borderId="56" xfId="43" applyFont="1" applyFill="1" applyBorder="1" applyAlignment="1">
      <alignment horizontal="center" vertical="center"/>
    </xf>
    <xf numFmtId="0" fontId="27" fillId="24" borderId="27" xfId="43" applyFont="1" applyFill="1" applyBorder="1" applyAlignment="1">
      <alignment horizontal="center" vertical="center"/>
    </xf>
    <xf numFmtId="0" fontId="27" fillId="24" borderId="31" xfId="43" applyFont="1" applyFill="1" applyBorder="1">
      <alignment vertical="center"/>
    </xf>
    <xf numFmtId="0" fontId="27" fillId="24" borderId="24" xfId="43" applyFont="1" applyFill="1" applyBorder="1" applyAlignment="1">
      <alignment horizontal="center" vertical="center"/>
    </xf>
    <xf numFmtId="0" fontId="25" fillId="24" borderId="17" xfId="0" applyFont="1" applyFill="1" applyBorder="1" applyAlignment="1">
      <alignment vertical="center" wrapText="1"/>
    </xf>
    <xf numFmtId="0" fontId="25" fillId="24" borderId="18" xfId="0" applyFont="1" applyFill="1" applyBorder="1" applyAlignment="1">
      <alignment horizontal="left" vertical="center" wrapText="1"/>
    </xf>
    <xf numFmtId="0" fontId="25" fillId="24" borderId="0" xfId="0" applyFont="1" applyFill="1" applyAlignment="1">
      <alignment horizontal="left" vertical="center" wrapText="1"/>
    </xf>
    <xf numFmtId="0" fontId="25" fillId="24" borderId="0" xfId="0" applyFont="1" applyFill="1" applyAlignment="1">
      <alignment vertical="top" wrapText="1"/>
    </xf>
    <xf numFmtId="0" fontId="27" fillId="24" borderId="57" xfId="43" applyFont="1" applyFill="1" applyBorder="1" applyAlignment="1">
      <alignment horizontal="center" vertical="center"/>
    </xf>
    <xf numFmtId="0" fontId="27" fillId="24" borderId="58" xfId="43" applyFont="1" applyFill="1" applyBorder="1">
      <alignment vertical="center"/>
    </xf>
    <xf numFmtId="0" fontId="27" fillId="24" borderId="36" xfId="43" quotePrefix="1" applyFont="1" applyFill="1" applyBorder="1" applyAlignment="1">
      <alignment horizontal="center" vertical="center"/>
    </xf>
    <xf numFmtId="0" fontId="25" fillId="24" borderId="17" xfId="0" applyFont="1" applyFill="1" applyBorder="1" applyAlignment="1">
      <alignment horizontal="left" vertical="center" wrapText="1"/>
    </xf>
    <xf numFmtId="0" fontId="25" fillId="24" borderId="0" xfId="0" applyFont="1" applyFill="1" applyAlignment="1">
      <alignment vertical="top"/>
    </xf>
    <xf numFmtId="0" fontId="27" fillId="24" borderId="0" xfId="0" applyFont="1" applyFill="1">
      <alignment vertical="center"/>
    </xf>
    <xf numFmtId="0" fontId="27" fillId="24" borderId="28" xfId="43" applyFont="1" applyFill="1" applyBorder="1">
      <alignment vertical="center"/>
    </xf>
    <xf numFmtId="0" fontId="27" fillId="24" borderId="0" xfId="43" applyFont="1" applyFill="1" applyAlignment="1">
      <alignment vertical="center" wrapText="1"/>
    </xf>
    <xf numFmtId="182" fontId="27" fillId="24" borderId="29" xfId="43" applyNumberFormat="1" applyFont="1" applyFill="1" applyBorder="1">
      <alignment vertical="center"/>
    </xf>
    <xf numFmtId="0" fontId="27" fillId="24" borderId="30" xfId="43" applyFont="1" applyFill="1" applyBorder="1">
      <alignment vertical="center"/>
    </xf>
    <xf numFmtId="0" fontId="27" fillId="24" borderId="85" xfId="43" quotePrefix="1" applyFont="1" applyFill="1" applyBorder="1" applyAlignment="1">
      <alignment horizontal="left" vertical="center"/>
    </xf>
    <xf numFmtId="0" fontId="25" fillId="24" borderId="28" xfId="43" applyFont="1" applyFill="1" applyBorder="1" applyAlignment="1" applyProtection="1">
      <alignment horizontal="left" vertical="center"/>
      <protection locked="0"/>
    </xf>
    <xf numFmtId="0" fontId="25" fillId="24" borderId="25" xfId="43" applyFont="1" applyFill="1" applyBorder="1" applyProtection="1">
      <alignment vertical="center"/>
      <protection locked="0"/>
    </xf>
    <xf numFmtId="0" fontId="25" fillId="24" borderId="26" xfId="43" applyFont="1" applyFill="1" applyBorder="1" applyProtection="1">
      <alignment vertical="center"/>
      <protection locked="0"/>
    </xf>
    <xf numFmtId="0" fontId="25" fillId="24" borderId="30" xfId="43" applyFont="1" applyFill="1" applyBorder="1" applyProtection="1">
      <alignment vertical="center"/>
      <protection locked="0"/>
    </xf>
    <xf numFmtId="0" fontId="27" fillId="24" borderId="29" xfId="43" applyFont="1" applyFill="1" applyBorder="1" applyAlignment="1">
      <alignment horizontal="left" vertical="center"/>
    </xf>
    <xf numFmtId="0" fontId="27" fillId="24" borderId="59" xfId="43" applyFont="1" applyFill="1" applyBorder="1">
      <alignment vertical="center"/>
    </xf>
    <xf numFmtId="0" fontId="27" fillId="24" borderId="60" xfId="43" applyFont="1" applyFill="1" applyBorder="1">
      <alignment vertical="center"/>
    </xf>
    <xf numFmtId="0" fontId="27" fillId="24" borderId="61" xfId="43" applyFont="1" applyFill="1" applyBorder="1">
      <alignment vertical="center"/>
    </xf>
    <xf numFmtId="0" fontId="27" fillId="24" borderId="83" xfId="43" applyFont="1" applyFill="1" applyBorder="1">
      <alignment vertical="center"/>
    </xf>
    <xf numFmtId="0" fontId="27" fillId="24" borderId="32" xfId="43" applyFont="1" applyFill="1" applyBorder="1" applyAlignment="1">
      <alignment horizontal="center" vertical="center" wrapText="1"/>
    </xf>
    <xf numFmtId="181" fontId="27" fillId="24" borderId="25" xfId="43" applyNumberFormat="1" applyFont="1" applyFill="1" applyBorder="1">
      <alignment vertical="center"/>
    </xf>
    <xf numFmtId="0" fontId="27" fillId="24" borderId="33" xfId="43" applyFont="1" applyFill="1" applyBorder="1">
      <alignment vertical="center"/>
    </xf>
    <xf numFmtId="0" fontId="27" fillId="24" borderId="84" xfId="43" quotePrefix="1" applyFont="1" applyFill="1" applyBorder="1">
      <alignment vertical="center"/>
    </xf>
    <xf numFmtId="0" fontId="25" fillId="24" borderId="29" xfId="43" applyFont="1" applyFill="1" applyBorder="1" applyProtection="1">
      <alignment vertical="center"/>
      <protection locked="0"/>
    </xf>
    <xf numFmtId="0" fontId="27" fillId="24" borderId="34" xfId="43" applyFont="1" applyFill="1" applyBorder="1">
      <alignment vertical="center"/>
    </xf>
    <xf numFmtId="0" fontId="27" fillId="24" borderId="21" xfId="43" applyFont="1" applyFill="1" applyBorder="1" applyAlignment="1">
      <alignment horizontal="center" vertical="center" wrapText="1"/>
    </xf>
    <xf numFmtId="0" fontId="27" fillId="24" borderId="62" xfId="43" applyFont="1" applyFill="1" applyBorder="1" applyAlignment="1">
      <alignment vertical="center" wrapText="1"/>
    </xf>
    <xf numFmtId="0" fontId="27" fillId="24" borderId="62" xfId="43" applyFont="1" applyFill="1" applyBorder="1">
      <alignment vertical="center"/>
    </xf>
    <xf numFmtId="0" fontId="27" fillId="24" borderId="35" xfId="43" applyFont="1" applyFill="1" applyBorder="1">
      <alignment vertical="center"/>
    </xf>
    <xf numFmtId="181" fontId="27" fillId="24" borderId="35" xfId="43" applyNumberFormat="1" applyFont="1" applyFill="1" applyBorder="1">
      <alignment vertical="center"/>
    </xf>
    <xf numFmtId="185" fontId="25" fillId="24" borderId="36" xfId="0" applyNumberFormat="1" applyFont="1" applyFill="1" applyBorder="1" applyAlignment="1">
      <alignment horizontal="center" vertical="center"/>
    </xf>
    <xf numFmtId="0" fontId="27" fillId="24" borderId="37" xfId="43" applyFont="1" applyFill="1" applyBorder="1">
      <alignment vertical="center"/>
    </xf>
    <xf numFmtId="0" fontId="27" fillId="24" borderId="44" xfId="43" applyFont="1" applyFill="1" applyBorder="1">
      <alignment vertical="center"/>
    </xf>
    <xf numFmtId="182" fontId="27" fillId="24" borderId="37" xfId="43" applyNumberFormat="1" applyFont="1" applyFill="1" applyBorder="1">
      <alignment vertical="center"/>
    </xf>
    <xf numFmtId="0" fontId="27" fillId="24" borderId="38" xfId="43" applyFont="1" applyFill="1" applyBorder="1">
      <alignment vertical="center"/>
    </xf>
    <xf numFmtId="0" fontId="27" fillId="24" borderId="39" xfId="43" applyFont="1" applyFill="1" applyBorder="1">
      <alignment vertical="center"/>
    </xf>
    <xf numFmtId="181" fontId="27" fillId="24" borderId="39" xfId="43" applyNumberFormat="1" applyFont="1" applyFill="1" applyBorder="1">
      <alignment vertical="center"/>
    </xf>
    <xf numFmtId="0" fontId="27" fillId="24" borderId="40" xfId="43" applyFont="1" applyFill="1" applyBorder="1">
      <alignment vertical="center"/>
    </xf>
    <xf numFmtId="185" fontId="25" fillId="24" borderId="0" xfId="0" applyNumberFormat="1" applyFont="1" applyFill="1" applyAlignment="1">
      <alignment horizontal="center" vertical="center"/>
    </xf>
    <xf numFmtId="0" fontId="57" fillId="24" borderId="0" xfId="43" applyFont="1" applyFill="1" applyAlignment="1"/>
    <xf numFmtId="0" fontId="27" fillId="24" borderId="41" xfId="43" applyFont="1" applyFill="1" applyBorder="1">
      <alignment vertical="center"/>
    </xf>
    <xf numFmtId="182" fontId="27" fillId="24" borderId="41" xfId="43" applyNumberFormat="1" applyFont="1" applyFill="1" applyBorder="1">
      <alignment vertical="center"/>
    </xf>
    <xf numFmtId="0" fontId="27" fillId="24" borderId="42" xfId="43" applyFont="1" applyFill="1" applyBorder="1">
      <alignment vertical="center"/>
    </xf>
    <xf numFmtId="181" fontId="57" fillId="24" borderId="41" xfId="43" applyNumberFormat="1" applyFont="1" applyFill="1" applyBorder="1">
      <alignment vertical="center"/>
    </xf>
    <xf numFmtId="182" fontId="27" fillId="24" borderId="28" xfId="43" applyNumberFormat="1" applyFont="1" applyFill="1" applyBorder="1">
      <alignment vertical="center"/>
    </xf>
    <xf numFmtId="0" fontId="27" fillId="24" borderId="43" xfId="43" applyFont="1" applyFill="1" applyBorder="1">
      <alignment vertical="center"/>
    </xf>
    <xf numFmtId="181" fontId="57" fillId="24" borderId="28" xfId="43" applyNumberFormat="1" applyFont="1" applyFill="1" applyBorder="1">
      <alignment vertical="center"/>
    </xf>
    <xf numFmtId="185" fontId="27" fillId="24" borderId="63" xfId="43" applyNumberFormat="1" applyFont="1" applyFill="1" applyBorder="1" applyAlignment="1">
      <alignment horizontal="center" vertical="center"/>
    </xf>
    <xf numFmtId="0" fontId="27" fillId="24" borderId="57" xfId="43" applyFont="1" applyFill="1" applyBorder="1">
      <alignment vertical="center"/>
    </xf>
    <xf numFmtId="0" fontId="27" fillId="24" borderId="63" xfId="43" applyFont="1" applyFill="1" applyBorder="1">
      <alignment vertical="center"/>
    </xf>
    <xf numFmtId="182" fontId="27" fillId="24" borderId="36" xfId="43" applyNumberFormat="1" applyFont="1" applyFill="1" applyBorder="1">
      <alignment vertical="center"/>
    </xf>
    <xf numFmtId="0" fontId="27" fillId="24" borderId="36" xfId="43" applyFont="1" applyFill="1" applyBorder="1">
      <alignment vertical="center"/>
    </xf>
    <xf numFmtId="0" fontId="27" fillId="24" borderId="40" xfId="43" applyFont="1" applyFill="1" applyBorder="1" applyAlignment="1">
      <alignment horizontal="center" vertical="center"/>
    </xf>
    <xf numFmtId="0" fontId="27" fillId="24" borderId="46" xfId="43" applyFont="1" applyFill="1" applyBorder="1">
      <alignment vertical="center"/>
    </xf>
    <xf numFmtId="182" fontId="27" fillId="24" borderId="46" xfId="43" applyNumberFormat="1" applyFont="1" applyFill="1" applyBorder="1">
      <alignment vertical="center"/>
    </xf>
    <xf numFmtId="0" fontId="27" fillId="24" borderId="45" xfId="43" applyFont="1" applyFill="1" applyBorder="1">
      <alignment vertical="center"/>
    </xf>
    <xf numFmtId="181" fontId="57" fillId="24" borderId="46" xfId="43" applyNumberFormat="1" applyFont="1" applyFill="1" applyBorder="1">
      <alignment vertical="center"/>
    </xf>
    <xf numFmtId="0" fontId="50" fillId="24" borderId="0" xfId="0" applyFont="1" applyFill="1">
      <alignment vertical="center"/>
    </xf>
    <xf numFmtId="0" fontId="56" fillId="24" borderId="0" xfId="0" applyFont="1" applyFill="1" applyAlignment="1">
      <alignment horizontal="justify" vertical="center" wrapText="1"/>
    </xf>
    <xf numFmtId="0" fontId="56" fillId="24" borderId="0" xfId="0" applyFont="1" applyFill="1" applyAlignment="1">
      <alignment vertical="center" wrapText="1"/>
    </xf>
    <xf numFmtId="0" fontId="25" fillId="24" borderId="0" xfId="0" applyFont="1" applyFill="1" applyAlignment="1">
      <alignment horizontal="right" vertical="center"/>
    </xf>
    <xf numFmtId="0" fontId="25" fillId="24" borderId="0" xfId="44" applyFont="1" applyFill="1" applyAlignment="1">
      <alignment vertical="top"/>
    </xf>
    <xf numFmtId="0" fontId="25" fillId="0" borderId="102" xfId="280" applyNumberFormat="1" applyFont="1" applyFill="1" applyBorder="1" applyAlignment="1" applyProtection="1">
      <alignment horizontal="left" vertical="center" wrapText="1"/>
    </xf>
    <xf numFmtId="9" fontId="25" fillId="0" borderId="102" xfId="280" applyFont="1" applyFill="1" applyBorder="1" applyAlignment="1" applyProtection="1">
      <alignment horizontal="left" vertical="center" wrapText="1"/>
    </xf>
    <xf numFmtId="0" fontId="25" fillId="0" borderId="33" xfId="280" applyNumberFormat="1" applyFont="1" applyFill="1" applyBorder="1" applyAlignment="1" applyProtection="1">
      <alignment horizontal="left" vertical="center" wrapText="1"/>
    </xf>
    <xf numFmtId="0" fontId="63" fillId="24" borderId="0" xfId="44" applyFont="1" applyFill="1"/>
    <xf numFmtId="0" fontId="25" fillId="24" borderId="0" xfId="44" applyFont="1" applyFill="1" applyAlignment="1" applyProtection="1">
      <alignment vertical="top"/>
      <protection locked="0"/>
    </xf>
    <xf numFmtId="0" fontId="27" fillId="24" borderId="0" xfId="44" applyFont="1" applyFill="1" applyProtection="1">
      <protection locked="0"/>
    </xf>
    <xf numFmtId="0" fontId="63" fillId="24" borderId="0" xfId="44" applyFont="1" applyFill="1" applyProtection="1">
      <protection locked="0"/>
    </xf>
    <xf numFmtId="0" fontId="27" fillId="24" borderId="0" xfId="44" applyFont="1" applyFill="1"/>
    <xf numFmtId="9" fontId="52" fillId="0" borderId="132" xfId="280" applyFont="1" applyFill="1" applyBorder="1" applyAlignment="1" applyProtection="1">
      <alignment horizontal="center" vertical="center" wrapText="1"/>
    </xf>
    <xf numFmtId="0" fontId="25" fillId="0" borderId="0" xfId="44" applyFont="1" applyAlignment="1">
      <alignment horizontal="left" vertical="top"/>
    </xf>
    <xf numFmtId="0" fontId="25" fillId="0" borderId="138" xfId="280" applyNumberFormat="1" applyFont="1" applyFill="1" applyBorder="1" applyAlignment="1" applyProtection="1">
      <alignment horizontal="left" vertical="center" wrapText="1"/>
    </xf>
    <xf numFmtId="9" fontId="25" fillId="0" borderId="138" xfId="280" applyFont="1" applyFill="1" applyBorder="1" applyAlignment="1" applyProtection="1">
      <alignment horizontal="left" vertical="center" wrapText="1"/>
    </xf>
    <xf numFmtId="0" fontId="25" fillId="25" borderId="28" xfId="0" applyFont="1" applyFill="1" applyBorder="1" applyAlignment="1" applyProtection="1">
      <alignment horizontal="left" vertical="center" wrapText="1"/>
      <protection locked="0"/>
    </xf>
    <xf numFmtId="0" fontId="25" fillId="0" borderId="29" xfId="0" applyFont="1" applyBorder="1" applyAlignment="1">
      <alignment horizontal="center" vertical="center" shrinkToFit="1"/>
    </xf>
    <xf numFmtId="0" fontId="25" fillId="0" borderId="85" xfId="0" applyFont="1" applyBorder="1" applyAlignment="1">
      <alignment horizontal="center" vertical="center" shrinkToFit="1"/>
    </xf>
    <xf numFmtId="0" fontId="25" fillId="0" borderId="83" xfId="0" applyFont="1" applyBorder="1" applyAlignment="1">
      <alignment horizontal="center" vertical="center" shrinkToFit="1"/>
    </xf>
    <xf numFmtId="0" fontId="25" fillId="0" borderId="32" xfId="0" applyFont="1" applyBorder="1" applyAlignment="1">
      <alignment horizontal="center" vertical="center" shrinkToFit="1"/>
    </xf>
    <xf numFmtId="178" fontId="25" fillId="0" borderId="25" xfId="0" applyNumberFormat="1" applyFont="1" applyBorder="1" applyAlignment="1">
      <alignment horizontal="right" vertical="center" shrinkToFit="1"/>
    </xf>
    <xf numFmtId="183" fontId="25" fillId="0" borderId="28" xfId="0" applyNumberFormat="1" applyFont="1" applyBorder="1" applyAlignment="1">
      <alignment horizontal="right" vertical="center" shrinkToFit="1"/>
    </xf>
    <xf numFmtId="0" fontId="25" fillId="0" borderId="61" xfId="0" applyFont="1" applyBorder="1" applyAlignment="1">
      <alignment horizontal="center" shrinkToFit="1"/>
    </xf>
    <xf numFmtId="0" fontId="27" fillId="0" borderId="33" xfId="0" applyFont="1" applyBorder="1" applyAlignment="1">
      <alignment shrinkToFit="1"/>
    </xf>
    <xf numFmtId="0" fontId="25" fillId="0" borderId="33" xfId="0" applyFont="1" applyBorder="1" applyAlignment="1">
      <alignment horizontal="center" vertical="center" shrinkToFit="1"/>
    </xf>
    <xf numFmtId="178" fontId="25" fillId="0" borderId="29" xfId="0" applyNumberFormat="1" applyFont="1" applyBorder="1" applyAlignment="1">
      <alignment horizontal="right" vertical="center" shrinkToFit="1"/>
    </xf>
    <xf numFmtId="183" fontId="25" fillId="0" borderId="85" xfId="0" applyNumberFormat="1" applyFont="1" applyBorder="1" applyAlignment="1">
      <alignment horizontal="right" vertical="center" shrinkToFit="1"/>
    </xf>
    <xf numFmtId="178" fontId="25" fillId="0" borderId="21" xfId="0" applyNumberFormat="1" applyFont="1" applyBorder="1" applyAlignment="1">
      <alignment horizontal="right" vertical="center" shrinkToFit="1"/>
    </xf>
    <xf numFmtId="183" fontId="25" fillId="0" borderId="84" xfId="0" applyNumberFormat="1" applyFont="1" applyBorder="1" applyAlignment="1">
      <alignment horizontal="right" vertical="center" shrinkToFit="1"/>
    </xf>
    <xf numFmtId="0" fontId="54" fillId="0" borderId="108" xfId="0" applyFont="1" applyBorder="1" applyAlignment="1">
      <alignment horizontal="center" vertical="center"/>
    </xf>
    <xf numFmtId="0" fontId="25" fillId="0" borderId="43" xfId="0" applyFont="1" applyBorder="1" applyAlignment="1">
      <alignment horizontal="center" vertical="center"/>
    </xf>
    <xf numFmtId="179" fontId="25" fillId="25" borderId="28" xfId="0" applyNumberFormat="1" applyFont="1" applyFill="1" applyBorder="1" applyAlignment="1" applyProtection="1">
      <alignment horizontal="right" vertical="center" shrinkToFit="1"/>
      <protection locked="0"/>
    </xf>
    <xf numFmtId="0" fontId="25" fillId="25" borderId="28" xfId="0" applyFont="1" applyFill="1" applyBorder="1" applyAlignment="1" applyProtection="1">
      <alignment horizontal="center" vertical="center" shrinkToFit="1"/>
      <protection locked="0"/>
    </xf>
    <xf numFmtId="0" fontId="25" fillId="25" borderId="85" xfId="0" applyFont="1" applyFill="1" applyBorder="1" applyAlignment="1" applyProtection="1">
      <alignment horizontal="left" vertical="center" wrapText="1"/>
      <protection locked="0"/>
    </xf>
    <xf numFmtId="179" fontId="25" fillId="25" borderId="85" xfId="0" applyNumberFormat="1" applyFont="1" applyFill="1" applyBorder="1" applyAlignment="1" applyProtection="1">
      <alignment horizontal="right" vertical="center" shrinkToFit="1"/>
      <protection locked="0"/>
    </xf>
    <xf numFmtId="0" fontId="25" fillId="25" borderId="85" xfId="0" applyFont="1" applyFill="1" applyBorder="1" applyAlignment="1" applyProtection="1">
      <alignment horizontal="center" vertical="center" shrinkToFit="1"/>
      <protection locked="0"/>
    </xf>
    <xf numFmtId="0" fontId="25" fillId="25" borderId="84" xfId="0" applyFont="1" applyFill="1" applyBorder="1" applyAlignment="1" applyProtection="1">
      <alignment horizontal="left" vertical="center" wrapText="1"/>
      <protection locked="0"/>
    </xf>
    <xf numFmtId="179" fontId="25" fillId="25" borderId="84" xfId="0" applyNumberFormat="1" applyFont="1" applyFill="1" applyBorder="1" applyAlignment="1" applyProtection="1">
      <alignment horizontal="right" vertical="center" shrinkToFit="1"/>
      <protection locked="0"/>
    </xf>
    <xf numFmtId="0" fontId="25" fillId="25" borderId="84" xfId="0" applyFont="1" applyFill="1" applyBorder="1" applyAlignment="1" applyProtection="1">
      <alignment horizontal="center" vertical="center" shrinkToFit="1"/>
      <protection locked="0"/>
    </xf>
    <xf numFmtId="188" fontId="25" fillId="25" borderId="110" xfId="0" applyNumberFormat="1" applyFont="1" applyFill="1" applyBorder="1" applyAlignment="1" applyProtection="1">
      <alignment horizontal="right" vertical="center" shrinkToFit="1"/>
      <protection locked="0"/>
    </xf>
    <xf numFmtId="188" fontId="25" fillId="25" borderId="42" xfId="0" applyNumberFormat="1" applyFont="1" applyFill="1" applyBorder="1" applyAlignment="1" applyProtection="1">
      <alignment horizontal="right" vertical="center" shrinkToFit="1"/>
      <protection locked="0"/>
    </xf>
    <xf numFmtId="188" fontId="25" fillId="25" borderId="108" xfId="0" applyNumberFormat="1" applyFont="1" applyFill="1" applyBorder="1" applyAlignment="1" applyProtection="1">
      <alignment horizontal="right" vertical="center" shrinkToFit="1"/>
      <protection locked="0"/>
    </xf>
    <xf numFmtId="188" fontId="25" fillId="25" borderId="43" xfId="0" applyNumberFormat="1" applyFont="1" applyFill="1" applyBorder="1" applyAlignment="1" applyProtection="1">
      <alignment horizontal="right" vertical="center" shrinkToFit="1"/>
      <protection locked="0"/>
    </xf>
    <xf numFmtId="188" fontId="25" fillId="25" borderId="107" xfId="0" applyNumberFormat="1" applyFont="1" applyFill="1" applyBorder="1" applyAlignment="1" applyProtection="1">
      <alignment horizontal="right" vertical="center" shrinkToFit="1"/>
      <protection locked="0"/>
    </xf>
    <xf numFmtId="188" fontId="25" fillId="25" borderId="45" xfId="0" applyNumberFormat="1" applyFont="1" applyFill="1" applyBorder="1" applyAlignment="1" applyProtection="1">
      <alignment horizontal="right" vertical="center" shrinkToFit="1"/>
      <protection locked="0"/>
    </xf>
    <xf numFmtId="0" fontId="0" fillId="0" borderId="28" xfId="0" applyBorder="1" applyAlignment="1">
      <alignment horizontal="center" vertical="center"/>
    </xf>
    <xf numFmtId="49" fontId="68" fillId="0" borderId="0" xfId="283" applyNumberFormat="1" applyFont="1" applyAlignment="1">
      <alignment horizontal="center" vertical="top" wrapText="1"/>
    </xf>
    <xf numFmtId="0" fontId="68" fillId="0" borderId="0" xfId="283" applyFont="1" applyAlignment="1">
      <alignment horizontal="left" vertical="top" wrapText="1"/>
    </xf>
    <xf numFmtId="0" fontId="70" fillId="0" borderId="0" xfId="283" applyFont="1" applyAlignment="1">
      <alignment vertical="top"/>
    </xf>
    <xf numFmtId="0" fontId="68" fillId="0" borderId="0" xfId="283" applyFont="1" applyAlignment="1">
      <alignment horizontal="center" vertical="top" wrapText="1"/>
    </xf>
    <xf numFmtId="0" fontId="68" fillId="0" borderId="0" xfId="283" applyFont="1" applyAlignment="1">
      <alignment horizontal="left" vertical="top" shrinkToFit="1"/>
    </xf>
    <xf numFmtId="0" fontId="68" fillId="0" borderId="0" xfId="283" applyFont="1" applyAlignment="1">
      <alignment vertical="top" wrapText="1"/>
    </xf>
    <xf numFmtId="179" fontId="68" fillId="0" borderId="0" xfId="283" applyNumberFormat="1" applyFont="1" applyAlignment="1">
      <alignment vertical="top"/>
    </xf>
    <xf numFmtId="178" fontId="68" fillId="0" borderId="0" xfId="283" applyNumberFormat="1" applyFont="1" applyAlignment="1">
      <alignment vertical="top" wrapText="1"/>
    </xf>
    <xf numFmtId="182" fontId="68" fillId="0" borderId="0" xfId="283" applyNumberFormat="1" applyFont="1" applyAlignment="1">
      <alignment vertical="top"/>
    </xf>
    <xf numFmtId="179" fontId="68" fillId="0" borderId="0" xfId="283" applyNumberFormat="1" applyFont="1" applyAlignment="1">
      <alignment horizontal="left" vertical="top" wrapText="1"/>
    </xf>
    <xf numFmtId="179" fontId="68" fillId="0" borderId="0" xfId="283" applyNumberFormat="1" applyFont="1" applyAlignment="1">
      <alignment vertical="center" shrinkToFit="1"/>
    </xf>
    <xf numFmtId="179" fontId="68" fillId="0" borderId="0" xfId="283" applyNumberFormat="1" applyFont="1">
      <alignment vertical="center"/>
    </xf>
    <xf numFmtId="0" fontId="68" fillId="0" borderId="0" xfId="283" applyFont="1">
      <alignment vertical="center"/>
    </xf>
    <xf numFmtId="177" fontId="68" fillId="0" borderId="0" xfId="283" applyNumberFormat="1" applyFont="1" applyAlignment="1">
      <alignment vertical="center" wrapText="1"/>
    </xf>
    <xf numFmtId="0" fontId="68" fillId="0" borderId="0" xfId="283" applyFont="1" applyAlignment="1">
      <alignment horizontal="center" vertical="top"/>
    </xf>
    <xf numFmtId="179" fontId="68" fillId="0" borderId="0" xfId="283" applyNumberFormat="1" applyFont="1" applyAlignment="1">
      <alignment horizontal="center" vertical="top"/>
    </xf>
    <xf numFmtId="0" fontId="78" fillId="0" borderId="0" xfId="283" applyFont="1" applyAlignment="1">
      <alignment horizontal="center" vertical="top"/>
    </xf>
    <xf numFmtId="49" fontId="75" fillId="0" borderId="0" xfId="283" applyNumberFormat="1" applyFont="1">
      <alignment vertical="center"/>
    </xf>
    <xf numFmtId="0" fontId="68" fillId="0" borderId="0" xfId="283" applyFont="1" applyAlignment="1">
      <alignment horizontal="center" vertical="center"/>
    </xf>
    <xf numFmtId="0" fontId="80" fillId="28" borderId="155" xfId="283" applyFont="1" applyFill="1" applyBorder="1">
      <alignment vertical="center"/>
    </xf>
    <xf numFmtId="0" fontId="80" fillId="28" borderId="59" xfId="283" applyFont="1" applyFill="1" applyBorder="1">
      <alignment vertical="center"/>
    </xf>
    <xf numFmtId="0" fontId="80" fillId="28" borderId="130" xfId="283" applyFont="1" applyFill="1" applyBorder="1">
      <alignment vertical="center"/>
    </xf>
    <xf numFmtId="0" fontId="80" fillId="28" borderId="55" xfId="283" applyFont="1" applyFill="1" applyBorder="1">
      <alignment vertical="center"/>
    </xf>
    <xf numFmtId="0" fontId="80" fillId="28" borderId="54" xfId="283" applyFont="1" applyFill="1" applyBorder="1">
      <alignment vertical="center"/>
    </xf>
    <xf numFmtId="0" fontId="80" fillId="28" borderId="25" xfId="283" applyFont="1" applyFill="1" applyBorder="1">
      <alignment vertical="center"/>
    </xf>
    <xf numFmtId="0" fontId="78" fillId="0" borderId="0" xfId="283" applyFont="1" applyAlignment="1">
      <alignment vertical="top"/>
    </xf>
    <xf numFmtId="0" fontId="81" fillId="0" borderId="0" xfId="283" applyFont="1" applyAlignment="1">
      <alignment horizontal="centerContinuous" vertical="top"/>
    </xf>
    <xf numFmtId="191" fontId="81" fillId="0" borderId="0" xfId="283" applyNumberFormat="1" applyFont="1" applyAlignment="1">
      <alignment horizontal="centerContinuous" vertical="top"/>
    </xf>
    <xf numFmtId="0" fontId="73" fillId="28" borderId="157" xfId="283" applyFont="1" applyFill="1" applyBorder="1" applyAlignment="1">
      <alignment horizontal="centerContinuous" vertical="center"/>
    </xf>
    <xf numFmtId="0" fontId="80" fillId="28" borderId="157" xfId="283" applyFont="1" applyFill="1" applyBorder="1" applyAlignment="1">
      <alignment horizontal="centerContinuous" vertical="center"/>
    </xf>
    <xf numFmtId="0" fontId="80" fillId="0" borderId="0" xfId="283" applyFont="1" applyAlignment="1">
      <alignment horizontal="right" vertical="center"/>
    </xf>
    <xf numFmtId="0" fontId="80" fillId="28" borderId="157" xfId="283" applyFont="1" applyFill="1" applyBorder="1">
      <alignment vertical="center"/>
    </xf>
    <xf numFmtId="179" fontId="80" fillId="28" borderId="157" xfId="283" applyNumberFormat="1" applyFont="1" applyFill="1" applyBorder="1">
      <alignment vertical="center"/>
    </xf>
    <xf numFmtId="0" fontId="80" fillId="28" borderId="155" xfId="283" applyFont="1" applyFill="1" applyBorder="1" applyAlignment="1">
      <alignment horizontal="centerContinuous" vertical="center" wrapText="1"/>
    </xf>
    <xf numFmtId="0" fontId="80" fillId="28" borderId="157" xfId="283" applyFont="1" applyFill="1" applyBorder="1" applyAlignment="1">
      <alignment horizontal="centerContinuous" vertical="center" wrapText="1"/>
    </xf>
    <xf numFmtId="0" fontId="80" fillId="28" borderId="160" xfId="283" applyFont="1" applyFill="1" applyBorder="1">
      <alignment vertical="center"/>
    </xf>
    <xf numFmtId="178" fontId="80" fillId="28" borderId="157" xfId="283" applyNumberFormat="1" applyFont="1" applyFill="1" applyBorder="1">
      <alignment vertical="center"/>
    </xf>
    <xf numFmtId="182" fontId="80" fillId="28" borderId="157" xfId="283" applyNumberFormat="1" applyFont="1" applyFill="1" applyBorder="1">
      <alignment vertical="center"/>
    </xf>
    <xf numFmtId="178" fontId="80" fillId="28" borderId="60" xfId="283" applyNumberFormat="1" applyFont="1" applyFill="1" applyBorder="1">
      <alignment vertical="center"/>
    </xf>
    <xf numFmtId="179" fontId="80" fillId="28" borderId="155" xfId="283" applyNumberFormat="1" applyFont="1" applyFill="1" applyBorder="1">
      <alignment vertical="center"/>
    </xf>
    <xf numFmtId="182" fontId="80" fillId="28" borderId="163" xfId="283" applyNumberFormat="1" applyFont="1" applyFill="1" applyBorder="1" applyAlignment="1">
      <alignment horizontal="centerContinuous" vertical="center"/>
    </xf>
    <xf numFmtId="178" fontId="80" fillId="28" borderId="157" xfId="283" applyNumberFormat="1" applyFont="1" applyFill="1" applyBorder="1" applyAlignment="1">
      <alignment horizontal="centerContinuous" vertical="center"/>
    </xf>
    <xf numFmtId="178" fontId="80" fillId="28" borderId="163" xfId="283" applyNumberFormat="1" applyFont="1" applyFill="1" applyBorder="1" applyAlignment="1">
      <alignment horizontal="centerContinuous" vertical="center"/>
    </xf>
    <xf numFmtId="178" fontId="80" fillId="28" borderId="164" xfId="283" applyNumberFormat="1" applyFont="1" applyFill="1" applyBorder="1" applyAlignment="1">
      <alignment horizontal="centerContinuous" vertical="center"/>
    </xf>
    <xf numFmtId="14" fontId="78" fillId="0" borderId="0" xfId="283" applyNumberFormat="1" applyFont="1">
      <alignment vertical="center"/>
    </xf>
    <xf numFmtId="0" fontId="81" fillId="0" borderId="0" xfId="283" applyFont="1" applyAlignment="1">
      <alignment horizontal="center" vertical="center"/>
    </xf>
    <xf numFmtId="182" fontId="73" fillId="29" borderId="166" xfId="283" applyNumberFormat="1" applyFont="1" applyFill="1" applyBorder="1" applyAlignment="1">
      <alignment horizontal="centerContinuous" vertical="center"/>
    </xf>
    <xf numFmtId="182" fontId="73" fillId="29" borderId="167" xfId="283" applyNumberFormat="1" applyFont="1" applyFill="1" applyBorder="1" applyAlignment="1">
      <alignment horizontal="centerContinuous" vertical="center"/>
    </xf>
    <xf numFmtId="182" fontId="73" fillId="29" borderId="168" xfId="283" applyNumberFormat="1" applyFont="1" applyFill="1" applyBorder="1" applyAlignment="1">
      <alignment horizontal="centerContinuous" vertical="center" wrapText="1"/>
    </xf>
    <xf numFmtId="182" fontId="73" fillId="29" borderId="170" xfId="283" applyNumberFormat="1" applyFont="1" applyFill="1" applyBorder="1" applyAlignment="1">
      <alignment horizontal="centerContinuous" vertical="center"/>
    </xf>
    <xf numFmtId="49" fontId="80" fillId="27" borderId="29" xfId="283" applyNumberFormat="1" applyFont="1" applyFill="1" applyBorder="1" applyAlignment="1">
      <alignment horizontal="centerContinuous" vertical="center" wrapText="1"/>
    </xf>
    <xf numFmtId="0" fontId="80" fillId="27" borderId="60" xfId="283" applyFont="1" applyFill="1" applyBorder="1" applyAlignment="1">
      <alignment horizontal="centerContinuous" vertical="center" wrapText="1"/>
    </xf>
    <xf numFmtId="0" fontId="80" fillId="27" borderId="60" xfId="283" applyFont="1" applyFill="1" applyBorder="1" applyAlignment="1">
      <alignment horizontal="center" vertical="center"/>
    </xf>
    <xf numFmtId="0" fontId="80" fillId="27" borderId="148" xfId="283" applyFont="1" applyFill="1" applyBorder="1" applyAlignment="1">
      <alignment horizontal="centerContinuous" vertical="center" wrapText="1"/>
    </xf>
    <xf numFmtId="0" fontId="80" fillId="27" borderId="0" xfId="283" applyFont="1" applyFill="1" applyAlignment="1">
      <alignment horizontal="centerContinuous" vertical="center" wrapText="1"/>
    </xf>
    <xf numFmtId="0" fontId="80" fillId="27" borderId="32" xfId="283" applyFont="1" applyFill="1" applyBorder="1" applyAlignment="1">
      <alignment horizontal="centerContinuous" vertical="center" wrapText="1"/>
    </xf>
    <xf numFmtId="0" fontId="80" fillId="27" borderId="172" xfId="283" applyFont="1" applyFill="1" applyBorder="1" applyAlignment="1">
      <alignment horizontal="centerContinuous" vertical="center" wrapText="1"/>
    </xf>
    <xf numFmtId="0" fontId="80" fillId="27" borderId="173" xfId="283" applyFont="1" applyFill="1" applyBorder="1" applyAlignment="1">
      <alignment horizontal="centerContinuous" vertical="center" wrapText="1"/>
    </xf>
    <xf numFmtId="0" fontId="80" fillId="27" borderId="174" xfId="283" applyFont="1" applyFill="1" applyBorder="1" applyAlignment="1">
      <alignment horizontal="centerContinuous" vertical="center" wrapText="1"/>
    </xf>
    <xf numFmtId="179" fontId="80" fillId="27" borderId="0" xfId="283" applyNumberFormat="1" applyFont="1" applyFill="1" applyAlignment="1">
      <alignment horizontal="centerContinuous" vertical="center" wrapText="1"/>
    </xf>
    <xf numFmtId="0" fontId="80" fillId="27" borderId="176" xfId="283" applyFont="1" applyFill="1" applyBorder="1" applyAlignment="1">
      <alignment horizontal="center" vertical="center" wrapText="1"/>
    </xf>
    <xf numFmtId="0" fontId="80" fillId="27" borderId="176" xfId="283" applyFont="1" applyFill="1" applyBorder="1" applyAlignment="1">
      <alignment horizontal="centerContinuous" vertical="center" wrapText="1"/>
    </xf>
    <xf numFmtId="0" fontId="80" fillId="27" borderId="150" xfId="283" applyFont="1" applyFill="1" applyBorder="1" applyAlignment="1">
      <alignment horizontal="centerContinuous" vertical="center" wrapText="1"/>
    </xf>
    <xf numFmtId="0" fontId="80" fillId="27" borderId="177" xfId="283" applyFont="1" applyFill="1" applyBorder="1" applyAlignment="1">
      <alignment horizontal="centerContinuous" vertical="center" wrapText="1"/>
    </xf>
    <xf numFmtId="179" fontId="80" fillId="27" borderId="177" xfId="283" applyNumberFormat="1" applyFont="1" applyFill="1" applyBorder="1" applyAlignment="1">
      <alignment horizontal="centerContinuous" vertical="center" wrapText="1"/>
    </xf>
    <xf numFmtId="178" fontId="80" fillId="27" borderId="177" xfId="283" applyNumberFormat="1" applyFont="1" applyFill="1" applyBorder="1" applyAlignment="1">
      <alignment horizontal="centerContinuous" vertical="center" wrapText="1"/>
    </xf>
    <xf numFmtId="0" fontId="80" fillId="27" borderId="178" xfId="283" applyFont="1" applyFill="1" applyBorder="1" applyAlignment="1">
      <alignment horizontal="centerContinuous" vertical="center" wrapText="1"/>
    </xf>
    <xf numFmtId="182" fontId="80" fillId="27" borderId="177" xfId="283" applyNumberFormat="1" applyFont="1" applyFill="1" applyBorder="1" applyAlignment="1">
      <alignment horizontal="centerContinuous" vertical="center" wrapText="1"/>
    </xf>
    <xf numFmtId="178" fontId="80" fillId="27" borderId="179" xfId="283" applyNumberFormat="1" applyFont="1" applyFill="1" applyBorder="1" applyAlignment="1">
      <alignment horizontal="centerContinuous" vertical="center" wrapText="1"/>
    </xf>
    <xf numFmtId="178" fontId="80" fillId="27" borderId="28" xfId="283" applyNumberFormat="1" applyFont="1" applyFill="1" applyBorder="1" applyAlignment="1">
      <alignment vertical="center" wrapText="1"/>
    </xf>
    <xf numFmtId="0" fontId="80" fillId="27" borderId="180" xfId="283" applyFont="1" applyFill="1" applyBorder="1" applyAlignment="1">
      <alignment horizontal="centerContinuous" vertical="center" wrapText="1"/>
    </xf>
    <xf numFmtId="0" fontId="80" fillId="27" borderId="181" xfId="283" applyFont="1" applyFill="1" applyBorder="1" applyAlignment="1">
      <alignment horizontal="centerContinuous" vertical="center"/>
    </xf>
    <xf numFmtId="179" fontId="80" fillId="27" borderId="0" xfId="283" applyNumberFormat="1" applyFont="1" applyFill="1" applyAlignment="1">
      <alignment horizontal="centerContinuous" vertical="center"/>
    </xf>
    <xf numFmtId="0" fontId="80" fillId="27" borderId="0" xfId="283" applyFont="1" applyFill="1" applyAlignment="1">
      <alignment horizontal="centerContinuous" vertical="center"/>
    </xf>
    <xf numFmtId="0" fontId="80" fillId="27" borderId="182" xfId="283" applyFont="1" applyFill="1" applyBorder="1" applyAlignment="1">
      <alignment horizontal="centerContinuous" vertical="center"/>
    </xf>
    <xf numFmtId="179" fontId="80" fillId="27" borderId="178" xfId="283" applyNumberFormat="1" applyFont="1" applyFill="1" applyBorder="1" applyAlignment="1">
      <alignment horizontal="center" vertical="center" wrapText="1"/>
    </xf>
    <xf numFmtId="0" fontId="80" fillId="27" borderId="183" xfId="283" applyFont="1" applyFill="1" applyBorder="1" applyAlignment="1">
      <alignment horizontal="centerContinuous" vertical="center"/>
    </xf>
    <xf numFmtId="0" fontId="80" fillId="27" borderId="178" xfId="283" applyFont="1" applyFill="1" applyBorder="1" applyAlignment="1">
      <alignment horizontal="centerContinuous" vertical="center"/>
    </xf>
    <xf numFmtId="179" fontId="80" fillId="27" borderId="148" xfId="283" applyNumberFormat="1" applyFont="1" applyFill="1" applyBorder="1" applyAlignment="1">
      <alignment horizontal="centerContinuous" vertical="center" wrapText="1"/>
    </xf>
    <xf numFmtId="179" fontId="80" fillId="27" borderId="184" xfId="283" applyNumberFormat="1" applyFont="1" applyFill="1" applyBorder="1" applyAlignment="1">
      <alignment horizontal="centerContinuous" vertical="center" wrapText="1"/>
    </xf>
    <xf numFmtId="179" fontId="80" fillId="27" borderId="173" xfId="283" applyNumberFormat="1" applyFont="1" applyFill="1" applyBorder="1" applyAlignment="1">
      <alignment horizontal="centerContinuous" vertical="center" wrapText="1"/>
    </xf>
    <xf numFmtId="179" fontId="80" fillId="27" borderId="182" xfId="283" applyNumberFormat="1" applyFont="1" applyFill="1" applyBorder="1" applyAlignment="1">
      <alignment horizontal="centerContinuous" vertical="center" wrapText="1"/>
    </xf>
    <xf numFmtId="0" fontId="80" fillId="27" borderId="181" xfId="283" applyFont="1" applyFill="1" applyBorder="1" applyAlignment="1">
      <alignment horizontal="centerContinuous" vertical="top" wrapText="1"/>
    </xf>
    <xf numFmtId="0" fontId="80" fillId="27" borderId="173" xfId="283" applyFont="1" applyFill="1" applyBorder="1" applyAlignment="1">
      <alignment horizontal="centerContinuous" vertical="top" wrapText="1"/>
    </xf>
    <xf numFmtId="0" fontId="80" fillId="27" borderId="184" xfId="283" applyFont="1" applyFill="1" applyBorder="1" applyAlignment="1">
      <alignment horizontal="centerContinuous" vertical="top" wrapText="1"/>
    </xf>
    <xf numFmtId="179" fontId="80" fillId="27" borderId="185" xfId="283" applyNumberFormat="1" applyFont="1" applyFill="1" applyBorder="1" applyAlignment="1">
      <alignment horizontal="centerContinuous" vertical="center" wrapText="1"/>
    </xf>
    <xf numFmtId="0" fontId="80" fillId="27" borderId="184" xfId="283" applyFont="1" applyFill="1" applyBorder="1" applyAlignment="1">
      <alignment horizontal="centerContinuous" vertical="center" wrapText="1"/>
    </xf>
    <xf numFmtId="182" fontId="80" fillId="27" borderId="184" xfId="283" applyNumberFormat="1" applyFont="1" applyFill="1" applyBorder="1" applyAlignment="1">
      <alignment horizontal="centerContinuous" vertical="center" wrapText="1"/>
    </xf>
    <xf numFmtId="178" fontId="80" fillId="27" borderId="189" xfId="283" applyNumberFormat="1" applyFont="1" applyFill="1" applyBorder="1" applyAlignment="1">
      <alignment horizontal="centerContinuous" vertical="center" wrapText="1"/>
    </xf>
    <xf numFmtId="182" fontId="80" fillId="27" borderId="190" xfId="283" applyNumberFormat="1" applyFont="1" applyFill="1" applyBorder="1" applyAlignment="1">
      <alignment horizontal="centerContinuous" vertical="center" wrapText="1"/>
    </xf>
    <xf numFmtId="182" fontId="80" fillId="27" borderId="191" xfId="283" applyNumberFormat="1" applyFont="1" applyFill="1" applyBorder="1" applyAlignment="1">
      <alignment horizontal="centerContinuous" vertical="center" wrapText="1"/>
    </xf>
    <xf numFmtId="182" fontId="80" fillId="27" borderId="174" xfId="283" applyNumberFormat="1" applyFont="1" applyFill="1" applyBorder="1" applyAlignment="1">
      <alignment horizontal="centerContinuous" vertical="center" wrapText="1"/>
    </xf>
    <xf numFmtId="0" fontId="67" fillId="0" borderId="0" xfId="283" applyFont="1" applyAlignment="1">
      <alignment horizontal="center" vertical="top" wrapText="1"/>
    </xf>
    <xf numFmtId="49" fontId="80" fillId="27" borderId="205" xfId="283" applyNumberFormat="1" applyFont="1" applyFill="1" applyBorder="1" applyAlignment="1">
      <alignment horizontal="center" vertical="center" wrapText="1"/>
    </xf>
    <xf numFmtId="0" fontId="80" fillId="27" borderId="206" xfId="283" applyFont="1" applyFill="1" applyBorder="1" applyAlignment="1">
      <alignment horizontal="center" vertical="center" wrapText="1"/>
    </xf>
    <xf numFmtId="0" fontId="80" fillId="27" borderId="207" xfId="283" applyFont="1" applyFill="1" applyBorder="1" applyAlignment="1">
      <alignment horizontal="center" vertical="center" wrapText="1"/>
    </xf>
    <xf numFmtId="0" fontId="80" fillId="27" borderId="182" xfId="283" applyFont="1" applyFill="1" applyBorder="1" applyAlignment="1">
      <alignment horizontal="center" vertical="center" wrapText="1"/>
    </xf>
    <xf numFmtId="0" fontId="80" fillId="27" borderId="208" xfId="283" applyFont="1" applyFill="1" applyBorder="1" applyAlignment="1">
      <alignment horizontal="center" vertical="center" wrapText="1"/>
    </xf>
    <xf numFmtId="0" fontId="80" fillId="27" borderId="205" xfId="283" applyFont="1" applyFill="1" applyBorder="1" applyAlignment="1">
      <alignment horizontal="center" vertical="center" wrapText="1"/>
    </xf>
    <xf numFmtId="0" fontId="84" fillId="31" borderId="207" xfId="283" applyFont="1" applyFill="1" applyBorder="1" applyAlignment="1">
      <alignment horizontal="center" vertical="center" wrapText="1"/>
    </xf>
    <xf numFmtId="0" fontId="84" fillId="31" borderId="177" xfId="283" applyFont="1" applyFill="1" applyBorder="1" applyAlignment="1">
      <alignment horizontal="center" vertical="center" wrapText="1"/>
    </xf>
    <xf numFmtId="0" fontId="80" fillId="31" borderId="209" xfId="283" applyFont="1" applyFill="1" applyBorder="1" applyAlignment="1">
      <alignment horizontal="center" vertical="center" wrapText="1"/>
    </xf>
    <xf numFmtId="0" fontId="80" fillId="31" borderId="210" xfId="283" applyFont="1" applyFill="1" applyBorder="1" applyAlignment="1">
      <alignment horizontal="center" vertical="center" wrapText="1"/>
    </xf>
    <xf numFmtId="0" fontId="80" fillId="27" borderId="211" xfId="283" applyFont="1" applyFill="1" applyBorder="1" applyAlignment="1">
      <alignment horizontal="center" vertical="center" wrapText="1"/>
    </xf>
    <xf numFmtId="0" fontId="80" fillId="27" borderId="212" xfId="283" applyFont="1" applyFill="1" applyBorder="1" applyAlignment="1">
      <alignment horizontal="center" vertical="center" wrapText="1"/>
    </xf>
    <xf numFmtId="0" fontId="80" fillId="27" borderId="213" xfId="283" applyFont="1" applyFill="1" applyBorder="1" applyAlignment="1">
      <alignment horizontal="center" vertical="center" wrapText="1"/>
    </xf>
    <xf numFmtId="0" fontId="80" fillId="27" borderId="212" xfId="283" applyFont="1" applyFill="1" applyBorder="1" applyAlignment="1">
      <alignment horizontal="center" vertical="center" textRotation="255"/>
    </xf>
    <xf numFmtId="0" fontId="80" fillId="27" borderId="207" xfId="283" applyFont="1" applyFill="1" applyBorder="1" applyAlignment="1">
      <alignment horizontal="center" vertical="center" textRotation="255"/>
    </xf>
    <xf numFmtId="0" fontId="80" fillId="27" borderId="213" xfId="283" applyFont="1" applyFill="1" applyBorder="1" applyAlignment="1">
      <alignment horizontal="center" vertical="center" textRotation="255"/>
    </xf>
    <xf numFmtId="179" fontId="84" fillId="32" borderId="212" xfId="283" applyNumberFormat="1" applyFont="1" applyFill="1" applyBorder="1" applyAlignment="1">
      <alignment horizontal="center" vertical="center" wrapText="1"/>
    </xf>
    <xf numFmtId="179" fontId="80" fillId="32" borderId="207" xfId="283" applyNumberFormat="1" applyFont="1" applyFill="1" applyBorder="1" applyAlignment="1">
      <alignment horizontal="center" vertical="center" wrapText="1"/>
    </xf>
    <xf numFmtId="179" fontId="82" fillId="32" borderId="207" xfId="283" applyNumberFormat="1" applyFont="1" applyFill="1" applyBorder="1" applyAlignment="1">
      <alignment horizontal="center" vertical="center" wrapText="1"/>
    </xf>
    <xf numFmtId="179" fontId="80" fillId="32" borderId="206" xfId="283" applyNumberFormat="1" applyFont="1" applyFill="1" applyBorder="1" applyAlignment="1">
      <alignment horizontal="center" vertical="center" wrapText="1"/>
    </xf>
    <xf numFmtId="0" fontId="80" fillId="27" borderId="199" xfId="283" applyFont="1" applyFill="1" applyBorder="1" applyAlignment="1">
      <alignment horizontal="center" vertical="center" wrapText="1"/>
    </xf>
    <xf numFmtId="0" fontId="84" fillId="27" borderId="207" xfId="283" applyFont="1" applyFill="1" applyBorder="1" applyAlignment="1">
      <alignment horizontal="center" vertical="center" wrapText="1"/>
    </xf>
    <xf numFmtId="0" fontId="84" fillId="27" borderId="206" xfId="283" applyFont="1" applyFill="1" applyBorder="1" applyAlignment="1">
      <alignment horizontal="center" vertical="center" wrapText="1"/>
    </xf>
    <xf numFmtId="0" fontId="80" fillId="27" borderId="215" xfId="283" applyFont="1" applyFill="1" applyBorder="1" applyAlignment="1">
      <alignment horizontal="center" vertical="center" wrapText="1"/>
    </xf>
    <xf numFmtId="0" fontId="80" fillId="27" borderId="216" xfId="283" applyFont="1" applyFill="1" applyBorder="1" applyAlignment="1">
      <alignment horizontal="center" vertical="center" wrapText="1"/>
    </xf>
    <xf numFmtId="0" fontId="80" fillId="27" borderId="217" xfId="283" applyFont="1" applyFill="1" applyBorder="1" applyAlignment="1">
      <alignment horizontal="center" vertical="center" wrapText="1"/>
    </xf>
    <xf numFmtId="0" fontId="80" fillId="27" borderId="200" xfId="283" applyFont="1" applyFill="1" applyBorder="1" applyAlignment="1">
      <alignment horizontal="center" vertical="center" wrapText="1"/>
    </xf>
    <xf numFmtId="0" fontId="80" fillId="27" borderId="201" xfId="283" applyFont="1" applyFill="1" applyBorder="1" applyAlignment="1">
      <alignment horizontal="center" vertical="center" wrapText="1"/>
    </xf>
    <xf numFmtId="0" fontId="80" fillId="27" borderId="202" xfId="283" applyFont="1" applyFill="1" applyBorder="1" applyAlignment="1">
      <alignment horizontal="center" vertical="center" wrapText="1"/>
    </xf>
    <xf numFmtId="0" fontId="80" fillId="27" borderId="203" xfId="283" applyFont="1" applyFill="1" applyBorder="1" applyAlignment="1">
      <alignment horizontal="center" vertical="center" wrapText="1"/>
    </xf>
    <xf numFmtId="178" fontId="80" fillId="27" borderId="28" xfId="283" applyNumberFormat="1" applyFont="1" applyFill="1" applyBorder="1">
      <alignment vertical="center"/>
    </xf>
    <xf numFmtId="0" fontId="80" fillId="27" borderId="28" xfId="283" applyFont="1" applyFill="1" applyBorder="1" applyAlignment="1">
      <alignment horizontal="center" vertical="center" wrapText="1"/>
    </xf>
    <xf numFmtId="179" fontId="85" fillId="27" borderId="207" xfId="283" applyNumberFormat="1" applyFont="1" applyFill="1" applyBorder="1" applyAlignment="1">
      <alignment horizontal="center" vertical="center" wrapText="1"/>
    </xf>
    <xf numFmtId="179" fontId="85" fillId="27" borderId="178" xfId="283" applyNumberFormat="1" applyFont="1" applyFill="1" applyBorder="1" applyAlignment="1">
      <alignment horizontal="center" vertical="center" wrapText="1"/>
    </xf>
    <xf numFmtId="0" fontId="80" fillId="27" borderId="218" xfId="283" applyFont="1" applyFill="1" applyBorder="1" applyAlignment="1">
      <alignment horizontal="center" vertical="top" wrapText="1"/>
    </xf>
    <xf numFmtId="0" fontId="80" fillId="27" borderId="217" xfId="283" applyFont="1" applyFill="1" applyBorder="1" applyAlignment="1">
      <alignment horizontal="center" vertical="top" wrapText="1"/>
    </xf>
    <xf numFmtId="0" fontId="80" fillId="27" borderId="207" xfId="283" applyFont="1" applyFill="1" applyBorder="1" applyAlignment="1">
      <alignment horizontal="center" vertical="top" wrapText="1"/>
    </xf>
    <xf numFmtId="0" fontId="80" fillId="27" borderId="219" xfId="283" applyFont="1" applyFill="1" applyBorder="1" applyAlignment="1">
      <alignment horizontal="center" vertical="top" wrapText="1"/>
    </xf>
    <xf numFmtId="0" fontId="80" fillId="27" borderId="220" xfId="283" applyFont="1" applyFill="1" applyBorder="1" applyAlignment="1">
      <alignment horizontal="center" vertical="top" wrapText="1"/>
    </xf>
    <xf numFmtId="179" fontId="80" fillId="27" borderId="208" xfId="283" applyNumberFormat="1" applyFont="1" applyFill="1" applyBorder="1" applyAlignment="1">
      <alignment horizontal="center" vertical="center" wrapText="1"/>
    </xf>
    <xf numFmtId="0" fontId="80" fillId="27" borderId="223" xfId="283" applyFont="1" applyFill="1" applyBorder="1" applyAlignment="1">
      <alignment horizontal="center" vertical="center" wrapText="1"/>
    </xf>
    <xf numFmtId="0" fontId="68" fillId="27" borderId="224" xfId="283" applyFont="1" applyFill="1" applyBorder="1" applyAlignment="1">
      <alignment horizontal="center" vertical="center" wrapText="1"/>
    </xf>
    <xf numFmtId="0" fontId="68" fillId="27" borderId="202" xfId="283" applyFont="1" applyFill="1" applyBorder="1" applyAlignment="1">
      <alignment horizontal="center" vertical="center" wrapText="1"/>
    </xf>
    <xf numFmtId="0" fontId="78" fillId="27" borderId="212" xfId="283" applyFont="1" applyFill="1" applyBorder="1" applyAlignment="1">
      <alignment horizontal="center" vertical="center" wrapText="1"/>
    </xf>
    <xf numFmtId="0" fontId="78" fillId="27" borderId="223" xfId="283" applyFont="1" applyFill="1" applyBorder="1" applyAlignment="1">
      <alignment horizontal="center" vertical="center" wrapText="1"/>
    </xf>
    <xf numFmtId="0" fontId="78" fillId="27" borderId="205" xfId="283" applyFont="1" applyFill="1" applyBorder="1" applyAlignment="1">
      <alignment horizontal="center" vertical="center" wrapText="1"/>
    </xf>
    <xf numFmtId="0" fontId="68" fillId="27" borderId="216" xfId="283" applyFont="1" applyFill="1" applyBorder="1" applyAlignment="1">
      <alignment horizontal="center" vertical="center" wrapText="1"/>
    </xf>
    <xf numFmtId="0" fontId="68" fillId="27" borderId="225" xfId="283" applyFont="1" applyFill="1" applyBorder="1" applyAlignment="1">
      <alignment horizontal="center" vertical="center" wrapText="1"/>
    </xf>
    <xf numFmtId="0" fontId="68" fillId="27" borderId="226" xfId="283" applyFont="1" applyFill="1" applyBorder="1" applyAlignment="1">
      <alignment horizontal="center" vertical="center" wrapText="1"/>
    </xf>
    <xf numFmtId="0" fontId="68" fillId="27" borderId="227" xfId="283" applyFont="1" applyFill="1" applyBorder="1" applyAlignment="1">
      <alignment horizontal="center" vertical="center" wrapText="1"/>
    </xf>
    <xf numFmtId="0" fontId="68" fillId="27" borderId="228" xfId="283" applyFont="1" applyFill="1" applyBorder="1" applyAlignment="1">
      <alignment horizontal="center" vertical="center" wrapText="1"/>
    </xf>
    <xf numFmtId="0" fontId="68" fillId="27" borderId="229" xfId="283" applyFont="1" applyFill="1" applyBorder="1" applyAlignment="1">
      <alignment horizontal="center" vertical="center" wrapText="1"/>
    </xf>
    <xf numFmtId="0" fontId="78" fillId="27" borderId="230" xfId="283" applyFont="1" applyFill="1" applyBorder="1" applyAlignment="1">
      <alignment horizontal="center" vertical="center" wrapText="1"/>
    </xf>
    <xf numFmtId="0" fontId="87" fillId="0" borderId="0" xfId="283" applyFont="1" applyAlignment="1">
      <alignment vertical="top" wrapText="1"/>
    </xf>
    <xf numFmtId="49" fontId="68" fillId="0" borderId="236" xfId="283" applyNumberFormat="1" applyFont="1" applyBorder="1" applyAlignment="1">
      <alignment horizontal="center" vertical="top" wrapText="1"/>
    </xf>
    <xf numFmtId="0" fontId="68" fillId="0" borderId="237" xfId="283" applyFont="1" applyBorder="1" applyAlignment="1">
      <alignment horizontal="left" vertical="top" wrapText="1"/>
    </xf>
    <xf numFmtId="192" fontId="68" fillId="0" borderId="238" xfId="283" applyNumberFormat="1" applyFont="1" applyBorder="1" applyAlignment="1">
      <alignment horizontal="center" vertical="center"/>
    </xf>
    <xf numFmtId="179" fontId="68" fillId="0" borderId="260" xfId="283" applyNumberFormat="1" applyFont="1" applyBorder="1" applyAlignment="1">
      <alignment vertical="center" shrinkToFit="1"/>
    </xf>
    <xf numFmtId="179" fontId="68" fillId="0" borderId="261" xfId="283" applyNumberFormat="1" applyFont="1" applyBorder="1" applyAlignment="1">
      <alignment vertical="center" shrinkToFit="1"/>
    </xf>
    <xf numFmtId="182" fontId="68" fillId="0" borderId="262" xfId="283" applyNumberFormat="1" applyFont="1" applyBorder="1" applyAlignment="1">
      <alignment vertical="center" shrinkToFit="1"/>
    </xf>
    <xf numFmtId="184" fontId="68" fillId="0" borderId="191" xfId="283" applyNumberFormat="1" applyFont="1" applyBorder="1" applyAlignment="1">
      <alignment vertical="center" shrinkToFit="1"/>
    </xf>
    <xf numFmtId="184" fontId="68" fillId="0" borderId="189" xfId="283" applyNumberFormat="1" applyFont="1" applyBorder="1" applyAlignment="1">
      <alignment vertical="center" shrinkToFit="1"/>
    </xf>
    <xf numFmtId="184" fontId="68" fillId="0" borderId="190" xfId="283" applyNumberFormat="1" applyFont="1" applyBorder="1" applyAlignment="1">
      <alignment vertical="center" shrinkToFit="1"/>
    </xf>
    <xf numFmtId="193" fontId="68" fillId="0" borderId="260" xfId="283" applyNumberFormat="1" applyFont="1" applyBorder="1" applyAlignment="1">
      <alignment vertical="center" shrinkToFit="1"/>
    </xf>
    <xf numFmtId="193" fontId="68" fillId="0" borderId="261" xfId="283" applyNumberFormat="1" applyFont="1" applyBorder="1" applyAlignment="1">
      <alignment vertical="center" shrinkToFit="1"/>
    </xf>
    <xf numFmtId="193" fontId="68" fillId="0" borderId="263" xfId="283" applyNumberFormat="1" applyFont="1" applyBorder="1" applyAlignment="1">
      <alignment vertical="center" shrinkToFit="1"/>
    </xf>
    <xf numFmtId="0" fontId="68" fillId="0" borderId="237" xfId="283" applyFont="1" applyBorder="1" applyAlignment="1">
      <alignment horizontal="center" vertical="center" shrinkToFit="1"/>
    </xf>
    <xf numFmtId="192" fontId="68" fillId="0" borderId="264" xfId="283" applyNumberFormat="1" applyFont="1" applyBorder="1" applyAlignment="1">
      <alignment horizontal="center" vertical="center" shrinkToFit="1"/>
    </xf>
    <xf numFmtId="192" fontId="68" fillId="0" borderId="265" xfId="283" applyNumberFormat="1" applyFont="1" applyBorder="1" applyAlignment="1">
      <alignment horizontal="center" vertical="center" shrinkToFit="1"/>
    </xf>
    <xf numFmtId="179" fontId="68" fillId="0" borderId="243" xfId="283" applyNumberFormat="1" applyFont="1" applyBorder="1" applyAlignment="1">
      <alignment horizontal="center" vertical="center" shrinkToFit="1"/>
    </xf>
    <xf numFmtId="192" fontId="68" fillId="0" borderId="266" xfId="283" applyNumberFormat="1" applyFont="1" applyBorder="1" applyAlignment="1">
      <alignment horizontal="center" vertical="center" shrinkToFit="1"/>
    </xf>
    <xf numFmtId="179" fontId="68" fillId="0" borderId="236" xfId="283" applyNumberFormat="1" applyFont="1" applyBorder="1" applyAlignment="1">
      <alignment horizontal="center" vertical="center" shrinkToFit="1"/>
    </xf>
    <xf numFmtId="0" fontId="68" fillId="0" borderId="243" xfId="283" applyFont="1" applyBorder="1" applyAlignment="1">
      <alignment horizontal="center" vertical="center" shrinkToFit="1"/>
    </xf>
    <xf numFmtId="0" fontId="68" fillId="0" borderId="246" xfId="283" applyFont="1" applyBorder="1" applyAlignment="1">
      <alignment horizontal="center" vertical="center" shrinkToFit="1"/>
    </xf>
    <xf numFmtId="0" fontId="68" fillId="0" borderId="267" xfId="283" applyFont="1" applyBorder="1" applyAlignment="1">
      <alignment horizontal="center" vertical="center" shrinkToFit="1"/>
    </xf>
    <xf numFmtId="0" fontId="68" fillId="0" borderId="268" xfId="283" applyFont="1" applyBorder="1" applyAlignment="1">
      <alignment horizontal="center" vertical="center" shrinkToFit="1"/>
    </xf>
    <xf numFmtId="0" fontId="68" fillId="0" borderId="244" xfId="283" applyFont="1" applyBorder="1" applyAlignment="1">
      <alignment horizontal="center" vertical="center" shrinkToFit="1"/>
    </xf>
    <xf numFmtId="0" fontId="68" fillId="0" borderId="269" xfId="283" applyFont="1" applyBorder="1" applyAlignment="1">
      <alignment horizontal="center" vertical="center" shrinkToFit="1"/>
    </xf>
    <xf numFmtId="0" fontId="68" fillId="0" borderId="270" xfId="283" applyFont="1" applyBorder="1" applyAlignment="1">
      <alignment horizontal="center" vertical="center" shrinkToFit="1"/>
    </xf>
    <xf numFmtId="0" fontId="68" fillId="0" borderId="271" xfId="283" applyFont="1" applyBorder="1" applyAlignment="1">
      <alignment horizontal="center" vertical="center" shrinkToFit="1"/>
    </xf>
    <xf numFmtId="0" fontId="68" fillId="0" borderId="272" xfId="283" applyFont="1" applyBorder="1" applyAlignment="1">
      <alignment horizontal="center" vertical="center" shrinkToFit="1"/>
    </xf>
    <xf numFmtId="179" fontId="68" fillId="0" borderId="273" xfId="283" applyNumberFormat="1" applyFont="1" applyBorder="1" applyAlignment="1">
      <alignment horizontal="center" vertical="center" shrinkToFit="1"/>
    </xf>
    <xf numFmtId="0" fontId="68" fillId="0" borderId="274" xfId="283" applyFont="1" applyBorder="1" applyAlignment="1">
      <alignment horizontal="center" vertical="top" wrapText="1"/>
    </xf>
    <xf numFmtId="0" fontId="68" fillId="0" borderId="254" xfId="283" applyFont="1" applyBorder="1" applyAlignment="1">
      <alignment horizontal="center" vertical="top" wrapText="1"/>
    </xf>
    <xf numFmtId="0" fontId="68" fillId="0" borderId="157" xfId="283" applyFont="1" applyBorder="1" applyAlignment="1">
      <alignment horizontal="center" vertical="top" wrapText="1"/>
    </xf>
    <xf numFmtId="0" fontId="68" fillId="0" borderId="275" xfId="283" applyFont="1" applyBorder="1" applyAlignment="1">
      <alignment horizontal="center" vertical="top" wrapText="1"/>
    </xf>
    <xf numFmtId="0" fontId="68" fillId="0" borderId="244" xfId="283" applyFont="1" applyBorder="1" applyAlignment="1">
      <alignment horizontal="center" vertical="top" wrapText="1"/>
    </xf>
    <xf numFmtId="0" fontId="68" fillId="0" borderId="276" xfId="283" applyFont="1" applyBorder="1" applyAlignment="1">
      <alignment horizontal="center" vertical="top" wrapText="1"/>
    </xf>
    <xf numFmtId="0" fontId="68" fillId="0" borderId="255" xfId="283" applyFont="1" applyBorder="1" applyAlignment="1">
      <alignment horizontal="center" vertical="top" wrapText="1"/>
    </xf>
    <xf numFmtId="179" fontId="76" fillId="0" borderId="239" xfId="283" applyNumberFormat="1" applyFont="1" applyBorder="1" applyAlignment="1">
      <alignment horizontal="center" vertical="center" shrinkToFit="1"/>
    </xf>
    <xf numFmtId="0" fontId="76" fillId="0" borderId="0" xfId="283" applyFont="1" applyAlignment="1">
      <alignment horizontal="left" vertical="top" wrapText="1"/>
    </xf>
    <xf numFmtId="49" fontId="68" fillId="0" borderId="165" xfId="283" applyNumberFormat="1" applyFont="1" applyBorder="1" applyAlignment="1">
      <alignment horizontal="left" vertical="top" shrinkToFit="1"/>
    </xf>
    <xf numFmtId="0" fontId="68" fillId="0" borderId="277" xfId="283" applyFont="1" applyBorder="1" applyAlignment="1">
      <alignment horizontal="left" vertical="top" shrinkToFit="1"/>
    </xf>
    <xf numFmtId="192" fontId="68" fillId="0" borderId="207" xfId="283" applyNumberFormat="1" applyFont="1" applyBorder="1" applyAlignment="1">
      <alignment horizontal="center" vertical="center"/>
    </xf>
    <xf numFmtId="0" fontId="68" fillId="24" borderId="191" xfId="283" applyFont="1" applyFill="1" applyBorder="1" applyAlignment="1">
      <alignment horizontal="center" vertical="center" shrinkToFit="1"/>
    </xf>
    <xf numFmtId="0" fontId="68" fillId="24" borderId="261" xfId="283" applyFont="1" applyFill="1" applyBorder="1" applyAlignment="1">
      <alignment horizontal="center" vertical="center" shrinkToFit="1"/>
    </xf>
    <xf numFmtId="0" fontId="68" fillId="24" borderId="260" xfId="283" applyFont="1" applyFill="1" applyBorder="1" applyAlignment="1">
      <alignment horizontal="center" vertical="center" shrinkToFit="1"/>
    </xf>
    <xf numFmtId="0" fontId="68" fillId="24" borderId="190" xfId="283" applyFont="1" applyFill="1" applyBorder="1" applyAlignment="1">
      <alignment horizontal="center" vertical="center" shrinkToFit="1"/>
    </xf>
    <xf numFmtId="0" fontId="68" fillId="24" borderId="262" xfId="283" applyFont="1" applyFill="1" applyBorder="1" applyAlignment="1">
      <alignment horizontal="center" vertical="center" shrinkToFit="1"/>
    </xf>
    <xf numFmtId="0" fontId="68" fillId="24" borderId="189" xfId="283" applyFont="1" applyFill="1" applyBorder="1" applyAlignment="1">
      <alignment horizontal="center" vertical="center" shrinkToFit="1"/>
    </xf>
    <xf numFmtId="0" fontId="68" fillId="0" borderId="296" xfId="283" applyFont="1" applyBorder="1" applyAlignment="1">
      <alignment horizontal="center" vertical="top"/>
    </xf>
    <xf numFmtId="0" fontId="68" fillId="0" borderId="264" xfId="283" applyFont="1" applyBorder="1" applyAlignment="1">
      <alignment horizontal="center" vertical="top" shrinkToFit="1"/>
    </xf>
    <xf numFmtId="0" fontId="68" fillId="0" borderId="285" xfId="283" applyFont="1" applyBorder="1" applyAlignment="1">
      <alignment horizontal="center" vertical="top" shrinkToFit="1"/>
    </xf>
    <xf numFmtId="179" fontId="68" fillId="0" borderId="191" xfId="283" applyNumberFormat="1" applyFont="1" applyBorder="1" applyAlignment="1">
      <alignment horizontal="center" vertical="center" shrinkToFit="1"/>
    </xf>
    <xf numFmtId="192" fontId="68" fillId="0" borderId="262" xfId="283" applyNumberFormat="1" applyFont="1" applyBorder="1" applyAlignment="1">
      <alignment horizontal="center" vertical="center" shrinkToFit="1"/>
    </xf>
    <xf numFmtId="179" fontId="68" fillId="0" borderId="190" xfId="283" applyNumberFormat="1" applyFont="1" applyBorder="1" applyAlignment="1">
      <alignment horizontal="center" vertical="center" shrinkToFit="1"/>
    </xf>
    <xf numFmtId="0" fontId="68" fillId="0" borderId="297" xfId="283" applyFont="1" applyBorder="1" applyAlignment="1">
      <alignment horizontal="center" vertical="top"/>
    </xf>
    <xf numFmtId="0" fontId="68" fillId="0" borderId="298" xfId="283" applyFont="1" applyBorder="1" applyAlignment="1">
      <alignment horizontal="center" vertical="top"/>
    </xf>
    <xf numFmtId="0" fontId="68" fillId="0" borderId="299" xfId="283" applyFont="1" applyBorder="1" applyAlignment="1">
      <alignment horizontal="center" vertical="top"/>
    </xf>
    <xf numFmtId="0" fontId="68" fillId="0" borderId="300" xfId="283" applyFont="1" applyBorder="1" applyAlignment="1">
      <alignment horizontal="center" vertical="top"/>
    </xf>
    <xf numFmtId="0" fontId="68" fillId="0" borderId="301" xfId="283" applyFont="1" applyBorder="1" applyAlignment="1">
      <alignment horizontal="center" vertical="top"/>
    </xf>
    <xf numFmtId="0" fontId="68" fillId="0" borderId="302" xfId="283" applyFont="1" applyBorder="1" applyAlignment="1">
      <alignment horizontal="center" vertical="top"/>
    </xf>
    <xf numFmtId="0" fontId="68" fillId="0" borderId="303" xfId="283" applyFont="1" applyBorder="1" applyAlignment="1">
      <alignment horizontal="center" vertical="top"/>
    </xf>
    <xf numFmtId="0" fontId="68" fillId="0" borderId="304" xfId="283" applyFont="1" applyBorder="1" applyAlignment="1">
      <alignment horizontal="center" vertical="top"/>
    </xf>
    <xf numFmtId="0" fontId="68" fillId="0" borderId="305" xfId="283" applyFont="1" applyBorder="1" applyAlignment="1">
      <alignment horizontal="center" vertical="top"/>
    </xf>
    <xf numFmtId="179" fontId="68" fillId="0" borderId="306" xfId="283" applyNumberFormat="1" applyFont="1" applyBorder="1" applyAlignment="1">
      <alignment horizontal="center" vertical="center" shrinkToFit="1"/>
    </xf>
    <xf numFmtId="0" fontId="68" fillId="0" borderId="307" xfId="283" applyFont="1" applyBorder="1" applyAlignment="1">
      <alignment horizontal="center" vertical="top" wrapText="1"/>
    </xf>
    <xf numFmtId="0" fontId="68" fillId="0" borderId="290" xfId="283" applyFont="1" applyBorder="1" applyAlignment="1">
      <alignment horizontal="center" vertical="top" wrapText="1"/>
    </xf>
    <xf numFmtId="0" fontId="68" fillId="0" borderId="189" xfId="283" applyFont="1" applyBorder="1" applyAlignment="1">
      <alignment horizontal="center" vertical="top" wrapText="1"/>
    </xf>
    <xf numFmtId="0" fontId="68" fillId="0" borderId="308" xfId="283" applyFont="1" applyBorder="1" applyAlignment="1">
      <alignment horizontal="center" vertical="top" wrapText="1"/>
    </xf>
    <xf numFmtId="0" fontId="68" fillId="0" borderId="260" xfId="283" applyFont="1" applyBorder="1" applyAlignment="1">
      <alignment horizontal="center" vertical="top" wrapText="1"/>
    </xf>
    <xf numFmtId="0" fontId="68" fillId="0" borderId="309" xfId="283" applyFont="1" applyBorder="1" applyAlignment="1">
      <alignment horizontal="center" vertical="top" wrapText="1"/>
    </xf>
    <xf numFmtId="0" fontId="68" fillId="0" borderId="291" xfId="283" applyFont="1" applyBorder="1" applyAlignment="1">
      <alignment horizontal="center" vertical="top" wrapText="1"/>
    </xf>
    <xf numFmtId="179" fontId="76" fillId="0" borderId="263" xfId="283" applyNumberFormat="1" applyFont="1" applyBorder="1" applyAlignment="1">
      <alignment horizontal="center" vertical="center" shrinkToFit="1"/>
    </xf>
    <xf numFmtId="49" fontId="68" fillId="0" borderId="205" xfId="283" applyNumberFormat="1" applyFont="1" applyBorder="1" applyAlignment="1">
      <alignment horizontal="center" vertical="top" wrapText="1"/>
    </xf>
    <xf numFmtId="0" fontId="68" fillId="0" borderId="206" xfId="283" applyFont="1" applyBorder="1" applyAlignment="1">
      <alignment horizontal="left" vertical="top" wrapText="1"/>
    </xf>
    <xf numFmtId="0" fontId="68" fillId="0" borderId="206" xfId="283" applyFont="1" applyBorder="1" applyAlignment="1">
      <alignment horizontal="center" vertical="center" shrinkToFit="1"/>
    </xf>
    <xf numFmtId="0" fontId="68" fillId="0" borderId="177" xfId="283" applyFont="1" applyBorder="1" applyAlignment="1">
      <alignment horizontal="center" vertical="top" wrapText="1"/>
    </xf>
    <xf numFmtId="179" fontId="68" fillId="0" borderId="207" xfId="283" applyNumberFormat="1" applyFont="1" applyBorder="1" applyAlignment="1">
      <alignment vertical="center" shrinkToFit="1"/>
    </xf>
    <xf numFmtId="179" fontId="68" fillId="0" borderId="199" xfId="283" applyNumberFormat="1" applyFont="1" applyBorder="1" applyAlignment="1">
      <alignment vertical="center" shrinkToFit="1"/>
    </xf>
    <xf numFmtId="182" fontId="68" fillId="0" borderId="223" xfId="283" applyNumberFormat="1" applyFont="1" applyBorder="1" applyAlignment="1">
      <alignment vertical="center" shrinkToFit="1"/>
    </xf>
    <xf numFmtId="184" fontId="68" fillId="0" borderId="212" xfId="283" applyNumberFormat="1" applyFont="1" applyBorder="1" applyAlignment="1">
      <alignment vertical="center" shrinkToFit="1"/>
    </xf>
    <xf numFmtId="184" fontId="68" fillId="0" borderId="177" xfId="283" applyNumberFormat="1" applyFont="1" applyBorder="1" applyAlignment="1">
      <alignment vertical="center" shrinkToFit="1"/>
    </xf>
    <xf numFmtId="184" fontId="68" fillId="0" borderId="205" xfId="283" applyNumberFormat="1" applyFont="1" applyBorder="1" applyAlignment="1">
      <alignment vertical="center" shrinkToFit="1"/>
    </xf>
    <xf numFmtId="0" fontId="68" fillId="0" borderId="224" xfId="283" applyFont="1" applyBorder="1" applyAlignment="1">
      <alignment horizontal="center" vertical="top" shrinkToFit="1"/>
    </xf>
    <xf numFmtId="0" fontId="68" fillId="0" borderId="202" xfId="283" applyFont="1" applyBorder="1" applyAlignment="1">
      <alignment horizontal="center" vertical="top" shrinkToFit="1"/>
    </xf>
    <xf numFmtId="179" fontId="68" fillId="0" borderId="212" xfId="283" applyNumberFormat="1" applyFont="1" applyBorder="1" applyAlignment="1">
      <alignment horizontal="center" vertical="center" shrinkToFit="1"/>
    </xf>
    <xf numFmtId="192" fontId="68" fillId="0" borderId="223" xfId="283" applyNumberFormat="1" applyFont="1" applyBorder="1" applyAlignment="1">
      <alignment horizontal="center" vertical="center" shrinkToFit="1"/>
    </xf>
    <xf numFmtId="179" fontId="68" fillId="0" borderId="205" xfId="283" applyNumberFormat="1" applyFont="1" applyBorder="1" applyAlignment="1">
      <alignment horizontal="center" vertical="center" shrinkToFit="1"/>
    </xf>
    <xf numFmtId="0" fontId="68" fillId="0" borderId="212" xfId="283" applyFont="1" applyBorder="1" applyAlignment="1">
      <alignment horizontal="center" vertical="center" shrinkToFit="1"/>
    </xf>
    <xf numFmtId="0" fontId="68" fillId="0" borderId="216" xfId="283" applyFont="1" applyBorder="1" applyAlignment="1">
      <alignment horizontal="center" vertical="center" shrinkToFit="1"/>
    </xf>
    <xf numFmtId="0" fontId="68" fillId="0" borderId="225" xfId="283" applyFont="1" applyBorder="1" applyAlignment="1">
      <alignment horizontal="center" vertical="center" shrinkToFit="1"/>
    </xf>
    <xf numFmtId="0" fontId="68" fillId="0" borderId="226" xfId="283" applyFont="1" applyBorder="1" applyAlignment="1">
      <alignment horizontal="center" vertical="center" shrinkToFit="1"/>
    </xf>
    <xf numFmtId="0" fontId="68" fillId="0" borderId="199" xfId="283" applyFont="1" applyBorder="1" applyAlignment="1">
      <alignment horizontal="center" vertical="center" shrinkToFit="1"/>
    </xf>
    <xf numFmtId="0" fontId="68" fillId="0" borderId="227" xfId="283" applyFont="1" applyBorder="1" applyAlignment="1">
      <alignment horizontal="center" vertical="center" shrinkToFit="1"/>
    </xf>
    <xf numFmtId="0" fontId="68" fillId="0" borderId="311" xfId="283" applyFont="1" applyBorder="1" applyAlignment="1">
      <alignment horizontal="center" vertical="center" shrinkToFit="1"/>
    </xf>
    <xf numFmtId="0" fontId="68" fillId="0" borderId="317" xfId="283" applyFont="1" applyBorder="1" applyAlignment="1">
      <alignment horizontal="center" vertical="center" shrinkToFit="1"/>
    </xf>
    <xf numFmtId="0" fontId="68" fillId="0" borderId="318" xfId="283" applyFont="1" applyBorder="1" applyAlignment="1">
      <alignment horizontal="center" vertical="center" shrinkToFit="1"/>
    </xf>
    <xf numFmtId="179" fontId="68" fillId="0" borderId="230" xfId="283" applyNumberFormat="1" applyFont="1" applyBorder="1" applyAlignment="1">
      <alignment horizontal="center" vertical="center" shrinkToFit="1"/>
    </xf>
    <xf numFmtId="0" fontId="68" fillId="0" borderId="179" xfId="283" applyFont="1" applyBorder="1" applyAlignment="1">
      <alignment horizontal="center" vertical="top" shrinkToFit="1"/>
    </xf>
    <xf numFmtId="0" fontId="68" fillId="0" borderId="219" xfId="283" applyFont="1" applyBorder="1" applyAlignment="1">
      <alignment horizontal="center" vertical="top" shrinkToFit="1"/>
    </xf>
    <xf numFmtId="0" fontId="68" fillId="0" borderId="177" xfId="283" applyFont="1" applyBorder="1" applyAlignment="1">
      <alignment horizontal="center" vertical="top" shrinkToFit="1"/>
    </xf>
    <xf numFmtId="0" fontId="68" fillId="0" borderId="319" xfId="283" applyFont="1" applyBorder="1" applyAlignment="1">
      <alignment horizontal="center" vertical="top" shrinkToFit="1"/>
    </xf>
    <xf numFmtId="0" fontId="68" fillId="0" borderId="199" xfId="283" applyFont="1" applyBorder="1" applyAlignment="1">
      <alignment horizontal="center" vertical="top" shrinkToFit="1"/>
    </xf>
    <xf numFmtId="0" fontId="68" fillId="0" borderId="320" xfId="283" applyFont="1" applyBorder="1" applyAlignment="1">
      <alignment horizontal="center" vertical="top" shrinkToFit="1"/>
    </xf>
    <xf numFmtId="0" fontId="68" fillId="0" borderId="220" xfId="283" applyFont="1" applyBorder="1" applyAlignment="1">
      <alignment horizontal="center" vertical="top" shrinkToFit="1"/>
    </xf>
    <xf numFmtId="179" fontId="76" fillId="0" borderId="213" xfId="283" applyNumberFormat="1" applyFont="1" applyBorder="1" applyAlignment="1">
      <alignment horizontal="center" vertical="center" shrinkToFit="1"/>
    </xf>
    <xf numFmtId="0" fontId="87" fillId="0" borderId="0" xfId="283" applyFont="1" applyAlignment="1">
      <alignment horizontal="left" vertical="top" wrapText="1"/>
    </xf>
    <xf numFmtId="49" fontId="68" fillId="24" borderId="236" xfId="283" applyNumberFormat="1" applyFont="1" applyFill="1" applyBorder="1" applyAlignment="1">
      <alignment horizontal="center" vertical="top" shrinkToFit="1"/>
    </xf>
    <xf numFmtId="0" fontId="68" fillId="24" borderId="237" xfId="283" applyFont="1" applyFill="1" applyBorder="1" applyAlignment="1">
      <alignment horizontal="center" vertical="top" shrinkToFit="1"/>
    </xf>
    <xf numFmtId="0" fontId="68" fillId="24" borderId="238" xfId="283" applyFont="1" applyFill="1" applyBorder="1" applyAlignment="1">
      <alignment horizontal="center" vertical="top" shrinkToFit="1"/>
    </xf>
    <xf numFmtId="0" fontId="68" fillId="24" borderId="266" xfId="283" applyFont="1" applyFill="1" applyBorder="1" applyAlignment="1">
      <alignment horizontal="center" vertical="top" shrinkToFit="1"/>
    </xf>
    <xf numFmtId="0" fontId="68" fillId="24" borderId="157" xfId="283" applyFont="1" applyFill="1" applyBorder="1" applyAlignment="1">
      <alignment horizontal="center" vertical="top" shrinkToFit="1"/>
    </xf>
    <xf numFmtId="0" fontId="68" fillId="24" borderId="236" xfId="283" applyFont="1" applyFill="1" applyBorder="1" applyAlignment="1">
      <alignment horizontal="center" vertical="top" shrinkToFit="1"/>
    </xf>
    <xf numFmtId="0" fontId="68" fillId="24" borderId="243" xfId="283" applyFont="1" applyFill="1" applyBorder="1" applyAlignment="1">
      <alignment horizontal="center" vertical="top" shrinkToFit="1"/>
    </xf>
    <xf numFmtId="0" fontId="68" fillId="24" borderId="244" xfId="283" applyFont="1" applyFill="1" applyBorder="1" applyAlignment="1">
      <alignment horizontal="center" vertical="top" shrinkToFit="1"/>
    </xf>
    <xf numFmtId="0" fontId="68" fillId="24" borderId="246" xfId="283" applyFont="1" applyFill="1" applyBorder="1" applyAlignment="1">
      <alignment horizontal="center" vertical="top" shrinkToFit="1"/>
    </xf>
    <xf numFmtId="0" fontId="68" fillId="24" borderId="250" xfId="283" applyFont="1" applyFill="1" applyBorder="1" applyAlignment="1">
      <alignment horizontal="center" vertical="top" shrinkToFit="1"/>
    </xf>
    <xf numFmtId="0" fontId="68" fillId="0" borderId="60" xfId="283" applyFont="1" applyBorder="1" applyAlignment="1">
      <alignment horizontal="left" vertical="top" wrapText="1"/>
    </xf>
    <xf numFmtId="0" fontId="68" fillId="27" borderId="325" xfId="283" applyFont="1" applyFill="1" applyBorder="1" applyAlignment="1">
      <alignment horizontal="center" vertical="top" wrapText="1"/>
    </xf>
    <xf numFmtId="0" fontId="68" fillId="27" borderId="249" xfId="283" applyFont="1" applyFill="1" applyBorder="1" applyAlignment="1">
      <alignment horizontal="center" vertical="top" wrapText="1"/>
    </xf>
    <xf numFmtId="179" fontId="68" fillId="24" borderId="243" xfId="283" applyNumberFormat="1" applyFont="1" applyFill="1" applyBorder="1" applyAlignment="1">
      <alignment horizontal="center" vertical="center" shrinkToFit="1"/>
    </xf>
    <xf numFmtId="192" fontId="68" fillId="24" borderId="266" xfId="283" applyNumberFormat="1" applyFont="1" applyFill="1" applyBorder="1" applyAlignment="1">
      <alignment horizontal="center" vertical="center" shrinkToFit="1"/>
    </xf>
    <xf numFmtId="179" fontId="68" fillId="24" borderId="236" xfId="283" applyNumberFormat="1" applyFont="1" applyFill="1" applyBorder="1" applyAlignment="1">
      <alignment horizontal="center" vertical="center" shrinkToFit="1"/>
    </xf>
    <xf numFmtId="0" fontId="68" fillId="24" borderId="267" xfId="283" applyFont="1" applyFill="1" applyBorder="1" applyAlignment="1">
      <alignment horizontal="center" vertical="top" shrinkToFit="1"/>
    </xf>
    <xf numFmtId="0" fontId="68" fillId="24" borderId="268" xfId="283" applyFont="1" applyFill="1" applyBorder="1" applyAlignment="1">
      <alignment horizontal="center" vertical="top" shrinkToFit="1"/>
    </xf>
    <xf numFmtId="0" fontId="68" fillId="24" borderId="269" xfId="283" applyFont="1" applyFill="1" applyBorder="1" applyAlignment="1">
      <alignment horizontal="center" vertical="top" shrinkToFit="1"/>
    </xf>
    <xf numFmtId="0" fontId="68" fillId="24" borderId="272" xfId="283" applyFont="1" applyFill="1" applyBorder="1" applyAlignment="1">
      <alignment horizontal="center" vertical="top" shrinkToFit="1"/>
    </xf>
    <xf numFmtId="0" fontId="68" fillId="24" borderId="326" xfId="283" applyFont="1" applyFill="1" applyBorder="1" applyAlignment="1">
      <alignment horizontal="center" vertical="top" shrinkToFit="1"/>
    </xf>
    <xf numFmtId="179" fontId="68" fillId="24" borderId="273" xfId="283" applyNumberFormat="1" applyFont="1" applyFill="1" applyBorder="1" applyAlignment="1">
      <alignment horizontal="center" vertical="center" shrinkToFit="1"/>
    </xf>
    <xf numFmtId="0" fontId="68" fillId="24" borderId="274" xfId="283" applyFont="1" applyFill="1" applyBorder="1" applyAlignment="1">
      <alignment horizontal="center" vertical="top" wrapText="1"/>
    </xf>
    <xf numFmtId="0" fontId="68" fillId="24" borderId="254" xfId="283" applyFont="1" applyFill="1" applyBorder="1" applyAlignment="1">
      <alignment horizontal="center" vertical="top" wrapText="1"/>
    </xf>
    <xf numFmtId="0" fontId="68" fillId="24" borderId="157" xfId="283" applyFont="1" applyFill="1" applyBorder="1" applyAlignment="1">
      <alignment horizontal="center" vertical="top" wrapText="1"/>
    </xf>
    <xf numFmtId="0" fontId="68" fillId="24" borderId="275" xfId="283" applyFont="1" applyFill="1" applyBorder="1" applyAlignment="1">
      <alignment horizontal="center" vertical="top" wrapText="1"/>
    </xf>
    <xf numFmtId="0" fontId="68" fillId="24" borderId="244" xfId="283" applyFont="1" applyFill="1" applyBorder="1" applyAlignment="1">
      <alignment horizontal="center" vertical="top" wrapText="1"/>
    </xf>
    <xf numFmtId="0" fontId="68" fillId="24" borderId="276" xfId="283" applyFont="1" applyFill="1" applyBorder="1" applyAlignment="1">
      <alignment horizontal="center" vertical="top" wrapText="1"/>
    </xf>
    <xf numFmtId="0" fontId="68" fillId="24" borderId="255" xfId="283" applyFont="1" applyFill="1" applyBorder="1" applyAlignment="1">
      <alignment horizontal="center" vertical="top" wrapText="1"/>
    </xf>
    <xf numFmtId="179" fontId="76" fillId="24" borderId="266" xfId="283" applyNumberFormat="1" applyFont="1" applyFill="1" applyBorder="1" applyAlignment="1">
      <alignment horizontal="center" vertical="center" shrinkToFit="1"/>
    </xf>
    <xf numFmtId="49" fontId="68" fillId="0" borderId="165" xfId="283" applyNumberFormat="1" applyFont="1" applyBorder="1" applyAlignment="1">
      <alignment horizontal="center" vertical="top" wrapText="1"/>
    </xf>
    <xf numFmtId="0" fontId="68" fillId="0" borderId="296" xfId="283" applyFont="1" applyBorder="1" applyAlignment="1">
      <alignment horizontal="left" vertical="top" wrapText="1"/>
    </xf>
    <xf numFmtId="0" fontId="68" fillId="0" borderId="296" xfId="283" applyFont="1" applyBorder="1" applyAlignment="1">
      <alignment horizontal="center" vertical="center" shrinkToFit="1"/>
    </xf>
    <xf numFmtId="179" fontId="68" fillId="0" borderId="277" xfId="283" applyNumberFormat="1" applyFont="1" applyBorder="1" applyAlignment="1">
      <alignment vertical="center" shrinkToFit="1"/>
    </xf>
    <xf numFmtId="179" fontId="68" fillId="0" borderId="301" xfId="283" applyNumberFormat="1" applyFont="1" applyBorder="1" applyAlignment="1">
      <alignment vertical="center" shrinkToFit="1"/>
    </xf>
    <xf numFmtId="182" fontId="68" fillId="0" borderId="171" xfId="283" applyNumberFormat="1" applyFont="1" applyBorder="1" applyAlignment="1">
      <alignment vertical="center" shrinkToFit="1"/>
    </xf>
    <xf numFmtId="184" fontId="68" fillId="0" borderId="297" xfId="283" applyNumberFormat="1" applyFont="1" applyBorder="1" applyAlignment="1">
      <alignment vertical="center" shrinkToFit="1"/>
    </xf>
    <xf numFmtId="184" fontId="68" fillId="0" borderId="0" xfId="283" applyNumberFormat="1" applyFont="1" applyAlignment="1">
      <alignment vertical="center" shrinkToFit="1"/>
    </xf>
    <xf numFmtId="184" fontId="68" fillId="0" borderId="165" xfId="283" applyNumberFormat="1" applyFont="1" applyBorder="1" applyAlignment="1">
      <alignment vertical="center" shrinkToFit="1"/>
    </xf>
    <xf numFmtId="192" fontId="68" fillId="0" borderId="224" xfId="283" applyNumberFormat="1" applyFont="1" applyBorder="1" applyAlignment="1">
      <alignment horizontal="center" vertical="center"/>
    </xf>
    <xf numFmtId="192" fontId="68" fillId="0" borderId="202" xfId="283" applyNumberFormat="1" applyFont="1" applyBorder="1" applyAlignment="1">
      <alignment horizontal="center" vertical="center"/>
    </xf>
    <xf numFmtId="0" fontId="68" fillId="0" borderId="297" xfId="283" applyFont="1" applyBorder="1" applyAlignment="1">
      <alignment horizontal="center" vertical="center" shrinkToFit="1"/>
    </xf>
    <xf numFmtId="0" fontId="68" fillId="0" borderId="298" xfId="283" applyFont="1" applyBorder="1" applyAlignment="1">
      <alignment horizontal="center" vertical="center" shrinkToFit="1"/>
    </xf>
    <xf numFmtId="0" fontId="68" fillId="0" borderId="299" xfId="283" applyFont="1" applyBorder="1" applyAlignment="1">
      <alignment horizontal="center" vertical="center" shrinkToFit="1"/>
    </xf>
    <xf numFmtId="0" fontId="68" fillId="0" borderId="300" xfId="283" applyFont="1" applyBorder="1" applyAlignment="1">
      <alignment horizontal="center" vertical="center" shrinkToFit="1"/>
    </xf>
    <xf numFmtId="0" fontId="68" fillId="0" borderId="301" xfId="283" applyFont="1" applyBorder="1" applyAlignment="1">
      <alignment horizontal="center" vertical="center" shrinkToFit="1"/>
    </xf>
    <xf numFmtId="0" fontId="68" fillId="0" borderId="302" xfId="283" applyFont="1" applyBorder="1" applyAlignment="1">
      <alignment horizontal="center" vertical="center" shrinkToFit="1"/>
    </xf>
    <xf numFmtId="0" fontId="68" fillId="0" borderId="0" xfId="283" applyFont="1" applyAlignment="1">
      <alignment horizontal="center" vertical="center" shrinkToFit="1"/>
    </xf>
    <xf numFmtId="0" fontId="68" fillId="0" borderId="303" xfId="283" applyFont="1" applyBorder="1" applyAlignment="1">
      <alignment horizontal="center" vertical="center" shrinkToFit="1"/>
    </xf>
    <xf numFmtId="0" fontId="68" fillId="0" borderId="304" xfId="283" applyFont="1" applyBorder="1" applyAlignment="1">
      <alignment horizontal="center" vertical="center" shrinkToFit="1"/>
    </xf>
    <xf numFmtId="0" fontId="68" fillId="0" borderId="305" xfId="283" applyFont="1" applyBorder="1" applyAlignment="1">
      <alignment horizontal="center" vertical="center" shrinkToFit="1"/>
    </xf>
    <xf numFmtId="0" fontId="68" fillId="0" borderId="179" xfId="283" applyFont="1" applyBorder="1" applyAlignment="1">
      <alignment horizontal="center" vertical="top" wrapText="1"/>
    </xf>
    <xf numFmtId="0" fontId="68" fillId="0" borderId="219" xfId="283" applyFont="1" applyBorder="1" applyAlignment="1">
      <alignment horizontal="center" vertical="top" wrapText="1"/>
    </xf>
    <xf numFmtId="0" fontId="68" fillId="0" borderId="319" xfId="283" applyFont="1" applyBorder="1" applyAlignment="1">
      <alignment horizontal="center" vertical="top" wrapText="1"/>
    </xf>
    <xf numFmtId="0" fontId="68" fillId="0" borderId="199" xfId="283" applyFont="1" applyBorder="1" applyAlignment="1">
      <alignment horizontal="center" vertical="top" wrapText="1"/>
    </xf>
    <xf numFmtId="0" fontId="68" fillId="0" borderId="320" xfId="283" applyFont="1" applyBorder="1" applyAlignment="1">
      <alignment horizontal="center" vertical="top" wrapText="1"/>
    </xf>
    <xf numFmtId="0" fontId="68" fillId="0" borderId="220" xfId="283" applyFont="1" applyBorder="1" applyAlignment="1">
      <alignment horizontal="center" vertical="top" wrapText="1"/>
    </xf>
    <xf numFmtId="179" fontId="76" fillId="0" borderId="223" xfId="283" applyNumberFormat="1" applyFont="1" applyBorder="1" applyAlignment="1">
      <alignment horizontal="center" vertical="center" shrinkToFit="1"/>
    </xf>
    <xf numFmtId="49" fontId="68" fillId="0" borderId="341" xfId="283" applyNumberFormat="1" applyFont="1" applyBorder="1" applyAlignment="1">
      <alignment horizontal="center" vertical="top" wrapText="1"/>
    </xf>
    <xf numFmtId="0" fontId="68" fillId="0" borderId="342" xfId="283" applyFont="1" applyBorder="1" applyAlignment="1">
      <alignment horizontal="center" vertical="top" wrapText="1"/>
    </xf>
    <xf numFmtId="0" fontId="68" fillId="0" borderId="342" xfId="283" applyFont="1" applyBorder="1" applyAlignment="1">
      <alignment horizontal="center" vertical="center" shrinkToFit="1"/>
    </xf>
    <xf numFmtId="179" fontId="68" fillId="0" borderId="341" xfId="283" applyNumberFormat="1" applyFont="1" applyBorder="1" applyAlignment="1">
      <alignment horizontal="center" vertical="center" shrinkToFit="1"/>
    </xf>
    <xf numFmtId="179" fontId="68" fillId="0" borderId="344" xfId="283" applyNumberFormat="1" applyFont="1" applyBorder="1" applyAlignment="1">
      <alignment horizontal="center" vertical="center" shrinkToFit="1"/>
    </xf>
    <xf numFmtId="0" fontId="68" fillId="0" borderId="354" xfId="283" applyFont="1" applyBorder="1" applyAlignment="1">
      <alignment horizontal="center" vertical="center" shrinkToFit="1"/>
    </xf>
    <xf numFmtId="0" fontId="68" fillId="0" borderId="66" xfId="283" applyFont="1" applyBorder="1" applyAlignment="1">
      <alignment horizontal="center" vertical="top" wrapText="1"/>
    </xf>
    <xf numFmtId="179" fontId="68" fillId="0" borderId="347" xfId="283" applyNumberFormat="1" applyFont="1" applyBorder="1" applyAlignment="1">
      <alignment horizontal="center" vertical="center" shrinkToFit="1"/>
    </xf>
    <xf numFmtId="182" fontId="68" fillId="0" borderId="361" xfId="283" applyNumberFormat="1" applyFont="1" applyBorder="1" applyAlignment="1">
      <alignment horizontal="center" vertical="center" shrinkToFit="1"/>
    </xf>
    <xf numFmtId="184" fontId="68" fillId="0" borderId="354" xfId="283" applyNumberFormat="1" applyFont="1" applyBorder="1" applyAlignment="1">
      <alignment horizontal="center" vertical="center" shrinkToFit="1"/>
    </xf>
    <xf numFmtId="184" fontId="68" fillId="0" borderId="66" xfId="283" applyNumberFormat="1" applyFont="1" applyBorder="1" applyAlignment="1">
      <alignment horizontal="center" vertical="center" shrinkToFit="1"/>
    </xf>
    <xf numFmtId="184" fontId="68" fillId="0" borderId="341" xfId="283" applyNumberFormat="1" applyFont="1" applyBorder="1" applyAlignment="1">
      <alignment horizontal="center" vertical="center" shrinkToFit="1"/>
    </xf>
    <xf numFmtId="192" fontId="68" fillId="0" borderId="362" xfId="283" applyNumberFormat="1" applyFont="1" applyBorder="1" applyAlignment="1">
      <alignment horizontal="center" vertical="center"/>
    </xf>
    <xf numFmtId="192" fontId="68" fillId="0" borderId="363" xfId="283" applyNumberFormat="1" applyFont="1" applyBorder="1" applyAlignment="1">
      <alignment horizontal="center" vertical="center"/>
    </xf>
    <xf numFmtId="179" fontId="68" fillId="0" borderId="354" xfId="283" applyNumberFormat="1" applyFont="1" applyBorder="1" applyAlignment="1">
      <alignment horizontal="center" vertical="center" shrinkToFit="1"/>
    </xf>
    <xf numFmtId="192" fontId="68" fillId="0" borderId="361" xfId="283" applyNumberFormat="1" applyFont="1" applyBorder="1" applyAlignment="1">
      <alignment horizontal="center" vertical="center" shrinkToFit="1"/>
    </xf>
    <xf numFmtId="0" fontId="68" fillId="0" borderId="364" xfId="283" applyFont="1" applyBorder="1" applyAlignment="1">
      <alignment horizontal="center" vertical="center" shrinkToFit="1"/>
    </xf>
    <xf numFmtId="0" fontId="68" fillId="0" borderId="365" xfId="283" applyFont="1" applyBorder="1" applyAlignment="1">
      <alignment horizontal="center" vertical="center" shrinkToFit="1"/>
    </xf>
    <xf numFmtId="0" fontId="68" fillId="0" borderId="366" xfId="283" applyFont="1" applyBorder="1" applyAlignment="1">
      <alignment horizontal="center" vertical="center" shrinkToFit="1"/>
    </xf>
    <xf numFmtId="0" fontId="68" fillId="0" borderId="347" xfId="283" applyFont="1" applyBorder="1" applyAlignment="1">
      <alignment horizontal="center" vertical="center" shrinkToFit="1"/>
    </xf>
    <xf numFmtId="0" fontId="68" fillId="0" borderId="367" xfId="283" applyFont="1" applyBorder="1" applyAlignment="1">
      <alignment horizontal="center" vertical="center" shrinkToFit="1"/>
    </xf>
    <xf numFmtId="0" fontId="68" fillId="0" borderId="66" xfId="283" applyFont="1" applyBorder="1" applyAlignment="1">
      <alignment horizontal="center" vertical="center" shrinkToFit="1"/>
    </xf>
    <xf numFmtId="0" fontId="68" fillId="0" borderId="351" xfId="283" applyFont="1" applyBorder="1" applyAlignment="1">
      <alignment horizontal="center" vertical="center" shrinkToFit="1"/>
    </xf>
    <xf numFmtId="0" fontId="68" fillId="0" borderId="368" xfId="283" applyFont="1" applyBorder="1" applyAlignment="1">
      <alignment horizontal="center" vertical="center" shrinkToFit="1"/>
    </xf>
    <xf numFmtId="0" fontId="68" fillId="0" borderId="369" xfId="283" applyFont="1" applyBorder="1" applyAlignment="1">
      <alignment horizontal="center" vertical="center" shrinkToFit="1"/>
    </xf>
    <xf numFmtId="179" fontId="68" fillId="0" borderId="370" xfId="283" applyNumberFormat="1" applyFont="1" applyBorder="1" applyAlignment="1">
      <alignment horizontal="center" vertical="center" shrinkToFit="1"/>
    </xf>
    <xf numFmtId="0" fontId="68" fillId="0" borderId="371" xfId="283" applyFont="1" applyBorder="1" applyAlignment="1">
      <alignment horizontal="center" vertical="top" wrapText="1"/>
    </xf>
    <xf numFmtId="0" fontId="68" fillId="0" borderId="356" xfId="283" applyFont="1" applyBorder="1" applyAlignment="1">
      <alignment horizontal="center" vertical="top" wrapText="1"/>
    </xf>
    <xf numFmtId="0" fontId="68" fillId="0" borderId="372" xfId="283" applyFont="1" applyBorder="1" applyAlignment="1">
      <alignment horizontal="center" vertical="top" wrapText="1"/>
    </xf>
    <xf numFmtId="0" fontId="68" fillId="0" borderId="347" xfId="283" applyFont="1" applyBorder="1" applyAlignment="1">
      <alignment horizontal="center" vertical="top" wrapText="1"/>
    </xf>
    <xf numFmtId="0" fontId="68" fillId="0" borderId="373" xfId="283" applyFont="1" applyBorder="1" applyAlignment="1">
      <alignment horizontal="center" vertical="top" wrapText="1"/>
    </xf>
    <xf numFmtId="0" fontId="68" fillId="0" borderId="357" xfId="283" applyFont="1" applyBorder="1" applyAlignment="1">
      <alignment horizontal="center" vertical="top" wrapText="1"/>
    </xf>
    <xf numFmtId="179" fontId="76" fillId="0" borderId="361" xfId="283" applyNumberFormat="1" applyFont="1" applyBorder="1" applyAlignment="1">
      <alignment horizontal="center" vertical="center" shrinkToFit="1"/>
    </xf>
    <xf numFmtId="178" fontId="68" fillId="0" borderId="0" xfId="283" applyNumberFormat="1" applyFont="1" applyAlignment="1">
      <alignment horizontal="center" vertical="top" wrapText="1"/>
    </xf>
    <xf numFmtId="182" fontId="68" fillId="0" borderId="0" xfId="283" applyNumberFormat="1" applyFont="1" applyAlignment="1">
      <alignment horizontal="center" vertical="top"/>
    </xf>
    <xf numFmtId="49" fontId="68" fillId="0" borderId="374" xfId="283" applyNumberFormat="1" applyFont="1" applyBorder="1" applyAlignment="1">
      <alignment horizontal="center" vertical="top" wrapText="1"/>
    </xf>
    <xf numFmtId="0" fontId="68" fillId="0" borderId="375" xfId="283" applyFont="1" applyBorder="1" applyAlignment="1">
      <alignment horizontal="center" vertical="top" wrapText="1"/>
    </xf>
    <xf numFmtId="0" fontId="68" fillId="0" borderId="375" xfId="283" applyFont="1" applyBorder="1" applyAlignment="1">
      <alignment horizontal="center" vertical="center" shrinkToFit="1"/>
    </xf>
    <xf numFmtId="179" fontId="68" fillId="0" borderId="377" xfId="283" applyNumberFormat="1" applyFont="1" applyBorder="1" applyAlignment="1">
      <alignment horizontal="center" vertical="center" shrinkToFit="1"/>
    </xf>
    <xf numFmtId="0" fontId="68" fillId="0" borderId="383" xfId="283" applyFont="1" applyBorder="1" applyAlignment="1">
      <alignment horizontal="center" vertical="center" shrinkToFit="1"/>
    </xf>
    <xf numFmtId="0" fontId="68" fillId="0" borderId="95" xfId="283" applyFont="1" applyBorder="1" applyAlignment="1">
      <alignment horizontal="center" vertical="top" wrapText="1"/>
    </xf>
    <xf numFmtId="179" fontId="68" fillId="0" borderId="381" xfId="283" applyNumberFormat="1" applyFont="1" applyBorder="1" applyAlignment="1">
      <alignment horizontal="center" vertical="center" shrinkToFit="1"/>
    </xf>
    <xf numFmtId="182" fontId="68" fillId="0" borderId="395" xfId="283" applyNumberFormat="1" applyFont="1" applyBorder="1" applyAlignment="1">
      <alignment horizontal="center" vertical="center" shrinkToFit="1"/>
    </xf>
    <xf numFmtId="184" fontId="68" fillId="0" borderId="383" xfId="283" applyNumberFormat="1" applyFont="1" applyBorder="1" applyAlignment="1">
      <alignment horizontal="center" vertical="center" shrinkToFit="1"/>
    </xf>
    <xf numFmtId="184" fontId="68" fillId="0" borderId="95" xfId="283" applyNumberFormat="1" applyFont="1" applyBorder="1" applyAlignment="1">
      <alignment horizontal="center" vertical="center" shrinkToFit="1"/>
    </xf>
    <xf numFmtId="184" fontId="68" fillId="0" borderId="379" xfId="283" applyNumberFormat="1" applyFont="1" applyBorder="1" applyAlignment="1">
      <alignment horizontal="center" vertical="center" shrinkToFit="1"/>
    </xf>
    <xf numFmtId="192" fontId="68" fillId="0" borderId="396" xfId="283" applyNumberFormat="1" applyFont="1" applyBorder="1" applyAlignment="1">
      <alignment horizontal="center" vertical="center"/>
    </xf>
    <xf numFmtId="192" fontId="68" fillId="0" borderId="397" xfId="283" applyNumberFormat="1" applyFont="1" applyBorder="1" applyAlignment="1">
      <alignment horizontal="center" vertical="center"/>
    </xf>
    <xf numFmtId="179" fontId="68" fillId="0" borderId="398" xfId="283" applyNumberFormat="1" applyFont="1" applyBorder="1" applyAlignment="1">
      <alignment horizontal="center" vertical="center" shrinkToFit="1"/>
    </xf>
    <xf numFmtId="192" fontId="68" fillId="0" borderId="399" xfId="283" applyNumberFormat="1" applyFont="1" applyBorder="1" applyAlignment="1">
      <alignment horizontal="center" vertical="center" shrinkToFit="1"/>
    </xf>
    <xf numFmtId="179" fontId="68" fillId="0" borderId="374" xfId="283" applyNumberFormat="1" applyFont="1" applyBorder="1" applyAlignment="1">
      <alignment horizontal="center" vertical="center" shrinkToFit="1"/>
    </xf>
    <xf numFmtId="0" fontId="68" fillId="0" borderId="400" xfId="283" applyFont="1" applyBorder="1" applyAlignment="1">
      <alignment horizontal="center" vertical="center" shrinkToFit="1"/>
    </xf>
    <xf numFmtId="0" fontId="68" fillId="0" borderId="401" xfId="283" applyFont="1" applyBorder="1" applyAlignment="1">
      <alignment horizontal="center" vertical="center" shrinkToFit="1"/>
    </xf>
    <xf numFmtId="0" fontId="68" fillId="0" borderId="402" xfId="283" applyFont="1" applyBorder="1" applyAlignment="1">
      <alignment horizontal="center" vertical="center" shrinkToFit="1"/>
    </xf>
    <xf numFmtId="0" fontId="68" fillId="0" borderId="381" xfId="283" applyFont="1" applyBorder="1" applyAlignment="1">
      <alignment horizontal="center" vertical="center" shrinkToFit="1"/>
    </xf>
    <xf numFmtId="0" fontId="68" fillId="0" borderId="403" xfId="283" applyFont="1" applyBorder="1" applyAlignment="1">
      <alignment horizontal="center" vertical="center" shrinkToFit="1"/>
    </xf>
    <xf numFmtId="0" fontId="68" fillId="0" borderId="95" xfId="283" applyFont="1" applyBorder="1" applyAlignment="1">
      <alignment horizontal="center" vertical="center" shrinkToFit="1"/>
    </xf>
    <xf numFmtId="0" fontId="68" fillId="0" borderId="385" xfId="283" applyFont="1" applyBorder="1" applyAlignment="1">
      <alignment horizontal="center" vertical="center" shrinkToFit="1"/>
    </xf>
    <xf numFmtId="0" fontId="68" fillId="0" borderId="404" xfId="283" applyFont="1" applyBorder="1" applyAlignment="1">
      <alignment horizontal="center" vertical="center" shrinkToFit="1"/>
    </xf>
    <xf numFmtId="0" fontId="68" fillId="0" borderId="405" xfId="283" applyFont="1" applyBorder="1" applyAlignment="1">
      <alignment horizontal="center" vertical="center" shrinkToFit="1"/>
    </xf>
    <xf numFmtId="179" fontId="68" fillId="0" borderId="406" xfId="283" applyNumberFormat="1" applyFont="1" applyBorder="1" applyAlignment="1">
      <alignment horizontal="center" vertical="center" shrinkToFit="1"/>
    </xf>
    <xf numFmtId="0" fontId="68" fillId="0" borderId="407" xfId="283" applyFont="1" applyBorder="1" applyAlignment="1">
      <alignment horizontal="center" vertical="top" wrapText="1"/>
    </xf>
    <xf numFmtId="0" fontId="68" fillId="0" borderId="408" xfId="283" applyFont="1" applyBorder="1" applyAlignment="1">
      <alignment horizontal="center" vertical="top" wrapText="1"/>
    </xf>
    <xf numFmtId="0" fontId="68" fillId="0" borderId="409" xfId="283" applyFont="1" applyBorder="1" applyAlignment="1">
      <alignment horizontal="center" vertical="top" wrapText="1"/>
    </xf>
    <xf numFmtId="0" fontId="68" fillId="0" borderId="398" xfId="283" applyFont="1" applyBorder="1" applyAlignment="1">
      <alignment horizontal="center" vertical="top" wrapText="1"/>
    </xf>
    <xf numFmtId="179" fontId="76" fillId="0" borderId="399" xfId="283" applyNumberFormat="1" applyFont="1" applyBorder="1" applyAlignment="1">
      <alignment horizontal="center" vertical="center" shrinkToFit="1"/>
    </xf>
    <xf numFmtId="0" fontId="90" fillId="0" borderId="0" xfId="283" applyFont="1" applyAlignment="1">
      <alignment horizontal="left" vertical="top" wrapText="1"/>
    </xf>
    <xf numFmtId="49" fontId="90" fillId="33" borderId="193" xfId="283" applyNumberFormat="1" applyFont="1" applyFill="1" applyBorder="1" applyAlignment="1">
      <alignment horizontal="center" vertical="top" wrapText="1"/>
    </xf>
    <xf numFmtId="0" fontId="90" fillId="33" borderId="296" xfId="283" applyFont="1" applyFill="1" applyBorder="1" applyAlignment="1">
      <alignment horizontal="center" vertical="top" wrapText="1"/>
    </xf>
    <xf numFmtId="0" fontId="90" fillId="33" borderId="277" xfId="283" applyFont="1" applyFill="1" applyBorder="1" applyAlignment="1">
      <alignment horizontal="left" vertical="top" wrapText="1"/>
    </xf>
    <xf numFmtId="0" fontId="90" fillId="33" borderId="165" xfId="283" applyFont="1" applyFill="1" applyBorder="1" applyAlignment="1">
      <alignment horizontal="left" vertical="top" wrapText="1"/>
    </xf>
    <xf numFmtId="0" fontId="90" fillId="33" borderId="297" xfId="283" applyFont="1" applyFill="1" applyBorder="1" applyAlignment="1">
      <alignment horizontal="left" vertical="top" wrapText="1"/>
    </xf>
    <xf numFmtId="0" fontId="90" fillId="33" borderId="301" xfId="283" applyFont="1" applyFill="1" applyBorder="1" applyAlignment="1">
      <alignment horizontal="left" vertical="top" wrapText="1"/>
    </xf>
    <xf numFmtId="0" fontId="90" fillId="33" borderId="410" xfId="283" applyFont="1" applyFill="1" applyBorder="1" applyAlignment="1">
      <alignment horizontal="left" vertical="top" wrapText="1"/>
    </xf>
    <xf numFmtId="0" fontId="91" fillId="0" borderId="0" xfId="283" applyFont="1" applyAlignment="1">
      <alignment horizontal="left" vertical="top" wrapText="1"/>
    </xf>
    <xf numFmtId="0" fontId="90" fillId="33" borderId="171" xfId="283" applyFont="1" applyFill="1" applyBorder="1" applyAlignment="1">
      <alignment horizontal="left" vertical="top" wrapText="1"/>
    </xf>
    <xf numFmtId="0" fontId="90" fillId="33" borderId="0" xfId="283" applyFont="1" applyFill="1" applyAlignment="1">
      <alignment horizontal="left" vertical="top" wrapText="1"/>
    </xf>
    <xf numFmtId="0" fontId="90" fillId="33" borderId="413" xfId="283" applyFont="1" applyFill="1" applyBorder="1" applyAlignment="1">
      <alignment horizontal="left" vertical="top" wrapText="1"/>
    </xf>
    <xf numFmtId="0" fontId="90" fillId="33" borderId="191" xfId="283" applyFont="1" applyFill="1" applyBorder="1" applyAlignment="1">
      <alignment horizontal="center" vertical="top" wrapText="1"/>
    </xf>
    <xf numFmtId="192" fontId="90" fillId="33" borderId="262" xfId="283" applyNumberFormat="1" applyFont="1" applyFill="1" applyBorder="1" applyAlignment="1">
      <alignment horizontal="center" vertical="top" wrapText="1"/>
    </xf>
    <xf numFmtId="0" fontId="90" fillId="33" borderId="190" xfId="283" applyFont="1" applyFill="1" applyBorder="1" applyAlignment="1">
      <alignment horizontal="center" vertical="top" wrapText="1"/>
    </xf>
    <xf numFmtId="0" fontId="90" fillId="33" borderId="297" xfId="283" applyFont="1" applyFill="1" applyBorder="1" applyAlignment="1">
      <alignment horizontal="center" vertical="top" wrapText="1"/>
    </xf>
    <xf numFmtId="0" fontId="90" fillId="33" borderId="298" xfId="283" applyFont="1" applyFill="1" applyBorder="1" applyAlignment="1">
      <alignment horizontal="center" vertical="top" wrapText="1"/>
    </xf>
    <xf numFmtId="0" fontId="90" fillId="33" borderId="299" xfId="283" applyFont="1" applyFill="1" applyBorder="1" applyAlignment="1">
      <alignment horizontal="center" vertical="top" wrapText="1"/>
    </xf>
    <xf numFmtId="0" fontId="90" fillId="33" borderId="300" xfId="283" applyFont="1" applyFill="1" applyBorder="1" applyAlignment="1">
      <alignment horizontal="center" vertical="top" wrapText="1"/>
    </xf>
    <xf numFmtId="0" fontId="90" fillId="33" borderId="301" xfId="283" applyFont="1" applyFill="1" applyBorder="1" applyAlignment="1">
      <alignment horizontal="center" vertical="top" wrapText="1"/>
    </xf>
    <xf numFmtId="0" fontId="90" fillId="33" borderId="302" xfId="283" applyFont="1" applyFill="1" applyBorder="1" applyAlignment="1">
      <alignment horizontal="center" vertical="top" wrapText="1"/>
    </xf>
    <xf numFmtId="0" fontId="90" fillId="33" borderId="303" xfId="283" applyFont="1" applyFill="1" applyBorder="1" applyAlignment="1">
      <alignment horizontal="center" vertical="top" wrapText="1"/>
    </xf>
    <xf numFmtId="0" fontId="90" fillId="33" borderId="304" xfId="283" applyFont="1" applyFill="1" applyBorder="1" applyAlignment="1">
      <alignment horizontal="center" vertical="top" wrapText="1"/>
    </xf>
    <xf numFmtId="0" fontId="90" fillId="33" borderId="305" xfId="283" applyFont="1" applyFill="1" applyBorder="1" applyAlignment="1">
      <alignment horizontal="center" vertical="top" wrapText="1"/>
    </xf>
    <xf numFmtId="0" fontId="90" fillId="33" borderId="306" xfId="283" applyFont="1" applyFill="1" applyBorder="1" applyAlignment="1">
      <alignment horizontal="center" vertical="top" wrapText="1"/>
    </xf>
    <xf numFmtId="0" fontId="90" fillId="33" borderId="414" xfId="283" applyFont="1" applyFill="1" applyBorder="1" applyAlignment="1">
      <alignment horizontal="left" vertical="top" wrapText="1"/>
    </xf>
    <xf numFmtId="0" fontId="90" fillId="33" borderId="415" xfId="283" applyFont="1" applyFill="1" applyBorder="1" applyAlignment="1">
      <alignment horizontal="left" vertical="top" wrapText="1"/>
    </xf>
    <xf numFmtId="0" fontId="90" fillId="33" borderId="189" xfId="283" applyFont="1" applyFill="1" applyBorder="1" applyAlignment="1">
      <alignment horizontal="left" vertical="top" wrapText="1"/>
    </xf>
    <xf numFmtId="0" fontId="90" fillId="33" borderId="284" xfId="283" applyFont="1" applyFill="1" applyBorder="1" applyAlignment="1">
      <alignment horizontal="center" vertical="top" wrapText="1"/>
    </xf>
    <xf numFmtId="0" fontId="90" fillId="33" borderId="260" xfId="283" applyFont="1" applyFill="1" applyBorder="1" applyAlignment="1">
      <alignment horizontal="left" vertical="top" wrapText="1"/>
    </xf>
    <xf numFmtId="0" fontId="90" fillId="33" borderId="283" xfId="283" applyFont="1" applyFill="1" applyBorder="1" applyAlignment="1">
      <alignment horizontal="center" vertical="top" wrapText="1"/>
    </xf>
    <xf numFmtId="0" fontId="90" fillId="33" borderId="177" xfId="283" applyFont="1" applyFill="1" applyBorder="1" applyAlignment="1">
      <alignment horizontal="center" vertical="top" wrapText="1"/>
    </xf>
    <xf numFmtId="0" fontId="90" fillId="33" borderId="262" xfId="283" applyFont="1" applyFill="1" applyBorder="1" applyAlignment="1">
      <alignment horizontal="center" vertical="top" wrapText="1"/>
    </xf>
    <xf numFmtId="49" fontId="68" fillId="0" borderId="190" xfId="283" applyNumberFormat="1" applyFont="1" applyBorder="1" applyAlignment="1">
      <alignment horizontal="center" vertical="top" wrapText="1"/>
    </xf>
    <xf numFmtId="0" fontId="68" fillId="0" borderId="280" xfId="283" applyFont="1" applyBorder="1" applyAlignment="1">
      <alignment horizontal="center" vertical="center" shrinkToFit="1"/>
    </xf>
    <xf numFmtId="0" fontId="68" fillId="0" borderId="420" xfId="283" applyFont="1" applyBorder="1" applyAlignment="1">
      <alignment horizontal="left" vertical="top" wrapText="1"/>
    </xf>
    <xf numFmtId="14" fontId="68" fillId="0" borderId="262" xfId="283" applyNumberFormat="1" applyFont="1" applyBorder="1" applyAlignment="1">
      <alignment horizontal="center" vertical="center" shrinkToFit="1"/>
    </xf>
    <xf numFmtId="177" fontId="68" fillId="0" borderId="190" xfId="283" applyNumberFormat="1" applyFont="1" applyBorder="1">
      <alignment vertical="center"/>
    </xf>
    <xf numFmtId="0" fontId="68" fillId="0" borderId="260" xfId="283" applyFont="1" applyBorder="1" applyAlignment="1">
      <alignment horizontal="center" vertical="center" shrinkToFit="1"/>
    </xf>
    <xf numFmtId="190" fontId="68" fillId="0" borderId="282" xfId="283" applyNumberFormat="1" applyFont="1" applyBorder="1" applyAlignment="1">
      <alignment horizontal="center" vertical="center" shrinkToFit="1"/>
    </xf>
    <xf numFmtId="184" fontId="68" fillId="0" borderId="421" xfId="283" applyNumberFormat="1" applyFont="1" applyBorder="1" applyAlignment="1">
      <alignment horizontal="center" vertical="center" shrinkToFit="1"/>
    </xf>
    <xf numFmtId="184" fontId="68" fillId="0" borderId="422" xfId="283" applyNumberFormat="1" applyFont="1" applyBorder="1" applyAlignment="1">
      <alignment horizontal="center" vertical="center" shrinkToFit="1"/>
    </xf>
    <xf numFmtId="184" fontId="68" fillId="0" borderId="282" xfId="283" applyNumberFormat="1" applyFont="1" applyBorder="1" applyAlignment="1">
      <alignment horizontal="center" vertical="center" shrinkToFit="1"/>
    </xf>
    <xf numFmtId="184" fontId="68" fillId="0" borderId="423" xfId="283" applyNumberFormat="1" applyFont="1" applyBorder="1" applyAlignment="1">
      <alignment horizontal="center" vertical="center" shrinkToFit="1"/>
    </xf>
    <xf numFmtId="0" fontId="68" fillId="0" borderId="424" xfId="283" applyFont="1" applyBorder="1" applyAlignment="1">
      <alignment horizontal="center" vertical="center" shrinkToFit="1"/>
    </xf>
    <xf numFmtId="184" fontId="68" fillId="0" borderId="425" xfId="283" applyNumberFormat="1" applyFont="1" applyBorder="1" applyAlignment="1">
      <alignment horizontal="center" vertical="center" shrinkToFit="1"/>
    </xf>
    <xf numFmtId="0" fontId="68" fillId="0" borderId="286" xfId="283" applyFont="1" applyBorder="1" applyAlignment="1">
      <alignment horizontal="center" vertical="center" shrinkToFit="1"/>
    </xf>
    <xf numFmtId="184" fontId="68" fillId="0" borderId="426" xfId="283" applyNumberFormat="1" applyFont="1" applyBorder="1" applyAlignment="1">
      <alignment horizontal="center" vertical="center" shrinkToFit="1"/>
    </xf>
    <xf numFmtId="179" fontId="76" fillId="0" borderId="427" xfId="283" applyNumberFormat="1" applyFont="1" applyBorder="1" applyAlignment="1">
      <alignment horizontal="center" vertical="center" shrinkToFit="1"/>
    </xf>
    <xf numFmtId="179" fontId="76" fillId="0" borderId="307" xfId="283" applyNumberFormat="1" applyFont="1" applyBorder="1" applyAlignment="1">
      <alignment horizontal="center" vertical="center" shrinkToFit="1"/>
    </xf>
    <xf numFmtId="191" fontId="68" fillId="0" borderId="0" xfId="283" applyNumberFormat="1" applyFont="1" applyAlignment="1">
      <alignment horizontal="center" vertical="top" wrapText="1"/>
    </xf>
    <xf numFmtId="179" fontId="68" fillId="0" borderId="0" xfId="283" applyNumberFormat="1" applyFont="1" applyAlignment="1">
      <alignment vertical="top" wrapText="1"/>
    </xf>
    <xf numFmtId="0" fontId="25" fillId="0" borderId="0" xfId="0" applyFont="1" applyAlignment="1">
      <alignment vertical="top"/>
    </xf>
    <xf numFmtId="0" fontId="26" fillId="24" borderId="17" xfId="0" applyFont="1" applyFill="1" applyBorder="1">
      <alignment vertical="center"/>
    </xf>
    <xf numFmtId="14" fontId="0" fillId="24" borderId="0" xfId="0" applyNumberFormat="1" applyFill="1" applyAlignment="1">
      <alignment horizontal="center" vertical="center"/>
    </xf>
    <xf numFmtId="0" fontId="26" fillId="24" borderId="28" xfId="0" applyFont="1" applyFill="1" applyBorder="1">
      <alignment vertical="center"/>
    </xf>
    <xf numFmtId="0" fontId="61" fillId="24" borderId="0" xfId="0" applyFont="1" applyFill="1" applyAlignment="1">
      <alignment horizontal="center" vertical="center"/>
    </xf>
    <xf numFmtId="0" fontId="94" fillId="0" borderId="0" xfId="0" applyFont="1">
      <alignment vertical="center"/>
    </xf>
    <xf numFmtId="0" fontId="26" fillId="0" borderId="428" xfId="0" applyFont="1" applyBorder="1" applyAlignment="1" applyProtection="1">
      <alignment horizontal="center" vertical="center"/>
      <protection locked="0"/>
    </xf>
    <xf numFmtId="0" fontId="25" fillId="24" borderId="25" xfId="44" applyFont="1" applyFill="1" applyBorder="1" applyAlignment="1" applyProtection="1">
      <alignment horizontal="center" vertical="center"/>
      <protection locked="0"/>
    </xf>
    <xf numFmtId="0" fontId="68" fillId="0" borderId="0" xfId="284" applyFont="1" applyAlignment="1">
      <alignment horizontal="left" vertical="top" wrapText="1"/>
    </xf>
    <xf numFmtId="49" fontId="75" fillId="0" borderId="0" xfId="284" applyNumberFormat="1" applyFont="1">
      <alignment vertical="center"/>
    </xf>
    <xf numFmtId="0" fontId="1" fillId="0" borderId="0" xfId="284">
      <alignment vertical="center"/>
    </xf>
    <xf numFmtId="0" fontId="68" fillId="0" borderId="0" xfId="284" applyFont="1" applyAlignment="1">
      <alignment horizontal="center" vertical="top"/>
    </xf>
    <xf numFmtId="0" fontId="68" fillId="0" borderId="0" xfId="284" applyFont="1" applyAlignment="1">
      <alignment vertical="top" wrapText="1"/>
    </xf>
    <xf numFmtId="0" fontId="95" fillId="0" borderId="0" xfId="284" applyFont="1">
      <alignment vertical="center"/>
    </xf>
    <xf numFmtId="14" fontId="68" fillId="0" borderId="0" xfId="284" applyNumberFormat="1" applyFont="1" applyAlignment="1">
      <alignment horizontal="right" vertical="center"/>
    </xf>
    <xf numFmtId="0" fontId="68" fillId="0" borderId="0" xfId="284" applyFont="1">
      <alignment vertical="center"/>
    </xf>
    <xf numFmtId="49" fontId="1" fillId="0" borderId="0" xfId="284" applyNumberFormat="1">
      <alignment vertical="center"/>
    </xf>
    <xf numFmtId="0" fontId="68" fillId="0" borderId="0" xfId="284" applyFont="1" applyAlignment="1">
      <alignment horizontal="right" vertical="center"/>
    </xf>
    <xf numFmtId="0" fontId="68" fillId="0" borderId="0" xfId="284" applyFont="1" applyAlignment="1">
      <alignment horizontal="center" vertical="center"/>
    </xf>
    <xf numFmtId="49" fontId="80" fillId="27" borderId="163" xfId="284" applyNumberFormat="1" applyFont="1" applyFill="1" applyBorder="1" applyAlignment="1">
      <alignment horizontal="centerContinuous" vertical="center" wrapText="1"/>
    </xf>
    <xf numFmtId="0" fontId="80" fillId="27" borderId="157" xfId="284" applyFont="1" applyFill="1" applyBorder="1" applyAlignment="1">
      <alignment horizontal="centerContinuous" vertical="center" wrapText="1"/>
    </xf>
    <xf numFmtId="0" fontId="80" fillId="27" borderId="163" xfId="284" applyFont="1" applyFill="1" applyBorder="1" applyAlignment="1">
      <alignment horizontal="centerContinuous" vertical="center" wrapText="1"/>
    </xf>
    <xf numFmtId="0" fontId="80" fillId="27" borderId="164" xfId="284" applyFont="1" applyFill="1" applyBorder="1" applyAlignment="1">
      <alignment horizontal="centerContinuous" vertical="center" wrapText="1"/>
    </xf>
    <xf numFmtId="0" fontId="80" fillId="27" borderId="236" xfId="284" applyFont="1" applyFill="1" applyBorder="1" applyAlignment="1">
      <alignment horizontal="centerContinuous" vertical="center" wrapText="1"/>
    </xf>
    <xf numFmtId="0" fontId="80" fillId="27" borderId="238" xfId="284" applyFont="1" applyFill="1" applyBorder="1" applyAlignment="1">
      <alignment horizontal="centerContinuous" vertical="center" wrapText="1"/>
    </xf>
    <xf numFmtId="0" fontId="80" fillId="27" borderId="239" xfId="284" applyFont="1" applyFill="1" applyBorder="1" applyAlignment="1">
      <alignment horizontal="centerContinuous" vertical="center" wrapText="1"/>
    </xf>
    <xf numFmtId="0" fontId="76" fillId="0" borderId="0" xfId="284" applyFont="1" applyAlignment="1">
      <alignment horizontal="left" vertical="top" wrapText="1"/>
    </xf>
    <xf numFmtId="49" fontId="80" fillId="27" borderId="205" xfId="284" applyNumberFormat="1" applyFont="1" applyFill="1" applyBorder="1" applyAlignment="1">
      <alignment horizontal="center" vertical="center" wrapText="1"/>
    </xf>
    <xf numFmtId="0" fontId="80" fillId="27" borderId="206" xfId="284" applyFont="1" applyFill="1" applyBorder="1" applyAlignment="1">
      <alignment horizontal="center" vertical="center" wrapText="1"/>
    </xf>
    <xf numFmtId="0" fontId="80" fillId="27" borderId="207" xfId="284" applyFont="1" applyFill="1" applyBorder="1" applyAlignment="1">
      <alignment horizontal="center" vertical="center" wrapText="1"/>
    </xf>
    <xf numFmtId="0" fontId="80" fillId="27" borderId="182" xfId="284" applyFont="1" applyFill="1" applyBorder="1" applyAlignment="1">
      <alignment horizontal="center" vertical="center" wrapText="1"/>
    </xf>
    <xf numFmtId="0" fontId="80" fillId="27" borderId="205" xfId="284" applyFont="1" applyFill="1" applyBorder="1" applyAlignment="1">
      <alignment horizontal="center" vertical="center" wrapText="1"/>
    </xf>
    <xf numFmtId="0" fontId="80" fillId="30" borderId="213" xfId="284" applyFont="1" applyFill="1" applyBorder="1" applyAlignment="1">
      <alignment horizontal="center" vertical="center" wrapText="1"/>
    </xf>
    <xf numFmtId="0" fontId="80" fillId="27" borderId="213" xfId="284" applyFont="1" applyFill="1" applyBorder="1" applyAlignment="1">
      <alignment horizontal="center" vertical="center" wrapText="1"/>
    </xf>
    <xf numFmtId="49" fontId="68" fillId="0" borderId="199" xfId="284" applyNumberFormat="1" applyFont="1" applyBorder="1" applyAlignment="1">
      <alignment horizontal="center" vertical="top" wrapText="1"/>
    </xf>
    <xf numFmtId="0" fontId="68" fillId="0" borderId="207" xfId="284" applyFont="1" applyBorder="1" applyAlignment="1">
      <alignment horizontal="left" vertical="center" shrinkToFit="1"/>
    </xf>
    <xf numFmtId="0" fontId="68" fillId="0" borderId="207" xfId="284" applyFont="1" applyBorder="1" applyAlignment="1">
      <alignment horizontal="center" vertical="center" shrinkToFit="1"/>
    </xf>
    <xf numFmtId="0" fontId="68" fillId="0" borderId="184" xfId="284" applyFont="1" applyBorder="1" applyAlignment="1">
      <alignment horizontal="center" vertical="center" wrapText="1"/>
    </xf>
    <xf numFmtId="0" fontId="68" fillId="0" borderId="190" xfId="284" applyFont="1" applyBorder="1" applyAlignment="1">
      <alignment horizontal="center" vertical="center" shrinkToFit="1"/>
    </xf>
    <xf numFmtId="0" fontId="68" fillId="0" borderId="261" xfId="284" applyFont="1" applyBorder="1" applyAlignment="1">
      <alignment horizontal="center" vertical="center" wrapText="1"/>
    </xf>
    <xf numFmtId="0" fontId="68" fillId="0" borderId="261" xfId="284" applyFont="1" applyBorder="1" applyAlignment="1">
      <alignment horizontal="left" vertical="top" wrapText="1"/>
    </xf>
    <xf numFmtId="183" fontId="68" fillId="0" borderId="263" xfId="284" applyNumberFormat="1" applyFont="1" applyBorder="1" applyAlignment="1">
      <alignment vertical="center" shrinkToFit="1"/>
    </xf>
    <xf numFmtId="179" fontId="68" fillId="0" borderId="190" xfId="284" applyNumberFormat="1" applyFont="1" applyBorder="1" applyAlignment="1">
      <alignment vertical="center" shrinkToFit="1"/>
    </xf>
    <xf numFmtId="179" fontId="68" fillId="0" borderId="261" xfId="284" applyNumberFormat="1" applyFont="1" applyBorder="1" applyAlignment="1">
      <alignment vertical="center" shrinkToFit="1"/>
    </xf>
    <xf numFmtId="0" fontId="68" fillId="0" borderId="205" xfId="284" applyFont="1" applyBorder="1" applyAlignment="1">
      <alignment horizontal="center" vertical="center" shrinkToFit="1"/>
    </xf>
    <xf numFmtId="0" fontId="68" fillId="0" borderId="213" xfId="284" applyFont="1" applyBorder="1" applyAlignment="1">
      <alignment horizontal="center" vertical="center" shrinkToFit="1"/>
    </xf>
    <xf numFmtId="49" fontId="68" fillId="0" borderId="190" xfId="284" applyNumberFormat="1" applyFont="1" applyBorder="1" applyAlignment="1">
      <alignment horizontal="center" vertical="center" wrapText="1"/>
    </xf>
    <xf numFmtId="0" fontId="68" fillId="0" borderId="280" xfId="284" applyFont="1" applyBorder="1" applyAlignment="1">
      <alignment horizontal="center" vertical="center" shrinkToFit="1"/>
    </xf>
    <xf numFmtId="0" fontId="68" fillId="34" borderId="206" xfId="284" applyFont="1" applyFill="1" applyBorder="1" applyAlignment="1">
      <alignment horizontal="right" vertical="center"/>
    </xf>
    <xf numFmtId="0" fontId="68" fillId="24" borderId="205" xfId="284" applyFont="1" applyFill="1" applyBorder="1" applyAlignment="1">
      <alignment horizontal="center" vertical="top" shrinkToFit="1"/>
    </xf>
    <xf numFmtId="0" fontId="68" fillId="24" borderId="207" xfId="284" applyFont="1" applyFill="1" applyBorder="1" applyAlignment="1">
      <alignment horizontal="center" vertical="top" shrinkToFit="1"/>
    </xf>
    <xf numFmtId="0" fontId="68" fillId="24" borderId="223" xfId="284" applyFont="1" applyFill="1" applyBorder="1" applyAlignment="1">
      <alignment horizontal="center" vertical="top" shrinkToFit="1"/>
    </xf>
    <xf numFmtId="183" fontId="68" fillId="0" borderId="190" xfId="284" applyNumberFormat="1" applyFont="1" applyBorder="1" applyAlignment="1">
      <alignment vertical="center" shrinkToFit="1"/>
    </xf>
    <xf numFmtId="183" fontId="68" fillId="0" borderId="261" xfId="284" applyNumberFormat="1" applyFont="1" applyBorder="1" applyAlignment="1">
      <alignment vertical="center" shrinkToFit="1"/>
    </xf>
    <xf numFmtId="0" fontId="68" fillId="0" borderId="184" xfId="284" applyFont="1" applyBorder="1" applyAlignment="1">
      <alignment horizontal="center" vertical="center" shrinkToFit="1"/>
    </xf>
    <xf numFmtId="0" fontId="68" fillId="0" borderId="263" xfId="284" applyFont="1" applyBorder="1" applyAlignment="1">
      <alignment horizontal="center" vertical="center" shrinkToFit="1"/>
    </xf>
    <xf numFmtId="0" fontId="68" fillId="0" borderId="280" xfId="284" applyFont="1" applyBorder="1" applyAlignment="1">
      <alignment horizontal="left" vertical="top" wrapText="1"/>
    </xf>
    <xf numFmtId="0" fontId="68" fillId="0" borderId="0" xfId="284" applyFont="1" applyAlignment="1">
      <alignment horizontal="left" vertical="top" shrinkToFit="1"/>
    </xf>
    <xf numFmtId="49" fontId="68" fillId="24" borderId="199" xfId="284" applyNumberFormat="1" applyFont="1" applyFill="1" applyBorder="1" applyAlignment="1">
      <alignment horizontal="center" vertical="top" shrinkToFit="1"/>
    </xf>
    <xf numFmtId="0" fontId="68" fillId="24" borderId="206" xfId="284" applyFont="1" applyFill="1" applyBorder="1" applyAlignment="1">
      <alignment horizontal="center" vertical="top" shrinkToFit="1"/>
    </xf>
    <xf numFmtId="0" fontId="68" fillId="24" borderId="263" xfId="284" applyFont="1" applyFill="1" applyBorder="1" applyAlignment="1">
      <alignment horizontal="center" vertical="top" shrinkToFit="1"/>
    </xf>
    <xf numFmtId="0" fontId="68" fillId="24" borderId="174" xfId="284" applyFont="1" applyFill="1" applyBorder="1" applyAlignment="1">
      <alignment horizontal="center" vertical="top" shrinkToFit="1"/>
    </xf>
    <xf numFmtId="0" fontId="68" fillId="24" borderId="177" xfId="284" applyFont="1" applyFill="1" applyBorder="1" applyAlignment="1">
      <alignment horizontal="center" vertical="top" shrinkToFit="1"/>
    </xf>
    <xf numFmtId="0" fontId="68" fillId="24" borderId="190" xfId="284" applyFont="1" applyFill="1" applyBorder="1" applyAlignment="1">
      <alignment horizontal="center" vertical="top" shrinkToFit="1"/>
    </xf>
    <xf numFmtId="0" fontId="68" fillId="24" borderId="261" xfId="284" applyFont="1" applyFill="1" applyBorder="1" applyAlignment="1">
      <alignment horizontal="center" vertical="top" shrinkToFit="1"/>
    </xf>
    <xf numFmtId="0" fontId="68" fillId="24" borderId="431" xfId="284" applyFont="1" applyFill="1" applyBorder="1" applyAlignment="1">
      <alignment horizontal="center" vertical="top" shrinkToFit="1"/>
    </xf>
    <xf numFmtId="49" fontId="68" fillId="0" borderId="193" xfId="284" applyNumberFormat="1" applyFont="1" applyBorder="1" applyAlignment="1">
      <alignment horizontal="center" vertical="center" wrapText="1"/>
    </xf>
    <xf numFmtId="0" fontId="68" fillId="0" borderId="420" xfId="284" applyFont="1" applyBorder="1" applyAlignment="1">
      <alignment horizontal="left" vertical="top" wrapText="1"/>
    </xf>
    <xf numFmtId="0" fontId="68" fillId="0" borderId="420" xfId="284" applyFont="1" applyBorder="1" applyAlignment="1">
      <alignment horizontal="center" vertical="center" wrapText="1"/>
    </xf>
    <xf numFmtId="0" fontId="68" fillId="0" borderId="420" xfId="284" applyFont="1" applyBorder="1" applyAlignment="1">
      <alignment horizontal="center" vertical="center" shrinkToFit="1"/>
    </xf>
    <xf numFmtId="0" fontId="68" fillId="0" borderId="173" xfId="284" applyFont="1" applyBorder="1" applyAlignment="1">
      <alignment horizontal="center" vertical="center" wrapText="1"/>
    </xf>
    <xf numFmtId="0" fontId="68" fillId="0" borderId="173" xfId="284" applyFont="1" applyBorder="1" applyAlignment="1">
      <alignment horizontal="center" vertical="center" shrinkToFit="1"/>
    </xf>
    <xf numFmtId="183" fontId="68" fillId="0" borderId="420" xfId="284" applyNumberFormat="1" applyFont="1" applyBorder="1" applyAlignment="1">
      <alignment vertical="center" shrinkToFit="1"/>
    </xf>
    <xf numFmtId="183" fontId="68" fillId="0" borderId="193" xfId="284" applyNumberFormat="1" applyFont="1" applyBorder="1" applyAlignment="1">
      <alignment vertical="center" shrinkToFit="1"/>
    </xf>
    <xf numFmtId="183" fontId="68" fillId="0" borderId="432" xfId="284" applyNumberFormat="1" applyFont="1" applyBorder="1" applyAlignment="1">
      <alignment vertical="center" shrinkToFit="1"/>
    </xf>
    <xf numFmtId="183" fontId="68" fillId="0" borderId="242" xfId="284" applyNumberFormat="1" applyFont="1" applyBorder="1" applyAlignment="1">
      <alignment vertical="center" shrinkToFit="1"/>
    </xf>
    <xf numFmtId="0" fontId="68" fillId="0" borderId="433" xfId="284" applyFont="1" applyBorder="1" applyAlignment="1">
      <alignment horizontal="center" vertical="center" shrinkToFit="1"/>
    </xf>
    <xf numFmtId="0" fontId="68" fillId="0" borderId="242" xfId="284" applyFont="1" applyBorder="1" applyAlignment="1">
      <alignment horizontal="center" vertical="center" shrinkToFit="1"/>
    </xf>
    <xf numFmtId="49" fontId="96" fillId="33" borderId="193" xfId="284" applyNumberFormat="1" applyFont="1" applyFill="1" applyBorder="1" applyAlignment="1">
      <alignment horizontal="center" vertical="center" wrapText="1"/>
    </xf>
    <xf numFmtId="0" fontId="96" fillId="33" borderId="420" xfId="284" applyFont="1" applyFill="1" applyBorder="1" applyAlignment="1">
      <alignment horizontal="center" vertical="center" wrapText="1"/>
    </xf>
    <xf numFmtId="0" fontId="90" fillId="33" borderId="420" xfId="284" applyFont="1" applyFill="1" applyBorder="1" applyAlignment="1">
      <alignment horizontal="center" vertical="center" wrapText="1"/>
    </xf>
    <xf numFmtId="0" fontId="90" fillId="33" borderId="296" xfId="284" applyFont="1" applyFill="1" applyBorder="1" applyAlignment="1">
      <alignment horizontal="center" vertical="center" wrapText="1"/>
    </xf>
    <xf numFmtId="0" fontId="97" fillId="33" borderId="193" xfId="284" applyFont="1" applyFill="1" applyBorder="1" applyAlignment="1">
      <alignment horizontal="left" vertical="top" wrapText="1"/>
    </xf>
    <xf numFmtId="0" fontId="97" fillId="33" borderId="432" xfId="284" applyFont="1" applyFill="1" applyBorder="1" applyAlignment="1">
      <alignment horizontal="left" vertical="top" wrapText="1"/>
    </xf>
    <xf numFmtId="0" fontId="97" fillId="33" borderId="242" xfId="284" applyFont="1" applyFill="1" applyBorder="1" applyAlignment="1">
      <alignment horizontal="left" vertical="top" wrapText="1"/>
    </xf>
    <xf numFmtId="0" fontId="96" fillId="33" borderId="433" xfId="284" applyFont="1" applyFill="1" applyBorder="1" applyAlignment="1">
      <alignment horizontal="center" vertical="center" wrapText="1"/>
    </xf>
    <xf numFmtId="0" fontId="96" fillId="33" borderId="242" xfId="284" applyFont="1" applyFill="1" applyBorder="1" applyAlignment="1">
      <alignment horizontal="center" vertical="center" wrapText="1"/>
    </xf>
    <xf numFmtId="0" fontId="80" fillId="28" borderId="0" xfId="283" applyFont="1" applyFill="1">
      <alignment vertical="center"/>
    </xf>
    <xf numFmtId="0" fontId="80" fillId="28" borderId="0" xfId="283" applyFont="1" applyFill="1" applyAlignment="1">
      <alignment horizontal="center" vertical="top" wrapText="1"/>
    </xf>
    <xf numFmtId="0" fontId="76" fillId="24" borderId="0" xfId="283" applyFont="1" applyFill="1" applyAlignment="1">
      <alignment horizontal="left" vertical="top" wrapText="1"/>
    </xf>
    <xf numFmtId="0" fontId="88" fillId="24" borderId="0" xfId="283" applyFont="1" applyFill="1" applyAlignment="1">
      <alignment horizontal="center" vertical="top" shrinkToFit="1"/>
    </xf>
    <xf numFmtId="0" fontId="68" fillId="24" borderId="60" xfId="283" applyFont="1" applyFill="1" applyBorder="1" applyAlignment="1">
      <alignment horizontal="center" vertical="top" shrinkToFit="1"/>
    </xf>
    <xf numFmtId="0" fontId="68" fillId="24" borderId="0" xfId="283" applyFont="1" applyFill="1" applyAlignment="1">
      <alignment horizontal="left" vertical="top" wrapText="1"/>
    </xf>
    <xf numFmtId="49" fontId="68" fillId="0" borderId="0" xfId="284" applyNumberFormat="1" applyFont="1" applyAlignment="1">
      <alignment vertical="top" wrapText="1"/>
    </xf>
    <xf numFmtId="49" fontId="68" fillId="0" borderId="0" xfId="284" applyNumberFormat="1" applyFont="1" applyAlignment="1">
      <alignment horizontal="center" vertical="center"/>
    </xf>
    <xf numFmtId="49" fontId="80" fillId="27" borderId="157" xfId="284" applyNumberFormat="1" applyFont="1" applyFill="1" applyBorder="1" applyAlignment="1">
      <alignment horizontal="centerContinuous" vertical="center" wrapText="1"/>
    </xf>
    <xf numFmtId="49" fontId="80" fillId="27" borderId="182" xfId="284" applyNumberFormat="1" applyFont="1" applyFill="1" applyBorder="1" applyAlignment="1">
      <alignment horizontal="center" vertical="center" wrapText="1"/>
    </xf>
    <xf numFmtId="49" fontId="68" fillId="0" borderId="184" xfId="284" applyNumberFormat="1" applyFont="1" applyBorder="1" applyAlignment="1">
      <alignment horizontal="center" vertical="center" wrapText="1"/>
    </xf>
    <xf numFmtId="49" fontId="68" fillId="34" borderId="177" xfId="284" applyNumberFormat="1" applyFont="1" applyFill="1" applyBorder="1" applyAlignment="1">
      <alignment horizontal="right" vertical="center"/>
    </xf>
    <xf numFmtId="49" fontId="68" fillId="24" borderId="177" xfId="284" applyNumberFormat="1" applyFont="1" applyFill="1" applyBorder="1" applyAlignment="1">
      <alignment horizontal="center" vertical="top" shrinkToFit="1"/>
    </xf>
    <xf numFmtId="49" fontId="68" fillId="0" borderId="173" xfId="284" applyNumberFormat="1" applyFont="1" applyBorder="1" applyAlignment="1">
      <alignment horizontal="center" vertical="center" wrapText="1"/>
    </xf>
    <xf numFmtId="49" fontId="96" fillId="33" borderId="420" xfId="284" applyNumberFormat="1" applyFont="1" applyFill="1" applyBorder="1" applyAlignment="1">
      <alignment horizontal="center" vertical="center" wrapText="1"/>
    </xf>
    <xf numFmtId="49" fontId="68" fillId="0" borderId="0" xfId="283" applyNumberFormat="1" applyFont="1" applyAlignment="1">
      <alignment horizontal="left" vertical="top" wrapText="1"/>
    </xf>
    <xf numFmtId="49" fontId="68" fillId="0" borderId="190" xfId="0" applyNumberFormat="1" applyFont="1" applyBorder="1" applyAlignment="1">
      <alignment horizontal="center" vertical="top" wrapText="1"/>
    </xf>
    <xf numFmtId="0" fontId="68" fillId="0" borderId="237" xfId="0" applyFont="1" applyBorder="1" applyAlignment="1">
      <alignment horizontal="left" vertical="top" wrapText="1"/>
    </xf>
    <xf numFmtId="0" fontId="68" fillId="0" borderId="280" xfId="0" applyFont="1" applyBorder="1" applyAlignment="1">
      <alignment horizontal="center" vertical="center" shrinkToFit="1"/>
    </xf>
    <xf numFmtId="0" fontId="68" fillId="0" borderId="184" xfId="0" applyFont="1" applyBorder="1" applyAlignment="1">
      <alignment horizontal="center" vertical="top" wrapText="1"/>
    </xf>
    <xf numFmtId="0" fontId="68" fillId="0" borderId="279" xfId="0" applyFont="1" applyBorder="1" applyAlignment="1">
      <alignment horizontal="center" vertical="center" shrinkToFit="1"/>
    </xf>
    <xf numFmtId="192" fontId="68" fillId="0" borderId="280" xfId="0" applyNumberFormat="1" applyFont="1" applyBorder="1" applyAlignment="1">
      <alignment horizontal="center" vertical="center"/>
    </xf>
    <xf numFmtId="0" fontId="68" fillId="0" borderId="190" xfId="0" applyFont="1" applyBorder="1" applyAlignment="1">
      <alignment horizontal="left" vertical="top" wrapText="1"/>
    </xf>
    <xf numFmtId="0" fontId="68" fillId="0" borderId="261" xfId="0" applyFont="1" applyBorder="1" applyAlignment="1">
      <alignment horizontal="left" vertical="top" wrapText="1"/>
    </xf>
    <xf numFmtId="0" fontId="68" fillId="0" borderId="280" xfId="0" applyFont="1" applyBorder="1" applyAlignment="1">
      <alignment horizontal="left" vertical="top" wrapText="1"/>
    </xf>
    <xf numFmtId="0" fontId="68" fillId="0" borderId="416" xfId="0" applyFont="1" applyBorder="1" applyAlignment="1">
      <alignment horizontal="left" vertical="top" wrapText="1"/>
    </xf>
    <xf numFmtId="0" fontId="68" fillId="0" borderId="190" xfId="0" applyFont="1" applyBorder="1" applyAlignment="1">
      <alignment horizontal="left" vertical="center" shrinkToFit="1"/>
    </xf>
    <xf numFmtId="0" fontId="68" fillId="0" borderId="261" xfId="0" applyFont="1" applyBorder="1" applyAlignment="1">
      <alignment horizontal="left" vertical="center" shrinkToFit="1"/>
    </xf>
    <xf numFmtId="0" fontId="68" fillId="0" borderId="280" xfId="0" applyFont="1" applyBorder="1" applyAlignment="1">
      <alignment horizontal="left" vertical="center" shrinkToFit="1"/>
    </xf>
    <xf numFmtId="179" fontId="68" fillId="0" borderId="190" xfId="0" applyNumberFormat="1" applyFont="1" applyBorder="1" applyAlignment="1">
      <alignment vertical="center" shrinkToFit="1"/>
    </xf>
    <xf numFmtId="179" fontId="68" fillId="0" borderId="261" xfId="0" applyNumberFormat="1" applyFont="1" applyBorder="1" applyAlignment="1">
      <alignment vertical="center" shrinkToFit="1"/>
    </xf>
    <xf numFmtId="179" fontId="68" fillId="0" borderId="280" xfId="0" applyNumberFormat="1" applyFont="1" applyBorder="1" applyAlignment="1">
      <alignment vertical="center" shrinkToFit="1"/>
    </xf>
    <xf numFmtId="0" fontId="68" fillId="0" borderId="416" xfId="0" applyFont="1" applyBorder="1" applyAlignment="1">
      <alignment horizontal="center" vertical="center" shrinkToFit="1"/>
    </xf>
    <xf numFmtId="0" fontId="68" fillId="0" borderId="176" xfId="0" applyFont="1" applyBorder="1" applyAlignment="1">
      <alignment horizontal="center" vertical="center" shrinkToFit="1"/>
    </xf>
    <xf numFmtId="0" fontId="68" fillId="0" borderId="416" xfId="0" applyFont="1" applyBorder="1" applyAlignment="1">
      <alignment horizontal="left" vertical="top" shrinkToFit="1"/>
    </xf>
    <xf numFmtId="0" fontId="68" fillId="0" borderId="260" xfId="0" applyFont="1" applyBorder="1" applyAlignment="1">
      <alignment horizontal="left" vertical="top" shrinkToFit="1"/>
    </xf>
    <xf numFmtId="0" fontId="68" fillId="0" borderId="416" xfId="0" applyFont="1" applyBorder="1" applyAlignment="1">
      <alignment vertical="center" shrinkToFit="1"/>
    </xf>
    <xf numFmtId="182" fontId="68" fillId="0" borderId="280" xfId="0" applyNumberFormat="1" applyFont="1" applyBorder="1" applyAlignment="1">
      <alignment vertical="center" shrinkToFit="1"/>
    </xf>
    <xf numFmtId="0" fontId="68" fillId="0" borderId="284" xfId="0" applyFont="1" applyBorder="1" applyAlignment="1">
      <alignment vertical="center" shrinkToFit="1"/>
    </xf>
    <xf numFmtId="0" fontId="68" fillId="0" borderId="190" xfId="0" applyFont="1" applyBorder="1" applyAlignment="1">
      <alignment vertical="center" shrinkToFit="1"/>
    </xf>
    <xf numFmtId="184" fontId="68" fillId="0" borderId="283" xfId="0" applyNumberFormat="1" applyFont="1" applyBorder="1" applyAlignment="1">
      <alignment vertical="center" shrinkToFit="1"/>
    </xf>
    <xf numFmtId="182" fontId="68" fillId="0" borderId="417" xfId="0" applyNumberFormat="1" applyFont="1" applyBorder="1" applyAlignment="1">
      <alignment vertical="center" shrinkToFit="1"/>
    </xf>
    <xf numFmtId="184" fontId="68" fillId="0" borderId="284" xfId="0" applyNumberFormat="1" applyFont="1" applyBorder="1" applyAlignment="1">
      <alignment vertical="center" shrinkToFit="1"/>
    </xf>
    <xf numFmtId="184" fontId="68" fillId="0" borderId="286" xfId="0" applyNumberFormat="1" applyFont="1" applyBorder="1" applyAlignment="1">
      <alignment vertical="center" shrinkToFit="1"/>
    </xf>
    <xf numFmtId="184" fontId="78" fillId="0" borderId="287" xfId="0" applyNumberFormat="1" applyFont="1" applyBorder="1" applyAlignment="1">
      <alignment vertical="top" wrapText="1"/>
    </xf>
    <xf numFmtId="184" fontId="68" fillId="0" borderId="288" xfId="0" applyNumberFormat="1" applyFont="1" applyBorder="1" applyAlignment="1">
      <alignment vertical="center" shrinkToFit="1"/>
    </xf>
    <xf numFmtId="184" fontId="68" fillId="0" borderId="287" xfId="0" applyNumberFormat="1" applyFont="1" applyBorder="1" applyAlignment="1">
      <alignment vertical="center" shrinkToFit="1"/>
    </xf>
    <xf numFmtId="0" fontId="68" fillId="0" borderId="191" xfId="0" applyFont="1" applyBorder="1" applyAlignment="1">
      <alignment vertical="center" shrinkToFit="1"/>
    </xf>
    <xf numFmtId="179" fontId="68" fillId="0" borderId="261" xfId="0" applyNumberFormat="1" applyFont="1" applyBorder="1" applyAlignment="1">
      <alignment vertical="top" shrinkToFit="1"/>
    </xf>
    <xf numFmtId="179" fontId="68" fillId="0" borderId="176" xfId="0" applyNumberFormat="1" applyFont="1" applyBorder="1" applyAlignment="1">
      <alignment vertical="top" shrinkToFit="1"/>
    </xf>
    <xf numFmtId="0" fontId="68" fillId="0" borderId="279" xfId="0" applyFont="1" applyBorder="1" applyAlignment="1">
      <alignment horizontal="left" vertical="top" wrapText="1"/>
    </xf>
    <xf numFmtId="0" fontId="68" fillId="0" borderId="261" xfId="0" applyFont="1" applyBorder="1" applyAlignment="1">
      <alignment horizontal="center" vertical="center" shrinkToFit="1"/>
    </xf>
    <xf numFmtId="194" fontId="68" fillId="0" borderId="416" xfId="0" applyNumberFormat="1" applyFont="1" applyBorder="1" applyAlignment="1">
      <alignment vertical="center" shrinkToFit="1"/>
    </xf>
    <xf numFmtId="194" fontId="68" fillId="0" borderId="280" xfId="0" applyNumberFormat="1" applyFont="1" applyBorder="1" applyAlignment="1">
      <alignment vertical="center" shrinkToFit="1"/>
    </xf>
    <xf numFmtId="194" fontId="68" fillId="0" borderId="190" xfId="0" applyNumberFormat="1" applyFont="1" applyBorder="1" applyAlignment="1">
      <alignment vertical="center" shrinkToFit="1"/>
    </xf>
    <xf numFmtId="0" fontId="68" fillId="0" borderId="418" xfId="0" applyFont="1" applyBorder="1" applyAlignment="1">
      <alignment horizontal="center" vertical="center" shrinkToFit="1"/>
    </xf>
    <xf numFmtId="0" fontId="68" fillId="0" borderId="283" xfId="0" applyFont="1" applyBorder="1" applyAlignment="1">
      <alignment horizontal="center" vertical="center" shrinkToFit="1"/>
    </xf>
    <xf numFmtId="0" fontId="68" fillId="0" borderId="290" xfId="0" applyFont="1" applyBorder="1" applyAlignment="1">
      <alignment horizontal="center" vertical="center" shrinkToFit="1"/>
    </xf>
    <xf numFmtId="0" fontId="68" fillId="0" borderId="291" xfId="0" applyFont="1" applyBorder="1" applyAlignment="1">
      <alignment horizontal="center" vertical="center" shrinkToFit="1"/>
    </xf>
    <xf numFmtId="179" fontId="68" fillId="0" borderId="416" xfId="0" applyNumberFormat="1" applyFont="1" applyBorder="1" applyAlignment="1">
      <alignment vertical="center" wrapText="1" shrinkToFit="1"/>
    </xf>
    <xf numFmtId="179" fontId="68" fillId="0" borderId="261" xfId="0" applyNumberFormat="1" applyFont="1" applyBorder="1" applyAlignment="1">
      <alignment vertical="center" wrapText="1" shrinkToFit="1"/>
    </xf>
    <xf numFmtId="177" fontId="68" fillId="0" borderId="280" xfId="0" applyNumberFormat="1" applyFont="1" applyBorder="1" applyAlignment="1">
      <alignment vertical="center" wrapText="1" shrinkToFit="1"/>
    </xf>
    <xf numFmtId="0" fontId="68" fillId="0" borderId="190" xfId="0" applyFont="1" applyBorder="1" applyAlignment="1">
      <alignment horizontal="center" vertical="center" shrinkToFit="1"/>
    </xf>
    <xf numFmtId="183" fontId="68" fillId="0" borderId="280" xfId="0" applyNumberFormat="1" applyFont="1" applyBorder="1" applyAlignment="1">
      <alignment vertical="center" wrapText="1" shrinkToFit="1"/>
    </xf>
    <xf numFmtId="183" fontId="68" fillId="0" borderId="292" xfId="0" applyNumberFormat="1" applyFont="1" applyBorder="1" applyAlignment="1">
      <alignment vertical="center" shrinkToFit="1"/>
    </xf>
    <xf numFmtId="183" fontId="68" fillId="0" borderId="293" xfId="0" applyNumberFormat="1" applyFont="1" applyBorder="1" applyAlignment="1">
      <alignment vertical="center" shrinkToFit="1"/>
    </xf>
    <xf numFmtId="0" fontId="68" fillId="0" borderId="419" xfId="0" applyFont="1" applyBorder="1" applyAlignment="1">
      <alignment horizontal="left" vertical="top" wrapText="1"/>
    </xf>
    <xf numFmtId="0" fontId="68" fillId="0" borderId="295" xfId="0" applyFont="1" applyBorder="1" applyAlignment="1">
      <alignment horizontal="left" vertical="top" wrapText="1"/>
    </xf>
    <xf numFmtId="14" fontId="68" fillId="0" borderId="0" xfId="0" applyNumberFormat="1" applyFont="1" applyAlignment="1">
      <alignment horizontal="left" vertical="center"/>
    </xf>
    <xf numFmtId="0" fontId="55" fillId="0" borderId="0" xfId="0" applyFont="1">
      <alignment vertical="center"/>
    </xf>
    <xf numFmtId="0" fontId="26" fillId="0" borderId="0" xfId="0" applyFont="1" applyAlignment="1">
      <alignment horizontal="right" vertical="center"/>
    </xf>
    <xf numFmtId="186" fontId="25" fillId="0" borderId="0" xfId="0" applyNumberFormat="1" applyFont="1" applyAlignment="1">
      <alignment horizontal="right" vertical="center" shrinkToFit="1"/>
    </xf>
    <xf numFmtId="0" fontId="55" fillId="0" borderId="0" xfId="0" applyFont="1" applyAlignment="1">
      <alignment horizontal="right" vertical="center"/>
    </xf>
    <xf numFmtId="0" fontId="63" fillId="0" borderId="0" xfId="0" applyFont="1" applyAlignment="1"/>
    <xf numFmtId="0" fontId="55" fillId="0" borderId="0" xfId="0" applyFont="1" applyAlignment="1">
      <alignment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52" fillId="0" borderId="77" xfId="0" applyFont="1" applyBorder="1" applyAlignment="1">
      <alignment horizontal="center" vertical="center"/>
    </xf>
    <xf numFmtId="0" fontId="52" fillId="0" borderId="50" xfId="0" applyFont="1" applyBorder="1" applyAlignment="1">
      <alignment horizontal="center" vertical="center"/>
    </xf>
    <xf numFmtId="0" fontId="25" fillId="0" borderId="62" xfId="0" applyFont="1" applyBorder="1" applyAlignment="1">
      <alignment horizontal="right" vertical="center" shrinkToFit="1"/>
    </xf>
    <xf numFmtId="0" fontId="52" fillId="0" borderId="54" xfId="0" applyFont="1" applyBorder="1" applyAlignment="1">
      <alignment horizontal="center" vertical="center"/>
    </xf>
    <xf numFmtId="0" fontId="25" fillId="0" borderId="59" xfId="0" applyFont="1" applyBorder="1" applyAlignment="1">
      <alignment horizontal="right" vertical="center"/>
    </xf>
    <xf numFmtId="0" fontId="25" fillId="0" borderId="59" xfId="0" applyFont="1" applyBorder="1" applyAlignment="1">
      <alignment horizontal="center" vertical="center"/>
    </xf>
    <xf numFmtId="0" fontId="25" fillId="0" borderId="54" xfId="0" applyFont="1" applyBorder="1" applyAlignment="1">
      <alignment horizontal="center" vertical="center"/>
    </xf>
    <xf numFmtId="0" fontId="25" fillId="0" borderId="0" xfId="0" applyFont="1" applyAlignment="1">
      <alignment horizontal="distributed" vertical="center"/>
    </xf>
    <xf numFmtId="0" fontId="25" fillId="0" borderId="14" xfId="0" applyFont="1" applyBorder="1" applyAlignment="1">
      <alignment horizontal="center" wrapText="1"/>
    </xf>
    <xf numFmtId="0" fontId="63" fillId="0" borderId="0" xfId="44" applyFont="1" applyAlignment="1">
      <alignment vertical="center"/>
    </xf>
    <xf numFmtId="0" fontId="25" fillId="0" borderId="0" xfId="44" applyFont="1" applyAlignment="1">
      <alignment horizontal="center" vertical="top"/>
    </xf>
    <xf numFmtId="179" fontId="25" fillId="0" borderId="11" xfId="44" applyNumberFormat="1" applyFont="1" applyBorder="1" applyAlignment="1">
      <alignment vertical="center" shrinkToFit="1"/>
    </xf>
    <xf numFmtId="0" fontId="25" fillId="0" borderId="61" xfId="44" applyFont="1" applyBorder="1" applyAlignment="1">
      <alignment horizontal="center" vertical="center"/>
    </xf>
    <xf numFmtId="177" fontId="25" fillId="0" borderId="11" xfId="44" applyNumberFormat="1" applyFont="1" applyBorder="1" applyAlignment="1">
      <alignment vertical="center" shrinkToFit="1"/>
    </xf>
    <xf numFmtId="0" fontId="25" fillId="0" borderId="66" xfId="44" applyFont="1" applyBorder="1" applyAlignment="1">
      <alignment horizontal="center" vertical="center" shrinkToFit="1"/>
    </xf>
    <xf numFmtId="0" fontId="25" fillId="0" borderId="77" xfId="0" applyFont="1" applyBorder="1" applyAlignment="1">
      <alignment horizontal="left" vertical="center" shrinkToFit="1"/>
    </xf>
    <xf numFmtId="179" fontId="25" fillId="0" borderId="21" xfId="44" applyNumberFormat="1" applyFont="1" applyBorder="1" applyAlignment="1">
      <alignment vertical="center" shrinkToFit="1"/>
    </xf>
    <xf numFmtId="0" fontId="25" fillId="0" borderId="68" xfId="44" applyFont="1" applyBorder="1" applyAlignment="1">
      <alignment horizontal="center" vertical="center"/>
    </xf>
    <xf numFmtId="0" fontId="25" fillId="0" borderId="77" xfId="44" applyFont="1" applyBorder="1" applyAlignment="1">
      <alignment horizontal="center" vertical="center"/>
    </xf>
    <xf numFmtId="184" fontId="25" fillId="0" borderId="11" xfId="44" applyNumberFormat="1" applyFont="1" applyBorder="1" applyAlignment="1">
      <alignment vertical="center" shrinkToFit="1"/>
    </xf>
    <xf numFmtId="0" fontId="25" fillId="0" borderId="77" xfId="44" applyFont="1" applyBorder="1" applyAlignment="1">
      <alignment horizontal="center" vertical="center" shrinkToFit="1"/>
    </xf>
    <xf numFmtId="177" fontId="25" fillId="0" borderId="90" xfId="44" applyNumberFormat="1" applyFont="1" applyBorder="1" applyAlignment="1">
      <alignment horizontal="right" vertical="center" shrinkToFit="1"/>
    </xf>
    <xf numFmtId="0" fontId="25" fillId="0" borderId="90" xfId="44" applyFont="1" applyBorder="1" applyAlignment="1">
      <alignment horizontal="center" vertical="center" shrinkToFit="1"/>
    </xf>
    <xf numFmtId="0" fontId="25" fillId="0" borderId="102" xfId="0" applyFont="1" applyBorder="1" applyAlignment="1">
      <alignment horizontal="left" vertical="center" shrinkToFit="1"/>
    </xf>
    <xf numFmtId="179" fontId="25" fillId="0" borderId="21" xfId="44" applyNumberFormat="1" applyFont="1" applyBorder="1" applyAlignment="1">
      <alignment horizontal="right" vertical="center" shrinkToFit="1"/>
    </xf>
    <xf numFmtId="184" fontId="25" fillId="0" borderId="78" xfId="44" applyNumberFormat="1" applyFont="1" applyBorder="1" applyAlignment="1">
      <alignment vertical="center" shrinkToFit="1"/>
    </xf>
    <xf numFmtId="0" fontId="25" fillId="0" borderId="68" xfId="44" applyFont="1" applyBorder="1" applyAlignment="1">
      <alignment horizontal="center" vertical="center" shrinkToFit="1"/>
    </xf>
    <xf numFmtId="0" fontId="25" fillId="0" borderId="69" xfId="44" applyFont="1" applyBorder="1" applyAlignment="1">
      <alignment horizontal="center" vertical="center"/>
    </xf>
    <xf numFmtId="184" fontId="25" fillId="0" borderId="69" xfId="44" applyNumberFormat="1" applyFont="1" applyBorder="1" applyAlignment="1">
      <alignment vertical="center" shrinkToFit="1"/>
    </xf>
    <xf numFmtId="179" fontId="25" fillId="0" borderId="32" xfId="44" applyNumberFormat="1" applyFont="1" applyBorder="1" applyAlignment="1">
      <alignment horizontal="right" vertical="center" shrinkToFit="1"/>
    </xf>
    <xf numFmtId="0" fontId="25" fillId="0" borderId="102" xfId="44" applyFont="1" applyBorder="1" applyAlignment="1">
      <alignment horizontal="center" vertical="center"/>
    </xf>
    <xf numFmtId="184" fontId="25" fillId="0" borderId="90" xfId="44" applyNumberFormat="1" applyFont="1" applyBorder="1" applyAlignment="1">
      <alignment vertical="center" shrinkToFit="1"/>
    </xf>
    <xf numFmtId="0" fontId="25" fillId="0" borderId="102" xfId="44" applyFont="1" applyBorder="1" applyAlignment="1">
      <alignment horizontal="center" vertical="center" shrinkToFit="1"/>
    </xf>
    <xf numFmtId="177" fontId="25" fillId="0" borderId="113" xfId="44" applyNumberFormat="1" applyFont="1" applyBorder="1" applyAlignment="1">
      <alignment horizontal="right" vertical="center" shrinkToFit="1"/>
    </xf>
    <xf numFmtId="0" fontId="25" fillId="0" borderId="0" xfId="44" applyFont="1" applyAlignment="1">
      <alignment horizontal="center" vertical="center" shrinkToFit="1"/>
    </xf>
    <xf numFmtId="0" fontId="25" fillId="0" borderId="65" xfId="44" applyFont="1" applyBorder="1" applyAlignment="1">
      <alignment horizontal="center" vertical="center"/>
    </xf>
    <xf numFmtId="184" fontId="25" fillId="0" borderId="95" xfId="44" applyNumberFormat="1" applyFont="1" applyBorder="1" applyAlignment="1">
      <alignment vertical="center" shrinkToFit="1"/>
    </xf>
    <xf numFmtId="0" fontId="25" fillId="0" borderId="65" xfId="44" applyFont="1" applyBorder="1" applyAlignment="1">
      <alignment horizontal="center" vertical="center" shrinkToFit="1"/>
    </xf>
    <xf numFmtId="0" fontId="25" fillId="0" borderId="128" xfId="44" applyFont="1" applyBorder="1" applyAlignment="1">
      <alignment horizontal="center" vertical="center"/>
    </xf>
    <xf numFmtId="184" fontId="25" fillId="0" borderId="128" xfId="44" applyNumberFormat="1" applyFont="1" applyBorder="1" applyAlignment="1">
      <alignment vertical="center" shrinkToFit="1"/>
    </xf>
    <xf numFmtId="179" fontId="25" fillId="0" borderId="29" xfId="44" applyNumberFormat="1" applyFont="1" applyBorder="1" applyAlignment="1">
      <alignment horizontal="right" vertical="center" shrinkToFit="1"/>
    </xf>
    <xf numFmtId="184" fontId="25" fillId="0" borderId="66" xfId="44" applyNumberFormat="1" applyFont="1" applyBorder="1" applyAlignment="1">
      <alignment vertical="center" shrinkToFit="1"/>
    </xf>
    <xf numFmtId="177" fontId="25" fillId="0" borderId="116" xfId="44" applyNumberFormat="1" applyFont="1" applyBorder="1" applyAlignment="1">
      <alignment horizontal="right" vertical="center" shrinkToFit="1"/>
    </xf>
    <xf numFmtId="0" fontId="25" fillId="0" borderId="60" xfId="44" applyFont="1" applyBorder="1" applyAlignment="1">
      <alignment horizontal="center" vertical="center" shrinkToFit="1"/>
    </xf>
    <xf numFmtId="0" fontId="25" fillId="0" borderId="109" xfId="44" applyFont="1" applyBorder="1" applyAlignment="1">
      <alignment horizontal="center" vertical="center"/>
    </xf>
    <xf numFmtId="179" fontId="25" fillId="0" borderId="11" xfId="44" applyNumberFormat="1" applyFont="1" applyBorder="1" applyAlignment="1">
      <alignment horizontal="right" vertical="center" shrinkToFit="1"/>
    </xf>
    <xf numFmtId="0" fontId="25" fillId="0" borderId="129" xfId="44" applyFont="1" applyBorder="1" applyAlignment="1">
      <alignment horizontal="center" vertical="center"/>
    </xf>
    <xf numFmtId="0" fontId="25" fillId="0" borderId="32" xfId="44" applyFont="1" applyBorder="1"/>
    <xf numFmtId="0" fontId="25" fillId="0" borderId="25" xfId="0" applyFont="1" applyBorder="1" applyAlignment="1">
      <alignment horizontal="left" vertical="center" wrapText="1"/>
    </xf>
    <xf numFmtId="0" fontId="0" fillId="0" borderId="59" xfId="0" applyBorder="1" applyAlignment="1">
      <alignment horizontal="right" vertical="center" wrapText="1"/>
    </xf>
    <xf numFmtId="0" fontId="65" fillId="0" borderId="59" xfId="0" applyFont="1" applyBorder="1" applyAlignment="1">
      <alignment horizontal="center" vertical="center" wrapText="1"/>
    </xf>
    <xf numFmtId="0" fontId="0" fillId="0" borderId="59" xfId="0" applyBorder="1" applyAlignment="1">
      <alignment horizontal="center" vertical="center" wrapText="1"/>
    </xf>
    <xf numFmtId="0" fontId="65" fillId="0" borderId="59" xfId="0" applyFont="1" applyBorder="1" applyAlignment="1">
      <alignment vertical="center" wrapText="1"/>
    </xf>
    <xf numFmtId="0" fontId="0" fillId="0" borderId="54" xfId="0" applyBorder="1" applyAlignment="1">
      <alignment vertical="center" wrapText="1"/>
    </xf>
    <xf numFmtId="0" fontId="25" fillId="0" borderId="25" xfId="0" applyFont="1" applyBorder="1" applyAlignment="1">
      <alignment horizontal="center" vertical="center" wrapText="1"/>
    </xf>
    <xf numFmtId="0" fontId="26" fillId="0" borderId="25" xfId="0" applyFont="1" applyBorder="1" applyAlignment="1">
      <alignment horizontal="center" vertical="center" wrapText="1"/>
    </xf>
    <xf numFmtId="0" fontId="65" fillId="0" borderId="54" xfId="0" applyFont="1" applyBorder="1" applyAlignment="1">
      <alignment horizontal="left" vertical="center" wrapText="1"/>
    </xf>
    <xf numFmtId="0" fontId="25" fillId="0" borderId="21" xfId="44" applyFont="1" applyBorder="1" applyAlignment="1">
      <alignment vertical="center"/>
    </xf>
    <xf numFmtId="0" fontId="25" fillId="0" borderId="50" xfId="44" applyFont="1" applyBorder="1" applyAlignment="1">
      <alignment vertical="center"/>
    </xf>
    <xf numFmtId="0" fontId="25" fillId="0" borderId="21" xfId="0" applyFont="1" applyBorder="1" applyAlignment="1">
      <alignment horizontal="center" vertical="center" wrapText="1"/>
    </xf>
    <xf numFmtId="0" fontId="25" fillId="0" borderId="66" xfId="44" applyFont="1" applyBorder="1" applyAlignment="1">
      <alignment vertical="center" shrinkToFit="1"/>
    </xf>
    <xf numFmtId="0" fontId="25" fillId="0" borderId="77" xfId="0" applyFont="1" applyBorder="1" applyAlignment="1">
      <alignment vertical="center" shrinkToFit="1"/>
    </xf>
    <xf numFmtId="0" fontId="25" fillId="0" borderId="50" xfId="44" applyFont="1" applyBorder="1" applyAlignment="1">
      <alignment horizontal="center" vertical="center"/>
    </xf>
    <xf numFmtId="179" fontId="25" fillId="0" borderId="14" xfId="0" applyNumberFormat="1" applyFont="1" applyBorder="1" applyAlignment="1">
      <alignment horizontal="right" vertical="center" shrinkToFit="1"/>
    </xf>
    <xf numFmtId="177" fontId="25" fillId="0" borderId="11" xfId="44" applyNumberFormat="1" applyFont="1" applyBorder="1" applyAlignment="1">
      <alignment horizontal="right" vertical="center" shrinkToFit="1"/>
    </xf>
    <xf numFmtId="0" fontId="25" fillId="0" borderId="14" xfId="44" applyFont="1" applyBorder="1" applyAlignment="1">
      <alignment horizontal="center" vertical="center"/>
    </xf>
    <xf numFmtId="0" fontId="25" fillId="0" borderId="33" xfId="44" applyFont="1" applyBorder="1"/>
    <xf numFmtId="0" fontId="25" fillId="0" borderId="28" xfId="44" applyFont="1" applyBorder="1" applyAlignment="1">
      <alignment horizontal="center" vertical="center"/>
    </xf>
    <xf numFmtId="0" fontId="25" fillId="0" borderId="117" xfId="44" applyFont="1" applyBorder="1" applyAlignment="1">
      <alignment horizontal="center" vertical="center"/>
    </xf>
    <xf numFmtId="0" fontId="25" fillId="0" borderId="118" xfId="44" applyFont="1" applyBorder="1" applyAlignment="1">
      <alignment horizontal="center" vertical="center"/>
    </xf>
    <xf numFmtId="0" fontId="25" fillId="0" borderId="105" xfId="44" applyFont="1" applyBorder="1" applyAlignment="1">
      <alignment horizontal="center" vertical="center"/>
    </xf>
    <xf numFmtId="0" fontId="25" fillId="0" borderId="119" xfId="44" applyFont="1" applyBorder="1" applyAlignment="1">
      <alignment horizontal="center" vertical="center"/>
    </xf>
    <xf numFmtId="0" fontId="25" fillId="0" borderId="60" xfId="44" applyFont="1" applyBorder="1" applyAlignment="1">
      <alignment vertical="center"/>
    </xf>
    <xf numFmtId="0" fontId="25" fillId="0" borderId="0" xfId="44" applyFont="1" applyAlignment="1">
      <alignment vertical="center" wrapText="1"/>
    </xf>
    <xf numFmtId="0" fontId="27" fillId="0" borderId="0" xfId="0" applyFont="1" applyAlignment="1">
      <alignment vertical="center" wrapText="1"/>
    </xf>
    <xf numFmtId="179" fontId="25" fillId="0" borderId="0" xfId="44" applyNumberFormat="1" applyFont="1" applyAlignment="1">
      <alignment vertical="center" wrapText="1"/>
    </xf>
    <xf numFmtId="0" fontId="25" fillId="0" borderId="0" xfId="44" applyFont="1" applyAlignment="1">
      <alignment vertical="top"/>
    </xf>
    <xf numFmtId="0" fontId="25" fillId="0" borderId="25" xfId="44" applyFont="1" applyBorder="1" applyAlignment="1">
      <alignment horizontal="center" vertical="center"/>
    </xf>
    <xf numFmtId="0" fontId="25" fillId="0" borderId="54" xfId="0" applyFont="1" applyBorder="1" applyAlignment="1">
      <alignment horizontal="center" vertical="center" wrapText="1"/>
    </xf>
    <xf numFmtId="0" fontId="25" fillId="0" borderId="11" xfId="44" applyFont="1" applyBorder="1" applyAlignment="1">
      <alignment horizontal="center" vertical="center" wrapText="1"/>
    </xf>
    <xf numFmtId="0" fontId="25" fillId="0" borderId="66" xfId="0" applyFont="1" applyBorder="1" applyAlignment="1">
      <alignment vertical="center" shrinkToFit="1"/>
    </xf>
    <xf numFmtId="0" fontId="25" fillId="0" borderId="77" xfId="0" applyFont="1" applyBorder="1" applyAlignment="1">
      <alignment vertical="center" wrapText="1" shrinkToFit="1"/>
    </xf>
    <xf numFmtId="0" fontId="25" fillId="0" borderId="12" xfId="44" applyFont="1" applyBorder="1" applyAlignment="1">
      <alignment horizontal="center" vertical="center" wrapText="1"/>
    </xf>
    <xf numFmtId="0" fontId="25" fillId="0" borderId="87" xfId="0" applyFont="1" applyBorder="1" applyAlignment="1">
      <alignment vertical="center" shrinkToFit="1"/>
    </xf>
    <xf numFmtId="0" fontId="25" fillId="0" borderId="72" xfId="0" applyFont="1" applyBorder="1" applyAlignment="1">
      <alignment vertical="center" wrapText="1" shrinkToFit="1"/>
    </xf>
    <xf numFmtId="0" fontId="25" fillId="0" borderId="14" xfId="44" applyFont="1" applyBorder="1" applyAlignment="1">
      <alignment horizontal="center" vertical="center" wrapText="1"/>
    </xf>
    <xf numFmtId="0" fontId="25" fillId="0" borderId="78" xfId="0" applyFont="1" applyBorder="1" applyAlignment="1">
      <alignment vertical="center" shrinkToFit="1"/>
    </xf>
    <xf numFmtId="0" fontId="25" fillId="0" borderId="68" xfId="0" applyFont="1" applyBorder="1" applyAlignment="1">
      <alignment vertical="center" wrapText="1" shrinkToFit="1"/>
    </xf>
    <xf numFmtId="0" fontId="25" fillId="0" borderId="0" xfId="0" applyFont="1" applyAlignment="1">
      <alignment horizontal="left" vertical="center"/>
    </xf>
    <xf numFmtId="0" fontId="52" fillId="0" borderId="132" xfId="44" applyFont="1" applyBorder="1" applyAlignment="1">
      <alignment horizontal="center"/>
    </xf>
    <xf numFmtId="0" fontId="52" fillId="0" borderId="0" xfId="44" applyFont="1" applyAlignment="1">
      <alignment horizontal="center"/>
    </xf>
    <xf numFmtId="0" fontId="25" fillId="0" borderId="0" xfId="44" applyFont="1" applyAlignment="1">
      <alignment horizontal="center"/>
    </xf>
    <xf numFmtId="0" fontId="25" fillId="0" borderId="134" xfId="44" applyFont="1" applyBorder="1" applyAlignment="1">
      <alignment horizontal="left" vertical="center" shrinkToFit="1"/>
    </xf>
    <xf numFmtId="0" fontId="25" fillId="0" borderId="33" xfId="44" applyFont="1" applyBorder="1" applyAlignment="1">
      <alignment horizontal="left" vertical="center"/>
    </xf>
    <xf numFmtId="0" fontId="25" fillId="0" borderId="33" xfId="44" applyFont="1" applyBorder="1" applyAlignment="1">
      <alignment horizontal="left" vertical="center" shrinkToFit="1"/>
    </xf>
    <xf numFmtId="9" fontId="52" fillId="0" borderId="86" xfId="280" applyFont="1" applyFill="1" applyBorder="1" applyAlignment="1" applyProtection="1">
      <alignment horizontal="center" vertical="center" wrapText="1"/>
    </xf>
    <xf numFmtId="9" fontId="52" fillId="0" borderId="140" xfId="280" applyFont="1" applyFill="1" applyBorder="1" applyAlignment="1" applyProtection="1">
      <alignment horizontal="center" vertical="center" wrapText="1"/>
    </xf>
    <xf numFmtId="0" fontId="52" fillId="0" borderId="0" xfId="44" applyFont="1" applyAlignment="1">
      <alignment horizontal="center" vertical="center" wrapText="1"/>
    </xf>
    <xf numFmtId="0" fontId="52" fillId="0" borderId="90" xfId="44" applyFont="1" applyBorder="1" applyAlignment="1">
      <alignment horizontal="center" vertical="center" wrapText="1"/>
    </xf>
    <xf numFmtId="0" fontId="25" fillId="0" borderId="65" xfId="44" applyFont="1" applyBorder="1" applyAlignment="1">
      <alignment horizontal="left" vertical="center" shrinkToFit="1"/>
    </xf>
    <xf numFmtId="0" fontId="52" fillId="0" borderId="132" xfId="44" applyFont="1" applyBorder="1" applyAlignment="1">
      <alignment horizontal="center" vertical="center" wrapText="1"/>
    </xf>
    <xf numFmtId="0" fontId="25" fillId="0" borderId="0" xfId="0" applyFont="1" applyAlignment="1">
      <alignment vertical="center" shrinkToFit="1"/>
    </xf>
    <xf numFmtId="0" fontId="25" fillId="0" borderId="0" xfId="0" applyFont="1" applyAlignment="1">
      <alignment horizontal="left" vertical="top" wrapText="1"/>
    </xf>
    <xf numFmtId="0" fontId="25" fillId="0" borderId="0" xfId="0" applyFont="1" applyAlignment="1">
      <alignment horizontal="center" vertical="center" wrapText="1" shrinkToFit="1"/>
    </xf>
    <xf numFmtId="0" fontId="49" fillId="0" borderId="61" xfId="0" applyFont="1" applyBorder="1" applyAlignment="1">
      <alignment horizontal="center" vertical="center" shrinkToFit="1"/>
    </xf>
    <xf numFmtId="0" fontId="25" fillId="0" borderId="28" xfId="0" applyFont="1" applyBorder="1" applyAlignment="1">
      <alignment horizontal="center" vertical="center" wrapText="1"/>
    </xf>
    <xf numFmtId="0" fontId="25" fillId="0" borderId="12" xfId="44" applyFont="1" applyBorder="1" applyAlignment="1">
      <alignment vertical="top" wrapText="1"/>
    </xf>
    <xf numFmtId="0" fontId="25" fillId="0" borderId="87" xfId="44" applyFont="1" applyBorder="1" applyAlignment="1">
      <alignment vertical="center"/>
    </xf>
    <xf numFmtId="0" fontId="25" fillId="0" borderId="87" xfId="44" applyFont="1" applyBorder="1" applyAlignment="1">
      <alignment vertical="top" wrapText="1"/>
    </xf>
    <xf numFmtId="0" fontId="25" fillId="0" borderId="72" xfId="44" applyFont="1" applyBorder="1" applyAlignment="1">
      <alignment vertical="top" wrapText="1"/>
    </xf>
    <xf numFmtId="184" fontId="78" fillId="0" borderId="287" xfId="0" applyNumberFormat="1" applyFont="1" applyBorder="1" applyAlignment="1">
      <alignment vertical="top"/>
    </xf>
    <xf numFmtId="0" fontId="0" fillId="0" borderId="0" xfId="0" applyAlignment="1">
      <alignment vertical="center" wrapText="1"/>
    </xf>
    <xf numFmtId="0" fontId="0" fillId="0" borderId="28" xfId="0" applyBorder="1" applyAlignment="1">
      <alignment vertical="center" wrapText="1"/>
    </xf>
    <xf numFmtId="184" fontId="25" fillId="0" borderId="78" xfId="44" applyNumberFormat="1" applyFont="1" applyBorder="1" applyAlignment="1">
      <alignment vertical="center" wrapText="1"/>
    </xf>
    <xf numFmtId="184" fontId="25" fillId="0" borderId="95" xfId="44" applyNumberFormat="1" applyFont="1" applyBorder="1" applyAlignment="1">
      <alignment vertical="center" wrapText="1"/>
    </xf>
    <xf numFmtId="14" fontId="0" fillId="0" borderId="28" xfId="0" applyNumberFormat="1" applyBorder="1" applyAlignment="1">
      <alignment horizontal="center" vertical="center"/>
    </xf>
    <xf numFmtId="0" fontId="0" fillId="0" borderId="28" xfId="0" applyBorder="1" applyAlignment="1">
      <alignment horizontal="center" vertical="center" wrapText="1"/>
    </xf>
    <xf numFmtId="0" fontId="68" fillId="0" borderId="261" xfId="284" quotePrefix="1" applyFont="1" applyBorder="1" applyAlignment="1">
      <alignment horizontal="center" vertical="center" wrapText="1"/>
    </xf>
    <xf numFmtId="49" fontId="68" fillId="36" borderId="163" xfId="0" applyNumberFormat="1" applyFont="1" applyFill="1" applyBorder="1" applyAlignment="1">
      <alignment horizontal="centerContinuous" vertical="center" wrapText="1"/>
    </xf>
    <xf numFmtId="0" fontId="68" fillId="36" borderId="157" xfId="0" applyFont="1" applyFill="1" applyBorder="1" applyAlignment="1">
      <alignment horizontal="centerContinuous" vertical="center" wrapText="1"/>
    </xf>
    <xf numFmtId="0" fontId="68" fillId="36" borderId="163" xfId="0" applyFont="1" applyFill="1" applyBorder="1" applyAlignment="1">
      <alignment horizontal="centerContinuous" vertical="center" wrapText="1"/>
    </xf>
    <xf numFmtId="0" fontId="68" fillId="36" borderId="164" xfId="0" applyFont="1" applyFill="1" applyBorder="1" applyAlignment="1">
      <alignment horizontal="centerContinuous" vertical="center" wrapText="1"/>
    </xf>
    <xf numFmtId="49" fontId="68" fillId="36" borderId="205" xfId="0" applyNumberFormat="1" applyFont="1" applyFill="1" applyBorder="1" applyAlignment="1">
      <alignment horizontal="center" vertical="center" wrapText="1"/>
    </xf>
    <xf numFmtId="0" fontId="68" fillId="36" borderId="206" xfId="0" applyFont="1" applyFill="1" applyBorder="1" applyAlignment="1">
      <alignment horizontal="center" vertical="center" wrapText="1"/>
    </xf>
    <xf numFmtId="0" fontId="68" fillId="36" borderId="207" xfId="0" applyFont="1" applyFill="1" applyBorder="1" applyAlignment="1">
      <alignment horizontal="center" vertical="center" wrapText="1"/>
    </xf>
    <xf numFmtId="0" fontId="68" fillId="36" borderId="182" xfId="0" applyFont="1" applyFill="1" applyBorder="1" applyAlignment="1">
      <alignment horizontal="center" vertical="center" wrapText="1"/>
    </xf>
    <xf numFmtId="0" fontId="68" fillId="36" borderId="205" xfId="0" applyFont="1" applyFill="1" applyBorder="1" applyAlignment="1">
      <alignment horizontal="center" vertical="center" wrapText="1"/>
    </xf>
    <xf numFmtId="0" fontId="68" fillId="36" borderId="213" xfId="0" applyFont="1" applyFill="1" applyBorder="1" applyAlignment="1">
      <alignment horizontal="center" vertical="center" wrapText="1"/>
    </xf>
    <xf numFmtId="49" fontId="68" fillId="0" borderId="190" xfId="0" applyNumberFormat="1" applyFont="1" applyBorder="1" applyAlignment="1">
      <alignment horizontal="center" vertical="center" wrapText="1"/>
    </xf>
    <xf numFmtId="0" fontId="68" fillId="0" borderId="207" xfId="0" applyFont="1" applyBorder="1" applyAlignment="1">
      <alignment horizontal="center" vertical="center" shrinkToFit="1"/>
    </xf>
    <xf numFmtId="0" fontId="68" fillId="0" borderId="261" xfId="0" applyFont="1" applyBorder="1" applyAlignment="1">
      <alignment horizontal="center" vertical="center" wrapText="1"/>
    </xf>
    <xf numFmtId="0" fontId="68" fillId="0" borderId="184" xfId="0" applyFont="1" applyBorder="1" applyAlignment="1">
      <alignment horizontal="center" vertical="center" wrapText="1"/>
    </xf>
    <xf numFmtId="183" fontId="68" fillId="0" borderId="263" xfId="0" applyNumberFormat="1" applyFont="1" applyBorder="1" applyAlignment="1">
      <alignment vertical="center" shrinkToFit="1"/>
    </xf>
    <xf numFmtId="197" fontId="68" fillId="0" borderId="261" xfId="0" applyNumberFormat="1" applyFont="1" applyBorder="1" applyAlignment="1">
      <alignment horizontal="center" vertical="center" wrapText="1"/>
    </xf>
    <xf numFmtId="14" fontId="0" fillId="0" borderId="28" xfId="0" applyNumberFormat="1" applyFill="1" applyBorder="1" applyAlignment="1">
      <alignment horizontal="center" vertical="center"/>
    </xf>
    <xf numFmtId="0" fontId="0" fillId="0" borderId="28" xfId="0" applyFill="1" applyBorder="1" applyAlignment="1">
      <alignment vertical="center" wrapText="1"/>
    </xf>
    <xf numFmtId="0" fontId="67" fillId="0" borderId="0" xfId="283" applyFont="1" applyAlignment="1">
      <alignment vertical="top" shrinkToFit="1"/>
    </xf>
    <xf numFmtId="49" fontId="68" fillId="0" borderId="0" xfId="283" applyNumberFormat="1" applyFont="1" applyAlignment="1">
      <alignment horizontal="center" vertical="top" shrinkToFit="1"/>
    </xf>
    <xf numFmtId="0" fontId="69" fillId="0" borderId="0" xfId="283" applyFont="1" applyAlignment="1">
      <alignment vertical="top" shrinkToFit="1"/>
    </xf>
    <xf numFmtId="0" fontId="69" fillId="0" borderId="0" xfId="283" applyFont="1" applyAlignment="1">
      <alignment horizontal="left" vertical="top" shrinkToFit="1"/>
    </xf>
    <xf numFmtId="179" fontId="73" fillId="0" borderId="0" xfId="283" applyNumberFormat="1" applyFont="1" applyAlignment="1">
      <alignment shrinkToFit="1"/>
    </xf>
    <xf numFmtId="179" fontId="68" fillId="0" borderId="0" xfId="283" applyNumberFormat="1" applyFont="1" applyAlignment="1">
      <alignment vertical="top" shrinkToFit="1"/>
    </xf>
    <xf numFmtId="178" fontId="68" fillId="0" borderId="0" xfId="283" applyNumberFormat="1" applyFont="1" applyAlignment="1">
      <alignment vertical="top" shrinkToFit="1"/>
    </xf>
    <xf numFmtId="182" fontId="68" fillId="0" borderId="0" xfId="283" applyNumberFormat="1" applyFont="1" applyAlignment="1">
      <alignment vertical="top" shrinkToFit="1"/>
    </xf>
    <xf numFmtId="182" fontId="75" fillId="0" borderId="0" xfId="283" applyNumberFormat="1" applyFont="1" applyAlignment="1">
      <alignment vertical="top" shrinkToFit="1"/>
    </xf>
    <xf numFmtId="0" fontId="68" fillId="0" borderId="0" xfId="283" applyFont="1" applyAlignment="1">
      <alignment horizontal="center" vertical="top" shrinkToFit="1"/>
    </xf>
    <xf numFmtId="0" fontId="70" fillId="0" borderId="0" xfId="283" applyFont="1" applyAlignment="1">
      <alignment vertical="top" shrinkToFit="1"/>
    </xf>
    <xf numFmtId="179" fontId="68" fillId="0" borderId="0" xfId="283" applyNumberFormat="1" applyFont="1" applyAlignment="1">
      <alignment horizontal="center" vertical="top" shrinkToFit="1"/>
    </xf>
    <xf numFmtId="179" fontId="76" fillId="0" borderId="0" xfId="283" applyNumberFormat="1" applyFont="1" applyAlignment="1">
      <alignment horizontal="left" vertical="top" shrinkToFit="1"/>
    </xf>
    <xf numFmtId="0" fontId="77" fillId="0" borderId="0" xfId="283" applyFont="1" applyAlignment="1">
      <alignment vertical="top" shrinkToFit="1"/>
    </xf>
    <xf numFmtId="190" fontId="68" fillId="0" borderId="0" xfId="283" applyNumberFormat="1" applyFont="1" applyAlignment="1">
      <alignment horizontal="left" vertical="top" shrinkToFit="1"/>
    </xf>
    <xf numFmtId="0" fontId="78" fillId="0" borderId="0" xfId="283" applyFont="1" applyAlignment="1">
      <alignment horizontal="center" vertical="top" shrinkToFit="1"/>
    </xf>
    <xf numFmtId="0" fontId="79" fillId="0" borderId="0" xfId="283" applyFont="1" applyAlignment="1">
      <alignment horizontal="left" vertical="top" shrinkToFit="1"/>
    </xf>
    <xf numFmtId="0" fontId="68" fillId="0" borderId="189" xfId="0" applyFont="1" applyBorder="1" applyAlignment="1">
      <alignment horizontal="left" vertical="center" shrinkToFit="1"/>
    </xf>
    <xf numFmtId="0" fontId="68" fillId="35" borderId="0" xfId="43" applyFont="1" applyFill="1" applyAlignment="1">
      <alignment horizontal="center" vertical="top" shrinkToFit="1"/>
    </xf>
    <xf numFmtId="0" fontId="80" fillId="28" borderId="59" xfId="43" applyFont="1" applyFill="1" applyBorder="1">
      <alignment vertical="center"/>
    </xf>
    <xf numFmtId="0" fontId="80" fillId="28" borderId="157" xfId="43" applyFont="1" applyFill="1" applyBorder="1">
      <alignment vertical="center"/>
    </xf>
    <xf numFmtId="0" fontId="80" fillId="27" borderId="0" xfId="43" applyFont="1" applyFill="1" applyBorder="1" applyAlignment="1">
      <alignment horizontal="centerContinuous" vertical="center" wrapText="1"/>
    </xf>
    <xf numFmtId="0" fontId="80" fillId="27" borderId="434" xfId="0" applyFont="1" applyFill="1" applyBorder="1" applyAlignment="1">
      <alignment horizontal="center" vertical="center" textRotation="255"/>
    </xf>
    <xf numFmtId="49" fontId="68" fillId="0" borderId="236" xfId="0" applyNumberFormat="1" applyFont="1" applyFill="1" applyBorder="1" applyAlignment="1">
      <alignment horizontal="center" vertical="top" wrapText="1"/>
    </xf>
    <xf numFmtId="0" fontId="98" fillId="24" borderId="238" xfId="0" applyFont="1" applyFill="1" applyBorder="1" applyAlignment="1">
      <alignment horizontal="left" vertical="top" wrapText="1"/>
    </xf>
    <xf numFmtId="0" fontId="98" fillId="24" borderId="240" xfId="0" applyFont="1" applyFill="1" applyBorder="1" applyAlignment="1">
      <alignment horizontal="left" vertical="top" wrapText="1"/>
    </xf>
    <xf numFmtId="0" fontId="68" fillId="0" borderId="239" xfId="0" applyFont="1" applyFill="1" applyBorder="1" applyAlignment="1">
      <alignment horizontal="center" vertical="center" shrinkToFit="1"/>
    </xf>
    <xf numFmtId="0" fontId="98" fillId="24" borderId="237" xfId="0" applyNumberFormat="1" applyFont="1" applyFill="1" applyBorder="1" applyAlignment="1">
      <alignment horizontal="left" vertical="top" wrapText="1"/>
    </xf>
    <xf numFmtId="0" fontId="98" fillId="24" borderId="236" xfId="0" applyFont="1" applyFill="1" applyBorder="1" applyAlignment="1">
      <alignment horizontal="left" vertical="top" wrapText="1"/>
    </xf>
    <xf numFmtId="0" fontId="98" fillId="24" borderId="237" xfId="0" applyFont="1" applyFill="1" applyBorder="1" applyAlignment="1">
      <alignment horizontal="left" vertical="top" wrapText="1"/>
    </xf>
    <xf numFmtId="0" fontId="98" fillId="24" borderId="241" xfId="0" applyFont="1" applyFill="1" applyBorder="1" applyAlignment="1">
      <alignment horizontal="left" vertical="top" wrapText="1"/>
    </xf>
    <xf numFmtId="0" fontId="98" fillId="24" borderId="173" xfId="0" applyFont="1" applyFill="1" applyBorder="1" applyAlignment="1">
      <alignment horizontal="left" vertical="top" wrapText="1"/>
    </xf>
    <xf numFmtId="0" fontId="98" fillId="24" borderId="242" xfId="0" applyFont="1" applyFill="1" applyBorder="1" applyAlignment="1">
      <alignment horizontal="left" vertical="top" wrapText="1"/>
    </xf>
    <xf numFmtId="0" fontId="98" fillId="24" borderId="243" xfId="0" applyFont="1" applyFill="1" applyBorder="1" applyAlignment="1">
      <alignment horizontal="left" vertical="top" wrapText="1"/>
    </xf>
    <xf numFmtId="0" fontId="98" fillId="24" borderId="239" xfId="0" applyFont="1" applyFill="1" applyBorder="1" applyAlignment="1">
      <alignment horizontal="left" vertical="top" wrapText="1"/>
    </xf>
    <xf numFmtId="179" fontId="98" fillId="24" borderId="243" xfId="0" applyNumberFormat="1" applyFont="1" applyFill="1" applyBorder="1" applyAlignment="1">
      <alignment horizontal="left" vertical="top" wrapText="1"/>
    </xf>
    <xf numFmtId="179" fontId="98" fillId="24" borderId="238" xfId="0" applyNumberFormat="1" applyFont="1" applyFill="1" applyBorder="1" applyAlignment="1">
      <alignment horizontal="left" vertical="top" wrapText="1"/>
    </xf>
    <xf numFmtId="179" fontId="98" fillId="24" borderId="237" xfId="0" applyNumberFormat="1" applyFont="1" applyFill="1" applyBorder="1" applyAlignment="1">
      <alignment horizontal="left" vertical="top" wrapText="1"/>
    </xf>
    <xf numFmtId="0" fontId="98" fillId="24" borderId="192" xfId="0" applyFont="1" applyFill="1" applyBorder="1" applyAlignment="1">
      <alignment horizontal="left" vertical="top" wrapText="1"/>
    </xf>
    <xf numFmtId="0" fontId="98" fillId="24" borderId="244" xfId="0" applyFont="1" applyFill="1" applyBorder="1" applyAlignment="1">
      <alignment horizontal="left" vertical="top" wrapText="1"/>
    </xf>
    <xf numFmtId="0" fontId="98" fillId="24" borderId="245" xfId="0" applyFont="1" applyFill="1" applyBorder="1" applyAlignment="1">
      <alignment horizontal="left" vertical="top" wrapText="1"/>
    </xf>
    <xf numFmtId="0" fontId="98" fillId="24" borderId="243" xfId="0" applyNumberFormat="1" applyFont="1" applyFill="1" applyBorder="1" applyAlignment="1">
      <alignment horizontal="left" vertical="top" wrapText="1"/>
    </xf>
    <xf numFmtId="0" fontId="98" fillId="24" borderId="246" xfId="0" applyNumberFormat="1" applyFont="1" applyFill="1" applyBorder="1" applyAlignment="1">
      <alignment horizontal="left" vertical="top" wrapText="1"/>
    </xf>
    <xf numFmtId="0" fontId="98" fillId="24" borderId="247" xfId="0" applyNumberFormat="1" applyFont="1" applyFill="1" applyBorder="1" applyAlignment="1">
      <alignment horizontal="left" vertical="top" wrapText="1"/>
    </xf>
    <xf numFmtId="0" fontId="98" fillId="24" borderId="244" xfId="0" applyNumberFormat="1" applyFont="1" applyFill="1" applyBorder="1" applyAlignment="1">
      <alignment horizontal="left" vertical="top" wrapText="1"/>
    </xf>
    <xf numFmtId="0" fontId="98" fillId="24" borderId="248" xfId="0" applyNumberFormat="1" applyFont="1" applyFill="1" applyBorder="1" applyAlignment="1">
      <alignment horizontal="left" vertical="top" wrapText="1"/>
    </xf>
    <xf numFmtId="0" fontId="98" fillId="24" borderId="249" xfId="0" applyNumberFormat="1" applyFont="1" applyFill="1" applyBorder="1" applyAlignment="1">
      <alignment horizontal="left" vertical="top" wrapText="1"/>
    </xf>
    <xf numFmtId="0" fontId="98" fillId="24" borderId="250" xfId="0" applyNumberFormat="1" applyFont="1" applyFill="1" applyBorder="1" applyAlignment="1">
      <alignment horizontal="left" vertical="top" wrapText="1"/>
    </xf>
    <xf numFmtId="0" fontId="98" fillId="24" borderId="251" xfId="0" applyNumberFormat="1" applyFont="1" applyFill="1" applyBorder="1" applyAlignment="1">
      <alignment horizontal="left" vertical="top" wrapText="1"/>
    </xf>
    <xf numFmtId="0" fontId="98" fillId="24" borderId="252" xfId="0" applyNumberFormat="1" applyFont="1" applyFill="1" applyBorder="1" applyAlignment="1">
      <alignment horizontal="left" vertical="top" wrapText="1"/>
    </xf>
    <xf numFmtId="0" fontId="98" fillId="24" borderId="163" xfId="0" applyFont="1" applyFill="1" applyBorder="1" applyAlignment="1">
      <alignment horizontal="left" vertical="top" wrapText="1"/>
    </xf>
    <xf numFmtId="0" fontId="98" fillId="24" borderId="240" xfId="0" applyNumberFormat="1" applyFont="1" applyFill="1" applyBorder="1" applyAlignment="1">
      <alignment horizontal="left" vertical="top" wrapText="1"/>
    </xf>
    <xf numFmtId="0" fontId="98" fillId="24" borderId="236" xfId="0" applyNumberFormat="1" applyFont="1" applyFill="1" applyBorder="1" applyAlignment="1">
      <alignment horizontal="left" vertical="top" wrapText="1"/>
    </xf>
    <xf numFmtId="0" fontId="98" fillId="24" borderId="253" xfId="0" applyFont="1" applyFill="1" applyBorder="1" applyAlignment="1">
      <alignment horizontal="center" vertical="top" wrapText="1"/>
    </xf>
    <xf numFmtId="0" fontId="98" fillId="24" borderId="247" xfId="0" applyFont="1" applyFill="1" applyBorder="1" applyAlignment="1">
      <alignment horizontal="center" vertical="top" wrapText="1"/>
    </xf>
    <xf numFmtId="0" fontId="98" fillId="24" borderId="238" xfId="0" applyFont="1" applyFill="1" applyBorder="1" applyAlignment="1">
      <alignment horizontal="center" vertical="top" wrapText="1"/>
    </xf>
    <xf numFmtId="0" fontId="98" fillId="24" borderId="254" xfId="0" applyFont="1" applyFill="1" applyBorder="1" applyAlignment="1">
      <alignment horizontal="center" vertical="top" wrapText="1"/>
    </xf>
    <xf numFmtId="0" fontId="98" fillId="24" borderId="255" xfId="0" applyFont="1" applyFill="1" applyBorder="1" applyAlignment="1">
      <alignment horizontal="center" vertical="top" wrapText="1"/>
    </xf>
    <xf numFmtId="179" fontId="98" fillId="24" borderId="240" xfId="0" applyNumberFormat="1" applyFont="1" applyFill="1" applyBorder="1" applyAlignment="1">
      <alignment horizontal="left" vertical="top" wrapText="1"/>
    </xf>
    <xf numFmtId="0" fontId="98" fillId="24" borderId="256" xfId="0" applyFont="1" applyFill="1" applyBorder="1" applyAlignment="1">
      <alignment horizontal="left" vertical="top" wrapText="1"/>
    </xf>
    <xf numFmtId="0" fontId="98" fillId="24" borderId="257" xfId="0" applyFont="1" applyFill="1" applyBorder="1" applyAlignment="1">
      <alignment horizontal="left" vertical="top" wrapText="1"/>
    </xf>
    <xf numFmtId="0" fontId="98" fillId="24" borderId="258" xfId="0" applyFont="1" applyFill="1" applyBorder="1" applyAlignment="1">
      <alignment horizontal="left" vertical="top" wrapText="1"/>
    </xf>
    <xf numFmtId="0" fontId="98" fillId="24" borderId="259" xfId="0" applyFont="1" applyFill="1" applyBorder="1" applyAlignment="1">
      <alignment horizontal="left" vertical="top" wrapText="1"/>
    </xf>
    <xf numFmtId="49" fontId="68" fillId="0" borderId="165" xfId="0" applyNumberFormat="1" applyFont="1" applyFill="1" applyBorder="1" applyAlignment="1">
      <alignment horizontal="left" vertical="top" shrinkToFit="1"/>
    </xf>
    <xf numFmtId="0" fontId="88" fillId="24" borderId="261" xfId="0" applyFont="1" applyFill="1" applyBorder="1" applyAlignment="1">
      <alignment horizontal="center" vertical="top" shrinkToFit="1"/>
    </xf>
    <xf numFmtId="0" fontId="68" fillId="24" borderId="279" xfId="0" applyFont="1" applyFill="1" applyBorder="1" applyAlignment="1">
      <alignment horizontal="center" vertical="top" shrinkToFit="1"/>
    </xf>
    <xf numFmtId="0" fontId="68" fillId="0" borderId="278" xfId="0" applyFont="1" applyFill="1" applyBorder="1" applyAlignment="1">
      <alignment horizontal="center" vertical="top"/>
    </xf>
    <xf numFmtId="0" fontId="88" fillId="24" borderId="279" xfId="0" applyFont="1" applyFill="1" applyBorder="1" applyAlignment="1">
      <alignment horizontal="center" vertical="top" shrinkToFit="1"/>
    </xf>
    <xf numFmtId="0" fontId="88" fillId="24" borderId="280" xfId="0" applyNumberFormat="1" applyFont="1" applyFill="1" applyBorder="1" applyAlignment="1">
      <alignment horizontal="center" vertical="top" shrinkToFit="1"/>
    </xf>
    <xf numFmtId="0" fontId="68" fillId="24" borderId="190" xfId="0" applyFont="1" applyFill="1" applyBorder="1" applyAlignment="1">
      <alignment horizontal="center" vertical="top" shrinkToFit="1"/>
    </xf>
    <xf numFmtId="0" fontId="88" fillId="24" borderId="280" xfId="0" applyFont="1" applyFill="1" applyBorder="1" applyAlignment="1">
      <alignment horizontal="center" vertical="top" shrinkToFit="1"/>
    </xf>
    <xf numFmtId="0" fontId="88" fillId="24" borderId="189" xfId="0" applyFont="1" applyFill="1" applyBorder="1" applyAlignment="1">
      <alignment horizontal="center" vertical="top" shrinkToFit="1"/>
    </xf>
    <xf numFmtId="0" fontId="68" fillId="24" borderId="263" xfId="0" applyFont="1" applyFill="1" applyBorder="1" applyAlignment="1">
      <alignment horizontal="center" vertical="top" shrinkToFit="1"/>
    </xf>
    <xf numFmtId="0" fontId="68" fillId="24" borderId="191" xfId="0" applyFont="1" applyFill="1" applyBorder="1" applyAlignment="1">
      <alignment horizontal="center" vertical="top" shrinkToFit="1"/>
    </xf>
    <xf numFmtId="0" fontId="68" fillId="24" borderId="191" xfId="0" applyFont="1" applyFill="1" applyBorder="1" applyAlignment="1">
      <alignment horizontal="center" vertical="center" shrinkToFit="1"/>
    </xf>
    <xf numFmtId="0" fontId="68" fillId="24" borderId="261" xfId="0" applyFont="1" applyFill="1" applyBorder="1" applyAlignment="1">
      <alignment horizontal="center" vertical="center" shrinkToFit="1"/>
    </xf>
    <xf numFmtId="0" fontId="68" fillId="24" borderId="263" xfId="0" applyFont="1" applyFill="1" applyBorder="1" applyAlignment="1">
      <alignment horizontal="center" vertical="center" shrinkToFit="1"/>
    </xf>
    <xf numFmtId="0" fontId="68" fillId="24" borderId="189" xfId="0" applyFont="1" applyFill="1" applyBorder="1" applyAlignment="1">
      <alignment horizontal="center" vertical="center" shrinkToFit="1"/>
    </xf>
    <xf numFmtId="179" fontId="78" fillId="24" borderId="191" xfId="0" applyNumberFormat="1" applyFont="1" applyFill="1" applyBorder="1" applyAlignment="1">
      <alignment horizontal="center" vertical="top" shrinkToFit="1"/>
    </xf>
    <xf numFmtId="179" fontId="68" fillId="24" borderId="261" xfId="0" applyNumberFormat="1" applyFont="1" applyFill="1" applyBorder="1" applyAlignment="1">
      <alignment horizontal="center" vertical="top" shrinkToFit="1"/>
    </xf>
    <xf numFmtId="179" fontId="78" fillId="24" borderId="261" xfId="0" applyNumberFormat="1" applyFont="1" applyFill="1" applyBorder="1" applyAlignment="1">
      <alignment horizontal="center" vertical="top" shrinkToFit="1"/>
    </xf>
    <xf numFmtId="179" fontId="68" fillId="24" borderId="280" xfId="0" applyNumberFormat="1" applyFont="1" applyFill="1" applyBorder="1" applyAlignment="1">
      <alignment horizontal="center" vertical="top" shrinkToFit="1"/>
    </xf>
    <xf numFmtId="0" fontId="68" fillId="24" borderId="280" xfId="0" applyFont="1" applyFill="1" applyBorder="1" applyAlignment="1">
      <alignment horizontal="center" vertical="top" shrinkToFit="1"/>
    </xf>
    <xf numFmtId="0" fontId="68" fillId="24" borderId="176" xfId="0" applyFont="1" applyFill="1" applyBorder="1" applyAlignment="1">
      <alignment vertical="center" shrinkToFit="1"/>
    </xf>
    <xf numFmtId="0" fontId="68" fillId="24" borderId="260" xfId="0" applyFont="1" applyFill="1" applyBorder="1" applyAlignment="1">
      <alignment horizontal="center" vertical="top" shrinkToFit="1"/>
    </xf>
    <xf numFmtId="0" fontId="68" fillId="24" borderId="261" xfId="0" applyFont="1" applyFill="1" applyBorder="1" applyAlignment="1">
      <alignment horizontal="center" vertical="top" shrinkToFit="1"/>
    </xf>
    <xf numFmtId="0" fontId="68" fillId="24" borderId="281" xfId="0" applyFont="1" applyFill="1" applyBorder="1" applyAlignment="1">
      <alignment horizontal="center" vertical="top" shrinkToFit="1"/>
    </xf>
    <xf numFmtId="0" fontId="68" fillId="24" borderId="191" xfId="0" applyNumberFormat="1" applyFont="1" applyFill="1" applyBorder="1" applyAlignment="1">
      <alignment horizontal="center" vertical="center" shrinkToFit="1"/>
    </xf>
    <xf numFmtId="0" fontId="68" fillId="24" borderId="282" xfId="0" applyNumberFormat="1" applyFont="1" applyFill="1" applyBorder="1" applyAlignment="1">
      <alignment horizontal="center" vertical="center" shrinkToFit="1"/>
    </xf>
    <xf numFmtId="0" fontId="68" fillId="24" borderId="280" xfId="0" applyNumberFormat="1" applyFont="1" applyFill="1" applyBorder="1" applyAlignment="1">
      <alignment horizontal="center" vertical="center" shrinkToFit="1"/>
    </xf>
    <xf numFmtId="0" fontId="68" fillId="24" borderId="283" xfId="0" applyNumberFormat="1" applyFont="1" applyFill="1" applyBorder="1" applyAlignment="1">
      <alignment horizontal="center" vertical="center" shrinkToFit="1"/>
    </xf>
    <xf numFmtId="0" fontId="68" fillId="24" borderId="260" xfId="0" applyNumberFormat="1" applyFont="1" applyFill="1" applyBorder="1" applyAlignment="1">
      <alignment horizontal="center" vertical="center" shrinkToFit="1"/>
    </xf>
    <xf numFmtId="0" fontId="68" fillId="24" borderId="284" xfId="0" applyNumberFormat="1" applyFont="1" applyFill="1" applyBorder="1" applyAlignment="1">
      <alignment horizontal="center" vertical="center" shrinkToFit="1"/>
    </xf>
    <xf numFmtId="0" fontId="68" fillId="24" borderId="285" xfId="0" applyNumberFormat="1" applyFont="1" applyFill="1" applyBorder="1" applyAlignment="1">
      <alignment horizontal="center" vertical="center" shrinkToFit="1"/>
    </xf>
    <xf numFmtId="0" fontId="88" fillId="24" borderId="286" xfId="0" applyNumberFormat="1" applyFont="1" applyFill="1" applyBorder="1" applyAlignment="1">
      <alignment horizontal="center" vertical="center" shrinkToFit="1"/>
    </xf>
    <xf numFmtId="0" fontId="88" fillId="24" borderId="287" xfId="0" applyNumberFormat="1" applyFont="1" applyFill="1" applyBorder="1" applyAlignment="1">
      <alignment horizontal="center" vertical="center" shrinkToFit="1"/>
    </xf>
    <xf numFmtId="0" fontId="88" fillId="24" borderId="288" xfId="0" applyNumberFormat="1" applyFont="1" applyFill="1" applyBorder="1" applyAlignment="1">
      <alignment horizontal="center" vertical="center" shrinkToFit="1"/>
    </xf>
    <xf numFmtId="0" fontId="78" fillId="24" borderId="184" xfId="0" applyFont="1" applyFill="1" applyBorder="1" applyAlignment="1">
      <alignment horizontal="center" vertical="top" shrinkToFit="1"/>
    </xf>
    <xf numFmtId="0" fontId="68" fillId="24" borderId="279" xfId="0" applyNumberFormat="1" applyFont="1" applyFill="1" applyBorder="1" applyAlignment="1">
      <alignment horizontal="center" vertical="center" shrinkToFit="1"/>
    </xf>
    <xf numFmtId="0" fontId="68" fillId="24" borderId="190" xfId="0" applyNumberFormat="1" applyFont="1" applyFill="1" applyBorder="1" applyAlignment="1">
      <alignment horizontal="center" vertical="center" shrinkToFit="1"/>
    </xf>
    <xf numFmtId="0" fontId="68" fillId="24" borderId="289" xfId="0" applyFont="1" applyFill="1" applyBorder="1" applyAlignment="1">
      <alignment horizontal="center" vertical="top" shrinkToFit="1"/>
    </xf>
    <xf numFmtId="0" fontId="68" fillId="24" borderId="283" xfId="0" applyFont="1" applyFill="1" applyBorder="1" applyAlignment="1">
      <alignment horizontal="center" vertical="top" shrinkToFit="1"/>
    </xf>
    <xf numFmtId="0" fontId="68" fillId="24" borderId="290" xfId="0" applyFont="1" applyFill="1" applyBorder="1" applyAlignment="1">
      <alignment horizontal="center" vertical="top" shrinkToFit="1"/>
    </xf>
    <xf numFmtId="0" fontId="68" fillId="24" borderId="291" xfId="0" applyFont="1" applyFill="1" applyBorder="1" applyAlignment="1">
      <alignment horizontal="center" vertical="top" shrinkToFit="1"/>
    </xf>
    <xf numFmtId="179" fontId="88" fillId="24" borderId="279" xfId="0" applyNumberFormat="1" applyFont="1" applyFill="1" applyBorder="1" applyAlignment="1">
      <alignment horizontal="center" vertical="center" shrinkToFit="1"/>
    </xf>
    <xf numFmtId="0" fontId="88" fillId="24" borderId="261" xfId="0" applyFont="1" applyFill="1" applyBorder="1" applyAlignment="1">
      <alignment horizontal="center" vertical="center" shrinkToFit="1"/>
    </xf>
    <xf numFmtId="0" fontId="89" fillId="24" borderId="280" xfId="0" applyFont="1" applyFill="1" applyBorder="1" applyAlignment="1">
      <alignment horizontal="center" vertical="center" shrinkToFit="1"/>
    </xf>
    <xf numFmtId="0" fontId="88" fillId="24" borderId="190" xfId="0" applyFont="1" applyFill="1" applyBorder="1" applyAlignment="1">
      <alignment horizontal="center" vertical="top" shrinkToFit="1"/>
    </xf>
    <xf numFmtId="0" fontId="88" fillId="24" borderId="292" xfId="0" applyFont="1" applyFill="1" applyBorder="1" applyAlignment="1">
      <alignment horizontal="center" vertical="top" shrinkToFit="1"/>
    </xf>
    <xf numFmtId="0" fontId="88" fillId="24" borderId="293" xfId="0" applyFont="1" applyFill="1" applyBorder="1" applyAlignment="1">
      <alignment horizontal="center" vertical="top" shrinkToFit="1"/>
    </xf>
    <xf numFmtId="0" fontId="88" fillId="24" borderId="294" xfId="0" applyFont="1" applyFill="1" applyBorder="1" applyAlignment="1">
      <alignment horizontal="center" vertical="top" shrinkToFit="1"/>
    </xf>
    <xf numFmtId="0" fontId="88" fillId="24" borderId="295" xfId="0" applyFont="1" applyFill="1" applyBorder="1" applyAlignment="1">
      <alignment horizontal="center" vertical="top" shrinkToFit="1"/>
    </xf>
    <xf numFmtId="49" fontId="68" fillId="0" borderId="205" xfId="0" applyNumberFormat="1" applyFont="1" applyFill="1" applyBorder="1" applyAlignment="1">
      <alignment horizontal="center" vertical="top" wrapText="1"/>
    </xf>
    <xf numFmtId="0" fontId="68" fillId="0" borderId="207" xfId="0" applyFont="1" applyFill="1" applyBorder="1" applyAlignment="1">
      <alignment horizontal="center" vertical="top" wrapText="1"/>
    </xf>
    <xf numFmtId="0" fontId="68" fillId="0" borderId="310" xfId="0" applyFont="1" applyFill="1" applyBorder="1" applyAlignment="1">
      <alignment horizontal="center" vertical="center" shrinkToFit="1"/>
    </xf>
    <xf numFmtId="0" fontId="68" fillId="0" borderId="206" xfId="0" applyFont="1" applyFill="1" applyBorder="1" applyAlignment="1">
      <alignment horizontal="center" vertical="center" shrinkToFit="1"/>
    </xf>
    <xf numFmtId="0" fontId="68" fillId="0" borderId="208" xfId="0" applyFont="1" applyFill="1" applyBorder="1" applyAlignment="1">
      <alignment horizontal="center" vertical="center" shrinkToFit="1"/>
    </xf>
    <xf numFmtId="192" fontId="68" fillId="0" borderId="206" xfId="0" applyNumberFormat="1" applyFont="1" applyFill="1" applyBorder="1" applyAlignment="1">
      <alignment horizontal="center" vertical="center"/>
    </xf>
    <xf numFmtId="0" fontId="68" fillId="0" borderId="205" xfId="0" applyFont="1" applyFill="1" applyBorder="1" applyAlignment="1">
      <alignment horizontal="center" vertical="top" wrapText="1"/>
    </xf>
    <xf numFmtId="0" fontId="68" fillId="0" borderId="206" xfId="0" applyFont="1" applyFill="1" applyBorder="1" applyAlignment="1">
      <alignment horizontal="center" vertical="top" wrapText="1"/>
    </xf>
    <xf numFmtId="0" fontId="68" fillId="0" borderId="310" xfId="0" applyFont="1" applyFill="1" applyBorder="1" applyAlignment="1">
      <alignment horizontal="center" vertical="top" wrapText="1"/>
    </xf>
    <xf numFmtId="0" fontId="68" fillId="0" borderId="177" xfId="0" applyFont="1" applyFill="1" applyBorder="1" applyAlignment="1">
      <alignment horizontal="center" vertical="top" wrapText="1"/>
    </xf>
    <xf numFmtId="0" fontId="68" fillId="0" borderId="205" xfId="0" applyFont="1" applyFill="1" applyBorder="1" applyAlignment="1">
      <alignment horizontal="left" vertical="top" wrapText="1"/>
    </xf>
    <xf numFmtId="0" fontId="68" fillId="0" borderId="206" xfId="0" applyFont="1" applyFill="1" applyBorder="1" applyAlignment="1">
      <alignment horizontal="left" vertical="top" wrapText="1"/>
    </xf>
    <xf numFmtId="0" fontId="80" fillId="0" borderId="205" xfId="0" applyFont="1" applyFill="1" applyBorder="1" applyAlignment="1">
      <alignment horizontal="left" vertical="center" shrinkToFit="1"/>
    </xf>
    <xf numFmtId="0" fontId="80" fillId="0" borderId="207" xfId="0" applyFont="1" applyFill="1" applyBorder="1" applyAlignment="1">
      <alignment horizontal="left" vertical="center" shrinkToFit="1"/>
    </xf>
    <xf numFmtId="0" fontId="80" fillId="0" borderId="206" xfId="0" applyFont="1" applyFill="1" applyBorder="1" applyAlignment="1">
      <alignment horizontal="left" vertical="center" shrinkToFit="1"/>
    </xf>
    <xf numFmtId="179" fontId="68" fillId="0" borderId="205" xfId="0" applyNumberFormat="1" applyFont="1" applyFill="1" applyBorder="1" applyAlignment="1">
      <alignment vertical="center" shrinkToFit="1"/>
    </xf>
    <xf numFmtId="179" fontId="68" fillId="0" borderId="207" xfId="0" applyNumberFormat="1" applyFont="1" applyFill="1" applyBorder="1" applyAlignment="1">
      <alignment vertical="center" shrinkToFit="1"/>
    </xf>
    <xf numFmtId="179" fontId="68" fillId="0" borderId="206" xfId="0" applyNumberFormat="1" applyFont="1" applyFill="1" applyBorder="1" applyAlignment="1">
      <alignment vertical="center" shrinkToFit="1"/>
    </xf>
    <xf numFmtId="0" fontId="68" fillId="0" borderId="178" xfId="0" applyFont="1" applyFill="1" applyBorder="1" applyAlignment="1">
      <alignment horizontal="center" vertical="center" shrinkToFit="1"/>
    </xf>
    <xf numFmtId="0" fontId="68" fillId="0" borderId="310" xfId="0" applyFont="1" applyFill="1" applyBorder="1" applyAlignment="1">
      <alignment horizontal="left" vertical="top" shrinkToFit="1"/>
    </xf>
    <xf numFmtId="0" fontId="68" fillId="0" borderId="199" xfId="0" applyFont="1" applyFill="1" applyBorder="1" applyAlignment="1">
      <alignment horizontal="left" vertical="top" shrinkToFit="1"/>
    </xf>
    <xf numFmtId="0" fontId="68" fillId="0" borderId="207" xfId="0" applyFont="1" applyFill="1" applyBorder="1" applyAlignment="1">
      <alignment horizontal="left" vertical="top" wrapText="1"/>
    </xf>
    <xf numFmtId="0" fontId="68" fillId="0" borderId="310" xfId="0" applyNumberFormat="1" applyFont="1" applyFill="1" applyBorder="1" applyAlignment="1">
      <alignment vertical="center" shrinkToFit="1"/>
    </xf>
    <xf numFmtId="182" fontId="68" fillId="0" borderId="206" xfId="0" applyNumberFormat="1" applyFont="1" applyFill="1" applyBorder="1" applyAlignment="1">
      <alignment vertical="center" shrinkToFit="1"/>
    </xf>
    <xf numFmtId="0" fontId="68" fillId="0" borderId="203" xfId="0" applyNumberFormat="1" applyFont="1" applyFill="1" applyBorder="1" applyAlignment="1">
      <alignment vertical="center" shrinkToFit="1"/>
    </xf>
    <xf numFmtId="0" fontId="68" fillId="0" borderId="205" xfId="0" applyNumberFormat="1" applyFont="1" applyFill="1" applyBorder="1" applyAlignment="1">
      <alignment vertical="center" shrinkToFit="1"/>
    </xf>
    <xf numFmtId="184" fontId="68" fillId="0" borderId="217" xfId="0" applyNumberFormat="1" applyFont="1" applyFill="1" applyBorder="1" applyAlignment="1">
      <alignment vertical="center" shrinkToFit="1"/>
    </xf>
    <xf numFmtId="182" fontId="68" fillId="0" borderId="200" xfId="0" applyNumberFormat="1" applyFont="1" applyFill="1" applyBorder="1" applyAlignment="1">
      <alignment vertical="center" shrinkToFit="1"/>
    </xf>
    <xf numFmtId="184" fontId="68" fillId="0" borderId="203" xfId="0" applyNumberFormat="1" applyFont="1" applyFill="1" applyBorder="1" applyAlignment="1">
      <alignment vertical="center" shrinkToFit="1"/>
    </xf>
    <xf numFmtId="184" fontId="68" fillId="0" borderId="311" xfId="0" applyNumberFormat="1" applyFont="1" applyFill="1" applyBorder="1" applyAlignment="1">
      <alignment vertical="center" shrinkToFit="1"/>
    </xf>
    <xf numFmtId="184" fontId="68" fillId="0" borderId="312" xfId="0" applyNumberFormat="1" applyFont="1" applyFill="1" applyBorder="1" applyAlignment="1">
      <alignment vertical="center" shrinkToFit="1"/>
    </xf>
    <xf numFmtId="184" fontId="68" fillId="0" borderId="313" xfId="0" applyNumberFormat="1" applyFont="1" applyFill="1" applyBorder="1" applyAlignment="1">
      <alignment vertical="center" shrinkToFit="1"/>
    </xf>
    <xf numFmtId="0" fontId="68" fillId="0" borderId="212" xfId="0" applyNumberFormat="1" applyFont="1" applyFill="1" applyBorder="1" applyAlignment="1">
      <alignment vertical="center" shrinkToFit="1"/>
    </xf>
    <xf numFmtId="179" fontId="68" fillId="0" borderId="207" xfId="0" applyNumberFormat="1" applyFont="1" applyFill="1" applyBorder="1" applyAlignment="1">
      <alignment vertical="top" shrinkToFit="1"/>
    </xf>
    <xf numFmtId="179" fontId="68" fillId="0" borderId="178" xfId="0" applyNumberFormat="1" applyFont="1" applyFill="1" applyBorder="1" applyAlignment="1">
      <alignment vertical="top" shrinkToFit="1"/>
    </xf>
    <xf numFmtId="0" fontId="68" fillId="0" borderId="208" xfId="0" applyFont="1" applyFill="1" applyBorder="1" applyAlignment="1">
      <alignment horizontal="left" vertical="top" wrapText="1"/>
    </xf>
    <xf numFmtId="0" fontId="68" fillId="0" borderId="207" xfId="0" applyFont="1" applyFill="1" applyBorder="1" applyAlignment="1">
      <alignment horizontal="center" vertical="center" shrinkToFit="1"/>
    </xf>
    <xf numFmtId="194" fontId="68" fillId="0" borderId="310" xfId="0" applyNumberFormat="1" applyFont="1" applyFill="1" applyBorder="1" applyAlignment="1">
      <alignment vertical="center" shrinkToFit="1"/>
    </xf>
    <xf numFmtId="194" fontId="68" fillId="0" borderId="206" xfId="0" applyNumberFormat="1" applyFont="1" applyFill="1" applyBorder="1" applyAlignment="1">
      <alignment vertical="center" shrinkToFit="1"/>
    </xf>
    <xf numFmtId="194" fontId="68" fillId="0" borderId="205" xfId="0" applyNumberFormat="1" applyFont="1" applyFill="1" applyBorder="1" applyAlignment="1">
      <alignment vertical="center" shrinkToFit="1"/>
    </xf>
    <xf numFmtId="0" fontId="68" fillId="0" borderId="314" xfId="0" applyFont="1" applyFill="1" applyBorder="1" applyAlignment="1">
      <alignment horizontal="center" vertical="center" shrinkToFit="1"/>
    </xf>
    <xf numFmtId="0" fontId="68" fillId="0" borderId="217" xfId="0" applyFont="1" applyFill="1" applyBorder="1" applyAlignment="1">
      <alignment horizontal="center" vertical="center" shrinkToFit="1"/>
    </xf>
    <xf numFmtId="0" fontId="68" fillId="0" borderId="219" xfId="0" applyFont="1" applyFill="1" applyBorder="1" applyAlignment="1">
      <alignment horizontal="center" vertical="center" shrinkToFit="1"/>
    </xf>
    <xf numFmtId="0" fontId="68" fillId="0" borderId="220" xfId="0" applyFont="1" applyFill="1" applyBorder="1" applyAlignment="1">
      <alignment horizontal="center" vertical="center" shrinkToFit="1"/>
    </xf>
    <xf numFmtId="179" fontId="68" fillId="0" borderId="310" xfId="0" applyNumberFormat="1" applyFont="1" applyFill="1" applyBorder="1" applyAlignment="1">
      <alignment vertical="center" shrinkToFit="1"/>
    </xf>
    <xf numFmtId="177" fontId="68" fillId="0" borderId="206" xfId="0" applyNumberFormat="1" applyFont="1" applyFill="1" applyBorder="1" applyAlignment="1">
      <alignment vertical="center" shrinkToFit="1"/>
    </xf>
    <xf numFmtId="0" fontId="68" fillId="0" borderId="205" xfId="0" applyFont="1" applyFill="1" applyBorder="1" applyAlignment="1">
      <alignment horizontal="center" vertical="center" shrinkToFit="1"/>
    </xf>
    <xf numFmtId="183" fontId="68" fillId="0" borderId="206" xfId="0" applyNumberFormat="1" applyFont="1" applyFill="1" applyBorder="1" applyAlignment="1">
      <alignment vertical="center" shrinkToFit="1"/>
    </xf>
    <xf numFmtId="183" fontId="68" fillId="0" borderId="186" xfId="0" applyNumberFormat="1" applyFont="1" applyFill="1" applyBorder="1" applyAlignment="1">
      <alignment vertical="center" shrinkToFit="1"/>
    </xf>
    <xf numFmtId="183" fontId="68" fillId="0" borderId="187" xfId="0" applyNumberFormat="1" applyFont="1" applyFill="1" applyBorder="1" applyAlignment="1">
      <alignment vertical="center" shrinkToFit="1"/>
    </xf>
    <xf numFmtId="0" fontId="68" fillId="0" borderId="315" xfId="0" applyFont="1" applyFill="1" applyBorder="1" applyAlignment="1">
      <alignment horizontal="left" vertical="top" wrapText="1"/>
    </xf>
    <xf numFmtId="0" fontId="68" fillId="0" borderId="316" xfId="0" applyFont="1" applyFill="1" applyBorder="1" applyAlignment="1">
      <alignment horizontal="left" vertical="top" wrapText="1"/>
    </xf>
    <xf numFmtId="49" fontId="68" fillId="24" borderId="236" xfId="0" applyNumberFormat="1" applyFont="1" applyFill="1" applyBorder="1" applyAlignment="1">
      <alignment horizontal="center" vertical="top" shrinkToFit="1"/>
    </xf>
    <xf numFmtId="0" fontId="68" fillId="24" borderId="237" xfId="0" applyFont="1" applyFill="1" applyBorder="1" applyAlignment="1">
      <alignment horizontal="center" vertical="top" shrinkToFit="1"/>
    </xf>
    <xf numFmtId="0" fontId="68" fillId="24" borderId="238" xfId="0" applyNumberFormat="1" applyFont="1" applyFill="1" applyBorder="1" applyAlignment="1">
      <alignment horizontal="center" vertical="top" shrinkToFit="1"/>
    </xf>
    <xf numFmtId="0" fontId="68" fillId="24" borderId="266" xfId="0" applyFont="1" applyFill="1" applyBorder="1" applyAlignment="1">
      <alignment horizontal="center" vertical="top" shrinkToFit="1"/>
    </xf>
    <xf numFmtId="0" fontId="68" fillId="24" borderId="157" xfId="0" applyFont="1" applyFill="1" applyBorder="1" applyAlignment="1">
      <alignment horizontal="center" vertical="top" shrinkToFit="1"/>
    </xf>
    <xf numFmtId="0" fontId="68" fillId="24" borderId="240" xfId="0" applyFont="1" applyFill="1" applyBorder="1" applyAlignment="1">
      <alignment horizontal="center" vertical="top" shrinkToFit="1"/>
    </xf>
    <xf numFmtId="0" fontId="68" fillId="24" borderId="237" xfId="0" applyNumberFormat="1" applyFont="1" applyFill="1" applyBorder="1" applyAlignment="1">
      <alignment horizontal="center" vertical="top" shrinkToFit="1"/>
    </xf>
    <xf numFmtId="0" fontId="68" fillId="24" borderId="236" xfId="0" applyFont="1" applyFill="1" applyBorder="1" applyAlignment="1">
      <alignment horizontal="center" vertical="top" shrinkToFit="1"/>
    </xf>
    <xf numFmtId="0" fontId="68" fillId="24" borderId="238" xfId="0" applyFont="1" applyFill="1" applyBorder="1" applyAlignment="1">
      <alignment horizontal="center" vertical="top" shrinkToFit="1"/>
    </xf>
    <xf numFmtId="0" fontId="68" fillId="24" borderId="321" xfId="0" applyFont="1" applyFill="1" applyBorder="1" applyAlignment="1">
      <alignment horizontal="center" vertical="center" shrinkToFit="1"/>
    </xf>
    <xf numFmtId="0" fontId="68" fillId="24" borderId="60" xfId="0" applyFont="1" applyFill="1" applyBorder="1" applyAlignment="1">
      <alignment horizontal="center" vertical="center" shrinkToFit="1"/>
    </xf>
    <xf numFmtId="0" fontId="68" fillId="24" borderId="322" xfId="0" applyFont="1" applyFill="1" applyBorder="1" applyAlignment="1">
      <alignment horizontal="center" vertical="center" shrinkToFit="1"/>
    </xf>
    <xf numFmtId="0" fontId="68" fillId="24" borderId="243" xfId="0" applyFont="1" applyFill="1" applyBorder="1" applyAlignment="1">
      <alignment horizontal="center" vertical="top" shrinkToFit="1"/>
    </xf>
    <xf numFmtId="0" fontId="68" fillId="24" borderId="239" xfId="0" applyFont="1" applyFill="1" applyBorder="1" applyAlignment="1">
      <alignment horizontal="center" vertical="top" shrinkToFit="1"/>
    </xf>
    <xf numFmtId="179" fontId="68" fillId="24" borderId="243" xfId="0" applyNumberFormat="1" applyFont="1" applyFill="1" applyBorder="1" applyAlignment="1">
      <alignment horizontal="center" vertical="top" shrinkToFit="1"/>
    </xf>
    <xf numFmtId="179" fontId="68" fillId="24" borderId="238" xfId="0" applyNumberFormat="1" applyFont="1" applyFill="1" applyBorder="1" applyAlignment="1">
      <alignment horizontal="center" vertical="top" shrinkToFit="1"/>
    </xf>
    <xf numFmtId="179" fontId="68" fillId="24" borderId="237" xfId="0" applyNumberFormat="1" applyFont="1" applyFill="1" applyBorder="1" applyAlignment="1">
      <alignment horizontal="center" vertical="top" shrinkToFit="1"/>
    </xf>
    <xf numFmtId="0" fontId="68" fillId="24" borderId="323" xfId="0" applyFont="1" applyFill="1" applyBorder="1" applyAlignment="1">
      <alignment horizontal="center" vertical="top" shrinkToFit="1"/>
    </xf>
    <xf numFmtId="0" fontId="68" fillId="24" borderId="192" xfId="0" applyFont="1" applyFill="1" applyBorder="1" applyAlignment="1">
      <alignment horizontal="center" vertical="top" shrinkToFit="1"/>
    </xf>
    <xf numFmtId="0" fontId="68" fillId="24" borderId="244" xfId="0" applyFont="1" applyFill="1" applyBorder="1" applyAlignment="1">
      <alignment horizontal="center" vertical="top" shrinkToFit="1"/>
    </xf>
    <xf numFmtId="0" fontId="68" fillId="24" borderId="323" xfId="0" applyNumberFormat="1" applyFont="1" applyFill="1" applyBorder="1" applyAlignment="1">
      <alignment horizontal="center" vertical="top" shrinkToFit="1"/>
    </xf>
    <xf numFmtId="0" fontId="68" fillId="24" borderId="246" xfId="0" applyNumberFormat="1" applyFont="1" applyFill="1" applyBorder="1" applyAlignment="1">
      <alignment horizontal="center" vertical="top" shrinkToFit="1"/>
    </xf>
    <xf numFmtId="0" fontId="68" fillId="24" borderId="247" xfId="0" applyNumberFormat="1" applyFont="1" applyFill="1" applyBorder="1" applyAlignment="1">
      <alignment horizontal="center" vertical="top" shrinkToFit="1"/>
    </xf>
    <xf numFmtId="0" fontId="68" fillId="24" borderId="244" xfId="0" applyNumberFormat="1" applyFont="1" applyFill="1" applyBorder="1" applyAlignment="1">
      <alignment horizontal="center" vertical="top" shrinkToFit="1"/>
    </xf>
    <xf numFmtId="0" fontId="68" fillId="24" borderId="248" xfId="0" applyNumberFormat="1" applyFont="1" applyFill="1" applyBorder="1" applyAlignment="1">
      <alignment horizontal="center" vertical="top" shrinkToFit="1"/>
    </xf>
    <xf numFmtId="0" fontId="68" fillId="24" borderId="249" xfId="0" applyNumberFormat="1" applyFont="1" applyFill="1" applyBorder="1" applyAlignment="1">
      <alignment horizontal="center" vertical="top" shrinkToFit="1"/>
    </xf>
    <xf numFmtId="0" fontId="68" fillId="24" borderId="250" xfId="0" applyNumberFormat="1" applyFont="1" applyFill="1" applyBorder="1" applyAlignment="1">
      <alignment horizontal="center" vertical="top" shrinkToFit="1"/>
    </xf>
    <xf numFmtId="0" fontId="68" fillId="24" borderId="251" xfId="0" applyNumberFormat="1" applyFont="1" applyFill="1" applyBorder="1" applyAlignment="1">
      <alignment horizontal="center" vertical="top" shrinkToFit="1"/>
    </xf>
    <xf numFmtId="0" fontId="68" fillId="24" borderId="252" xfId="0" applyNumberFormat="1" applyFont="1" applyFill="1" applyBorder="1" applyAlignment="1">
      <alignment horizontal="center" vertical="top" shrinkToFit="1"/>
    </xf>
    <xf numFmtId="0" fontId="68" fillId="24" borderId="243" xfId="0" applyNumberFormat="1" applyFont="1" applyFill="1" applyBorder="1" applyAlignment="1">
      <alignment horizontal="center" vertical="top" shrinkToFit="1"/>
    </xf>
    <xf numFmtId="0" fontId="68" fillId="24" borderId="163" xfId="0" applyFont="1" applyFill="1" applyBorder="1" applyAlignment="1">
      <alignment horizontal="center" vertical="top" shrinkToFit="1"/>
    </xf>
    <xf numFmtId="0" fontId="68" fillId="24" borderId="236" xfId="0" applyNumberFormat="1" applyFont="1" applyFill="1" applyBorder="1" applyAlignment="1">
      <alignment horizontal="center" vertical="top" shrinkToFit="1"/>
    </xf>
    <xf numFmtId="0" fontId="68" fillId="24" borderId="324" xfId="0" applyFont="1" applyFill="1" applyBorder="1" applyAlignment="1">
      <alignment horizontal="center" vertical="top" shrinkToFit="1"/>
    </xf>
    <xf numFmtId="0" fontId="68" fillId="24" borderId="247" xfId="0" applyFont="1" applyFill="1" applyBorder="1" applyAlignment="1">
      <alignment horizontal="center" vertical="top" shrinkToFit="1"/>
    </xf>
    <xf numFmtId="0" fontId="68" fillId="24" borderId="254" xfId="0" applyFont="1" applyFill="1" applyBorder="1" applyAlignment="1">
      <alignment horizontal="center" vertical="top" shrinkToFit="1"/>
    </xf>
    <xf numFmtId="0" fontId="68" fillId="24" borderId="255" xfId="0" applyFont="1" applyFill="1" applyBorder="1" applyAlignment="1">
      <alignment horizontal="center" vertical="top" shrinkToFit="1"/>
    </xf>
    <xf numFmtId="179" fontId="68" fillId="24" borderId="323" xfId="0" applyNumberFormat="1" applyFont="1" applyFill="1" applyBorder="1" applyAlignment="1">
      <alignment horizontal="center" vertical="top" shrinkToFit="1"/>
    </xf>
    <xf numFmtId="0" fontId="68" fillId="24" borderId="256" xfId="0" applyFont="1" applyFill="1" applyBorder="1" applyAlignment="1">
      <alignment horizontal="center" vertical="top" shrinkToFit="1"/>
    </xf>
    <xf numFmtId="0" fontId="68" fillId="24" borderId="257" xfId="0" applyFont="1" applyFill="1" applyBorder="1" applyAlignment="1">
      <alignment horizontal="center" vertical="top" shrinkToFit="1"/>
    </xf>
    <xf numFmtId="0" fontId="68" fillId="24" borderId="258" xfId="0" applyFont="1" applyFill="1" applyBorder="1" applyAlignment="1">
      <alignment horizontal="center" vertical="top" shrinkToFit="1"/>
    </xf>
    <xf numFmtId="0" fontId="68" fillId="24" borderId="259" xfId="0" applyFont="1" applyFill="1" applyBorder="1" applyAlignment="1">
      <alignment horizontal="center" vertical="top" shrinkToFit="1"/>
    </xf>
    <xf numFmtId="49" fontId="68" fillId="0" borderId="165" xfId="0" applyNumberFormat="1" applyFont="1" applyFill="1" applyBorder="1" applyAlignment="1">
      <alignment horizontal="center" vertical="top" wrapText="1"/>
    </xf>
    <xf numFmtId="0" fontId="68" fillId="0" borderId="296" xfId="0" applyFont="1" applyFill="1" applyBorder="1" applyAlignment="1">
      <alignment horizontal="left" vertical="top" wrapText="1"/>
    </xf>
    <xf numFmtId="0" fontId="68" fillId="0" borderId="296" xfId="0" applyFont="1" applyFill="1" applyBorder="1" applyAlignment="1">
      <alignment horizontal="center" vertical="center" shrinkToFit="1"/>
    </xf>
    <xf numFmtId="0" fontId="68" fillId="24" borderId="296" xfId="0" applyFont="1" applyFill="1" applyBorder="1" applyAlignment="1">
      <alignment horizontal="center" vertical="center" shrinkToFit="1"/>
    </xf>
    <xf numFmtId="0" fontId="68" fillId="0" borderId="32" xfId="0" applyFont="1" applyFill="1" applyBorder="1" applyAlignment="1">
      <alignment horizontal="center" vertical="top" wrapText="1"/>
    </xf>
    <xf numFmtId="0" fontId="68" fillId="0" borderId="327" xfId="0" applyFont="1" applyFill="1" applyBorder="1" applyAlignment="1">
      <alignment horizontal="center" vertical="center" shrinkToFit="1"/>
    </xf>
    <xf numFmtId="192" fontId="68" fillId="0" borderId="296" xfId="0" applyNumberFormat="1" applyFont="1" applyFill="1" applyBorder="1" applyAlignment="1">
      <alignment horizontal="center" vertical="center"/>
    </xf>
    <xf numFmtId="0" fontId="68" fillId="24" borderId="165" xfId="0" applyFont="1" applyFill="1" applyBorder="1" applyAlignment="1">
      <alignment horizontal="left" vertical="top" wrapText="1"/>
    </xf>
    <xf numFmtId="0" fontId="68" fillId="24" borderId="277" xfId="0" applyFont="1" applyFill="1" applyBorder="1" applyAlignment="1">
      <alignment horizontal="left" vertical="top" wrapText="1"/>
    </xf>
    <xf numFmtId="0" fontId="68" fillId="24" borderId="296" xfId="0" applyFont="1" applyFill="1" applyBorder="1" applyAlignment="1">
      <alignment horizontal="left" vertical="top" wrapText="1"/>
    </xf>
    <xf numFmtId="0" fontId="68" fillId="0" borderId="310" xfId="0" applyFont="1" applyFill="1" applyBorder="1" applyAlignment="1">
      <alignment horizontal="left" vertical="top" wrapText="1"/>
    </xf>
    <xf numFmtId="0" fontId="68" fillId="0" borderId="165" xfId="0" applyFont="1" applyFill="1" applyBorder="1" applyAlignment="1">
      <alignment horizontal="left" vertical="center" shrinkToFit="1"/>
    </xf>
    <xf numFmtId="0" fontId="68" fillId="0" borderId="277" xfId="0" applyFont="1" applyFill="1" applyBorder="1" applyAlignment="1">
      <alignment horizontal="left" vertical="center" shrinkToFit="1"/>
    </xf>
    <xf numFmtId="0" fontId="68" fillId="0" borderId="296" xfId="0" applyFont="1" applyFill="1" applyBorder="1" applyAlignment="1">
      <alignment horizontal="left" vertical="center" shrinkToFit="1"/>
    </xf>
    <xf numFmtId="0" fontId="68" fillId="0" borderId="0" xfId="0" applyFont="1" applyFill="1" applyBorder="1" applyAlignment="1">
      <alignment horizontal="left" vertical="center" shrinkToFit="1"/>
    </xf>
    <xf numFmtId="179" fontId="68" fillId="24" borderId="165" xfId="0" applyNumberFormat="1" applyFont="1" applyFill="1" applyBorder="1" applyAlignment="1">
      <alignment vertical="center" shrinkToFit="1"/>
    </xf>
    <xf numFmtId="179" fontId="68" fillId="24" borderId="277" xfId="0" applyNumberFormat="1" applyFont="1" applyFill="1" applyBorder="1" applyAlignment="1">
      <alignment vertical="center" shrinkToFit="1"/>
    </xf>
    <xf numFmtId="179" fontId="68" fillId="24" borderId="296" xfId="0" applyNumberFormat="1" applyFont="1" applyFill="1" applyBorder="1" applyAlignment="1">
      <alignment vertical="center" shrinkToFit="1"/>
    </xf>
    <xf numFmtId="0" fontId="68" fillId="0" borderId="328" xfId="0" applyFont="1" applyFill="1" applyBorder="1" applyAlignment="1">
      <alignment horizontal="center" vertical="center" shrinkToFit="1"/>
    </xf>
    <xf numFmtId="0" fontId="68" fillId="0" borderId="329" xfId="0" applyFont="1" applyFill="1" applyBorder="1" applyAlignment="1">
      <alignment horizontal="center" vertical="center" shrinkToFit="1"/>
    </xf>
    <xf numFmtId="0" fontId="68" fillId="24" borderId="328" xfId="0" applyFont="1" applyFill="1" applyBorder="1" applyAlignment="1">
      <alignment horizontal="left" vertical="top" shrinkToFit="1"/>
    </xf>
    <xf numFmtId="0" fontId="68" fillId="24" borderId="301" xfId="0" applyFont="1" applyFill="1" applyBorder="1" applyAlignment="1">
      <alignment horizontal="left" vertical="top" shrinkToFit="1"/>
    </xf>
    <xf numFmtId="0" fontId="68" fillId="0" borderId="328" xfId="0" applyNumberFormat="1" applyFont="1" applyFill="1" applyBorder="1" applyAlignment="1">
      <alignment vertical="center" shrinkToFit="1"/>
    </xf>
    <xf numFmtId="179" fontId="68" fillId="0" borderId="277" xfId="0" applyNumberFormat="1" applyFont="1" applyFill="1" applyBorder="1" applyAlignment="1">
      <alignment vertical="center" shrinkToFit="1"/>
    </xf>
    <xf numFmtId="182" fontId="68" fillId="0" borderId="296" xfId="0" applyNumberFormat="1" applyFont="1" applyFill="1" applyBorder="1" applyAlignment="1">
      <alignment vertical="center" shrinkToFit="1"/>
    </xf>
    <xf numFmtId="0" fontId="68" fillId="0" borderId="330" xfId="0" applyNumberFormat="1" applyFont="1" applyFill="1" applyBorder="1" applyAlignment="1">
      <alignment vertical="center" shrinkToFit="1"/>
    </xf>
    <xf numFmtId="0" fontId="68" fillId="0" borderId="165" xfId="0" applyNumberFormat="1" applyFont="1" applyFill="1" applyBorder="1" applyAlignment="1">
      <alignment vertical="center" shrinkToFit="1"/>
    </xf>
    <xf numFmtId="179" fontId="68" fillId="0" borderId="296" xfId="0" applyNumberFormat="1" applyFont="1" applyFill="1" applyBorder="1" applyAlignment="1">
      <alignment vertical="center" shrinkToFit="1"/>
    </xf>
    <xf numFmtId="184" fontId="68" fillId="0" borderId="331" xfId="0" applyNumberFormat="1" applyFont="1" applyFill="1" applyBorder="1" applyAlignment="1">
      <alignment vertical="center" shrinkToFit="1"/>
    </xf>
    <xf numFmtId="182" fontId="68" fillId="0" borderId="332" xfId="0" applyNumberFormat="1" applyFont="1" applyFill="1" applyBorder="1" applyAlignment="1">
      <alignment vertical="center" shrinkToFit="1"/>
    </xf>
    <xf numFmtId="184" fontId="68" fillId="0" borderId="330" xfId="0" applyNumberFormat="1" applyFont="1" applyFill="1" applyBorder="1" applyAlignment="1">
      <alignment vertical="center" shrinkToFit="1"/>
    </xf>
    <xf numFmtId="184" fontId="68" fillId="0" borderId="303" xfId="0" applyNumberFormat="1" applyFont="1" applyFill="1" applyBorder="1" applyAlignment="1">
      <alignment vertical="center" shrinkToFit="1"/>
    </xf>
    <xf numFmtId="184" fontId="68" fillId="0" borderId="333" xfId="0" applyNumberFormat="1" applyFont="1" applyFill="1" applyBorder="1" applyAlignment="1">
      <alignment vertical="center" shrinkToFit="1"/>
    </xf>
    <xf numFmtId="184" fontId="68" fillId="0" borderId="334" xfId="0" applyNumberFormat="1" applyFont="1" applyFill="1" applyBorder="1" applyAlignment="1">
      <alignment vertical="center" shrinkToFit="1"/>
    </xf>
    <xf numFmtId="0" fontId="68" fillId="0" borderId="297" xfId="0" applyNumberFormat="1" applyFont="1" applyFill="1" applyBorder="1" applyAlignment="1">
      <alignment vertical="center" shrinkToFit="1"/>
    </xf>
    <xf numFmtId="0" fontId="68" fillId="0" borderId="165" xfId="0" applyFont="1" applyFill="1" applyBorder="1" applyAlignment="1">
      <alignment horizontal="left" vertical="top" wrapText="1"/>
    </xf>
    <xf numFmtId="179" fontId="68" fillId="0" borderId="277" xfId="0" applyNumberFormat="1" applyFont="1" applyFill="1" applyBorder="1" applyAlignment="1">
      <alignment vertical="top" shrinkToFit="1"/>
    </xf>
    <xf numFmtId="179" fontId="68" fillId="24" borderId="329" xfId="0" applyNumberFormat="1" applyFont="1" applyFill="1" applyBorder="1" applyAlignment="1">
      <alignment vertical="top" shrinkToFit="1"/>
    </xf>
    <xf numFmtId="0" fontId="68" fillId="0" borderId="327" xfId="0" applyFont="1" applyFill="1" applyBorder="1" applyAlignment="1">
      <alignment horizontal="left" vertical="top" wrapText="1"/>
    </xf>
    <xf numFmtId="0" fontId="68" fillId="0" borderId="277" xfId="0" applyFont="1" applyFill="1" applyBorder="1" applyAlignment="1">
      <alignment horizontal="center" vertical="center" shrinkToFit="1"/>
    </xf>
    <xf numFmtId="0" fontId="68" fillId="0" borderId="277" xfId="0" applyFont="1" applyFill="1" applyBorder="1" applyAlignment="1">
      <alignment horizontal="left" vertical="top" wrapText="1"/>
    </xf>
    <xf numFmtId="194" fontId="68" fillId="0" borderId="328" xfId="0" applyNumberFormat="1" applyFont="1" applyFill="1" applyBorder="1" applyAlignment="1">
      <alignment vertical="center" shrinkToFit="1"/>
    </xf>
    <xf numFmtId="194" fontId="68" fillId="0" borderId="296" xfId="0" applyNumberFormat="1" applyFont="1" applyFill="1" applyBorder="1" applyAlignment="1">
      <alignment vertical="center" shrinkToFit="1"/>
    </xf>
    <xf numFmtId="194" fontId="68" fillId="0" borderId="165" xfId="0" applyNumberFormat="1" applyFont="1" applyFill="1" applyBorder="1" applyAlignment="1">
      <alignment vertical="center" shrinkToFit="1"/>
    </xf>
    <xf numFmtId="0" fontId="68" fillId="0" borderId="335" xfId="0" applyFont="1" applyFill="1" applyBorder="1" applyAlignment="1">
      <alignment horizontal="center" vertical="center" shrinkToFit="1"/>
    </xf>
    <xf numFmtId="0" fontId="68" fillId="0" borderId="331" xfId="0" applyFont="1" applyFill="1" applyBorder="1" applyAlignment="1">
      <alignment horizontal="center" vertical="center" shrinkToFit="1"/>
    </xf>
    <xf numFmtId="0" fontId="68" fillId="0" borderId="336" xfId="0" applyFont="1" applyFill="1" applyBorder="1" applyAlignment="1">
      <alignment horizontal="center" vertical="center" shrinkToFit="1"/>
    </xf>
    <xf numFmtId="0" fontId="68" fillId="0" borderId="337" xfId="0" applyFont="1" applyFill="1" applyBorder="1" applyAlignment="1">
      <alignment horizontal="center" vertical="center" shrinkToFit="1"/>
    </xf>
    <xf numFmtId="179" fontId="68" fillId="24" borderId="328" xfId="0" applyNumberFormat="1" applyFont="1" applyFill="1" applyBorder="1" applyAlignment="1">
      <alignment vertical="center" shrinkToFit="1"/>
    </xf>
    <xf numFmtId="177" fontId="68" fillId="24" borderId="296" xfId="0" applyNumberFormat="1" applyFont="1" applyFill="1" applyBorder="1" applyAlignment="1">
      <alignment vertical="center" shrinkToFit="1"/>
    </xf>
    <xf numFmtId="0" fontId="68" fillId="0" borderId="165" xfId="0" applyFont="1" applyFill="1" applyBorder="1" applyAlignment="1">
      <alignment horizontal="center" vertical="center" shrinkToFit="1"/>
    </xf>
    <xf numFmtId="183" fontId="68" fillId="0" borderId="296" xfId="0" applyNumberFormat="1" applyFont="1" applyFill="1" applyBorder="1" applyAlignment="1">
      <alignment vertical="center" shrinkToFit="1"/>
    </xf>
    <xf numFmtId="183" fontId="68" fillId="0" borderId="338" xfId="0" applyNumberFormat="1" applyFont="1" applyFill="1" applyBorder="1" applyAlignment="1">
      <alignment vertical="center" shrinkToFit="1"/>
    </xf>
    <xf numFmtId="183" fontId="68" fillId="0" borderId="339" xfId="0" applyNumberFormat="1" applyFont="1" applyFill="1" applyBorder="1" applyAlignment="1">
      <alignment vertical="center" shrinkToFit="1"/>
    </xf>
    <xf numFmtId="0" fontId="68" fillId="24" borderId="129" xfId="0" applyFont="1" applyFill="1" applyBorder="1" applyAlignment="1">
      <alignment horizontal="left" vertical="top" wrapText="1"/>
    </xf>
    <xf numFmtId="0" fontId="68" fillId="24" borderId="340" xfId="0" applyFont="1" applyFill="1" applyBorder="1" applyAlignment="1">
      <alignment horizontal="left" vertical="top" wrapText="1"/>
    </xf>
    <xf numFmtId="49" fontId="68" fillId="0" borderId="341" xfId="0" applyNumberFormat="1" applyFont="1" applyFill="1" applyBorder="1" applyAlignment="1">
      <alignment horizontal="center" vertical="top" wrapText="1"/>
    </xf>
    <xf numFmtId="0" fontId="68" fillId="0" borderId="342" xfId="0" applyFont="1" applyFill="1" applyBorder="1" applyAlignment="1">
      <alignment horizontal="center" vertical="top" wrapText="1"/>
    </xf>
    <xf numFmtId="0" fontId="68" fillId="0" borderId="342" xfId="0" applyFont="1" applyFill="1" applyBorder="1" applyAlignment="1">
      <alignment horizontal="center" vertical="center" shrinkToFit="1"/>
    </xf>
    <xf numFmtId="0" fontId="68" fillId="0" borderId="11" xfId="0" applyFont="1" applyFill="1" applyBorder="1" applyAlignment="1">
      <alignment horizontal="center" vertical="top" wrapText="1"/>
    </xf>
    <xf numFmtId="0" fontId="68" fillId="0" borderId="343" xfId="0" applyFont="1" applyFill="1" applyBorder="1" applyAlignment="1">
      <alignment horizontal="center" vertical="center" shrinkToFit="1"/>
    </xf>
    <xf numFmtId="192" fontId="68" fillId="0" borderId="342" xfId="0" applyNumberFormat="1" applyFont="1" applyFill="1" applyBorder="1" applyAlignment="1">
      <alignment horizontal="center" vertical="center"/>
    </xf>
    <xf numFmtId="0" fontId="68" fillId="0" borderId="344" xfId="0" applyFont="1" applyFill="1" applyBorder="1" applyAlignment="1">
      <alignment horizontal="center" vertical="center" shrinkToFit="1"/>
    </xf>
    <xf numFmtId="0" fontId="68" fillId="0" borderId="345" xfId="0" applyFont="1" applyFill="1" applyBorder="1" applyAlignment="1">
      <alignment horizontal="center" vertical="top" wrapText="1"/>
    </xf>
    <xf numFmtId="0" fontId="68" fillId="0" borderId="344" xfId="0" applyFont="1" applyFill="1" applyBorder="1" applyAlignment="1">
      <alignment horizontal="center" vertical="top" wrapText="1"/>
    </xf>
    <xf numFmtId="0" fontId="68" fillId="0" borderId="341" xfId="0" applyFont="1" applyFill="1" applyBorder="1" applyAlignment="1">
      <alignment horizontal="center" vertical="top" wrapText="1"/>
    </xf>
    <xf numFmtId="0" fontId="68" fillId="0" borderId="341" xfId="0" applyFont="1" applyFill="1" applyBorder="1" applyAlignment="1">
      <alignment horizontal="center" vertical="center" shrinkToFit="1"/>
    </xf>
    <xf numFmtId="179" fontId="68" fillId="0" borderId="341" xfId="0" applyNumberFormat="1" applyFont="1" applyFill="1" applyBorder="1" applyAlignment="1">
      <alignment horizontal="center" vertical="center" shrinkToFit="1"/>
    </xf>
    <xf numFmtId="179" fontId="68" fillId="0" borderId="344" xfId="0" applyNumberFormat="1" applyFont="1" applyFill="1" applyBorder="1" applyAlignment="1">
      <alignment horizontal="center" vertical="center" shrinkToFit="1"/>
    </xf>
    <xf numFmtId="179" fontId="68" fillId="0" borderId="342" xfId="0" applyNumberFormat="1" applyFont="1" applyFill="1" applyBorder="1" applyAlignment="1">
      <alignment horizontal="center" vertical="center" shrinkToFit="1"/>
    </xf>
    <xf numFmtId="0" fontId="68" fillId="0" borderId="345" xfId="0" applyFont="1" applyFill="1" applyBorder="1" applyAlignment="1">
      <alignment horizontal="center" vertical="center" shrinkToFit="1"/>
    </xf>
    <xf numFmtId="0" fontId="68" fillId="0" borderId="346" xfId="0" applyFont="1" applyFill="1" applyBorder="1" applyAlignment="1">
      <alignment horizontal="center" vertical="center" shrinkToFit="1"/>
    </xf>
    <xf numFmtId="0" fontId="68" fillId="0" borderId="345" xfId="0" applyFont="1" applyFill="1" applyBorder="1" applyAlignment="1">
      <alignment horizontal="center" vertical="top" shrinkToFit="1"/>
    </xf>
    <xf numFmtId="0" fontId="68" fillId="0" borderId="347" xfId="0" applyFont="1" applyFill="1" applyBorder="1" applyAlignment="1">
      <alignment horizontal="center" vertical="top" shrinkToFit="1"/>
    </xf>
    <xf numFmtId="0" fontId="68" fillId="0" borderId="345" xfId="0" applyNumberFormat="1" applyFont="1" applyFill="1" applyBorder="1" applyAlignment="1">
      <alignment horizontal="center" vertical="center" shrinkToFit="1"/>
    </xf>
    <xf numFmtId="182" fontId="68" fillId="0" borderId="342" xfId="0" applyNumberFormat="1" applyFont="1" applyFill="1" applyBorder="1" applyAlignment="1">
      <alignment horizontal="center" vertical="center" shrinkToFit="1"/>
    </xf>
    <xf numFmtId="0" fontId="68" fillId="0" borderId="348" xfId="0" applyNumberFormat="1" applyFont="1" applyFill="1" applyBorder="1" applyAlignment="1">
      <alignment horizontal="center" vertical="center" shrinkToFit="1"/>
    </xf>
    <xf numFmtId="0" fontId="68" fillId="0" borderId="341" xfId="0" applyNumberFormat="1" applyFont="1" applyFill="1" applyBorder="1" applyAlignment="1">
      <alignment horizontal="center" vertical="center" shrinkToFit="1"/>
    </xf>
    <xf numFmtId="184" fontId="68" fillId="0" borderId="349" xfId="0" applyNumberFormat="1" applyFont="1" applyFill="1" applyBorder="1" applyAlignment="1">
      <alignment horizontal="center" vertical="center" shrinkToFit="1"/>
    </xf>
    <xf numFmtId="182" fontId="68" fillId="0" borderId="350" xfId="0" applyNumberFormat="1" applyFont="1" applyFill="1" applyBorder="1" applyAlignment="1">
      <alignment horizontal="center" vertical="center" shrinkToFit="1"/>
    </xf>
    <xf numFmtId="184" fontId="68" fillId="0" borderId="348" xfId="0" applyNumberFormat="1" applyFont="1" applyFill="1" applyBorder="1" applyAlignment="1">
      <alignment horizontal="center" vertical="center" shrinkToFit="1"/>
    </xf>
    <xf numFmtId="184" fontId="68" fillId="0" borderId="351" xfId="0" applyNumberFormat="1" applyFont="1" applyFill="1" applyBorder="1" applyAlignment="1">
      <alignment horizontal="center" vertical="center" shrinkToFit="1"/>
    </xf>
    <xf numFmtId="184" fontId="68" fillId="0" borderId="352" xfId="0" applyNumberFormat="1" applyFont="1" applyFill="1" applyBorder="1" applyAlignment="1">
      <alignment horizontal="center" vertical="center" shrinkToFit="1"/>
    </xf>
    <xf numFmtId="184" fontId="68" fillId="0" borderId="353" xfId="0" applyNumberFormat="1" applyFont="1" applyFill="1" applyBorder="1" applyAlignment="1">
      <alignment horizontal="center" vertical="center" shrinkToFit="1"/>
    </xf>
    <xf numFmtId="0" fontId="68" fillId="0" borderId="354" xfId="0" applyNumberFormat="1" applyFont="1" applyFill="1" applyBorder="1" applyAlignment="1">
      <alignment horizontal="center" vertical="center" shrinkToFit="1"/>
    </xf>
    <xf numFmtId="179" fontId="68" fillId="0" borderId="344" xfId="0" applyNumberFormat="1" applyFont="1" applyFill="1" applyBorder="1" applyAlignment="1">
      <alignment horizontal="center" vertical="top" shrinkToFit="1"/>
    </xf>
    <xf numFmtId="179" fontId="68" fillId="0" borderId="346" xfId="0" applyNumberFormat="1" applyFont="1" applyFill="1" applyBorder="1" applyAlignment="1">
      <alignment horizontal="center" vertical="top" shrinkToFit="1"/>
    </xf>
    <xf numFmtId="0" fontId="68" fillId="0" borderId="343" xfId="0" applyFont="1" applyFill="1" applyBorder="1" applyAlignment="1">
      <alignment horizontal="center" vertical="top" wrapText="1"/>
    </xf>
    <xf numFmtId="194" fontId="68" fillId="0" borderId="345" xfId="0" applyNumberFormat="1" applyFont="1" applyFill="1" applyBorder="1" applyAlignment="1">
      <alignment horizontal="center" vertical="center" shrinkToFit="1"/>
    </xf>
    <xf numFmtId="194" fontId="68" fillId="0" borderId="342" xfId="0" applyNumberFormat="1" applyFont="1" applyFill="1" applyBorder="1" applyAlignment="1">
      <alignment horizontal="center" vertical="center" shrinkToFit="1"/>
    </xf>
    <xf numFmtId="194" fontId="68" fillId="0" borderId="341" xfId="0" applyNumberFormat="1" applyFont="1" applyFill="1" applyBorder="1" applyAlignment="1">
      <alignment horizontal="center" vertical="center" shrinkToFit="1"/>
    </xf>
    <xf numFmtId="0" fontId="68" fillId="0" borderId="355" xfId="0" applyFont="1" applyFill="1" applyBorder="1" applyAlignment="1">
      <alignment horizontal="center" vertical="center" shrinkToFit="1"/>
    </xf>
    <xf numFmtId="0" fontId="68" fillId="0" borderId="349" xfId="0" applyFont="1" applyFill="1" applyBorder="1" applyAlignment="1">
      <alignment horizontal="center" vertical="center" shrinkToFit="1"/>
    </xf>
    <xf numFmtId="0" fontId="68" fillId="0" borderId="356" xfId="0" applyFont="1" applyFill="1" applyBorder="1" applyAlignment="1">
      <alignment horizontal="center" vertical="center" shrinkToFit="1"/>
    </xf>
    <xf numFmtId="0" fontId="68" fillId="0" borderId="357" xfId="0" applyFont="1" applyFill="1" applyBorder="1" applyAlignment="1">
      <alignment horizontal="center" vertical="center" shrinkToFit="1"/>
    </xf>
    <xf numFmtId="179" fontId="68" fillId="0" borderId="345" xfId="0" applyNumberFormat="1" applyFont="1" applyFill="1" applyBorder="1" applyAlignment="1">
      <alignment horizontal="center" vertical="center" shrinkToFit="1"/>
    </xf>
    <xf numFmtId="177" fontId="68" fillId="0" borderId="342" xfId="0" applyNumberFormat="1" applyFont="1" applyFill="1" applyBorder="1" applyAlignment="1">
      <alignment horizontal="center" vertical="center" shrinkToFit="1"/>
    </xf>
    <xf numFmtId="183" fontId="68" fillId="0" borderId="342" xfId="0" applyNumberFormat="1" applyFont="1" applyFill="1" applyBorder="1" applyAlignment="1">
      <alignment horizontal="center" vertical="center" shrinkToFit="1"/>
    </xf>
    <xf numFmtId="183" fontId="68" fillId="0" borderId="358" xfId="0" applyNumberFormat="1" applyFont="1" applyFill="1" applyBorder="1" applyAlignment="1">
      <alignment horizontal="center" vertical="center" shrinkToFit="1"/>
    </xf>
    <xf numFmtId="183" fontId="68" fillId="0" borderId="359" xfId="0" applyNumberFormat="1" applyFont="1" applyFill="1" applyBorder="1" applyAlignment="1">
      <alignment horizontal="center" vertical="center" shrinkToFit="1"/>
    </xf>
    <xf numFmtId="0" fontId="68" fillId="0" borderId="116" xfId="0" applyFont="1" applyFill="1" applyBorder="1" applyAlignment="1">
      <alignment horizontal="center" vertical="top" wrapText="1"/>
    </xf>
    <xf numFmtId="0" fontId="68" fillId="0" borderId="360" xfId="0" applyFont="1" applyFill="1" applyBorder="1" applyAlignment="1">
      <alignment horizontal="center" vertical="top" wrapText="1"/>
    </xf>
    <xf numFmtId="49" fontId="68" fillId="0" borderId="374" xfId="0" applyNumberFormat="1" applyFont="1" applyFill="1" applyBorder="1" applyAlignment="1">
      <alignment horizontal="center" vertical="top" wrapText="1"/>
    </xf>
    <xf numFmtId="0" fontId="68" fillId="0" borderId="375" xfId="0" applyFont="1" applyFill="1" applyBorder="1" applyAlignment="1">
      <alignment horizontal="center" vertical="top" wrapText="1"/>
    </xf>
    <xf numFmtId="0" fontId="68" fillId="0" borderId="375" xfId="0" applyFont="1" applyFill="1" applyBorder="1" applyAlignment="1">
      <alignment horizontal="center" vertical="center" shrinkToFit="1"/>
    </xf>
    <xf numFmtId="0" fontId="68" fillId="0" borderId="13" xfId="0" applyFont="1" applyFill="1" applyBorder="1" applyAlignment="1">
      <alignment horizontal="center" vertical="top" wrapText="1"/>
    </xf>
    <xf numFmtId="0" fontId="68" fillId="0" borderId="376" xfId="0" applyFont="1" applyFill="1" applyBorder="1" applyAlignment="1">
      <alignment horizontal="center" vertical="center" shrinkToFit="1"/>
    </xf>
    <xf numFmtId="192" fontId="68" fillId="0" borderId="375" xfId="0" applyNumberFormat="1" applyFont="1" applyFill="1" applyBorder="1" applyAlignment="1">
      <alignment horizontal="center" vertical="center"/>
    </xf>
    <xf numFmtId="0" fontId="68" fillId="0" borderId="377" xfId="0" applyFont="1" applyFill="1" applyBorder="1" applyAlignment="1">
      <alignment horizontal="center" vertical="center" shrinkToFit="1"/>
    </xf>
    <xf numFmtId="0" fontId="68" fillId="0" borderId="378" xfId="0" applyFont="1" applyFill="1" applyBorder="1" applyAlignment="1">
      <alignment horizontal="center" vertical="top" wrapText="1"/>
    </xf>
    <xf numFmtId="0" fontId="68" fillId="0" borderId="377" xfId="0" applyFont="1" applyFill="1" applyBorder="1" applyAlignment="1">
      <alignment horizontal="center" vertical="top" wrapText="1"/>
    </xf>
    <xf numFmtId="0" fontId="68" fillId="0" borderId="379" xfId="0" applyFont="1" applyFill="1" applyBorder="1" applyAlignment="1">
      <alignment horizontal="center" vertical="top" wrapText="1"/>
    </xf>
    <xf numFmtId="0" fontId="68" fillId="0" borderId="379" xfId="0" applyFont="1" applyFill="1" applyBorder="1" applyAlignment="1">
      <alignment horizontal="center" vertical="center" shrinkToFit="1"/>
    </xf>
    <xf numFmtId="179" fontId="68" fillId="0" borderId="379" xfId="0" applyNumberFormat="1" applyFont="1" applyFill="1" applyBorder="1" applyAlignment="1">
      <alignment horizontal="center" vertical="center" shrinkToFit="1"/>
    </xf>
    <xf numFmtId="179" fontId="68" fillId="0" borderId="377" xfId="0" applyNumberFormat="1" applyFont="1" applyFill="1" applyBorder="1" applyAlignment="1">
      <alignment horizontal="center" vertical="center" shrinkToFit="1"/>
    </xf>
    <xf numFmtId="179" fontId="68" fillId="0" borderId="375" xfId="0" applyNumberFormat="1" applyFont="1" applyFill="1" applyBorder="1" applyAlignment="1">
      <alignment horizontal="center" vertical="center" shrinkToFit="1"/>
    </xf>
    <xf numFmtId="0" fontId="68" fillId="0" borderId="378" xfId="0" applyFont="1" applyFill="1" applyBorder="1" applyAlignment="1">
      <alignment horizontal="center" vertical="center" shrinkToFit="1"/>
    </xf>
    <xf numFmtId="0" fontId="68" fillId="0" borderId="380" xfId="0" applyFont="1" applyFill="1" applyBorder="1" applyAlignment="1">
      <alignment horizontal="center" vertical="center" shrinkToFit="1"/>
    </xf>
    <xf numFmtId="0" fontId="68" fillId="0" borderId="378" xfId="0" applyFont="1" applyFill="1" applyBorder="1" applyAlignment="1">
      <alignment horizontal="center" vertical="top" shrinkToFit="1"/>
    </xf>
    <xf numFmtId="0" fontId="68" fillId="0" borderId="381" xfId="0" applyFont="1" applyFill="1" applyBorder="1" applyAlignment="1">
      <alignment horizontal="center" vertical="top" shrinkToFit="1"/>
    </xf>
    <xf numFmtId="0" fontId="68" fillId="0" borderId="378" xfId="0" applyNumberFormat="1" applyFont="1" applyFill="1" applyBorder="1" applyAlignment="1">
      <alignment horizontal="center" vertical="center" shrinkToFit="1"/>
    </xf>
    <xf numFmtId="182" fontId="68" fillId="0" borderId="375" xfId="0" applyNumberFormat="1" applyFont="1" applyFill="1" applyBorder="1" applyAlignment="1">
      <alignment horizontal="center" vertical="center" shrinkToFit="1"/>
    </xf>
    <xf numFmtId="0" fontId="68" fillId="0" borderId="382" xfId="0" applyNumberFormat="1" applyFont="1" applyFill="1" applyBorder="1" applyAlignment="1">
      <alignment horizontal="center" vertical="center" shrinkToFit="1"/>
    </xf>
    <xf numFmtId="0" fontId="68" fillId="0" borderId="383" xfId="0" applyNumberFormat="1" applyFont="1" applyFill="1" applyBorder="1" applyAlignment="1">
      <alignment horizontal="center" vertical="center" shrinkToFit="1"/>
    </xf>
    <xf numFmtId="184" fontId="68" fillId="0" borderId="384" xfId="0" applyNumberFormat="1" applyFont="1" applyFill="1" applyBorder="1" applyAlignment="1">
      <alignment horizontal="center" vertical="center" shrinkToFit="1"/>
    </xf>
    <xf numFmtId="184" fontId="68" fillId="0" borderId="382" xfId="0" applyNumberFormat="1" applyFont="1" applyFill="1" applyBorder="1" applyAlignment="1">
      <alignment horizontal="center" vertical="center" shrinkToFit="1"/>
    </xf>
    <xf numFmtId="0" fontId="68" fillId="0" borderId="379" xfId="0" applyNumberFormat="1" applyFont="1" applyFill="1" applyBorder="1" applyAlignment="1">
      <alignment horizontal="center" vertical="center" shrinkToFit="1"/>
    </xf>
    <xf numFmtId="184" fontId="68" fillId="0" borderId="385" xfId="0" applyNumberFormat="1" applyFont="1" applyFill="1" applyBorder="1" applyAlignment="1">
      <alignment horizontal="center" vertical="center" shrinkToFit="1"/>
    </xf>
    <xf numFmtId="184" fontId="68" fillId="0" borderId="386" xfId="0" applyNumberFormat="1" applyFont="1" applyFill="1" applyBorder="1" applyAlignment="1">
      <alignment horizontal="center" vertical="center" shrinkToFit="1"/>
    </xf>
    <xf numFmtId="184" fontId="68" fillId="0" borderId="387" xfId="0" applyNumberFormat="1" applyFont="1" applyFill="1" applyBorder="1" applyAlignment="1">
      <alignment horizontal="center" vertical="center" shrinkToFit="1"/>
    </xf>
    <xf numFmtId="0" fontId="68" fillId="0" borderId="383" xfId="0" applyFont="1" applyFill="1" applyBorder="1" applyAlignment="1">
      <alignment horizontal="center" vertical="top" wrapText="1"/>
    </xf>
    <xf numFmtId="179" fontId="68" fillId="0" borderId="377" xfId="0" applyNumberFormat="1" applyFont="1" applyFill="1" applyBorder="1" applyAlignment="1">
      <alignment horizontal="center" vertical="top" shrinkToFit="1"/>
    </xf>
    <xf numFmtId="179" fontId="68" fillId="0" borderId="13" xfId="0" applyNumberFormat="1" applyFont="1" applyFill="1" applyBorder="1" applyAlignment="1">
      <alignment horizontal="center" vertical="top" shrinkToFit="1"/>
    </xf>
    <xf numFmtId="0" fontId="68" fillId="0" borderId="376" xfId="0" applyFont="1" applyFill="1" applyBorder="1" applyAlignment="1">
      <alignment horizontal="center" vertical="top" wrapText="1"/>
    </xf>
    <xf numFmtId="194" fontId="68" fillId="0" borderId="378" xfId="0" applyNumberFormat="1" applyFont="1" applyFill="1" applyBorder="1" applyAlignment="1">
      <alignment horizontal="center" vertical="center" shrinkToFit="1"/>
    </xf>
    <xf numFmtId="194" fontId="68" fillId="0" borderId="375" xfId="0" applyNumberFormat="1" applyFont="1" applyFill="1" applyBorder="1" applyAlignment="1">
      <alignment horizontal="center" vertical="center" shrinkToFit="1"/>
    </xf>
    <xf numFmtId="194" fontId="68" fillId="0" borderId="379" xfId="0" applyNumberFormat="1" applyFont="1" applyFill="1" applyBorder="1" applyAlignment="1">
      <alignment horizontal="center" vertical="center" shrinkToFit="1"/>
    </xf>
    <xf numFmtId="0" fontId="68" fillId="0" borderId="388" xfId="0" applyFont="1" applyFill="1" applyBorder="1" applyAlignment="1">
      <alignment horizontal="center" vertical="center" shrinkToFit="1"/>
    </xf>
    <xf numFmtId="0" fontId="68" fillId="0" borderId="384" xfId="0" applyFont="1" applyFill="1" applyBorder="1" applyAlignment="1">
      <alignment horizontal="center" vertical="center" shrinkToFit="1"/>
    </xf>
    <xf numFmtId="0" fontId="68" fillId="0" borderId="389" xfId="0" applyFont="1" applyFill="1" applyBorder="1" applyAlignment="1">
      <alignment horizontal="center" vertical="center" shrinkToFit="1"/>
    </xf>
    <xf numFmtId="0" fontId="68" fillId="0" borderId="390" xfId="0" applyFont="1" applyFill="1" applyBorder="1" applyAlignment="1">
      <alignment horizontal="center" vertical="center" shrinkToFit="1"/>
    </xf>
    <xf numFmtId="179" fontId="68" fillId="0" borderId="378" xfId="0" applyNumberFormat="1" applyFont="1" applyFill="1" applyBorder="1" applyAlignment="1">
      <alignment horizontal="center" vertical="center" shrinkToFit="1"/>
    </xf>
    <xf numFmtId="177" fontId="68" fillId="0" borderId="375" xfId="0" applyNumberFormat="1" applyFont="1" applyFill="1" applyBorder="1" applyAlignment="1">
      <alignment horizontal="center" vertical="center" shrinkToFit="1"/>
    </xf>
    <xf numFmtId="183" fontId="68" fillId="0" borderId="375" xfId="0" applyNumberFormat="1" applyFont="1" applyFill="1" applyBorder="1" applyAlignment="1">
      <alignment horizontal="center" vertical="center" shrinkToFit="1"/>
    </xf>
    <xf numFmtId="183" fontId="68" fillId="0" borderId="391" xfId="0" applyNumberFormat="1" applyFont="1" applyFill="1" applyBorder="1" applyAlignment="1">
      <alignment horizontal="center" vertical="center" shrinkToFit="1"/>
    </xf>
    <xf numFmtId="183" fontId="68" fillId="0" borderId="392" xfId="0" applyNumberFormat="1" applyFont="1" applyFill="1" applyBorder="1" applyAlignment="1">
      <alignment horizontal="center" vertical="center" shrinkToFit="1"/>
    </xf>
    <xf numFmtId="0" fontId="68" fillId="0" borderId="393" xfId="0" applyFont="1" applyFill="1" applyBorder="1" applyAlignment="1">
      <alignment horizontal="center" vertical="top" wrapText="1"/>
    </xf>
    <xf numFmtId="0" fontId="68" fillId="0" borderId="394" xfId="0" applyFont="1" applyFill="1" applyBorder="1" applyAlignment="1">
      <alignment horizontal="center" vertical="top" wrapText="1"/>
    </xf>
    <xf numFmtId="49" fontId="90" fillId="33" borderId="193" xfId="0" applyNumberFormat="1" applyFont="1" applyFill="1" applyBorder="1" applyAlignment="1">
      <alignment horizontal="center" vertical="top" wrapText="1"/>
    </xf>
    <xf numFmtId="0" fontId="90" fillId="33" borderId="296" xfId="0" applyFont="1" applyFill="1" applyBorder="1" applyAlignment="1">
      <alignment horizontal="center" vertical="top" wrapText="1"/>
    </xf>
    <xf numFmtId="0" fontId="90" fillId="33" borderId="277" xfId="0" applyNumberFormat="1" applyFont="1" applyFill="1" applyBorder="1" applyAlignment="1">
      <alignment horizontal="left" vertical="top" wrapText="1"/>
    </xf>
    <xf numFmtId="0" fontId="90" fillId="33" borderId="32" xfId="0" applyFont="1" applyFill="1" applyBorder="1" applyAlignment="1">
      <alignment horizontal="center" vertical="top" wrapText="1"/>
    </xf>
    <xf numFmtId="0" fontId="90" fillId="33" borderId="327" xfId="0" applyFont="1" applyFill="1" applyBorder="1" applyAlignment="1">
      <alignment horizontal="left" vertical="top" wrapText="1"/>
    </xf>
    <xf numFmtId="0" fontId="90" fillId="33" borderId="296" xfId="0" applyNumberFormat="1" applyFont="1" applyFill="1" applyBorder="1" applyAlignment="1">
      <alignment horizontal="left" vertical="top" wrapText="1"/>
    </xf>
    <xf numFmtId="0" fontId="90" fillId="33" borderId="165" xfId="0" applyFont="1" applyFill="1" applyBorder="1" applyAlignment="1">
      <alignment horizontal="left" vertical="top" wrapText="1"/>
    </xf>
    <xf numFmtId="0" fontId="90" fillId="33" borderId="277" xfId="0" applyFont="1" applyFill="1" applyBorder="1" applyAlignment="1">
      <alignment horizontal="left" vertical="top" wrapText="1"/>
    </xf>
    <xf numFmtId="0" fontId="90" fillId="33" borderId="296" xfId="0" applyFont="1" applyFill="1" applyBorder="1" applyAlignment="1">
      <alignment horizontal="left" vertical="top" wrapText="1"/>
    </xf>
    <xf numFmtId="0" fontId="90" fillId="33" borderId="328" xfId="0" applyFont="1" applyFill="1" applyBorder="1" applyAlignment="1">
      <alignment horizontal="left" vertical="top" wrapText="1"/>
    </xf>
    <xf numFmtId="0" fontId="90" fillId="33" borderId="278" xfId="0" applyFont="1" applyFill="1" applyBorder="1" applyAlignment="1">
      <alignment horizontal="left" vertical="top" wrapText="1"/>
    </xf>
    <xf numFmtId="0" fontId="90" fillId="33" borderId="297" xfId="0" applyFont="1" applyFill="1" applyBorder="1" applyAlignment="1">
      <alignment horizontal="left" vertical="top" wrapText="1"/>
    </xf>
    <xf numFmtId="0" fontId="90" fillId="33" borderId="0" xfId="0" applyFont="1" applyFill="1" applyBorder="1" applyAlignment="1">
      <alignment horizontal="left" vertical="top" wrapText="1"/>
    </xf>
    <xf numFmtId="179" fontId="90" fillId="33" borderId="297" xfId="0" applyNumberFormat="1" applyFont="1" applyFill="1" applyBorder="1" applyAlignment="1">
      <alignment horizontal="left" vertical="top" wrapText="1"/>
    </xf>
    <xf numFmtId="179" fontId="90" fillId="33" borderId="277" xfId="0" applyNumberFormat="1" applyFont="1" applyFill="1" applyBorder="1" applyAlignment="1">
      <alignment horizontal="left" vertical="top" wrapText="1"/>
    </xf>
    <xf numFmtId="179" fontId="90" fillId="33" borderId="296" xfId="0" applyNumberFormat="1" applyFont="1" applyFill="1" applyBorder="1" applyAlignment="1">
      <alignment horizontal="left" vertical="top" wrapText="1"/>
    </xf>
    <xf numFmtId="179" fontId="90" fillId="33" borderId="329" xfId="0" applyNumberFormat="1" applyFont="1" applyFill="1" applyBorder="1" applyAlignment="1">
      <alignment horizontal="left" vertical="top" wrapText="1"/>
    </xf>
    <xf numFmtId="0" fontId="90" fillId="33" borderId="301" xfId="0" applyFont="1" applyFill="1" applyBorder="1" applyAlignment="1">
      <alignment horizontal="left" vertical="top" wrapText="1"/>
    </xf>
    <xf numFmtId="0" fontId="90" fillId="33" borderId="328" xfId="0" applyNumberFormat="1" applyFont="1" applyFill="1" applyBorder="1" applyAlignment="1">
      <alignment horizontal="left" vertical="top" wrapText="1"/>
    </xf>
    <xf numFmtId="0" fontId="90" fillId="33" borderId="298" xfId="0" applyNumberFormat="1" applyFont="1" applyFill="1" applyBorder="1" applyAlignment="1">
      <alignment horizontal="left" vertical="top" wrapText="1"/>
    </xf>
    <xf numFmtId="0" fontId="90" fillId="33" borderId="331" xfId="0" applyNumberFormat="1" applyFont="1" applyFill="1" applyBorder="1" applyAlignment="1">
      <alignment horizontal="left" vertical="top" wrapText="1"/>
    </xf>
    <xf numFmtId="0" fontId="90" fillId="33" borderId="301" xfId="0" applyNumberFormat="1" applyFont="1" applyFill="1" applyBorder="1" applyAlignment="1">
      <alignment horizontal="left" vertical="top" wrapText="1"/>
    </xf>
    <xf numFmtId="0" fontId="90" fillId="33" borderId="330" xfId="0" applyNumberFormat="1" applyFont="1" applyFill="1" applyBorder="1" applyAlignment="1">
      <alignment horizontal="left" vertical="top" wrapText="1"/>
    </xf>
    <xf numFmtId="0" fontId="90" fillId="33" borderId="410" xfId="0" applyNumberFormat="1" applyFont="1" applyFill="1" applyBorder="1" applyAlignment="1">
      <alignment horizontal="left" vertical="top" wrapText="1"/>
    </xf>
    <xf numFmtId="0" fontId="90" fillId="33" borderId="303" xfId="0" applyNumberFormat="1" applyFont="1" applyFill="1" applyBorder="1" applyAlignment="1">
      <alignment horizontal="left" vertical="top" wrapText="1"/>
    </xf>
    <xf numFmtId="0" fontId="90" fillId="33" borderId="333" xfId="0" applyNumberFormat="1" applyFont="1" applyFill="1" applyBorder="1" applyAlignment="1">
      <alignment horizontal="left" vertical="top" wrapText="1"/>
    </xf>
    <xf numFmtId="0" fontId="90" fillId="33" borderId="334" xfId="0" applyNumberFormat="1" applyFont="1" applyFill="1" applyBorder="1" applyAlignment="1">
      <alignment horizontal="left" vertical="top" wrapText="1"/>
    </xf>
    <xf numFmtId="0" fontId="90" fillId="33" borderId="297" xfId="0" applyNumberFormat="1" applyFont="1" applyFill="1" applyBorder="1" applyAlignment="1">
      <alignment horizontal="left" vertical="top" wrapText="1"/>
    </xf>
    <xf numFmtId="0" fontId="90" fillId="33" borderId="32" xfId="0" applyFont="1" applyFill="1" applyBorder="1" applyAlignment="1">
      <alignment horizontal="left" vertical="top" wrapText="1"/>
    </xf>
    <xf numFmtId="0" fontId="90" fillId="33" borderId="165" xfId="0" applyNumberFormat="1" applyFont="1" applyFill="1" applyBorder="1" applyAlignment="1">
      <alignment horizontal="left" vertical="top" wrapText="1"/>
    </xf>
    <xf numFmtId="0" fontId="90" fillId="33" borderId="335" xfId="0" applyFont="1" applyFill="1" applyBorder="1" applyAlignment="1">
      <alignment horizontal="center" vertical="top" wrapText="1"/>
    </xf>
    <xf numFmtId="0" fontId="90" fillId="33" borderId="331" xfId="0" applyFont="1" applyFill="1" applyBorder="1" applyAlignment="1">
      <alignment horizontal="center" vertical="top" wrapText="1"/>
    </xf>
    <xf numFmtId="0" fontId="90" fillId="33" borderId="336" xfId="0" applyFont="1" applyFill="1" applyBorder="1" applyAlignment="1">
      <alignment horizontal="center" vertical="top" wrapText="1"/>
    </xf>
    <xf numFmtId="0" fontId="90" fillId="33" borderId="337" xfId="0" applyFont="1" applyFill="1" applyBorder="1" applyAlignment="1">
      <alignment horizontal="center" vertical="top" wrapText="1"/>
    </xf>
    <xf numFmtId="179" fontId="90" fillId="33" borderId="328" xfId="0" applyNumberFormat="1" applyFont="1" applyFill="1" applyBorder="1" applyAlignment="1">
      <alignment horizontal="left" vertical="top" wrapText="1"/>
    </xf>
    <xf numFmtId="0" fontId="90" fillId="33" borderId="338" xfId="0" applyFont="1" applyFill="1" applyBorder="1" applyAlignment="1">
      <alignment horizontal="left" vertical="top" wrapText="1"/>
    </xf>
    <xf numFmtId="0" fontId="90" fillId="33" borderId="339" xfId="0" applyFont="1" applyFill="1" applyBorder="1" applyAlignment="1">
      <alignment horizontal="left" vertical="top" wrapText="1"/>
    </xf>
    <xf numFmtId="0" fontId="90" fillId="33" borderId="411" xfId="0" applyFont="1" applyFill="1" applyBorder="1" applyAlignment="1">
      <alignment horizontal="left" vertical="top" wrapText="1"/>
    </xf>
    <xf numFmtId="0" fontId="90" fillId="33" borderId="412" xfId="0" applyFont="1" applyFill="1" applyBorder="1" applyAlignment="1">
      <alignment horizontal="left" vertical="top" wrapText="1"/>
    </xf>
    <xf numFmtId="0" fontId="68" fillId="0" borderId="184" xfId="284" applyNumberFormat="1" applyFont="1" applyBorder="1" applyAlignment="1">
      <alignment horizontal="center" vertical="center" wrapText="1"/>
    </xf>
    <xf numFmtId="0" fontId="68" fillId="0" borderId="66" xfId="283" quotePrefix="1" applyFont="1" applyBorder="1" applyAlignment="1">
      <alignment horizontal="left" vertical="top"/>
    </xf>
    <xf numFmtId="49" fontId="68" fillId="0" borderId="190" xfId="0" applyNumberFormat="1" applyFont="1" applyFill="1" applyBorder="1" applyAlignment="1">
      <alignment horizontal="center" vertical="top" wrapText="1"/>
    </xf>
    <xf numFmtId="0" fontId="68" fillId="0" borderId="416" xfId="0" applyFont="1" applyFill="1" applyBorder="1" applyAlignment="1">
      <alignment horizontal="left" vertical="top" wrapText="1"/>
    </xf>
    <xf numFmtId="0" fontId="68" fillId="0" borderId="416" xfId="0" applyFont="1" applyFill="1" applyBorder="1" applyAlignment="1">
      <alignment horizontal="center" vertical="center" shrinkToFit="1"/>
    </xf>
    <xf numFmtId="0" fontId="68" fillId="0" borderId="280" xfId="0" applyFont="1" applyFill="1" applyBorder="1" applyAlignment="1">
      <alignment horizontal="center" vertical="center" shrinkToFit="1"/>
    </xf>
    <xf numFmtId="0" fontId="68" fillId="0" borderId="184" xfId="0" applyFont="1" applyFill="1" applyBorder="1" applyAlignment="1">
      <alignment horizontal="center" vertical="top" wrapText="1"/>
    </xf>
    <xf numFmtId="0" fontId="68" fillId="0" borderId="279" xfId="0" applyFont="1" applyFill="1" applyBorder="1" applyAlignment="1">
      <alignment horizontal="center" vertical="center" wrapText="1" shrinkToFit="1"/>
    </xf>
    <xf numFmtId="192" fontId="68" fillId="0" borderId="280" xfId="0" applyNumberFormat="1" applyFont="1" applyFill="1" applyBorder="1" applyAlignment="1">
      <alignment horizontal="center" vertical="center"/>
    </xf>
    <xf numFmtId="0" fontId="68" fillId="0" borderId="190" xfId="0" applyFont="1" applyFill="1" applyBorder="1" applyAlignment="1">
      <alignment horizontal="left" vertical="top" wrapText="1"/>
    </xf>
    <xf numFmtId="0" fontId="68" fillId="0" borderId="261" xfId="0" applyFont="1" applyFill="1" applyBorder="1" applyAlignment="1">
      <alignment horizontal="left" vertical="top" wrapText="1"/>
    </xf>
    <xf numFmtId="0" fontId="68" fillId="0" borderId="280" xfId="0" applyFont="1" applyFill="1" applyBorder="1" applyAlignment="1">
      <alignment horizontal="left" vertical="top" wrapText="1"/>
    </xf>
    <xf numFmtId="0" fontId="68" fillId="0" borderId="190" xfId="0" applyFont="1" applyFill="1" applyBorder="1" applyAlignment="1">
      <alignment horizontal="left" vertical="center" shrinkToFit="1"/>
    </xf>
    <xf numFmtId="0" fontId="68" fillId="0" borderId="261" xfId="0" applyFont="1" applyFill="1" applyBorder="1" applyAlignment="1">
      <alignment horizontal="left" vertical="center" shrinkToFit="1"/>
    </xf>
    <xf numFmtId="0" fontId="68" fillId="0" borderId="280" xfId="0" applyFont="1" applyFill="1" applyBorder="1" applyAlignment="1">
      <alignment horizontal="left" vertical="center" shrinkToFit="1"/>
    </xf>
    <xf numFmtId="0" fontId="68" fillId="0" borderId="189" xfId="0" applyFont="1" applyFill="1" applyBorder="1" applyAlignment="1">
      <alignment horizontal="left" vertical="center" shrinkToFit="1"/>
    </xf>
    <xf numFmtId="179" fontId="68" fillId="0" borderId="190" xfId="0" applyNumberFormat="1" applyFont="1" applyFill="1" applyBorder="1" applyAlignment="1">
      <alignment vertical="center" shrinkToFit="1"/>
    </xf>
    <xf numFmtId="179" fontId="68" fillId="0" borderId="261" xfId="0" applyNumberFormat="1" applyFont="1" applyFill="1" applyBorder="1" applyAlignment="1">
      <alignment vertical="center" shrinkToFit="1"/>
    </xf>
    <xf numFmtId="179" fontId="68" fillId="0" borderId="280" xfId="0" applyNumberFormat="1" applyFont="1" applyFill="1" applyBorder="1" applyAlignment="1">
      <alignment vertical="center" shrinkToFit="1"/>
    </xf>
    <xf numFmtId="0" fontId="68" fillId="0" borderId="176" xfId="0" applyFont="1" applyFill="1" applyBorder="1" applyAlignment="1">
      <alignment horizontal="center" vertical="center" shrinkToFit="1"/>
    </xf>
    <xf numFmtId="0" fontId="68" fillId="0" borderId="416" xfId="0" applyFont="1" applyFill="1" applyBorder="1" applyAlignment="1">
      <alignment horizontal="left" vertical="top" shrinkToFit="1"/>
    </xf>
    <xf numFmtId="0" fontId="68" fillId="0" borderId="260" xfId="0" applyFont="1" applyFill="1" applyBorder="1" applyAlignment="1">
      <alignment horizontal="left" vertical="top" shrinkToFit="1"/>
    </xf>
    <xf numFmtId="0" fontId="68" fillId="0" borderId="416" xfId="0" applyNumberFormat="1" applyFont="1" applyFill="1" applyBorder="1" applyAlignment="1">
      <alignment vertical="center" shrinkToFit="1"/>
    </xf>
    <xf numFmtId="182" fontId="68" fillId="0" borderId="280" xfId="0" applyNumberFormat="1" applyFont="1" applyFill="1" applyBorder="1" applyAlignment="1">
      <alignment vertical="center" shrinkToFit="1"/>
    </xf>
    <xf numFmtId="0" fontId="68" fillId="0" borderId="284" xfId="0" applyNumberFormat="1" applyFont="1" applyFill="1" applyBorder="1" applyAlignment="1">
      <alignment vertical="center" shrinkToFit="1"/>
    </xf>
    <xf numFmtId="0" fontId="68" fillId="0" borderId="190" xfId="0" applyNumberFormat="1" applyFont="1" applyFill="1" applyBorder="1" applyAlignment="1">
      <alignment vertical="center" shrinkToFit="1"/>
    </xf>
    <xf numFmtId="184" fontId="68" fillId="0" borderId="283" xfId="0" applyNumberFormat="1" applyFont="1" applyFill="1" applyBorder="1" applyAlignment="1">
      <alignment vertical="center" shrinkToFit="1"/>
    </xf>
    <xf numFmtId="182" fontId="68" fillId="0" borderId="417" xfId="0" applyNumberFormat="1" applyFont="1" applyFill="1" applyBorder="1" applyAlignment="1">
      <alignment vertical="center" shrinkToFit="1"/>
    </xf>
    <xf numFmtId="184" fontId="68" fillId="0" borderId="284" xfId="0" applyNumberFormat="1" applyFont="1" applyFill="1" applyBorder="1" applyAlignment="1">
      <alignment vertical="center" shrinkToFit="1"/>
    </xf>
    <xf numFmtId="184" fontId="68" fillId="0" borderId="286" xfId="0" applyNumberFormat="1" applyFont="1" applyFill="1" applyBorder="1" applyAlignment="1">
      <alignment vertical="center" shrinkToFit="1"/>
    </xf>
    <xf numFmtId="184" fontId="78" fillId="0" borderId="287" xfId="0" applyNumberFormat="1" applyFont="1" applyFill="1" applyBorder="1" applyAlignment="1">
      <alignment vertical="top" wrapText="1"/>
    </xf>
    <xf numFmtId="184" fontId="68" fillId="0" borderId="288" xfId="0" applyNumberFormat="1" applyFont="1" applyFill="1" applyBorder="1" applyAlignment="1">
      <alignment vertical="center" shrinkToFit="1"/>
    </xf>
    <xf numFmtId="184" fontId="68" fillId="0" borderId="287" xfId="0" applyNumberFormat="1" applyFont="1" applyFill="1" applyBorder="1" applyAlignment="1">
      <alignment vertical="center" shrinkToFit="1"/>
    </xf>
    <xf numFmtId="0" fontId="68" fillId="0" borderId="191" xfId="0" applyNumberFormat="1" applyFont="1" applyFill="1" applyBorder="1" applyAlignment="1">
      <alignment vertical="center" shrinkToFit="1"/>
    </xf>
    <xf numFmtId="179" fontId="68" fillId="0" borderId="261" xfId="0" applyNumberFormat="1" applyFont="1" applyFill="1" applyBorder="1" applyAlignment="1">
      <alignment vertical="top" shrinkToFit="1"/>
    </xf>
    <xf numFmtId="179" fontId="68" fillId="0" borderId="176" xfId="0" applyNumberFormat="1" applyFont="1" applyFill="1" applyBorder="1" applyAlignment="1">
      <alignment vertical="top" shrinkToFit="1"/>
    </xf>
    <xf numFmtId="0" fontId="68" fillId="0" borderId="279" xfId="0" applyFont="1" applyFill="1" applyBorder="1" applyAlignment="1">
      <alignment horizontal="left" vertical="top" wrapText="1"/>
    </xf>
    <xf numFmtId="0" fontId="68" fillId="0" borderId="261" xfId="0" applyFont="1" applyFill="1" applyBorder="1" applyAlignment="1">
      <alignment horizontal="center" vertical="center" shrinkToFit="1"/>
    </xf>
    <xf numFmtId="194" fontId="68" fillId="0" borderId="416" xfId="0" applyNumberFormat="1" applyFont="1" applyFill="1" applyBorder="1" applyAlignment="1">
      <alignment vertical="center" shrinkToFit="1"/>
    </xf>
    <xf numFmtId="194" fontId="68" fillId="0" borderId="280" xfId="0" applyNumberFormat="1" applyFont="1" applyFill="1" applyBorder="1" applyAlignment="1">
      <alignment vertical="center" shrinkToFit="1"/>
    </xf>
    <xf numFmtId="194" fontId="68" fillId="0" borderId="190" xfId="0" applyNumberFormat="1" applyFont="1" applyFill="1" applyBorder="1" applyAlignment="1">
      <alignment vertical="center" shrinkToFit="1"/>
    </xf>
    <xf numFmtId="0" fontId="68" fillId="0" borderId="418" xfId="0" applyFont="1" applyFill="1" applyBorder="1" applyAlignment="1">
      <alignment horizontal="center" vertical="center" shrinkToFit="1"/>
    </xf>
    <xf numFmtId="0" fontId="68" fillId="0" borderId="283" xfId="0" applyFont="1" applyFill="1" applyBorder="1" applyAlignment="1">
      <alignment horizontal="center" vertical="center" shrinkToFit="1"/>
    </xf>
    <xf numFmtId="0" fontId="68" fillId="0" borderId="290" xfId="0" applyFont="1" applyFill="1" applyBorder="1" applyAlignment="1">
      <alignment horizontal="center" vertical="center" shrinkToFit="1"/>
    </xf>
    <xf numFmtId="0" fontId="68" fillId="0" borderId="291" xfId="0" applyFont="1" applyFill="1" applyBorder="1" applyAlignment="1">
      <alignment horizontal="center" vertical="center" shrinkToFit="1"/>
    </xf>
    <xf numFmtId="179" fontId="68" fillId="0" borderId="416" xfId="0" applyNumberFormat="1" applyFont="1" applyFill="1" applyBorder="1" applyAlignment="1">
      <alignment vertical="center" wrapText="1" shrinkToFit="1"/>
    </xf>
    <xf numFmtId="179" fontId="68" fillId="0" borderId="261" xfId="0" applyNumberFormat="1" applyFont="1" applyFill="1" applyBorder="1" applyAlignment="1">
      <alignment vertical="center" wrapText="1" shrinkToFit="1"/>
    </xf>
    <xf numFmtId="177" fontId="68" fillId="0" borderId="280" xfId="0" applyNumberFormat="1" applyFont="1" applyFill="1" applyBorder="1" applyAlignment="1">
      <alignment vertical="center" wrapText="1" shrinkToFit="1"/>
    </xf>
    <xf numFmtId="0" fontId="68" fillId="0" borderId="190" xfId="0" applyFont="1" applyFill="1" applyBorder="1" applyAlignment="1">
      <alignment horizontal="center" vertical="center" shrinkToFit="1"/>
    </xf>
    <xf numFmtId="183" fontId="68" fillId="0" borderId="280" xfId="0" applyNumberFormat="1" applyFont="1" applyFill="1" applyBorder="1" applyAlignment="1">
      <alignment vertical="center" wrapText="1" shrinkToFit="1"/>
    </xf>
    <xf numFmtId="183" fontId="68" fillId="0" borderId="292" xfId="0" applyNumberFormat="1" applyFont="1" applyFill="1" applyBorder="1" applyAlignment="1">
      <alignment vertical="center" shrinkToFit="1"/>
    </xf>
    <xf numFmtId="183" fontId="68" fillId="0" borderId="293" xfId="0" applyNumberFormat="1" applyFont="1" applyFill="1" applyBorder="1" applyAlignment="1">
      <alignment vertical="center" shrinkToFit="1"/>
    </xf>
    <xf numFmtId="0" fontId="68" fillId="0" borderId="419" xfId="0" applyFont="1" applyFill="1" applyBorder="1" applyAlignment="1">
      <alignment horizontal="left" vertical="top" wrapText="1"/>
    </xf>
    <xf numFmtId="0" fontId="68" fillId="0" borderId="295" xfId="0" applyFont="1" applyFill="1" applyBorder="1" applyAlignment="1">
      <alignment horizontal="left" vertical="top" wrapText="1"/>
    </xf>
    <xf numFmtId="0" fontId="25" fillId="24" borderId="0" xfId="0" applyNumberFormat="1" applyFont="1" applyFill="1" applyAlignment="1">
      <alignment horizontal="right" vertical="center" wrapText="1"/>
    </xf>
    <xf numFmtId="14" fontId="0" fillId="0" borderId="28" xfId="0" applyNumberFormat="1" applyBorder="1">
      <alignment vertical="center"/>
    </xf>
    <xf numFmtId="49" fontId="68" fillId="0" borderId="0" xfId="0" applyNumberFormat="1" applyFont="1" applyBorder="1" applyAlignment="1">
      <alignment horizontal="center" vertical="center" wrapText="1"/>
    </xf>
    <xf numFmtId="0" fontId="68" fillId="0" borderId="0" xfId="0" applyFont="1" applyBorder="1" applyAlignment="1">
      <alignment horizontal="left" vertical="center" wrapText="1"/>
    </xf>
    <xf numFmtId="179" fontId="25" fillId="0" borderId="13" xfId="0" applyNumberFormat="1" applyFont="1" applyBorder="1" applyAlignment="1">
      <alignment horizontal="right" vertical="center"/>
    </xf>
    <xf numFmtId="179" fontId="25" fillId="0" borderId="21" xfId="44" applyNumberFormat="1" applyFont="1" applyBorder="1" applyAlignment="1">
      <alignment horizontal="right" vertical="center"/>
    </xf>
    <xf numFmtId="0" fontId="65" fillId="0" borderId="0" xfId="44" applyFont="1"/>
    <xf numFmtId="0" fontId="65" fillId="0" borderId="0" xfId="44" applyFont="1" applyAlignment="1">
      <alignment horizontal="right" vertical="center"/>
    </xf>
    <xf numFmtId="0" fontId="99" fillId="0" borderId="0" xfId="44" applyFont="1"/>
    <xf numFmtId="0" fontId="99" fillId="0" borderId="0" xfId="44" applyFont="1" applyAlignment="1">
      <alignment vertical="center"/>
    </xf>
    <xf numFmtId="0" fontId="65" fillId="0" borderId="54" xfId="0" applyFont="1" applyBorder="1" applyAlignment="1">
      <alignment horizontal="center" vertical="center" wrapText="1"/>
    </xf>
    <xf numFmtId="0" fontId="65" fillId="0" borderId="28" xfId="0" applyFont="1" applyBorder="1" applyAlignment="1">
      <alignment horizontal="center" vertical="center"/>
    </xf>
    <xf numFmtId="0" fontId="101" fillId="0" borderId="32" xfId="44" applyFont="1" applyBorder="1" applyAlignment="1">
      <alignment horizontal="center" vertical="center" shrinkToFit="1"/>
    </xf>
    <xf numFmtId="0" fontId="65" fillId="0" borderId="134" xfId="44" applyFont="1" applyBorder="1" applyAlignment="1">
      <alignment horizontal="left" vertical="center" shrinkToFit="1"/>
    </xf>
    <xf numFmtId="0" fontId="101" fillId="0" borderId="0" xfId="44" applyFont="1" applyAlignment="1">
      <alignment horizontal="center" vertical="center" shrinkToFit="1"/>
    </xf>
    <xf numFmtId="0" fontId="65" fillId="0" borderId="33" xfId="44" applyFont="1" applyBorder="1" applyAlignment="1">
      <alignment horizontal="left" vertical="center"/>
    </xf>
    <xf numFmtId="0" fontId="65" fillId="0" borderId="33" xfId="44" applyFont="1" applyBorder="1" applyAlignment="1">
      <alignment horizontal="left" vertical="center" shrinkToFit="1"/>
    </xf>
    <xf numFmtId="0" fontId="101" fillId="0" borderId="86" xfId="44" applyFont="1" applyBorder="1" applyAlignment="1">
      <alignment horizontal="center" vertical="center" shrinkToFit="1"/>
    </xf>
    <xf numFmtId="0" fontId="65" fillId="0" borderId="102" xfId="280" applyNumberFormat="1" applyFont="1" applyFill="1" applyBorder="1" applyAlignment="1" applyProtection="1">
      <alignment horizontal="left" vertical="center" wrapText="1"/>
    </xf>
    <xf numFmtId="0" fontId="101" fillId="0" borderId="90" xfId="44" applyFont="1" applyBorder="1" applyAlignment="1">
      <alignment horizontal="center" vertical="center" shrinkToFit="1"/>
    </xf>
    <xf numFmtId="9" fontId="65" fillId="0" borderId="102" xfId="280" applyFont="1" applyFill="1" applyBorder="1" applyAlignment="1" applyProtection="1">
      <alignment horizontal="left" vertical="center" wrapText="1"/>
    </xf>
    <xf numFmtId="0" fontId="101" fillId="0" borderId="140" xfId="44" applyFont="1" applyBorder="1" applyAlignment="1">
      <alignment horizontal="center" vertical="center" shrinkToFit="1"/>
    </xf>
    <xf numFmtId="0" fontId="65" fillId="0" borderId="138" xfId="280" applyNumberFormat="1" applyFont="1" applyFill="1" applyBorder="1" applyAlignment="1" applyProtection="1">
      <alignment horizontal="left" vertical="center" wrapText="1"/>
    </xf>
    <xf numFmtId="0" fontId="101" fillId="0" borderId="132" xfId="44" applyFont="1" applyBorder="1" applyAlignment="1">
      <alignment horizontal="center" vertical="center" shrinkToFit="1"/>
    </xf>
    <xf numFmtId="9" fontId="65" fillId="0" borderId="138" xfId="280" applyFont="1" applyFill="1" applyBorder="1" applyAlignment="1" applyProtection="1">
      <alignment horizontal="left" vertical="center" wrapText="1"/>
    </xf>
    <xf numFmtId="0" fontId="65" fillId="0" borderId="0" xfId="0" applyFont="1" applyAlignment="1">
      <alignment horizontal="left"/>
    </xf>
    <xf numFmtId="0" fontId="65" fillId="0" borderId="0" xfId="0" applyFont="1" applyAlignment="1">
      <alignment vertical="center" wrapText="1"/>
    </xf>
    <xf numFmtId="0" fontId="101" fillId="0" borderId="0" xfId="0" applyFont="1" applyAlignment="1">
      <alignment vertical="center" wrapText="1"/>
    </xf>
    <xf numFmtId="0" fontId="101" fillId="0" borderId="0" xfId="0" applyFont="1" applyAlignment="1">
      <alignment horizontal="center" vertical="center" wrapText="1"/>
    </xf>
    <xf numFmtId="0" fontId="101" fillId="0" borderId="0" xfId="280" applyNumberFormat="1" applyFont="1" applyFill="1" applyBorder="1" applyAlignment="1" applyProtection="1">
      <alignment horizontal="center" vertical="center"/>
    </xf>
    <xf numFmtId="9" fontId="101" fillId="0" borderId="0" xfId="280" applyFont="1" applyFill="1" applyBorder="1" applyAlignment="1" applyProtection="1">
      <alignment horizontal="center" vertical="center"/>
    </xf>
    <xf numFmtId="9" fontId="65" fillId="0" borderId="0" xfId="280" applyFont="1" applyFill="1" applyBorder="1" applyAlignment="1" applyProtection="1">
      <alignment vertical="center" wrapText="1"/>
    </xf>
    <xf numFmtId="0" fontId="65" fillId="0" borderId="0" xfId="0" applyFont="1">
      <alignment vertical="center"/>
    </xf>
    <xf numFmtId="0" fontId="65" fillId="0" borderId="0" xfId="44" applyFont="1" applyAlignment="1">
      <alignment vertical="center" wrapText="1"/>
    </xf>
    <xf numFmtId="0" fontId="65" fillId="0" borderId="0" xfId="44" applyFont="1" applyAlignment="1">
      <alignment vertical="center"/>
    </xf>
    <xf numFmtId="0" fontId="65" fillId="0" borderId="0" xfId="44" applyFont="1" applyAlignment="1">
      <alignment horizontal="center" vertical="center"/>
    </xf>
    <xf numFmtId="9" fontId="101" fillId="0" borderId="0" xfId="280" applyFont="1" applyFill="1" applyBorder="1" applyAlignment="1" applyProtection="1">
      <alignment horizontal="center" vertical="center" wrapText="1"/>
    </xf>
    <xf numFmtId="0" fontId="101" fillId="0" borderId="0" xfId="44" applyFont="1" applyAlignment="1">
      <alignment horizontal="center"/>
    </xf>
    <xf numFmtId="0" fontId="65" fillId="0" borderId="0" xfId="44" applyFont="1" applyAlignment="1">
      <alignment horizontal="center"/>
    </xf>
    <xf numFmtId="9" fontId="101" fillId="0" borderId="86" xfId="280" applyFont="1" applyFill="1" applyBorder="1" applyAlignment="1" applyProtection="1">
      <alignment horizontal="center" vertical="center" wrapText="1"/>
    </xf>
    <xf numFmtId="9" fontId="101" fillId="0" borderId="90" xfId="280" applyFont="1" applyFill="1" applyBorder="1" applyAlignment="1" applyProtection="1">
      <alignment horizontal="center" vertical="center" wrapText="1"/>
    </xf>
    <xf numFmtId="9" fontId="101" fillId="0" borderId="140" xfId="280" applyFont="1" applyFill="1" applyBorder="1" applyAlignment="1" applyProtection="1">
      <alignment horizontal="center" vertical="center" wrapText="1"/>
    </xf>
    <xf numFmtId="9" fontId="101" fillId="0" borderId="132" xfId="280" applyFont="1" applyFill="1" applyBorder="1" applyAlignment="1" applyProtection="1">
      <alignment horizontal="center" vertical="center" wrapText="1"/>
    </xf>
    <xf numFmtId="0" fontId="65" fillId="0" borderId="0" xfId="0" applyFont="1" applyAlignment="1">
      <alignment horizontal="center" vertical="center" wrapText="1"/>
    </xf>
    <xf numFmtId="0" fontId="65" fillId="0" borderId="0" xfId="0" applyFont="1" applyAlignment="1">
      <alignment horizontal="left" vertical="center" wrapText="1"/>
    </xf>
    <xf numFmtId="9" fontId="65" fillId="0" borderId="0" xfId="280" applyFont="1" applyFill="1" applyBorder="1" applyAlignment="1" applyProtection="1">
      <alignment horizontal="right" wrapText="1"/>
    </xf>
    <xf numFmtId="0" fontId="99" fillId="0" borderId="132" xfId="44" applyFont="1" applyBorder="1"/>
    <xf numFmtId="0" fontId="65" fillId="0" borderId="132" xfId="0" applyFont="1" applyBorder="1">
      <alignment vertical="center"/>
    </xf>
    <xf numFmtId="0" fontId="101" fillId="0" borderId="0" xfId="0" applyFont="1" applyAlignment="1">
      <alignment horizontal="center" vertical="center"/>
    </xf>
    <xf numFmtId="0" fontId="65" fillId="0" borderId="0" xfId="0" applyFont="1" applyAlignment="1">
      <alignment horizontal="center" vertical="center"/>
    </xf>
    <xf numFmtId="0" fontId="65" fillId="24" borderId="0" xfId="0" applyFont="1" applyFill="1">
      <alignment vertical="center"/>
    </xf>
    <xf numFmtId="0" fontId="65" fillId="24" borderId="0" xfId="0" applyFont="1" applyFill="1" applyAlignment="1">
      <alignment horizontal="center" vertical="center"/>
    </xf>
    <xf numFmtId="0" fontId="65" fillId="24" borderId="0" xfId="44" applyFont="1" applyFill="1"/>
    <xf numFmtId="0" fontId="65" fillId="24" borderId="0" xfId="44" applyFont="1" applyFill="1" applyAlignment="1">
      <alignment horizontal="center" vertical="center"/>
    </xf>
    <xf numFmtId="0" fontId="65" fillId="24" borderId="0" xfId="44" applyFont="1" applyFill="1" applyAlignment="1">
      <alignment horizontal="left" wrapText="1"/>
    </xf>
    <xf numFmtId="0" fontId="65" fillId="24" borderId="0" xfId="44" applyFont="1" applyFill="1" applyAlignment="1">
      <alignment horizontal="left" vertical="center"/>
    </xf>
    <xf numFmtId="0" fontId="65" fillId="24" borderId="0" xfId="44" applyFont="1" applyFill="1" applyAlignment="1">
      <alignment horizontal="center" vertical="center" wrapText="1"/>
    </xf>
    <xf numFmtId="0" fontId="65" fillId="24" borderId="0" xfId="44" applyFont="1" applyFill="1" applyAlignment="1">
      <alignment vertical="center"/>
    </xf>
    <xf numFmtId="0" fontId="65" fillId="0" borderId="0" xfId="44" applyFont="1" applyAlignment="1">
      <alignment horizontal="center" vertical="center" wrapText="1"/>
    </xf>
    <xf numFmtId="0" fontId="65" fillId="24" borderId="0" xfId="44" applyFont="1" applyFill="1" applyAlignment="1">
      <alignment vertical="top" wrapText="1"/>
    </xf>
    <xf numFmtId="0" fontId="65" fillId="24" borderId="28" xfId="44" applyFont="1" applyFill="1" applyBorder="1" applyAlignment="1">
      <alignment horizontal="center" vertical="center" wrapText="1"/>
    </xf>
    <xf numFmtId="0" fontId="65" fillId="24" borderId="28" xfId="44" applyFont="1" applyFill="1" applyBorder="1" applyAlignment="1" applyProtection="1">
      <alignment horizontal="center" vertical="center"/>
      <protection locked="0"/>
    </xf>
    <xf numFmtId="0" fontId="65" fillId="24" borderId="28" xfId="44" applyFont="1" applyFill="1" applyBorder="1" applyAlignment="1">
      <alignment horizontal="center" vertical="center"/>
    </xf>
    <xf numFmtId="0" fontId="65" fillId="24" borderId="0" xfId="44" applyFont="1" applyFill="1" applyAlignment="1">
      <alignment horizontal="right" vertical="center"/>
    </xf>
    <xf numFmtId="0" fontId="0" fillId="0" borderId="0" xfId="0" applyFont="1">
      <alignment vertical="center"/>
    </xf>
    <xf numFmtId="0" fontId="0" fillId="0" borderId="28" xfId="0" applyFont="1" applyBorder="1" applyAlignment="1">
      <alignment horizontal="center" vertical="center"/>
    </xf>
    <xf numFmtId="49" fontId="105" fillId="0" borderId="28" xfId="0" applyNumberFormat="1" applyFont="1" applyBorder="1" applyAlignment="1">
      <alignment horizontal="center" vertical="center" wrapText="1"/>
    </xf>
    <xf numFmtId="0" fontId="105" fillId="0" borderId="28" xfId="0" applyFont="1" applyBorder="1" applyAlignment="1">
      <alignment horizontal="left" vertical="center" wrapText="1"/>
    </xf>
    <xf numFmtId="0" fontId="65" fillId="0" borderId="54" xfId="0" applyFont="1" applyBorder="1" applyAlignment="1">
      <alignment horizontal="left" vertical="center" wrapText="1"/>
    </xf>
    <xf numFmtId="0" fontId="25" fillId="0" borderId="25" xfId="0" applyFont="1" applyBorder="1" applyAlignment="1">
      <alignment horizontal="center" vertical="center" wrapText="1"/>
    </xf>
    <xf numFmtId="0" fontId="25" fillId="0" borderId="25" xfId="0" applyFont="1" applyBorder="1" applyAlignment="1">
      <alignment horizontal="left" vertical="center" wrapText="1"/>
    </xf>
    <xf numFmtId="0" fontId="0" fillId="0" borderId="0" xfId="0" applyFont="1">
      <alignment vertical="center"/>
    </xf>
    <xf numFmtId="0" fontId="65" fillId="0" borderId="59" xfId="0" applyFont="1" applyBorder="1" applyAlignment="1">
      <alignment horizontal="right" vertical="center" wrapText="1"/>
    </xf>
    <xf numFmtId="0" fontId="65" fillId="0" borderId="54" xfId="0" applyFont="1" applyBorder="1" applyAlignment="1">
      <alignment vertical="center" wrapText="1"/>
    </xf>
    <xf numFmtId="0" fontId="68" fillId="0" borderId="0" xfId="0" applyFont="1" applyAlignment="1">
      <alignment horizontal="left" vertical="top" wrapText="1"/>
    </xf>
    <xf numFmtId="0" fontId="68" fillId="0" borderId="279" xfId="0" applyFont="1" applyBorder="1" applyAlignment="1">
      <alignment horizontal="center" vertical="center" wrapText="1" shrinkToFit="1"/>
    </xf>
    <xf numFmtId="179" fontId="68" fillId="0" borderId="260" xfId="0" applyNumberFormat="1" applyFont="1" applyBorder="1" applyAlignment="1">
      <alignment vertical="center" shrinkToFit="1"/>
    </xf>
    <xf numFmtId="182" fontId="68" fillId="0" borderId="262" xfId="0" applyNumberFormat="1" applyFont="1" applyBorder="1" applyAlignment="1">
      <alignment vertical="center" shrinkToFit="1"/>
    </xf>
    <xf numFmtId="184" fontId="68" fillId="0" borderId="191" xfId="0" applyNumberFormat="1" applyFont="1" applyBorder="1" applyAlignment="1">
      <alignment vertical="center" shrinkToFit="1"/>
    </xf>
    <xf numFmtId="184" fontId="68" fillId="0" borderId="189" xfId="0" applyNumberFormat="1" applyFont="1" applyBorder="1" applyAlignment="1">
      <alignment vertical="center" shrinkToFit="1"/>
    </xf>
    <xf numFmtId="193" fontId="68" fillId="0" borderId="260" xfId="0" applyNumberFormat="1" applyFont="1" applyBorder="1" applyAlignment="1">
      <alignment vertical="center" shrinkToFit="1"/>
    </xf>
    <xf numFmtId="193" fontId="68" fillId="0" borderId="261" xfId="0" applyNumberFormat="1" applyFont="1" applyBorder="1" applyAlignment="1">
      <alignment vertical="center" shrinkToFit="1"/>
    </xf>
    <xf numFmtId="193" fontId="68" fillId="0" borderId="263" xfId="0" applyNumberFormat="1" applyFont="1" applyBorder="1" applyAlignment="1">
      <alignment vertical="center" shrinkToFit="1"/>
    </xf>
    <xf numFmtId="179" fontId="68" fillId="0" borderId="0" xfId="0" applyNumberFormat="1" applyFont="1" applyAlignment="1">
      <alignment vertical="top"/>
    </xf>
    <xf numFmtId="178" fontId="68" fillId="0" borderId="0" xfId="0" applyNumberFormat="1" applyFont="1" applyAlignment="1">
      <alignment vertical="top" wrapText="1"/>
    </xf>
    <xf numFmtId="182" fontId="68" fillId="0" borderId="0" xfId="0" applyNumberFormat="1" applyFont="1" applyAlignment="1">
      <alignment vertical="top"/>
    </xf>
    <xf numFmtId="184" fontId="68" fillId="0" borderId="261" xfId="0" applyNumberFormat="1" applyFont="1" applyBorder="1" applyAlignment="1">
      <alignment vertical="center" shrinkToFit="1"/>
    </xf>
    <xf numFmtId="0" fontId="68" fillId="35" borderId="261" xfId="284" applyFont="1" applyFill="1" applyBorder="1" applyAlignment="1">
      <alignment horizontal="center" vertical="center" wrapText="1"/>
    </xf>
    <xf numFmtId="184" fontId="68" fillId="0" borderId="287" xfId="0" applyNumberFormat="1" applyFont="1" applyFill="1" applyBorder="1" applyAlignment="1">
      <alignment vertical="center" wrapText="1" shrinkToFit="1"/>
    </xf>
    <xf numFmtId="55" fontId="68" fillId="35" borderId="261" xfId="284" applyNumberFormat="1" applyFont="1" applyFill="1" applyBorder="1" applyAlignment="1">
      <alignment horizontal="center" vertical="center" wrapText="1"/>
    </xf>
    <xf numFmtId="14" fontId="68" fillId="0" borderId="190" xfId="0" applyNumberFormat="1" applyFont="1" applyFill="1" applyBorder="1" applyAlignment="1">
      <alignment horizontal="center" vertical="center" shrinkToFit="1"/>
    </xf>
    <xf numFmtId="196" fontId="0" fillId="0" borderId="429" xfId="0" applyNumberFormat="1" applyFont="1" applyBorder="1" applyAlignment="1" applyProtection="1">
      <alignment horizontal="center" vertical="center"/>
      <protection locked="0"/>
    </xf>
    <xf numFmtId="196" fontId="0" fillId="0" borderId="430" xfId="0" applyNumberFormat="1" applyFont="1" applyBorder="1" applyAlignment="1" applyProtection="1">
      <alignment horizontal="center" vertical="center"/>
      <protection locked="0"/>
    </xf>
    <xf numFmtId="0" fontId="0" fillId="0" borderId="0" xfId="0" applyFont="1">
      <alignment vertical="center"/>
    </xf>
    <xf numFmtId="195" fontId="60" fillId="0" borderId="0" xfId="0" applyNumberFormat="1" applyFont="1" applyAlignment="1">
      <alignment horizontal="center" vertical="center"/>
    </xf>
    <xf numFmtId="195" fontId="0" fillId="0" borderId="0" xfId="0" applyNumberFormat="1" applyAlignment="1">
      <alignment horizontal="center" vertical="center"/>
    </xf>
    <xf numFmtId="0" fontId="25" fillId="0" borderId="0" xfId="0" applyFont="1" applyAlignment="1">
      <alignment horizontal="right" vertical="top" wrapText="1"/>
    </xf>
    <xf numFmtId="0" fontId="25" fillId="0" borderId="0" xfId="0" applyFont="1" applyAlignment="1">
      <alignment horizontal="center" vertical="top" wrapText="1"/>
    </xf>
    <xf numFmtId="0" fontId="25" fillId="0" borderId="25" xfId="0" applyFont="1" applyBorder="1" applyAlignment="1">
      <alignment horizontal="center" vertical="center" wrapText="1"/>
    </xf>
    <xf numFmtId="0" fontId="25" fillId="0" borderId="54" xfId="0" applyFont="1" applyBorder="1" applyAlignment="1">
      <alignment horizontal="center" vertical="center" wrapText="1"/>
    </xf>
    <xf numFmtId="0" fontId="65" fillId="0" borderId="25" xfId="0" applyFont="1" applyBorder="1" applyAlignment="1">
      <alignment horizontal="center" vertical="center" wrapText="1"/>
    </xf>
    <xf numFmtId="0" fontId="65" fillId="0" borderId="54" xfId="0" applyFont="1" applyBorder="1" applyAlignment="1">
      <alignment horizontal="center" vertical="center" wrapText="1"/>
    </xf>
    <xf numFmtId="0" fontId="62" fillId="0" borderId="0" xfId="0" applyFont="1" applyAlignment="1">
      <alignment horizontal="center" vertical="center"/>
    </xf>
    <xf numFmtId="0" fontId="55" fillId="0" borderId="0" xfId="0" applyFont="1" applyAlignment="1">
      <alignment vertical="top"/>
    </xf>
    <xf numFmtId="0" fontId="25" fillId="0" borderId="111" xfId="0" applyFont="1" applyBorder="1" applyAlignment="1">
      <alignment vertical="center" wrapText="1"/>
    </xf>
    <xf numFmtId="0" fontId="25" fillId="0" borderId="0" xfId="0" applyFont="1" applyAlignment="1">
      <alignment vertical="top" wrapText="1"/>
    </xf>
    <xf numFmtId="0" fontId="25" fillId="0" borderId="29" xfId="0" applyFont="1" applyBorder="1" applyAlignment="1">
      <alignment horizontal="left"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55" fillId="0" borderId="0" xfId="0" applyFont="1" applyAlignment="1">
      <alignment vertical="top" wrapText="1"/>
    </xf>
    <xf numFmtId="0" fontId="54" fillId="0" borderId="29" xfId="0" applyFont="1" applyBorder="1" applyAlignment="1">
      <alignment horizontal="distributed" vertical="center" wrapText="1"/>
    </xf>
    <xf numFmtId="0" fontId="54" fillId="0" borderId="60" xfId="0" applyFont="1" applyBorder="1" applyAlignment="1">
      <alignment horizontal="distributed" vertical="center" wrapText="1"/>
    </xf>
    <xf numFmtId="0" fontId="54" fillId="0" borderId="61" xfId="0" applyFont="1" applyBorder="1" applyAlignment="1">
      <alignment horizontal="distributed" vertical="center" wrapText="1"/>
    </xf>
    <xf numFmtId="0" fontId="54" fillId="0" borderId="21" xfId="0" applyFont="1" applyBorder="1" applyAlignment="1">
      <alignment horizontal="distributed" vertical="center" wrapText="1"/>
    </xf>
    <xf numFmtId="0" fontId="54" fillId="0" borderId="62" xfId="0" applyFont="1" applyBorder="1" applyAlignment="1">
      <alignment horizontal="distributed" vertical="center" wrapText="1"/>
    </xf>
    <xf numFmtId="0" fontId="54" fillId="0" borderId="50" xfId="0" applyFont="1" applyBorder="1" applyAlignment="1">
      <alignment horizontal="distributed" vertical="center" wrapText="1"/>
    </xf>
    <xf numFmtId="0" fontId="65" fillId="0" borderId="21" xfId="0" applyFont="1" applyBorder="1" applyAlignment="1">
      <alignment horizontal="left" vertical="center" wrapText="1"/>
    </xf>
    <xf numFmtId="0" fontId="65" fillId="0" borderId="62" xfId="0" applyFont="1" applyBorder="1" applyAlignment="1">
      <alignment horizontal="left" vertical="center" wrapText="1"/>
    </xf>
    <xf numFmtId="0" fontId="65" fillId="0" borderId="50" xfId="0" applyFont="1" applyBorder="1" applyAlignment="1">
      <alignment horizontal="left" vertical="center" wrapText="1"/>
    </xf>
    <xf numFmtId="0" fontId="55" fillId="0" borderId="0" xfId="0" applyFont="1" applyAlignment="1">
      <alignment horizontal="right" vertical="center"/>
    </xf>
    <xf numFmtId="0" fontId="25" fillId="0" borderId="0" xfId="0" applyFont="1" applyAlignment="1">
      <alignment wrapText="1"/>
    </xf>
    <xf numFmtId="0" fontId="52" fillId="0" borderId="11" xfId="0" applyFont="1" applyBorder="1" applyAlignment="1">
      <alignment horizontal="distributed" vertical="center"/>
    </xf>
    <xf numFmtId="0" fontId="52" fillId="0" borderId="66" xfId="0" applyFont="1" applyBorder="1" applyAlignment="1">
      <alignment horizontal="distributed" vertical="center"/>
    </xf>
    <xf numFmtId="0" fontId="52" fillId="0" borderId="99" xfId="0" applyFont="1" applyBorder="1" applyAlignment="1">
      <alignment horizontal="distributed" vertical="center"/>
    </xf>
    <xf numFmtId="179" fontId="25" fillId="0" borderId="34" xfId="0" applyNumberFormat="1" applyFont="1" applyBorder="1" applyAlignment="1">
      <alignment horizontal="center" vertical="center" shrinkToFit="1"/>
    </xf>
    <xf numFmtId="179" fontId="25" fillId="0" borderId="60" xfId="0" applyNumberFormat="1" applyFont="1" applyBorder="1" applyAlignment="1">
      <alignment horizontal="center" vertical="center" shrinkToFit="1"/>
    </xf>
    <xf numFmtId="0" fontId="25" fillId="0" borderId="35" xfId="0" applyFont="1" applyBorder="1" applyAlignment="1">
      <alignment horizontal="distributed" vertical="center" wrapText="1"/>
    </xf>
    <xf numFmtId="0" fontId="25" fillId="0" borderId="88" xfId="0" applyFont="1" applyBorder="1" applyAlignment="1">
      <alignment horizontal="distributed" vertical="center" wrapText="1"/>
    </xf>
    <xf numFmtId="0" fontId="25" fillId="0" borderId="31" xfId="0" applyFont="1" applyBorder="1" applyAlignment="1">
      <alignment horizontal="distributed" vertical="center" wrapText="1"/>
    </xf>
    <xf numFmtId="0" fontId="25" fillId="0" borderId="35" xfId="0" applyFont="1" applyBorder="1" applyAlignment="1">
      <alignment horizontal="left" vertical="center" wrapText="1"/>
    </xf>
    <xf numFmtId="0" fontId="25" fillId="0" borderId="88" xfId="0" applyFont="1" applyBorder="1" applyAlignment="1">
      <alignment horizontal="left" vertical="center" wrapText="1"/>
    </xf>
    <xf numFmtId="0" fontId="25" fillId="0" borderId="26" xfId="0" applyFont="1" applyBorder="1" applyAlignment="1">
      <alignment horizontal="left" vertical="center" wrapText="1"/>
    </xf>
    <xf numFmtId="0" fontId="26" fillId="0" borderId="60" xfId="0" applyFont="1" applyBorder="1" applyAlignment="1">
      <alignment horizontal="distributed" vertical="center" wrapText="1"/>
    </xf>
    <xf numFmtId="0" fontId="26" fillId="0" borderId="86" xfId="0" applyFont="1" applyBorder="1" applyAlignment="1">
      <alignment horizontal="distributed" vertical="center" wrapText="1"/>
    </xf>
    <xf numFmtId="0" fontId="26" fillId="0" borderId="90" xfId="0" applyFont="1" applyBorder="1" applyAlignment="1">
      <alignment horizontal="distributed" vertical="center" wrapText="1"/>
    </xf>
    <xf numFmtId="0" fontId="25" fillId="0" borderId="29" xfId="0" applyFont="1" applyBorder="1" applyAlignment="1">
      <alignment horizontal="center" vertical="center"/>
    </xf>
    <xf numFmtId="0" fontId="26" fillId="0" borderId="91" xfId="0" applyFont="1" applyBorder="1">
      <alignment vertical="center"/>
    </xf>
    <xf numFmtId="0" fontId="55" fillId="0" borderId="60" xfId="0" applyFont="1" applyBorder="1" applyAlignment="1">
      <alignment horizontal="left" vertical="center"/>
    </xf>
    <xf numFmtId="0" fontId="55" fillId="0" borderId="61" xfId="0" applyFont="1" applyBorder="1" applyAlignment="1">
      <alignment horizontal="left" vertical="center"/>
    </xf>
    <xf numFmtId="0" fontId="25" fillId="0" borderId="25" xfId="0" applyFont="1" applyBorder="1" applyAlignment="1">
      <alignment horizontal="center" vertical="center"/>
    </xf>
    <xf numFmtId="0" fontId="26" fillId="0" borderId="92" xfId="0" applyFont="1" applyBorder="1">
      <alignment vertical="center"/>
    </xf>
    <xf numFmtId="0" fontId="55" fillId="0" borderId="54" xfId="0" applyFont="1" applyBorder="1" applyAlignment="1">
      <alignment horizontal="left" vertical="center"/>
    </xf>
    <xf numFmtId="0" fontId="55" fillId="0" borderId="28" xfId="0" applyFont="1" applyBorder="1" applyAlignment="1">
      <alignment horizontal="left" vertical="center"/>
    </xf>
    <xf numFmtId="0" fontId="52" fillId="0" borderId="14" xfId="0" applyFont="1" applyBorder="1" applyAlignment="1">
      <alignment horizontal="distributed" vertical="center" wrapText="1"/>
    </xf>
    <xf numFmtId="0" fontId="52" fillId="0" borderId="78" xfId="0" applyFont="1" applyBorder="1" applyAlignment="1">
      <alignment horizontal="distributed" vertical="center" wrapText="1"/>
    </xf>
    <xf numFmtId="0" fontId="52" fillId="0" borderId="98" xfId="0" applyFont="1" applyBorder="1" applyAlignment="1">
      <alignment horizontal="distributed" vertical="center" wrapText="1"/>
    </xf>
    <xf numFmtId="179" fontId="25" fillId="0" borderId="69" xfId="0" applyNumberFormat="1" applyFont="1" applyBorder="1" applyAlignment="1">
      <alignment horizontal="center" vertical="center" shrinkToFit="1"/>
    </xf>
    <xf numFmtId="179" fontId="25" fillId="0" borderId="78" xfId="0" applyNumberFormat="1" applyFont="1" applyBorder="1" applyAlignment="1">
      <alignment horizontal="center" vertical="center" shrinkToFit="1"/>
    </xf>
    <xf numFmtId="0" fontId="52" fillId="0" borderId="25" xfId="0" applyFont="1" applyBorder="1" applyAlignment="1">
      <alignment horizontal="distributed" vertical="center" wrapText="1"/>
    </xf>
    <xf numFmtId="0" fontId="52" fillId="0" borderId="59" xfId="0" applyFont="1" applyBorder="1" applyAlignment="1">
      <alignment horizontal="distributed" vertical="center" wrapText="1"/>
    </xf>
    <xf numFmtId="0" fontId="52" fillId="0" borderId="92" xfId="0" applyFont="1" applyBorder="1" applyAlignment="1">
      <alignment horizontal="distributed" vertical="center" wrapText="1"/>
    </xf>
    <xf numFmtId="0" fontId="52" fillId="0" borderId="29" xfId="0" applyFont="1" applyBorder="1" applyAlignment="1">
      <alignment horizontal="center" vertical="center"/>
    </xf>
    <xf numFmtId="0" fontId="52" fillId="0" borderId="60" xfId="0" applyFont="1" applyBorder="1" applyAlignment="1">
      <alignment horizontal="center" vertical="center"/>
    </xf>
    <xf numFmtId="0" fontId="25" fillId="0" borderId="25" xfId="0" applyFont="1" applyBorder="1" applyAlignment="1">
      <alignment horizontal="distributed" vertical="center"/>
    </xf>
    <xf numFmtId="0" fontId="26" fillId="0" borderId="59" xfId="0" applyFont="1" applyBorder="1" applyAlignment="1">
      <alignment horizontal="distributed" vertical="center"/>
    </xf>
    <xf numFmtId="0" fontId="26" fillId="0" borderId="54" xfId="0" applyFont="1" applyBorder="1" applyAlignment="1">
      <alignment horizontal="distributed" vertical="center"/>
    </xf>
    <xf numFmtId="0" fontId="25" fillId="0" borderId="59" xfId="0" applyFont="1" applyBorder="1" applyAlignment="1">
      <alignment horizontal="center" vertical="center"/>
    </xf>
    <xf numFmtId="0" fontId="25" fillId="0" borderId="29" xfId="0" applyFont="1" applyBorder="1" applyAlignment="1">
      <alignment horizontal="distributed" vertical="center" wrapText="1"/>
    </xf>
    <xf numFmtId="0" fontId="25" fillId="0" borderId="60" xfId="0" applyFont="1" applyBorder="1" applyAlignment="1">
      <alignment horizontal="distributed" vertical="center" wrapText="1"/>
    </xf>
    <xf numFmtId="0" fontId="25" fillId="0" borderId="61" xfId="0" applyFont="1" applyBorder="1" applyAlignment="1">
      <alignment horizontal="distributed" vertical="center" wrapText="1"/>
    </xf>
    <xf numFmtId="0" fontId="25" fillId="0" borderId="32" xfId="0" applyFont="1" applyBorder="1" applyAlignment="1">
      <alignment horizontal="distributed" vertical="center" wrapText="1"/>
    </xf>
    <xf numFmtId="0" fontId="25" fillId="0" borderId="0" xfId="0" applyFont="1" applyAlignment="1">
      <alignment horizontal="distributed" vertical="center" wrapText="1"/>
    </xf>
    <xf numFmtId="0" fontId="25" fillId="0" borderId="33" xfId="0" applyFont="1" applyBorder="1" applyAlignment="1">
      <alignment horizontal="distributed" vertical="center" wrapText="1"/>
    </xf>
    <xf numFmtId="0" fontId="25" fillId="0" borderId="21" xfId="0" applyFont="1" applyBorder="1" applyAlignment="1">
      <alignment horizontal="distributed" vertical="center" wrapText="1"/>
    </xf>
    <xf numFmtId="0" fontId="25" fillId="0" borderId="62" xfId="0" applyFont="1" applyBorder="1" applyAlignment="1">
      <alignment horizontal="distributed" vertical="center" wrapText="1"/>
    </xf>
    <xf numFmtId="0" fontId="25" fillId="0" borderId="50" xfId="0" applyFont="1" applyBorder="1" applyAlignment="1">
      <alignment horizontal="distributed" vertical="center" wrapText="1"/>
    </xf>
    <xf numFmtId="0" fontId="25" fillId="0" borderId="60" xfId="0" applyFont="1" applyBorder="1" applyAlignment="1">
      <alignment vertical="center" wrapText="1"/>
    </xf>
    <xf numFmtId="0" fontId="26" fillId="0" borderId="60" xfId="0" applyFont="1" applyBorder="1">
      <alignment vertical="center"/>
    </xf>
    <xf numFmtId="0" fontId="26" fillId="0" borderId="61" xfId="0" applyFont="1" applyBorder="1">
      <alignment vertical="center"/>
    </xf>
    <xf numFmtId="0" fontId="25" fillId="0" borderId="87" xfId="0" applyFont="1" applyBorder="1" applyAlignment="1">
      <alignment vertical="center" wrapText="1"/>
    </xf>
    <xf numFmtId="0" fontId="25" fillId="0" borderId="72" xfId="0" applyFont="1" applyBorder="1" applyAlignment="1">
      <alignment vertical="center" wrapText="1"/>
    </xf>
    <xf numFmtId="0" fontId="25" fillId="0" borderId="78" xfId="0" applyFont="1" applyBorder="1" applyAlignment="1">
      <alignment vertical="center" wrapText="1"/>
    </xf>
    <xf numFmtId="0" fontId="25" fillId="0" borderId="68" xfId="0" applyFont="1" applyBorder="1" applyAlignment="1">
      <alignment vertical="center" wrapText="1"/>
    </xf>
    <xf numFmtId="0" fontId="52" fillId="0" borderId="29" xfId="0" applyFont="1" applyBorder="1" applyAlignment="1">
      <alignment horizontal="distributed" vertical="center" wrapText="1"/>
    </xf>
    <xf numFmtId="0" fontId="52" fillId="0" borderId="60" xfId="0" applyFont="1" applyBorder="1" applyAlignment="1">
      <alignment horizontal="distributed" vertical="center" wrapText="1"/>
    </xf>
    <xf numFmtId="0" fontId="52" fillId="0" borderId="91" xfId="0" applyFont="1" applyBorder="1" applyAlignment="1">
      <alignment horizontal="distributed" vertical="center" wrapText="1"/>
    </xf>
    <xf numFmtId="0" fontId="52" fillId="0" borderId="21" xfId="0" applyFont="1" applyBorder="1" applyAlignment="1">
      <alignment horizontal="distributed" vertical="center" wrapText="1"/>
    </xf>
    <xf numFmtId="0" fontId="52" fillId="0" borderId="62" xfId="0" applyFont="1" applyBorder="1" applyAlignment="1">
      <alignment horizontal="distributed" vertical="center" wrapText="1"/>
    </xf>
    <xf numFmtId="0" fontId="52" fillId="0" borderId="93" xfId="0" applyFont="1" applyBorder="1" applyAlignment="1">
      <alignment horizontal="distributed" vertical="center" wrapText="1"/>
    </xf>
    <xf numFmtId="179" fontId="25" fillId="0" borderId="34" xfId="0" applyNumberFormat="1" applyFont="1" applyBorder="1" applyAlignment="1">
      <alignment horizontal="right" vertical="center" wrapText="1"/>
    </xf>
    <xf numFmtId="179" fontId="25" fillId="0" borderId="109" xfId="0" applyNumberFormat="1" applyFont="1" applyBorder="1" applyAlignment="1">
      <alignment horizontal="right" vertical="center" wrapText="1"/>
    </xf>
    <xf numFmtId="0" fontId="25" fillId="0" borderId="61" xfId="0" applyFont="1" applyBorder="1" applyAlignment="1">
      <alignment horizontal="center" vertical="center"/>
    </xf>
    <xf numFmtId="0" fontId="25" fillId="0" borderId="50" xfId="0" applyFont="1" applyBorder="1" applyAlignment="1">
      <alignment horizontal="center" vertical="center"/>
    </xf>
    <xf numFmtId="0" fontId="25" fillId="0" borderId="32" xfId="0" applyFont="1" applyBorder="1" applyAlignment="1">
      <alignment horizontal="center" vertical="center"/>
    </xf>
    <xf numFmtId="0" fontId="25" fillId="0" borderId="21" xfId="0" applyFont="1" applyBorder="1" applyAlignment="1">
      <alignment horizontal="center" vertical="center"/>
    </xf>
    <xf numFmtId="0" fontId="25" fillId="0" borderId="60" xfId="0" applyFont="1" applyBorder="1" applyAlignment="1">
      <alignment horizontal="left" vertical="center"/>
    </xf>
    <xf numFmtId="0" fontId="25" fillId="0" borderId="61" xfId="0" applyFont="1" applyBorder="1" applyAlignment="1">
      <alignment horizontal="left" vertical="center"/>
    </xf>
    <xf numFmtId="0" fontId="25" fillId="0" borderId="0" xfId="0" applyFont="1" applyAlignment="1">
      <alignment horizontal="left" vertical="center"/>
    </xf>
    <xf numFmtId="0" fontId="25" fillId="0" borderId="33" xfId="0" applyFont="1" applyBorder="1" applyAlignment="1">
      <alignment horizontal="left" vertical="center"/>
    </xf>
    <xf numFmtId="0" fontId="25" fillId="0" borderId="62" xfId="0" applyFont="1" applyBorder="1" applyAlignment="1">
      <alignment horizontal="left" vertical="center"/>
    </xf>
    <xf numFmtId="0" fontId="25" fillId="0" borderId="50" xfId="0" applyFont="1" applyBorder="1" applyAlignment="1">
      <alignment horizontal="left" vertical="center"/>
    </xf>
    <xf numFmtId="0" fontId="25" fillId="0" borderId="54" xfId="0" applyFont="1" applyBorder="1" applyAlignment="1">
      <alignment horizontal="center" vertical="center"/>
    </xf>
    <xf numFmtId="0" fontId="65" fillId="0" borderId="25" xfId="282" applyFont="1" applyFill="1" applyBorder="1" applyAlignment="1" applyProtection="1">
      <alignment horizontal="left" vertical="center" wrapText="1"/>
    </xf>
    <xf numFmtId="0" fontId="65" fillId="0" borderId="59" xfId="0" applyFont="1" applyBorder="1" applyAlignment="1">
      <alignment horizontal="left" vertical="center" wrapText="1"/>
    </xf>
    <xf numFmtId="0" fontId="65" fillId="0" borderId="54" xfId="0" applyFont="1" applyBorder="1" applyAlignment="1">
      <alignment horizontal="left" vertical="center" wrapText="1"/>
    </xf>
    <xf numFmtId="0" fontId="26" fillId="0" borderId="54" xfId="0" applyFont="1" applyBorder="1" applyAlignment="1">
      <alignment horizontal="center" vertical="center"/>
    </xf>
    <xf numFmtId="14" fontId="0" fillId="24" borderId="25" xfId="0" applyNumberFormat="1" applyFill="1" applyBorder="1" applyAlignment="1">
      <alignment horizontal="center" vertical="center"/>
    </xf>
    <xf numFmtId="14" fontId="0" fillId="24" borderId="59" xfId="0" applyNumberFormat="1" applyFill="1" applyBorder="1" applyAlignment="1">
      <alignment horizontal="center" vertical="center"/>
    </xf>
    <xf numFmtId="14" fontId="0" fillId="24" borderId="54" xfId="0" applyNumberFormat="1" applyFill="1" applyBorder="1" applyAlignment="1">
      <alignment horizontal="center" vertical="center"/>
    </xf>
    <xf numFmtId="0" fontId="25" fillId="0" borderId="59" xfId="0" applyFont="1" applyBorder="1" applyAlignment="1">
      <alignment horizontal="left" vertical="center"/>
    </xf>
    <xf numFmtId="0" fontId="25" fillId="0" borderId="54" xfId="0" applyFont="1" applyBorder="1" applyAlignment="1">
      <alignment horizontal="left" vertical="center"/>
    </xf>
    <xf numFmtId="0" fontId="65" fillId="0" borderId="25" xfId="0" applyFont="1" applyBorder="1" applyAlignment="1">
      <alignment horizontal="left" vertical="center" wrapText="1"/>
    </xf>
    <xf numFmtId="0" fontId="25" fillId="0" borderId="32" xfId="44" applyFont="1" applyBorder="1" applyAlignment="1">
      <alignment horizontal="distributed" wrapText="1"/>
    </xf>
    <xf numFmtId="0" fontId="26" fillId="0" borderId="33" xfId="0" applyFont="1" applyBorder="1" applyAlignment="1">
      <alignment horizontal="distributed"/>
    </xf>
    <xf numFmtId="0" fontId="25" fillId="0" borderId="0" xfId="44" applyFont="1" applyAlignment="1">
      <alignment horizontal="center" vertical="center" wrapText="1"/>
    </xf>
    <xf numFmtId="0" fontId="25" fillId="0" borderId="33" xfId="44" applyFont="1" applyBorder="1" applyAlignment="1">
      <alignment horizontal="center" vertical="center" wrapText="1"/>
    </xf>
    <xf numFmtId="0" fontId="25" fillId="0" borderId="29" xfId="44" applyFont="1" applyBorder="1" applyAlignment="1">
      <alignment horizontal="center" vertical="center" wrapText="1"/>
    </xf>
    <xf numFmtId="0" fontId="25" fillId="0" borderId="61" xfId="44" applyFont="1" applyBorder="1" applyAlignment="1">
      <alignment horizontal="center" vertical="center" wrapText="1"/>
    </xf>
    <xf numFmtId="0" fontId="25" fillId="0" borderId="29" xfId="44" applyFont="1" applyBorder="1" applyAlignment="1">
      <alignment horizontal="center" vertical="center"/>
    </xf>
    <xf numFmtId="0" fontId="25" fillId="0" borderId="60" xfId="44" applyFont="1" applyBorder="1" applyAlignment="1">
      <alignment horizontal="center" vertical="center"/>
    </xf>
    <xf numFmtId="0" fontId="25" fillId="0" borderId="61" xfId="44" applyFont="1" applyBorder="1" applyAlignment="1">
      <alignment horizontal="center" vertical="center"/>
    </xf>
    <xf numFmtId="0" fontId="25" fillId="0" borderId="29" xfId="44" applyFont="1" applyBorder="1" applyAlignment="1">
      <alignment horizontal="distributed" wrapText="1"/>
    </xf>
    <xf numFmtId="0" fontId="26" fillId="0" borderId="61" xfId="0" applyFont="1" applyBorder="1" applyAlignment="1">
      <alignment horizontal="distributed"/>
    </xf>
    <xf numFmtId="0" fontId="25" fillId="0" borderId="60" xfId="44" applyFont="1" applyBorder="1" applyAlignment="1">
      <alignment horizontal="center" vertical="center" wrapText="1"/>
    </xf>
    <xf numFmtId="0" fontId="25" fillId="0" borderId="114" xfId="44" applyFont="1" applyBorder="1" applyAlignment="1">
      <alignment horizontal="center" vertical="center"/>
    </xf>
    <xf numFmtId="0" fontId="25" fillId="0" borderId="115" xfId="44" applyFont="1" applyBorder="1" applyAlignment="1">
      <alignment horizontal="center" vertical="center"/>
    </xf>
    <xf numFmtId="0" fontId="25" fillId="0" borderId="123" xfId="44" applyFont="1" applyBorder="1" applyAlignment="1">
      <alignment horizontal="center" vertical="center"/>
    </xf>
    <xf numFmtId="0" fontId="25" fillId="0" borderId="124" xfId="44" applyFont="1" applyBorder="1" applyAlignment="1">
      <alignment horizontal="center" vertical="center"/>
    </xf>
    <xf numFmtId="187" fontId="25" fillId="0" borderId="21" xfId="44" applyNumberFormat="1" applyFont="1" applyBorder="1" applyAlignment="1">
      <alignment horizontal="center" vertical="center"/>
    </xf>
    <xf numFmtId="187" fontId="25" fillId="0" borderId="50" xfId="44" applyNumberFormat="1" applyFont="1" applyBorder="1" applyAlignment="1">
      <alignment horizontal="center" vertical="center"/>
    </xf>
    <xf numFmtId="0" fontId="25" fillId="0" borderId="78" xfId="44" applyFont="1" applyBorder="1" applyAlignment="1">
      <alignment horizontal="center" vertical="center" wrapText="1"/>
    </xf>
    <xf numFmtId="0" fontId="25" fillId="0" borderId="68" xfId="44" applyFont="1" applyBorder="1" applyAlignment="1">
      <alignment horizontal="center" vertical="center" wrapText="1"/>
    </xf>
    <xf numFmtId="177" fontId="25" fillId="0" borderId="125" xfId="44" applyNumberFormat="1" applyFont="1" applyBorder="1" applyAlignment="1">
      <alignment horizontal="center" vertical="center" shrinkToFit="1"/>
    </xf>
    <xf numFmtId="177" fontId="25" fillId="0" borderId="126" xfId="44" applyNumberFormat="1" applyFont="1" applyBorder="1" applyAlignment="1">
      <alignment horizontal="center" vertical="center" shrinkToFit="1"/>
    </xf>
    <xf numFmtId="177" fontId="25" fillId="0" borderId="127" xfId="44" applyNumberFormat="1" applyFont="1" applyBorder="1" applyAlignment="1">
      <alignment horizontal="center" vertical="center" shrinkToFit="1"/>
    </xf>
    <xf numFmtId="0" fontId="25" fillId="0" borderId="62" xfId="44" applyFont="1" applyBorder="1" applyAlignment="1">
      <alignment horizontal="center" vertical="center"/>
    </xf>
    <xf numFmtId="0" fontId="25" fillId="0" borderId="50" xfId="44" applyFont="1" applyBorder="1" applyAlignment="1">
      <alignment horizontal="center" vertical="center"/>
    </xf>
    <xf numFmtId="0" fontId="25" fillId="0" borderId="13" xfId="0" applyFont="1" applyBorder="1" applyAlignment="1">
      <alignment horizontal="distributed" wrapText="1"/>
    </xf>
    <xf numFmtId="0" fontId="25" fillId="0" borderId="65" xfId="0" applyFont="1" applyBorder="1" applyAlignment="1">
      <alignment horizontal="distributed" wrapText="1"/>
    </xf>
    <xf numFmtId="187" fontId="25" fillId="0" borderId="32" xfId="44" applyNumberFormat="1" applyFont="1" applyBorder="1" applyAlignment="1">
      <alignment horizontal="center" vertical="top" shrinkToFit="1"/>
    </xf>
    <xf numFmtId="187" fontId="25" fillId="0" borderId="33" xfId="44" applyNumberFormat="1" applyFont="1" applyBorder="1" applyAlignment="1">
      <alignment horizontal="center" vertical="top" shrinkToFit="1"/>
    </xf>
    <xf numFmtId="0" fontId="25" fillId="0" borderId="95" xfId="44" applyFont="1" applyBorder="1" applyAlignment="1">
      <alignment horizontal="center" vertical="center" wrapText="1"/>
    </xf>
    <xf numFmtId="0" fontId="25" fillId="0" borderId="65" xfId="44" applyFont="1" applyBorder="1" applyAlignment="1">
      <alignment horizontal="center" vertical="center" wrapText="1"/>
    </xf>
    <xf numFmtId="0" fontId="25" fillId="0" borderId="21" xfId="0" applyFont="1" applyBorder="1" applyAlignment="1">
      <alignment horizontal="left" vertical="center" wrapText="1"/>
    </xf>
    <xf numFmtId="0" fontId="0" fillId="0" borderId="54" xfId="0" applyBorder="1" applyAlignment="1">
      <alignment horizontal="center" vertical="center" wrapText="1"/>
    </xf>
    <xf numFmtId="0" fontId="25" fillId="0" borderId="29" xfId="0" applyFont="1" applyBorder="1" applyAlignment="1">
      <alignment horizontal="center" vertical="center" wrapText="1"/>
    </xf>
    <xf numFmtId="0" fontId="0" fillId="0" borderId="6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21" xfId="0" applyBorder="1" applyAlignment="1">
      <alignment horizontal="center" vertical="center" wrapText="1"/>
    </xf>
    <xf numFmtId="0" fontId="0" fillId="0" borderId="50" xfId="0" applyBorder="1" applyAlignment="1">
      <alignment horizontal="center" vertical="center" wrapText="1"/>
    </xf>
    <xf numFmtId="0" fontId="25" fillId="0" borderId="112" xfId="44" applyFont="1" applyBorder="1" applyAlignment="1">
      <alignment horizontal="center" vertical="center"/>
    </xf>
    <xf numFmtId="0" fontId="25" fillId="0" borderId="131" xfId="44" applyFont="1" applyBorder="1" applyAlignment="1">
      <alignment horizontal="center" vertical="center"/>
    </xf>
    <xf numFmtId="0" fontId="25" fillId="0" borderId="127" xfId="44" applyFont="1" applyBorder="1" applyAlignment="1">
      <alignment horizontal="center" vertical="center"/>
    </xf>
    <xf numFmtId="0" fontId="53" fillId="0" borderId="0" xfId="44" applyFont="1" applyAlignment="1">
      <alignment horizontal="left" vertical="top" wrapText="1"/>
    </xf>
    <xf numFmtId="0" fontId="53" fillId="0" borderId="0" xfId="44" applyFont="1" applyAlignment="1">
      <alignment horizontal="left" vertical="top"/>
    </xf>
    <xf numFmtId="0" fontId="25" fillId="0" borderId="25" xfId="44" applyFont="1" applyBorder="1" applyAlignment="1">
      <alignment horizontal="center" vertical="center"/>
    </xf>
    <xf numFmtId="0" fontId="25" fillId="0" borderId="59" xfId="44" applyFont="1" applyBorder="1" applyAlignment="1">
      <alignment horizontal="center" vertical="center"/>
    </xf>
    <xf numFmtId="0" fontId="25" fillId="0" borderId="54" xfId="44" applyFont="1" applyBorder="1" applyAlignment="1">
      <alignment horizontal="center" vertical="center"/>
    </xf>
    <xf numFmtId="0" fontId="25" fillId="0" borderId="130" xfId="44" applyFont="1" applyBorder="1" applyAlignment="1">
      <alignment horizontal="center" vertical="distributed"/>
    </xf>
    <xf numFmtId="0" fontId="25" fillId="0" borderId="55" xfId="44" applyFont="1" applyBorder="1" applyAlignment="1">
      <alignment horizontal="center" vertical="distributed"/>
    </xf>
    <xf numFmtId="0" fontId="25" fillId="0" borderId="43" xfId="44" applyFont="1" applyBorder="1" applyAlignment="1">
      <alignment horizontal="center" vertical="distributed"/>
    </xf>
    <xf numFmtId="0" fontId="25" fillId="0" borderId="24" xfId="44" applyFont="1" applyBorder="1" applyAlignment="1">
      <alignment horizontal="center" vertical="distributed"/>
    </xf>
    <xf numFmtId="0" fontId="25" fillId="0" borderId="108" xfId="44" applyFont="1" applyBorder="1" applyAlignment="1">
      <alignment horizontal="center" vertical="distributed"/>
    </xf>
    <xf numFmtId="0" fontId="25" fillId="24" borderId="0" xfId="44" applyFont="1" applyFill="1" applyAlignment="1">
      <alignment horizontal="right" vertical="center"/>
    </xf>
    <xf numFmtId="0" fontId="0" fillId="0" borderId="62" xfId="0" applyBorder="1" applyAlignment="1">
      <alignment horizontal="left" vertical="center" wrapText="1"/>
    </xf>
    <xf numFmtId="0" fontId="0" fillId="0" borderId="50" xfId="0" applyBorder="1" applyAlignment="1">
      <alignment horizontal="left" vertical="center" wrapText="1"/>
    </xf>
    <xf numFmtId="0" fontId="53" fillId="26" borderId="0" xfId="44" applyFont="1" applyFill="1" applyAlignment="1">
      <alignment horizontal="left" vertical="center" wrapText="1"/>
    </xf>
    <xf numFmtId="0" fontId="25" fillId="0" borderId="86" xfId="44" applyFont="1" applyBorder="1" applyAlignment="1">
      <alignment horizontal="left" vertical="center" wrapText="1"/>
    </xf>
    <xf numFmtId="0" fontId="25" fillId="0" borderId="90" xfId="44" applyFont="1" applyBorder="1" applyAlignment="1">
      <alignment horizontal="left" vertical="center" wrapText="1"/>
    </xf>
    <xf numFmtId="0" fontId="25" fillId="0" borderId="102" xfId="44" applyFont="1" applyBorder="1" applyAlignment="1">
      <alignment horizontal="left" vertical="center" wrapText="1"/>
    </xf>
    <xf numFmtId="179" fontId="25" fillId="0" borderId="12" xfId="44" applyNumberFormat="1" applyFont="1" applyBorder="1" applyAlignment="1">
      <alignment horizontal="center" vertical="center" wrapText="1"/>
    </xf>
    <xf numFmtId="179" fontId="25" fillId="0" borderId="87" xfId="44" applyNumberFormat="1" applyFont="1" applyBorder="1" applyAlignment="1">
      <alignment horizontal="center" vertical="center" wrapText="1"/>
    </xf>
    <xf numFmtId="179" fontId="25" fillId="0" borderId="72" xfId="44" applyNumberFormat="1" applyFont="1" applyBorder="1" applyAlignment="1">
      <alignment horizontal="center" vertical="center" wrapText="1"/>
    </xf>
    <xf numFmtId="0" fontId="25" fillId="0" borderId="12" xfId="0" applyFont="1" applyBorder="1" applyAlignment="1">
      <alignment horizontal="left" vertical="center" wrapText="1"/>
    </xf>
    <xf numFmtId="0" fontId="25" fillId="0" borderId="87" xfId="0" applyFont="1" applyBorder="1" applyAlignment="1">
      <alignment horizontal="left" vertical="center" wrapText="1"/>
    </xf>
    <xf numFmtId="0" fontId="25" fillId="0" borderId="72" xfId="0" applyFont="1" applyBorder="1" applyAlignment="1">
      <alignment horizontal="left" vertical="center" wrapText="1"/>
    </xf>
    <xf numFmtId="0" fontId="63" fillId="0" borderId="0" xfId="44" applyFont="1" applyAlignment="1">
      <alignment horizontal="left" wrapText="1"/>
    </xf>
    <xf numFmtId="0" fontId="25" fillId="0" borderId="25" xfId="44" applyFont="1" applyBorder="1" applyAlignment="1">
      <alignment horizontal="center" vertical="center" wrapText="1"/>
    </xf>
    <xf numFmtId="0" fontId="25" fillId="0" borderId="59" xfId="44" applyFont="1" applyBorder="1" applyAlignment="1">
      <alignment horizontal="center" vertical="center" wrapText="1"/>
    </xf>
    <xf numFmtId="0" fontId="25" fillId="0" borderId="54" xfId="44" applyFont="1" applyBorder="1" applyAlignment="1">
      <alignment horizontal="center" vertical="center" wrapText="1"/>
    </xf>
    <xf numFmtId="0" fontId="25" fillId="0" borderId="59" xfId="0" applyFont="1" applyBorder="1" applyAlignment="1">
      <alignment horizontal="center" vertical="center" wrapText="1"/>
    </xf>
    <xf numFmtId="0" fontId="25" fillId="0" borderId="11" xfId="44" applyFont="1" applyBorder="1" applyAlignment="1">
      <alignment horizontal="left" vertical="center" wrapText="1"/>
    </xf>
    <xf numFmtId="0" fontId="25" fillId="0" borderId="66" xfId="44" applyFont="1" applyBorder="1" applyAlignment="1">
      <alignment horizontal="left" vertical="center" wrapText="1"/>
    </xf>
    <xf numFmtId="0" fontId="25" fillId="0" borderId="77" xfId="44" applyFont="1" applyBorder="1" applyAlignment="1">
      <alignment horizontal="left" vertical="center" wrapText="1"/>
    </xf>
    <xf numFmtId="38" fontId="25" fillId="0" borderId="11" xfId="281" applyFont="1" applyFill="1" applyBorder="1" applyAlignment="1" applyProtection="1">
      <alignment horizontal="center" vertical="center" wrapText="1"/>
    </xf>
    <xf numFmtId="38" fontId="25" fillId="0" borderId="66" xfId="281" applyFont="1" applyFill="1" applyBorder="1" applyAlignment="1" applyProtection="1">
      <alignment horizontal="center" vertical="center" wrapText="1"/>
    </xf>
    <xf numFmtId="38" fontId="25" fillId="0" borderId="77" xfId="281" applyFont="1" applyFill="1" applyBorder="1" applyAlignment="1" applyProtection="1">
      <alignment horizontal="center" vertical="center" wrapText="1"/>
    </xf>
    <xf numFmtId="0" fontId="25" fillId="0" borderId="11" xfId="0" applyFont="1" applyBorder="1" applyAlignment="1">
      <alignment horizontal="left" vertical="center" wrapText="1"/>
    </xf>
    <xf numFmtId="0" fontId="25" fillId="0" borderId="66" xfId="0" applyFont="1" applyBorder="1" applyAlignment="1">
      <alignment horizontal="left" vertical="center" wrapText="1"/>
    </xf>
    <xf numFmtId="0" fontId="25" fillId="0" borderId="77" xfId="0" applyFont="1" applyBorder="1" applyAlignment="1">
      <alignment horizontal="left" vertical="center" wrapText="1"/>
    </xf>
    <xf numFmtId="179" fontId="25" fillId="0" borderId="14" xfId="44" applyNumberFormat="1" applyFont="1" applyBorder="1" applyAlignment="1">
      <alignment horizontal="center" vertical="center" wrapText="1"/>
    </xf>
    <xf numFmtId="179" fontId="25" fillId="0" borderId="78" xfId="44" applyNumberFormat="1" applyFont="1" applyBorder="1" applyAlignment="1">
      <alignment horizontal="center" vertical="center" wrapText="1"/>
    </xf>
    <xf numFmtId="179" fontId="25" fillId="0" borderId="68" xfId="44" applyNumberFormat="1" applyFont="1" applyBorder="1" applyAlignment="1">
      <alignment horizontal="center" vertical="center" wrapText="1"/>
    </xf>
    <xf numFmtId="0" fontId="25" fillId="0" borderId="14" xfId="0" applyFont="1" applyBorder="1" applyAlignment="1">
      <alignment horizontal="left" vertical="center" wrapText="1"/>
    </xf>
    <xf numFmtId="0" fontId="25" fillId="0" borderId="78" xfId="0" applyFont="1" applyBorder="1" applyAlignment="1">
      <alignment horizontal="left" vertical="center" wrapText="1"/>
    </xf>
    <xf numFmtId="0" fontId="25" fillId="0" borderId="68" xfId="0" applyFont="1" applyBorder="1" applyAlignment="1">
      <alignment horizontal="left" vertical="center" wrapText="1"/>
    </xf>
    <xf numFmtId="179" fontId="25" fillId="0" borderId="60" xfId="44" applyNumberFormat="1" applyFont="1" applyBorder="1" applyAlignment="1">
      <alignment horizontal="center" vertical="center" wrapText="1"/>
    </xf>
    <xf numFmtId="0" fontId="25" fillId="0" borderId="60" xfId="0" applyFont="1" applyBorder="1" applyAlignment="1">
      <alignment horizontal="center" vertical="center" wrapText="1"/>
    </xf>
    <xf numFmtId="0" fontId="26" fillId="0" borderId="59" xfId="0" applyFont="1" applyBorder="1" applyAlignment="1">
      <alignment horizontal="center" vertical="center"/>
    </xf>
    <xf numFmtId="0" fontId="25" fillId="0" borderId="28" xfId="0" applyFont="1" applyBorder="1" applyAlignment="1">
      <alignment horizontal="center" vertical="center"/>
    </xf>
    <xf numFmtId="0" fontId="25" fillId="0" borderId="28" xfId="0" applyFont="1" applyBorder="1" applyAlignment="1">
      <alignment horizontal="center" vertical="center" wrapText="1"/>
    </xf>
    <xf numFmtId="0" fontId="25" fillId="0" borderId="35" xfId="0" applyFont="1" applyBorder="1" applyAlignment="1">
      <alignment horizontal="center" vertical="center" wrapText="1"/>
    </xf>
    <xf numFmtId="0" fontId="27" fillId="0" borderId="66" xfId="0" applyFont="1" applyBorder="1" applyAlignment="1">
      <alignment horizontal="left" vertical="center" wrapText="1"/>
    </xf>
    <xf numFmtId="0" fontId="27" fillId="0" borderId="77" xfId="0" applyFont="1" applyBorder="1" applyAlignment="1">
      <alignment horizontal="left" vertical="center" wrapText="1"/>
    </xf>
    <xf numFmtId="0" fontId="52" fillId="0" borderId="117" xfId="0" applyFont="1" applyBorder="1" applyAlignment="1">
      <alignment vertical="center" wrapText="1"/>
    </xf>
    <xf numFmtId="38" fontId="25" fillId="0" borderId="117" xfId="281" applyNumberFormat="1" applyFont="1" applyFill="1" applyBorder="1" applyAlignment="1" applyProtection="1">
      <alignment horizontal="center" vertical="center" wrapText="1"/>
    </xf>
    <xf numFmtId="38" fontId="25" fillId="0" borderId="120" xfId="281" applyNumberFormat="1" applyFont="1" applyFill="1" applyBorder="1" applyAlignment="1" applyProtection="1">
      <alignment horizontal="center" vertical="center" wrapText="1"/>
    </xf>
    <xf numFmtId="0" fontId="27" fillId="0" borderId="87" xfId="0" applyFont="1" applyBorder="1" applyAlignment="1">
      <alignment horizontal="left" vertical="center" wrapText="1"/>
    </xf>
    <xf numFmtId="0" fontId="27" fillId="0" borderId="72" xfId="0" applyFont="1" applyBorder="1" applyAlignment="1">
      <alignment horizontal="left" vertical="center" wrapText="1"/>
    </xf>
    <xf numFmtId="0" fontId="52" fillId="0" borderId="118" xfId="0" applyFont="1" applyBorder="1" applyAlignment="1">
      <alignment vertical="center" wrapText="1"/>
    </xf>
    <xf numFmtId="38" fontId="25" fillId="0" borderId="118" xfId="281" applyFont="1" applyFill="1" applyBorder="1" applyAlignment="1" applyProtection="1">
      <alignment horizontal="center" vertical="center" wrapText="1"/>
    </xf>
    <xf numFmtId="38" fontId="25" fillId="0" borderId="121" xfId="281" applyFont="1" applyFill="1" applyBorder="1" applyAlignment="1" applyProtection="1">
      <alignment horizontal="center" vertical="center" wrapText="1"/>
    </xf>
    <xf numFmtId="0" fontId="27" fillId="0" borderId="78" xfId="0" applyFont="1" applyBorder="1" applyAlignment="1">
      <alignment horizontal="left" vertical="center" wrapText="1"/>
    </xf>
    <xf numFmtId="0" fontId="27" fillId="0" borderId="68" xfId="0" applyFont="1" applyBorder="1" applyAlignment="1">
      <alignment horizontal="left" vertical="center" wrapText="1"/>
    </xf>
    <xf numFmtId="0" fontId="52" fillId="0" borderId="119" xfId="0" applyFont="1" applyBorder="1" applyAlignment="1">
      <alignment vertical="center" wrapText="1"/>
    </xf>
    <xf numFmtId="38" fontId="25" fillId="0" borderId="119" xfId="281" applyFont="1" applyFill="1" applyBorder="1" applyAlignment="1" applyProtection="1">
      <alignment horizontal="center" vertical="center" wrapText="1"/>
    </xf>
    <xf numFmtId="38" fontId="25" fillId="0" borderId="122" xfId="281" applyFont="1" applyFill="1" applyBorder="1" applyAlignment="1" applyProtection="1">
      <alignment horizontal="center" vertical="center" wrapText="1"/>
    </xf>
    <xf numFmtId="0" fontId="25" fillId="0" borderId="14" xfId="0" applyFont="1" applyBorder="1" applyAlignment="1">
      <alignment horizontal="center" vertical="center" wrapText="1"/>
    </xf>
    <xf numFmtId="0" fontId="25" fillId="0" borderId="78" xfId="0" applyFont="1" applyBorder="1" applyAlignment="1">
      <alignment horizontal="center" vertical="center"/>
    </xf>
    <xf numFmtId="0" fontId="25" fillId="0" borderId="68" xfId="0" applyFont="1" applyBorder="1" applyAlignment="1">
      <alignment horizontal="center" vertical="center"/>
    </xf>
    <xf numFmtId="38" fontId="25" fillId="0" borderId="78" xfId="281" applyFont="1" applyFill="1" applyBorder="1" applyAlignment="1" applyProtection="1">
      <alignment horizontal="center" vertical="center"/>
    </xf>
    <xf numFmtId="38" fontId="25" fillId="0" borderId="69" xfId="281" applyFont="1" applyFill="1" applyBorder="1" applyAlignment="1" applyProtection="1">
      <alignment horizontal="center" vertical="center"/>
    </xf>
    <xf numFmtId="38" fontId="25" fillId="0" borderId="98" xfId="281" applyFont="1" applyFill="1" applyBorder="1" applyAlignment="1" applyProtection="1">
      <alignment horizontal="center" vertical="center"/>
    </xf>
    <xf numFmtId="38" fontId="25" fillId="0" borderId="78" xfId="281" applyFont="1" applyFill="1" applyBorder="1" applyAlignment="1" applyProtection="1">
      <alignment horizontal="center" vertical="center" shrinkToFit="1"/>
    </xf>
    <xf numFmtId="38" fontId="25" fillId="0" borderId="68" xfId="281" applyFont="1" applyFill="1" applyBorder="1" applyAlignment="1" applyProtection="1">
      <alignment horizontal="center" vertical="center" shrinkToFit="1"/>
    </xf>
    <xf numFmtId="179" fontId="25" fillId="0" borderId="14" xfId="0" applyNumberFormat="1" applyFont="1" applyBorder="1" applyAlignment="1">
      <alignment horizontal="center" vertical="center" shrinkToFit="1"/>
    </xf>
    <xf numFmtId="179" fontId="25" fillId="0" borderId="68" xfId="0" applyNumberFormat="1" applyFont="1" applyBorder="1" applyAlignment="1">
      <alignment horizontal="center" vertical="center" shrinkToFit="1"/>
    </xf>
    <xf numFmtId="0" fontId="25" fillId="0" borderId="60" xfId="0" applyFont="1" applyBorder="1" applyAlignment="1">
      <alignment vertical="top" wrapText="1"/>
    </xf>
    <xf numFmtId="0" fontId="0" fillId="0" borderId="60" xfId="0" applyBorder="1" applyAlignment="1">
      <alignment vertical="top"/>
    </xf>
    <xf numFmtId="0" fontId="25" fillId="0" borderId="11" xfId="0" applyFont="1" applyBorder="1" applyAlignment="1">
      <alignment horizontal="center" vertical="center" wrapText="1"/>
    </xf>
    <xf numFmtId="0" fontId="25" fillId="0" borderId="66" xfId="0" applyFont="1" applyBorder="1" applyAlignment="1">
      <alignment horizontal="center" vertical="center"/>
    </xf>
    <xf numFmtId="0" fontId="25" fillId="0" borderId="77" xfId="0" applyFont="1" applyBorder="1" applyAlignment="1">
      <alignment horizontal="center" vertical="center"/>
    </xf>
    <xf numFmtId="38" fontId="25" fillId="0" borderId="66" xfId="281" applyFont="1" applyFill="1" applyBorder="1" applyAlignment="1" applyProtection="1">
      <alignment horizontal="center" vertical="center"/>
    </xf>
    <xf numFmtId="38" fontId="25" fillId="0" borderId="116" xfId="281" applyFont="1" applyFill="1" applyBorder="1" applyAlignment="1" applyProtection="1">
      <alignment horizontal="center" vertical="center"/>
    </xf>
    <xf numFmtId="38" fontId="25" fillId="0" borderId="99" xfId="281" applyFont="1" applyFill="1" applyBorder="1" applyAlignment="1" applyProtection="1">
      <alignment horizontal="center" vertical="center"/>
    </xf>
    <xf numFmtId="38" fontId="25" fillId="0" borderId="66" xfId="281" applyFont="1" applyFill="1" applyBorder="1" applyAlignment="1" applyProtection="1">
      <alignment horizontal="center" vertical="center" shrinkToFit="1"/>
    </xf>
    <xf numFmtId="38" fontId="25" fillId="0" borderId="77" xfId="281" applyFont="1" applyFill="1" applyBorder="1" applyAlignment="1" applyProtection="1">
      <alignment horizontal="center" vertical="center" shrinkToFit="1"/>
    </xf>
    <xf numFmtId="179" fontId="25" fillId="0" borderId="11" xfId="0" applyNumberFormat="1" applyFont="1" applyBorder="1" applyAlignment="1">
      <alignment horizontal="center" vertical="center" shrinkToFit="1"/>
    </xf>
    <xf numFmtId="179" fontId="25" fillId="0" borderId="66" xfId="0" applyNumberFormat="1" applyFont="1" applyBorder="1" applyAlignment="1">
      <alignment horizontal="center" vertical="center" shrinkToFit="1"/>
    </xf>
    <xf numFmtId="179" fontId="25" fillId="0" borderId="77" xfId="0" applyNumberFormat="1" applyFont="1" applyBorder="1" applyAlignment="1">
      <alignment horizontal="center" vertical="center" shrinkToFit="1"/>
    </xf>
    <xf numFmtId="0" fontId="25" fillId="0" borderId="31" xfId="0" applyFont="1" applyBorder="1" applyAlignment="1">
      <alignment horizontal="center" vertical="center" wrapText="1"/>
    </xf>
    <xf numFmtId="0" fontId="25" fillId="0" borderId="92" xfId="0" applyFont="1" applyBorder="1" applyAlignment="1">
      <alignment horizontal="center" vertical="center" wrapText="1"/>
    </xf>
    <xf numFmtId="0" fontId="25" fillId="24" borderId="0" xfId="0" applyFont="1" applyFill="1" applyAlignment="1">
      <alignment horizontal="left" vertical="top"/>
    </xf>
    <xf numFmtId="0" fontId="65" fillId="0" borderId="19" xfId="44" applyFont="1" applyBorder="1" applyAlignment="1">
      <alignment horizontal="center" vertical="center"/>
    </xf>
    <xf numFmtId="0" fontId="65" fillId="0" borderId="133" xfId="44" applyFont="1" applyBorder="1" applyAlignment="1">
      <alignment horizontal="center" vertical="center"/>
    </xf>
    <xf numFmtId="0" fontId="65" fillId="0" borderId="134" xfId="44" applyFont="1" applyBorder="1" applyAlignment="1">
      <alignment horizontal="center" vertical="center"/>
    </xf>
    <xf numFmtId="0" fontId="65" fillId="0" borderId="89" xfId="44" applyFont="1" applyBorder="1" applyAlignment="1">
      <alignment horizontal="center" vertical="center"/>
    </xf>
    <xf numFmtId="0" fontId="65" fillId="0" borderId="132" xfId="44" applyFont="1" applyBorder="1" applyAlignment="1">
      <alignment horizontal="center" vertical="center"/>
    </xf>
    <xf numFmtId="0" fontId="65" fillId="0" borderId="138" xfId="44" applyFont="1" applyBorder="1" applyAlignment="1">
      <alignment horizontal="center" vertical="center"/>
    </xf>
    <xf numFmtId="0" fontId="65" fillId="0" borderId="76" xfId="44" applyFont="1" applyBorder="1" applyAlignment="1">
      <alignment horizontal="center" vertical="center" wrapText="1" shrinkToFit="1"/>
    </xf>
    <xf numFmtId="0" fontId="65" fillId="0" borderId="139" xfId="44" applyFont="1" applyBorder="1" applyAlignment="1">
      <alignment horizontal="center" vertical="center" wrapText="1" shrinkToFit="1"/>
    </xf>
    <xf numFmtId="0" fontId="65" fillId="0" borderId="135" xfId="44" applyFont="1" applyBorder="1" applyAlignment="1">
      <alignment horizontal="center" vertical="center"/>
    </xf>
    <xf numFmtId="0" fontId="65" fillId="0" borderId="136" xfId="44" applyFont="1" applyBorder="1" applyAlignment="1">
      <alignment horizontal="center" vertical="center"/>
    </xf>
    <xf numFmtId="0" fontId="65" fillId="0" borderId="137" xfId="44" applyFont="1" applyBorder="1" applyAlignment="1">
      <alignment horizontal="center" vertical="center"/>
    </xf>
    <xf numFmtId="0" fontId="65" fillId="0" borderId="82" xfId="44" applyFont="1" applyBorder="1" applyAlignment="1">
      <alignment horizontal="center" vertical="center"/>
    </xf>
    <xf numFmtId="0" fontId="65" fillId="0" borderId="141" xfId="44" applyFont="1" applyBorder="1" applyAlignment="1">
      <alignment horizontal="center" vertical="center"/>
    </xf>
    <xf numFmtId="0" fontId="101" fillId="0" borderId="140" xfId="44" applyFont="1" applyBorder="1" applyAlignment="1">
      <alignment horizontal="center" vertical="center" wrapText="1" shrinkToFit="1"/>
    </xf>
    <xf numFmtId="0" fontId="101" fillId="0" borderId="138" xfId="44" applyFont="1" applyBorder="1" applyAlignment="1">
      <alignment horizontal="center" vertical="center" shrinkToFit="1"/>
    </xf>
    <xf numFmtId="0" fontId="65" fillId="0" borderId="37" xfId="44" applyFont="1" applyBorder="1" applyAlignment="1">
      <alignment horizontal="center" vertical="center"/>
    </xf>
    <xf numFmtId="0" fontId="65" fillId="0" borderId="44" xfId="44" applyFont="1" applyBorder="1" applyAlignment="1">
      <alignment horizontal="center" vertical="center"/>
    </xf>
    <xf numFmtId="0" fontId="65" fillId="0" borderId="153" xfId="44" applyFont="1" applyBorder="1" applyAlignment="1">
      <alignment horizontal="center" vertical="center" wrapText="1" shrinkToFit="1"/>
    </xf>
    <xf numFmtId="0" fontId="65" fillId="0" borderId="134" xfId="44" applyFont="1" applyBorder="1" applyAlignment="1">
      <alignment horizontal="center" vertical="center" wrapText="1" shrinkToFit="1"/>
    </xf>
    <xf numFmtId="0" fontId="65" fillId="0" borderId="140" xfId="44" applyFont="1" applyBorder="1" applyAlignment="1">
      <alignment horizontal="center" vertical="center" wrapText="1" shrinkToFit="1"/>
    </xf>
    <xf numFmtId="0" fontId="65" fillId="0" borderId="138" xfId="44" applyFont="1" applyBorder="1" applyAlignment="1">
      <alignment horizontal="center" vertical="center" wrapText="1" shrinkToFit="1"/>
    </xf>
    <xf numFmtId="0" fontId="65" fillId="0" borderId="75" xfId="44" applyFont="1" applyBorder="1" applyAlignment="1">
      <alignment horizontal="center" vertical="center"/>
    </xf>
    <xf numFmtId="0" fontId="65" fillId="0" borderId="96" xfId="44" applyFont="1" applyBorder="1" applyAlignment="1">
      <alignment horizontal="center" vertical="center"/>
    </xf>
    <xf numFmtId="0" fontId="65" fillId="0" borderId="144" xfId="44" applyFont="1" applyBorder="1" applyAlignment="1">
      <alignment horizontal="center" vertical="center"/>
    </xf>
    <xf numFmtId="0" fontId="65" fillId="0" borderId="133" xfId="44" applyFont="1" applyBorder="1" applyAlignment="1">
      <alignment horizontal="left" vertical="center"/>
    </xf>
    <xf numFmtId="0" fontId="65" fillId="0" borderId="134" xfId="44" applyFont="1" applyBorder="1" applyAlignment="1">
      <alignment horizontal="left" vertical="center"/>
    </xf>
    <xf numFmtId="0" fontId="65" fillId="0" borderId="0" xfId="44" applyFont="1" applyAlignment="1">
      <alignment horizontal="left" vertical="center"/>
    </xf>
    <xf numFmtId="0" fontId="65" fillId="0" borderId="33" xfId="44" applyFont="1" applyBorder="1" applyAlignment="1">
      <alignment horizontal="left" vertical="center"/>
    </xf>
    <xf numFmtId="0" fontId="65" fillId="0" borderId="90" xfId="44" applyFont="1" applyBorder="1" applyAlignment="1">
      <alignment horizontal="left" vertical="center"/>
    </xf>
    <xf numFmtId="0" fontId="65" fillId="0" borderId="102" xfId="44" applyFont="1" applyBorder="1" applyAlignment="1">
      <alignment horizontal="left" vertical="center"/>
    </xf>
    <xf numFmtId="0" fontId="101" fillId="0" borderId="76" xfId="44" applyFont="1" applyBorder="1" applyAlignment="1">
      <alignment horizontal="left" vertical="center" wrapText="1"/>
    </xf>
    <xf numFmtId="0" fontId="101" fillId="0" borderId="83" xfId="44" applyFont="1" applyBorder="1" applyAlignment="1">
      <alignment horizontal="left" vertical="center" wrapText="1"/>
    </xf>
    <xf numFmtId="0" fontId="101" fillId="0" borderId="81" xfId="44" applyFont="1" applyBorder="1" applyAlignment="1">
      <alignment horizontal="left" vertical="center" wrapText="1"/>
    </xf>
    <xf numFmtId="0" fontId="101" fillId="0" borderId="142" xfId="44" applyFont="1" applyBorder="1" applyAlignment="1">
      <alignment horizontal="left" vertical="center" wrapText="1" shrinkToFit="1"/>
    </xf>
    <xf numFmtId="0" fontId="101" fillId="0" borderId="103" xfId="44" applyFont="1" applyBorder="1" applyAlignment="1">
      <alignment horizontal="left" vertical="center" wrapText="1" shrinkToFit="1"/>
    </xf>
    <xf numFmtId="0" fontId="101" fillId="0" borderId="104" xfId="44" applyFont="1" applyBorder="1" applyAlignment="1">
      <alignment horizontal="left" vertical="center" wrapText="1" shrinkToFit="1"/>
    </xf>
    <xf numFmtId="0" fontId="65" fillId="0" borderId="143" xfId="44" applyFont="1" applyBorder="1" applyAlignment="1">
      <alignment horizontal="left" vertical="top" wrapText="1"/>
    </xf>
    <xf numFmtId="0" fontId="65" fillId="0" borderId="145" xfId="44" applyFont="1" applyBorder="1" applyAlignment="1">
      <alignment horizontal="left" vertical="top" wrapText="1"/>
    </xf>
    <xf numFmtId="0" fontId="65" fillId="0" borderId="146" xfId="0" applyFont="1" applyBorder="1" applyAlignment="1">
      <alignment horizontal="center" vertical="center" wrapText="1"/>
    </xf>
    <xf numFmtId="0" fontId="65" fillId="0" borderId="96" xfId="0" applyFont="1" applyBorder="1" applyAlignment="1">
      <alignment horizontal="center" vertical="center" wrapText="1"/>
    </xf>
    <xf numFmtId="0" fontId="65" fillId="0" borderId="144" xfId="0" applyFont="1" applyBorder="1" applyAlignment="1">
      <alignment horizontal="center" vertical="center" wrapText="1"/>
    </xf>
    <xf numFmtId="0" fontId="65" fillId="0" borderId="95" xfId="0" applyFont="1" applyBorder="1" applyAlignment="1">
      <alignment horizontal="left" vertical="center" wrapText="1"/>
    </xf>
    <xf numFmtId="0" fontId="65" fillId="0" borderId="65" xfId="0" applyFont="1" applyBorder="1" applyAlignment="1">
      <alignment horizontal="left" vertical="center" wrapText="1"/>
    </xf>
    <xf numFmtId="0" fontId="65" fillId="0" borderId="0" xfId="0" applyFont="1" applyAlignment="1">
      <alignment horizontal="left" vertical="center" wrapText="1"/>
    </xf>
    <xf numFmtId="0" fontId="65" fillId="0" borderId="33" xfId="0" applyFont="1" applyBorder="1" applyAlignment="1">
      <alignment horizontal="left" vertical="center" wrapText="1"/>
    </xf>
    <xf numFmtId="0" fontId="65" fillId="0" borderId="90" xfId="0" applyFont="1" applyBorder="1" applyAlignment="1">
      <alignment horizontal="left" vertical="center" wrapText="1"/>
    </xf>
    <xf numFmtId="0" fontId="65" fillId="0" borderId="102" xfId="0" applyFont="1" applyBorder="1" applyAlignment="1">
      <alignment horizontal="left" vertical="center" wrapText="1"/>
    </xf>
    <xf numFmtId="0" fontId="101" fillId="0" borderId="105" xfId="0" applyFont="1" applyBorder="1" applyAlignment="1">
      <alignment horizontal="left" vertical="center" wrapText="1"/>
    </xf>
    <xf numFmtId="0" fontId="101" fillId="0" borderId="83" xfId="0" applyFont="1" applyBorder="1" applyAlignment="1">
      <alignment horizontal="left" vertical="center" wrapText="1"/>
    </xf>
    <xf numFmtId="0" fontId="101" fillId="0" borderId="81" xfId="0" applyFont="1" applyBorder="1" applyAlignment="1">
      <alignment horizontal="left" vertical="center" wrapText="1"/>
    </xf>
    <xf numFmtId="0" fontId="101" fillId="0" borderId="106" xfId="44" applyFont="1" applyBorder="1" applyAlignment="1">
      <alignment horizontal="left" vertical="center" wrapText="1" shrinkToFit="1"/>
    </xf>
    <xf numFmtId="0" fontId="65" fillId="0" borderId="143" xfId="280" applyNumberFormat="1" applyFont="1" applyFill="1" applyBorder="1" applyAlignment="1" applyProtection="1">
      <alignment horizontal="left" vertical="top" wrapText="1"/>
    </xf>
    <xf numFmtId="0" fontId="65" fillId="0" borderId="145" xfId="280" applyNumberFormat="1" applyFont="1" applyFill="1" applyBorder="1" applyAlignment="1" applyProtection="1">
      <alignment horizontal="left" vertical="top" wrapText="1"/>
    </xf>
    <xf numFmtId="0" fontId="65" fillId="0" borderId="146" xfId="44" applyFont="1" applyBorder="1" applyAlignment="1">
      <alignment horizontal="center" vertical="center"/>
    </xf>
    <xf numFmtId="0" fontId="65" fillId="0" borderId="147" xfId="0" applyFont="1" applyBorder="1" applyAlignment="1">
      <alignment horizontal="center" vertical="center" wrapText="1"/>
    </xf>
    <xf numFmtId="0" fontId="65" fillId="0" borderId="148" xfId="0" applyFont="1" applyBorder="1" applyAlignment="1">
      <alignment horizontal="center" vertical="center" wrapText="1"/>
    </xf>
    <xf numFmtId="0" fontId="65" fillId="0" borderId="149" xfId="0" applyFont="1" applyBorder="1" applyAlignment="1">
      <alignment horizontal="center" vertical="center" wrapText="1"/>
    </xf>
    <xf numFmtId="0" fontId="65" fillId="0" borderId="13" xfId="44" applyFont="1" applyBorder="1" applyAlignment="1">
      <alignment horizontal="left" vertical="center" wrapText="1"/>
    </xf>
    <xf numFmtId="0" fontId="65" fillId="0" borderId="95" xfId="44" applyFont="1" applyBorder="1" applyAlignment="1">
      <alignment horizontal="left" vertical="center" wrapText="1"/>
    </xf>
    <xf numFmtId="0" fontId="65" fillId="0" borderId="65" xfId="44" applyFont="1" applyBorder="1" applyAlignment="1">
      <alignment horizontal="left" vertical="center" wrapText="1"/>
    </xf>
    <xf numFmtId="0" fontId="65" fillId="0" borderId="32" xfId="44" applyFont="1" applyBorder="1" applyAlignment="1">
      <alignment horizontal="left" vertical="center" wrapText="1"/>
    </xf>
    <xf numFmtId="0" fontId="65" fillId="0" borderId="0" xfId="44" applyFont="1" applyAlignment="1">
      <alignment horizontal="left" vertical="center" wrapText="1"/>
    </xf>
    <xf numFmtId="0" fontId="65" fillId="0" borderId="33" xfId="44" applyFont="1" applyBorder="1" applyAlignment="1">
      <alignment horizontal="left" vertical="center" wrapText="1"/>
    </xf>
    <xf numFmtId="0" fontId="65" fillId="0" borderId="86" xfId="44" applyFont="1" applyBorder="1" applyAlignment="1">
      <alignment horizontal="left" vertical="center" wrapText="1"/>
    </xf>
    <xf numFmtId="0" fontId="65" fillId="0" borderId="90" xfId="44" applyFont="1" applyBorder="1" applyAlignment="1">
      <alignment horizontal="left" vertical="center" wrapText="1"/>
    </xf>
    <xf numFmtId="0" fontId="65" fillId="0" borderId="102" xfId="44" applyFont="1" applyBorder="1" applyAlignment="1">
      <alignment horizontal="left" vertical="center" wrapText="1"/>
    </xf>
    <xf numFmtId="0" fontId="101" fillId="0" borderId="65" xfId="0" applyFont="1" applyBorder="1" applyAlignment="1">
      <alignment horizontal="left" vertical="center" wrapText="1"/>
    </xf>
    <xf numFmtId="0" fontId="101" fillId="0" borderId="33" xfId="0" applyFont="1" applyBorder="1" applyAlignment="1">
      <alignment horizontal="left" vertical="center" wrapText="1"/>
    </xf>
    <xf numFmtId="0" fontId="101" fillId="0" borderId="102" xfId="0" applyFont="1" applyBorder="1" applyAlignment="1">
      <alignment horizontal="left" vertical="center" wrapText="1"/>
    </xf>
    <xf numFmtId="0" fontId="65" fillId="0" borderId="151" xfId="44" applyFont="1" applyBorder="1" applyAlignment="1">
      <alignment horizontal="center" vertical="center"/>
    </xf>
    <xf numFmtId="0" fontId="65" fillId="0" borderId="152" xfId="44" applyFont="1" applyBorder="1" applyAlignment="1">
      <alignment horizontal="center" vertical="center"/>
    </xf>
    <xf numFmtId="0" fontId="65" fillId="0" borderId="140" xfId="44" applyFont="1" applyBorder="1" applyAlignment="1">
      <alignment horizontal="center" vertical="center"/>
    </xf>
    <xf numFmtId="0" fontId="65" fillId="0" borderId="13" xfId="0" applyFont="1" applyBorder="1" applyAlignment="1">
      <alignment horizontal="left" vertical="center" wrapText="1"/>
    </xf>
    <xf numFmtId="0" fontId="65" fillId="0" borderId="32" xfId="0" applyFont="1" applyBorder="1" applyAlignment="1">
      <alignment horizontal="left" vertical="center" wrapText="1"/>
    </xf>
    <xf numFmtId="0" fontId="65" fillId="0" borderId="86" xfId="0" applyFont="1" applyBorder="1" applyAlignment="1">
      <alignment horizontal="left" vertical="center" wrapText="1"/>
    </xf>
    <xf numFmtId="0" fontId="65" fillId="0" borderId="147" xfId="44" applyFont="1" applyBorder="1" applyAlignment="1">
      <alignment horizontal="center" vertical="center"/>
    </xf>
    <xf numFmtId="0" fontId="65" fillId="0" borderId="148" xfId="44" applyFont="1" applyBorder="1" applyAlignment="1">
      <alignment horizontal="center" vertical="center"/>
    </xf>
    <xf numFmtId="0" fontId="65" fillId="0" borderId="140" xfId="0" applyFont="1" applyBorder="1" applyAlignment="1">
      <alignment horizontal="left" vertical="center" wrapText="1"/>
    </xf>
    <xf numFmtId="0" fontId="65" fillId="0" borderId="132" xfId="0" applyFont="1" applyBorder="1" applyAlignment="1">
      <alignment horizontal="left" vertical="center" wrapText="1"/>
    </xf>
    <xf numFmtId="0" fontId="65" fillId="0" borderId="138" xfId="0" applyFont="1" applyBorder="1" applyAlignment="1">
      <alignment horizontal="left" vertical="center" wrapText="1"/>
    </xf>
    <xf numFmtId="0" fontId="101" fillId="0" borderId="139" xfId="0" applyFont="1" applyBorder="1" applyAlignment="1">
      <alignment horizontal="left" vertical="center" wrapText="1"/>
    </xf>
    <xf numFmtId="0" fontId="65" fillId="0" borderId="150" xfId="280" applyNumberFormat="1" applyFont="1" applyFill="1" applyBorder="1" applyAlignment="1" applyProtection="1">
      <alignment horizontal="left" vertical="top" wrapText="1"/>
    </xf>
    <xf numFmtId="0" fontId="65" fillId="0" borderId="141" xfId="280" applyNumberFormat="1" applyFont="1" applyFill="1" applyBorder="1" applyAlignment="1" applyProtection="1">
      <alignment horizontal="left" vertical="top" wrapText="1"/>
    </xf>
    <xf numFmtId="0" fontId="65" fillId="0" borderId="153" xfId="44" applyFont="1" applyBorder="1" applyAlignment="1">
      <alignment horizontal="left" vertical="center" wrapText="1"/>
    </xf>
    <xf numFmtId="0" fontId="65" fillId="0" borderId="133" xfId="44" applyFont="1" applyBorder="1" applyAlignment="1">
      <alignment horizontal="left" vertical="center" wrapText="1"/>
    </xf>
    <xf numFmtId="0" fontId="65" fillId="0" borderId="134" xfId="44" applyFont="1" applyBorder="1" applyAlignment="1">
      <alignment horizontal="left" vertical="center" wrapText="1"/>
    </xf>
    <xf numFmtId="0" fontId="65" fillId="0" borderId="97" xfId="44" applyFont="1" applyBorder="1" applyAlignment="1">
      <alignment horizontal="center" vertical="center"/>
    </xf>
    <xf numFmtId="0" fontId="65" fillId="0" borderId="152" xfId="280" applyNumberFormat="1" applyFont="1" applyFill="1" applyBorder="1" applyAlignment="1" applyProtection="1">
      <alignment horizontal="left" vertical="top" wrapText="1"/>
    </xf>
    <xf numFmtId="0" fontId="104" fillId="0" borderId="133" xfId="0" applyFont="1" applyBorder="1" applyAlignment="1">
      <alignment horizontal="left" vertical="center" wrapText="1"/>
    </xf>
    <xf numFmtId="0" fontId="104" fillId="0" borderId="0" xfId="0" applyFont="1" applyAlignment="1">
      <alignment horizontal="left" vertical="center" wrapText="1"/>
    </xf>
    <xf numFmtId="0" fontId="25" fillId="0" borderId="75" xfId="44" applyFont="1" applyBorder="1" applyAlignment="1">
      <alignment horizontal="center" vertical="center"/>
    </xf>
    <xf numFmtId="0" fontId="25" fillId="0" borderId="96" xfId="44" applyFont="1" applyBorder="1" applyAlignment="1">
      <alignment horizontal="center" vertical="center"/>
    </xf>
    <xf numFmtId="0" fontId="25" fillId="0" borderId="144" xfId="44" applyFont="1" applyBorder="1" applyAlignment="1">
      <alignment horizontal="center" vertical="center"/>
    </xf>
    <xf numFmtId="0" fontId="25" fillId="0" borderId="133" xfId="44" applyFont="1" applyBorder="1" applyAlignment="1">
      <alignment horizontal="left" vertical="center"/>
    </xf>
    <xf numFmtId="0" fontId="25" fillId="0" borderId="134" xfId="44" applyFont="1" applyBorder="1" applyAlignment="1">
      <alignment horizontal="left" vertical="center"/>
    </xf>
    <xf numFmtId="0" fontId="25" fillId="0" borderId="0" xfId="44" applyFont="1" applyAlignment="1">
      <alignment horizontal="left" vertical="center"/>
    </xf>
    <xf numFmtId="0" fontId="25" fillId="0" borderId="33" xfId="44" applyFont="1" applyBorder="1" applyAlignment="1">
      <alignment horizontal="left" vertical="center"/>
    </xf>
    <xf numFmtId="0" fontId="25" fillId="0" borderId="90" xfId="44" applyFont="1" applyBorder="1" applyAlignment="1">
      <alignment horizontal="left" vertical="center"/>
    </xf>
    <xf numFmtId="0" fontId="25" fillId="0" borderId="102" xfId="44" applyFont="1" applyBorder="1" applyAlignment="1">
      <alignment horizontal="left" vertical="center"/>
    </xf>
    <xf numFmtId="0" fontId="25" fillId="0" borderId="151" xfId="44" applyFont="1" applyBorder="1" applyAlignment="1">
      <alignment horizontal="left" vertical="top" wrapText="1"/>
    </xf>
    <xf numFmtId="0" fontId="25" fillId="0" borderId="143" xfId="44" applyFont="1" applyBorder="1" applyAlignment="1">
      <alignment horizontal="left" vertical="top" wrapText="1"/>
    </xf>
    <xf numFmtId="0" fontId="25" fillId="0" borderId="145" xfId="44" applyFont="1" applyBorder="1" applyAlignment="1">
      <alignment horizontal="left" vertical="top" wrapText="1"/>
    </xf>
    <xf numFmtId="0" fontId="25" fillId="0" borderId="147" xfId="0" applyFont="1" applyBorder="1" applyAlignment="1">
      <alignment horizontal="center" vertical="center" wrapText="1"/>
    </xf>
    <xf numFmtId="0" fontId="25" fillId="0" borderId="148" xfId="0" applyFont="1" applyBorder="1" applyAlignment="1">
      <alignment horizontal="center" vertical="center" wrapText="1"/>
    </xf>
    <xf numFmtId="0" fontId="25" fillId="0" borderId="149" xfId="0" applyFont="1" applyBorder="1" applyAlignment="1">
      <alignment horizontal="center" vertical="center" wrapText="1"/>
    </xf>
    <xf numFmtId="0" fontId="25" fillId="0" borderId="13" xfId="44" applyFont="1" applyBorder="1" applyAlignment="1">
      <alignment horizontal="left" vertical="center" wrapText="1"/>
    </xf>
    <xf numFmtId="0" fontId="25" fillId="0" borderId="95" xfId="44" applyFont="1" applyBorder="1" applyAlignment="1">
      <alignment horizontal="left" vertical="center" wrapText="1"/>
    </xf>
    <xf numFmtId="0" fontId="25" fillId="0" borderId="65" xfId="44" applyFont="1" applyBorder="1" applyAlignment="1">
      <alignment horizontal="left" vertical="center" wrapText="1"/>
    </xf>
    <xf numFmtId="0" fontId="25" fillId="0" borderId="32" xfId="44" applyFont="1" applyBorder="1" applyAlignment="1">
      <alignment horizontal="left" vertical="center" wrapText="1"/>
    </xf>
    <xf numFmtId="0" fontId="25" fillId="0" borderId="0" xfId="44" applyFont="1" applyAlignment="1">
      <alignment horizontal="left" vertical="center" wrapText="1"/>
    </xf>
    <xf numFmtId="0" fontId="25" fillId="0" borderId="33" xfId="44" applyFont="1" applyBorder="1" applyAlignment="1">
      <alignment horizontal="left" vertical="center" wrapText="1"/>
    </xf>
    <xf numFmtId="0" fontId="52" fillId="0" borderId="153" xfId="44" applyFont="1" applyBorder="1" applyAlignment="1">
      <alignment horizontal="left" vertical="center" wrapText="1"/>
    </xf>
    <xf numFmtId="0" fontId="52" fillId="0" borderId="134" xfId="44" applyFont="1" applyBorder="1" applyAlignment="1">
      <alignment horizontal="left" vertical="center" wrapText="1"/>
    </xf>
    <xf numFmtId="0" fontId="52" fillId="0" borderId="32" xfId="44" applyFont="1" applyBorder="1" applyAlignment="1">
      <alignment horizontal="left" vertical="center" wrapText="1"/>
    </xf>
    <xf numFmtId="0" fontId="52" fillId="0" borderId="33" xfId="44" applyFont="1" applyBorder="1" applyAlignment="1">
      <alignment horizontal="left" vertical="center" wrapText="1"/>
    </xf>
    <xf numFmtId="0" fontId="52" fillId="0" borderId="86" xfId="44" applyFont="1" applyBorder="1" applyAlignment="1">
      <alignment horizontal="left" vertical="center" wrapText="1"/>
    </xf>
    <xf numFmtId="0" fontId="52" fillId="0" borderId="102" xfId="44" applyFont="1" applyBorder="1" applyAlignment="1">
      <alignment horizontal="left" vertical="center" wrapText="1"/>
    </xf>
    <xf numFmtId="0" fontId="52" fillId="0" borderId="13" xfId="0" applyFont="1" applyBorder="1" applyAlignment="1">
      <alignment horizontal="left" vertical="center" wrapText="1"/>
    </xf>
    <xf numFmtId="0" fontId="52" fillId="0" borderId="65" xfId="0" applyFont="1" applyBorder="1" applyAlignment="1">
      <alignment horizontal="left" vertical="center" wrapText="1"/>
    </xf>
    <xf numFmtId="0" fontId="52" fillId="0" borderId="32" xfId="0" applyFont="1" applyBorder="1" applyAlignment="1">
      <alignment horizontal="left" vertical="center" wrapText="1"/>
    </xf>
    <xf numFmtId="0" fontId="52" fillId="0" borderId="33" xfId="0" applyFont="1" applyBorder="1" applyAlignment="1">
      <alignment horizontal="left" vertical="center" wrapText="1"/>
    </xf>
    <xf numFmtId="0" fontId="52" fillId="0" borderId="86" xfId="0" applyFont="1" applyBorder="1" applyAlignment="1">
      <alignment horizontal="left" vertical="center" wrapText="1"/>
    </xf>
    <xf numFmtId="0" fontId="52" fillId="0" borderId="102" xfId="0" applyFont="1" applyBorder="1" applyAlignment="1">
      <alignment horizontal="left" vertical="center" wrapText="1"/>
    </xf>
    <xf numFmtId="0" fontId="25" fillId="0" borderId="146" xfId="0" applyFont="1" applyBorder="1" applyAlignment="1">
      <alignment horizontal="center" vertical="center" wrapText="1"/>
    </xf>
    <xf numFmtId="0" fontId="25" fillId="0" borderId="96" xfId="0" applyFont="1" applyBorder="1" applyAlignment="1">
      <alignment horizontal="center" vertical="center" wrapText="1"/>
    </xf>
    <xf numFmtId="0" fontId="25" fillId="0" borderId="97" xfId="0" applyFont="1" applyBorder="1" applyAlignment="1">
      <alignment horizontal="center" vertical="center" wrapText="1"/>
    </xf>
    <xf numFmtId="0" fontId="25" fillId="0" borderId="132" xfId="44" applyFont="1" applyBorder="1" applyAlignment="1">
      <alignment horizontal="left" vertical="center" wrapText="1"/>
    </xf>
    <xf numFmtId="0" fontId="25" fillId="0" borderId="138" xfId="44" applyFont="1" applyBorder="1" applyAlignment="1">
      <alignment horizontal="left" vertical="center" wrapText="1"/>
    </xf>
    <xf numFmtId="0" fontId="25" fillId="0" borderId="154" xfId="44" applyFont="1" applyBorder="1" applyAlignment="1">
      <alignment horizontal="left" vertical="top" wrapText="1"/>
    </xf>
    <xf numFmtId="0" fontId="25" fillId="0" borderId="152" xfId="44" applyFont="1" applyBorder="1" applyAlignment="1">
      <alignment horizontal="left" vertical="top" wrapText="1"/>
    </xf>
    <xf numFmtId="0" fontId="25" fillId="0" borderId="144" xfId="0" applyFont="1" applyBorder="1" applyAlignment="1">
      <alignment horizontal="center" vertical="center" wrapText="1"/>
    </xf>
    <xf numFmtId="0" fontId="52" fillId="0" borderId="140" xfId="0" applyFont="1" applyBorder="1" applyAlignment="1">
      <alignment horizontal="left" vertical="center" wrapText="1"/>
    </xf>
    <xf numFmtId="0" fontId="52" fillId="0" borderId="138" xfId="0" applyFont="1" applyBorder="1" applyAlignment="1">
      <alignment horizontal="left" vertical="center" wrapText="1"/>
    </xf>
    <xf numFmtId="0" fontId="27" fillId="24" borderId="80" xfId="43" applyFont="1" applyFill="1" applyBorder="1" applyAlignment="1">
      <alignment horizontal="center" vertical="center"/>
    </xf>
    <xf numFmtId="0" fontId="27" fillId="24" borderId="15" xfId="43" applyFont="1" applyFill="1" applyBorder="1" applyAlignment="1">
      <alignment horizontal="center" vertical="center"/>
    </xf>
    <xf numFmtId="38" fontId="49" fillId="0" borderId="29" xfId="281" applyFont="1" applyFill="1" applyBorder="1" applyAlignment="1" applyProtection="1">
      <alignment horizontal="center" vertical="center" shrinkToFit="1"/>
    </xf>
    <xf numFmtId="38" fontId="49" fillId="0" borderId="61" xfId="281" applyFont="1" applyFill="1" applyBorder="1" applyAlignment="1" applyProtection="1">
      <alignment horizontal="center" vertical="center" shrinkToFit="1"/>
    </xf>
    <xf numFmtId="179" fontId="25" fillId="0" borderId="29" xfId="0" applyNumberFormat="1" applyFont="1" applyBorder="1" applyAlignment="1">
      <alignment horizontal="center" vertical="center" shrinkToFit="1"/>
    </xf>
    <xf numFmtId="179" fontId="25" fillId="0" borderId="61" xfId="0" applyNumberFormat="1" applyFont="1" applyBorder="1" applyAlignment="1">
      <alignment horizontal="center" vertical="center" shrinkToFit="1"/>
    </xf>
    <xf numFmtId="182" fontId="49" fillId="0" borderId="29" xfId="0" applyNumberFormat="1" applyFont="1" applyBorder="1" applyAlignment="1">
      <alignment horizontal="center" vertical="center" shrinkToFit="1"/>
    </xf>
    <xf numFmtId="182" fontId="49" fillId="0" borderId="60" xfId="0" applyNumberFormat="1" applyFont="1" applyBorder="1" applyAlignment="1">
      <alignment horizontal="center" vertical="center" shrinkToFit="1"/>
    </xf>
    <xf numFmtId="0" fontId="25" fillId="0" borderId="85" xfId="0" applyFont="1" applyBorder="1" applyAlignment="1">
      <alignment horizontal="center" vertical="center" wrapText="1" shrinkToFit="1"/>
    </xf>
    <xf numFmtId="0" fontId="25" fillId="0" borderId="83" xfId="0" applyFont="1" applyBorder="1" applyAlignment="1">
      <alignment horizontal="center" vertical="center" wrapText="1" shrinkToFit="1"/>
    </xf>
    <xf numFmtId="0" fontId="25" fillId="0" borderId="59" xfId="0" applyFont="1" applyBorder="1" applyAlignment="1">
      <alignment horizontal="center" vertical="center" shrinkToFit="1"/>
    </xf>
    <xf numFmtId="0" fontId="25" fillId="0" borderId="54" xfId="0" applyFont="1" applyBorder="1" applyAlignment="1">
      <alignment horizontal="center" vertical="center" shrinkToFit="1"/>
    </xf>
    <xf numFmtId="0" fontId="25" fillId="24" borderId="0" xfId="0" applyFont="1" applyFill="1" applyAlignment="1">
      <alignment horizontal="left" vertical="top" wrapText="1"/>
    </xf>
    <xf numFmtId="0" fontId="63" fillId="0" borderId="0" xfId="0" applyFont="1" applyAlignment="1">
      <alignment horizontal="left" vertical="center" wrapText="1"/>
    </xf>
    <xf numFmtId="0" fontId="25" fillId="0" borderId="0" xfId="0" applyFont="1" applyAlignment="1">
      <alignment horizontal="left" vertical="top" wrapText="1"/>
    </xf>
    <xf numFmtId="0" fontId="25" fillId="0" borderId="0" xfId="0" applyFont="1" applyAlignment="1">
      <alignment horizontal="center" vertical="center" wrapText="1" shrinkToFit="1"/>
    </xf>
    <xf numFmtId="0" fontId="27" fillId="0" borderId="0" xfId="0" applyFont="1" applyAlignment="1">
      <alignment horizontal="center" vertical="center" shrinkToFit="1"/>
    </xf>
    <xf numFmtId="0" fontId="25" fillId="0" borderId="25" xfId="0" applyFont="1" applyBorder="1" applyAlignment="1">
      <alignment horizontal="center" vertical="center" wrapText="1" shrinkToFit="1"/>
    </xf>
    <xf numFmtId="0" fontId="25" fillId="0" borderId="54" xfId="0" applyFont="1" applyBorder="1" applyAlignment="1">
      <alignment vertical="center" shrinkToFit="1"/>
    </xf>
    <xf numFmtId="0" fontId="25" fillId="0" borderId="59" xfId="0" applyFont="1" applyBorder="1" applyAlignment="1">
      <alignment horizontal="center" vertical="center" wrapText="1" shrinkToFit="1"/>
    </xf>
    <xf numFmtId="0" fontId="27" fillId="0" borderId="54" xfId="0" applyFont="1" applyBorder="1" applyAlignment="1">
      <alignment horizontal="center" vertical="center" shrinkToFit="1"/>
    </xf>
    <xf numFmtId="0" fontId="25" fillId="24" borderId="28" xfId="0" applyFont="1" applyFill="1" applyBorder="1" applyAlignment="1">
      <alignment horizontal="center" vertical="center" shrinkToFit="1"/>
    </xf>
    <xf numFmtId="0" fontId="65" fillId="0" borderId="25" xfId="0" applyFont="1" applyBorder="1" applyAlignment="1">
      <alignment horizontal="center" vertical="center"/>
    </xf>
    <xf numFmtId="0" fontId="65" fillId="0" borderId="59" xfId="0" applyFont="1" applyBorder="1" applyAlignment="1">
      <alignment horizontal="center" vertical="center"/>
    </xf>
    <xf numFmtId="0" fontId="65" fillId="0" borderId="54" xfId="0" applyFont="1" applyBorder="1" applyAlignment="1">
      <alignment horizontal="center" vertical="center"/>
    </xf>
    <xf numFmtId="0" fontId="25" fillId="0" borderId="25" xfId="0" applyFont="1" applyBorder="1" applyAlignment="1">
      <alignment horizontal="center" vertical="center" shrinkToFit="1"/>
    </xf>
    <xf numFmtId="0" fontId="27" fillId="24" borderId="16" xfId="43" applyFont="1" applyFill="1" applyBorder="1" applyAlignment="1">
      <alignment horizontal="center" vertical="center"/>
    </xf>
    <xf numFmtId="0" fontId="27" fillId="24" borderId="70" xfId="43" applyFont="1" applyFill="1" applyBorder="1" applyAlignment="1">
      <alignment horizontal="center" vertical="center"/>
    </xf>
    <xf numFmtId="0" fontId="27" fillId="24" borderId="64" xfId="43" applyFont="1" applyFill="1" applyBorder="1" applyAlignment="1">
      <alignment horizontal="center" vertical="center"/>
    </xf>
    <xf numFmtId="0" fontId="65" fillId="0" borderId="28" xfId="0" applyNumberFormat="1" applyFont="1" applyBorder="1" applyAlignment="1">
      <alignment horizontal="center" vertical="center" wrapText="1"/>
    </xf>
    <xf numFmtId="0" fontId="65" fillId="0" borderId="28" xfId="0" applyFont="1" applyBorder="1" applyAlignment="1">
      <alignment horizontal="left" vertical="center" wrapText="1"/>
    </xf>
    <xf numFmtId="178" fontId="65" fillId="0" borderId="25" xfId="0" applyNumberFormat="1" applyFont="1" applyBorder="1" applyAlignment="1">
      <alignment horizontal="center" vertical="center" wrapText="1"/>
    </xf>
    <xf numFmtId="178" fontId="65" fillId="0" borderId="54" xfId="0" applyNumberFormat="1" applyFont="1" applyBorder="1" applyAlignment="1">
      <alignment horizontal="center" vertical="center" wrapText="1"/>
    </xf>
    <xf numFmtId="0" fontId="25" fillId="25" borderId="85" xfId="0" applyFont="1" applyFill="1" applyBorder="1" applyAlignment="1" applyProtection="1">
      <alignment horizontal="left" vertical="center" wrapText="1"/>
      <protection locked="0"/>
    </xf>
    <xf numFmtId="0" fontId="25" fillId="25" borderId="83" xfId="0" applyFont="1" applyFill="1" applyBorder="1" applyAlignment="1" applyProtection="1">
      <alignment horizontal="left" vertical="center" wrapText="1"/>
      <protection locked="0"/>
    </xf>
    <xf numFmtId="0" fontId="25" fillId="25" borderId="84" xfId="0" applyFont="1" applyFill="1" applyBorder="1" applyAlignment="1" applyProtection="1">
      <alignment horizontal="left" vertical="center" wrapText="1"/>
      <protection locked="0"/>
    </xf>
    <xf numFmtId="0" fontId="50" fillId="25" borderId="83" xfId="0" applyFont="1" applyFill="1" applyBorder="1" applyAlignment="1" applyProtection="1">
      <alignment horizontal="left" vertical="center" wrapText="1"/>
      <protection locked="0"/>
    </xf>
    <xf numFmtId="0" fontId="50" fillId="25" borderId="84" xfId="0" applyFont="1" applyFill="1" applyBorder="1" applyAlignment="1" applyProtection="1">
      <alignment horizontal="left" vertical="center" wrapText="1"/>
      <protection locked="0"/>
    </xf>
    <xf numFmtId="183" fontId="49" fillId="0" borderId="61" xfId="0" applyNumberFormat="1" applyFont="1" applyBorder="1" applyAlignment="1">
      <alignment horizontal="right" vertical="center" shrinkToFit="1"/>
    </xf>
    <xf numFmtId="183" fontId="49" fillId="0" borderId="33" xfId="0" applyNumberFormat="1" applyFont="1" applyBorder="1" applyAlignment="1">
      <alignment horizontal="right" vertical="center" shrinkToFit="1"/>
    </xf>
    <xf numFmtId="183" fontId="49" fillId="0" borderId="50" xfId="0" applyNumberFormat="1" applyFont="1" applyBorder="1" applyAlignment="1">
      <alignment horizontal="right" vertical="center" shrinkToFit="1"/>
    </xf>
    <xf numFmtId="0" fontId="25" fillId="0" borderId="28" xfId="0" applyFont="1" applyBorder="1" applyAlignment="1">
      <alignment horizontal="left" vertical="center" wrapText="1"/>
    </xf>
    <xf numFmtId="0" fontId="25" fillId="0" borderId="25" xfId="0" applyFont="1" applyBorder="1" applyAlignment="1">
      <alignment horizontal="left" vertical="center" wrapText="1"/>
    </xf>
    <xf numFmtId="0" fontId="25" fillId="0" borderId="59" xfId="0" applyFont="1" applyBorder="1" applyAlignment="1">
      <alignment horizontal="left" vertical="center" wrapText="1"/>
    </xf>
    <xf numFmtId="0" fontId="25" fillId="0" borderId="54" xfId="0" applyFont="1" applyBorder="1" applyAlignment="1">
      <alignment horizontal="left" vertical="center" wrapText="1"/>
    </xf>
    <xf numFmtId="178" fontId="25" fillId="0" borderId="25" xfId="0" applyNumberFormat="1" applyFont="1" applyBorder="1" applyAlignment="1">
      <alignment horizontal="center" vertical="center" wrapText="1"/>
    </xf>
    <xf numFmtId="178" fontId="25" fillId="0" borderId="54" xfId="0" applyNumberFormat="1" applyFont="1" applyBorder="1" applyAlignment="1">
      <alignment horizontal="center" vertical="center" wrapText="1"/>
    </xf>
    <xf numFmtId="0" fontId="25" fillId="25" borderId="85" xfId="0" applyFont="1" applyFill="1" applyBorder="1" applyAlignment="1" applyProtection="1">
      <alignment vertical="center" wrapText="1"/>
      <protection locked="0"/>
    </xf>
    <xf numFmtId="0" fontId="50" fillId="25" borderId="83" xfId="0" applyFont="1" applyFill="1" applyBorder="1" applyAlignment="1" applyProtection="1">
      <alignment vertical="center" wrapText="1"/>
      <protection locked="0"/>
    </xf>
    <xf numFmtId="0" fontId="25" fillId="25" borderId="83" xfId="0" applyFont="1" applyFill="1" applyBorder="1" applyAlignment="1" applyProtection="1">
      <alignment vertical="center" wrapText="1"/>
      <protection locked="0"/>
    </xf>
    <xf numFmtId="0" fontId="25" fillId="25" borderId="84" xfId="0" applyFont="1" applyFill="1" applyBorder="1" applyAlignment="1" applyProtection="1">
      <alignment vertical="center" wrapText="1"/>
      <protection locked="0"/>
    </xf>
    <xf numFmtId="0" fontId="27" fillId="24" borderId="85" xfId="43" applyFont="1" applyFill="1" applyBorder="1" applyAlignment="1">
      <alignment vertical="center" wrapText="1"/>
    </xf>
    <xf numFmtId="0" fontId="27" fillId="24" borderId="84" xfId="43" applyFont="1" applyFill="1" applyBorder="1" applyAlignment="1">
      <alignment vertical="center" wrapText="1"/>
    </xf>
    <xf numFmtId="0" fontId="27" fillId="24" borderId="85" xfId="43" applyFont="1" applyFill="1" applyBorder="1">
      <alignment vertical="center"/>
    </xf>
    <xf numFmtId="0" fontId="27" fillId="24" borderId="83" xfId="43" applyFont="1" applyFill="1" applyBorder="1">
      <alignment vertical="center"/>
    </xf>
    <xf numFmtId="0" fontId="27" fillId="24" borderId="84" xfId="43" applyFont="1" applyFill="1" applyBorder="1">
      <alignment vertical="center"/>
    </xf>
    <xf numFmtId="0" fontId="27" fillId="24" borderId="75" xfId="43" applyFont="1" applyFill="1" applyBorder="1" applyAlignment="1">
      <alignment horizontal="center" vertical="center" wrapText="1"/>
    </xf>
    <xf numFmtId="0" fontId="27" fillId="24" borderId="96" xfId="43" applyFont="1" applyFill="1" applyBorder="1" applyAlignment="1">
      <alignment horizontal="center" vertical="center" wrapText="1"/>
    </xf>
    <xf numFmtId="0" fontId="27" fillId="24" borderId="101" xfId="43" applyFont="1" applyFill="1" applyBorder="1" applyAlignment="1">
      <alignment horizontal="center" vertical="center" wrapText="1"/>
    </xf>
    <xf numFmtId="0" fontId="50" fillId="25" borderId="84" xfId="0" applyFont="1" applyFill="1" applyBorder="1" applyAlignment="1" applyProtection="1">
      <alignment vertical="center" wrapText="1"/>
      <protection locked="0"/>
    </xf>
    <xf numFmtId="0" fontId="54" fillId="24" borderId="0" xfId="0" applyFont="1" applyFill="1" applyAlignment="1">
      <alignment horizontal="center" vertical="center" wrapText="1"/>
    </xf>
    <xf numFmtId="0" fontId="54" fillId="0" borderId="19" xfId="0" applyFont="1" applyBorder="1" applyAlignment="1">
      <alignment horizontal="center" vertical="center" wrapText="1"/>
    </xf>
    <xf numFmtId="0" fontId="54" fillId="0" borderId="82" xfId="0" applyFont="1" applyBorder="1" applyAlignment="1">
      <alignment horizontal="center" vertical="center" wrapText="1"/>
    </xf>
    <xf numFmtId="0" fontId="54" fillId="0" borderId="94" xfId="0" applyFont="1" applyBorder="1" applyAlignment="1">
      <alignment horizontal="center" vertical="center" wrapText="1"/>
    </xf>
    <xf numFmtId="0" fontId="54" fillId="0" borderId="67" xfId="0" applyFont="1" applyBorder="1" applyAlignment="1">
      <alignment horizontal="center" vertical="center" wrapText="1"/>
    </xf>
    <xf numFmtId="0" fontId="27" fillId="24" borderId="25" xfId="43" applyFont="1" applyFill="1" applyBorder="1">
      <alignment vertical="center"/>
    </xf>
    <xf numFmtId="0" fontId="27" fillId="24" borderId="54" xfId="43" applyFont="1" applyFill="1" applyBorder="1">
      <alignment vertical="center"/>
    </xf>
    <xf numFmtId="0" fontId="27" fillId="24" borderId="100" xfId="43" applyFont="1" applyFill="1" applyBorder="1" applyAlignment="1">
      <alignment horizontal="center" vertical="center" wrapText="1"/>
    </xf>
    <xf numFmtId="0" fontId="27" fillId="24" borderId="97" xfId="43" applyFont="1" applyFill="1" applyBorder="1" applyAlignment="1">
      <alignment horizontal="center" vertical="center" wrapText="1"/>
    </xf>
    <xf numFmtId="0" fontId="27" fillId="24" borderId="76" xfId="43" applyFont="1" applyFill="1" applyBorder="1" applyAlignment="1">
      <alignment vertical="center" wrapText="1"/>
    </xf>
    <xf numFmtId="0" fontId="25" fillId="0" borderId="29" xfId="44" applyFont="1" applyBorder="1" applyAlignment="1">
      <alignment horizontal="left" vertical="center" wrapText="1"/>
    </xf>
    <xf numFmtId="0" fontId="25" fillId="0" borderId="60" xfId="44" applyFont="1" applyBorder="1" applyAlignment="1">
      <alignment horizontal="left" vertical="center" wrapText="1"/>
    </xf>
    <xf numFmtId="0" fontId="25" fillId="0" borderId="61" xfId="44" applyFont="1" applyBorder="1" applyAlignment="1">
      <alignment horizontal="left" vertical="center" wrapText="1"/>
    </xf>
    <xf numFmtId="0" fontId="25" fillId="0" borderId="32" xfId="44" applyFont="1" applyBorder="1" applyAlignment="1">
      <alignment vertical="top" wrapText="1"/>
    </xf>
    <xf numFmtId="0" fontId="25" fillId="0" borderId="0" xfId="44" applyFont="1" applyAlignment="1">
      <alignment vertical="top" wrapText="1"/>
    </xf>
    <xf numFmtId="0" fontId="25" fillId="0" borderId="33" xfId="44" applyFont="1" applyBorder="1" applyAlignment="1">
      <alignment vertical="top" wrapText="1"/>
    </xf>
    <xf numFmtId="0" fontId="25" fillId="0" borderId="21" xfId="44" applyFont="1" applyBorder="1" applyAlignment="1">
      <alignment vertical="top" wrapText="1"/>
    </xf>
    <xf numFmtId="0" fontId="25" fillId="0" borderId="62" xfId="44" applyFont="1" applyBorder="1" applyAlignment="1">
      <alignment vertical="top" wrapText="1"/>
    </xf>
    <xf numFmtId="0" fontId="25" fillId="0" borderId="50" xfId="44" applyFont="1" applyBorder="1" applyAlignment="1">
      <alignment vertical="top" wrapText="1"/>
    </xf>
    <xf numFmtId="0" fontId="65" fillId="0" borderId="29" xfId="44" applyFont="1" applyBorder="1" applyAlignment="1">
      <alignment vertical="top" wrapText="1"/>
    </xf>
    <xf numFmtId="0" fontId="65" fillId="0" borderId="60" xfId="44" applyFont="1" applyBorder="1" applyAlignment="1">
      <alignment vertical="top" wrapText="1"/>
    </xf>
    <xf numFmtId="0" fontId="65" fillId="0" borderId="61" xfId="44" applyFont="1" applyBorder="1" applyAlignment="1">
      <alignment vertical="top" wrapText="1"/>
    </xf>
    <xf numFmtId="0" fontId="65" fillId="0" borderId="21" xfId="44" applyFont="1" applyBorder="1" applyAlignment="1">
      <alignment vertical="top" wrapText="1"/>
    </xf>
    <xf numFmtId="0" fontId="65" fillId="0" borderId="62" xfId="44" applyFont="1" applyBorder="1" applyAlignment="1">
      <alignment vertical="top" wrapText="1"/>
    </xf>
    <xf numFmtId="0" fontId="65" fillId="0" borderId="50" xfId="44" applyFont="1" applyBorder="1" applyAlignment="1">
      <alignment vertical="top" wrapText="1"/>
    </xf>
    <xf numFmtId="182" fontId="82" fillId="28" borderId="159" xfId="283" applyNumberFormat="1" applyFont="1" applyFill="1" applyBorder="1" applyAlignment="1">
      <alignment horizontal="center" vertical="top" wrapText="1"/>
    </xf>
    <xf numFmtId="182" fontId="82" fillId="28" borderId="171" xfId="283" applyNumberFormat="1" applyFont="1" applyFill="1" applyBorder="1" applyAlignment="1">
      <alignment horizontal="center" vertical="top" wrapText="1"/>
    </xf>
    <xf numFmtId="182" fontId="82" fillId="28" borderId="204" xfId="283" applyNumberFormat="1" applyFont="1" applyFill="1" applyBorder="1" applyAlignment="1">
      <alignment horizontal="center" vertical="top" wrapText="1"/>
    </xf>
    <xf numFmtId="0" fontId="80" fillId="28" borderId="161" xfId="283" applyFont="1" applyFill="1" applyBorder="1" applyAlignment="1">
      <alignment horizontal="center" vertical="center" wrapText="1"/>
    </xf>
    <xf numFmtId="0" fontId="80" fillId="28" borderId="60" xfId="283" applyFont="1" applyFill="1" applyBorder="1" applyAlignment="1">
      <alignment horizontal="center" vertical="center" wrapText="1"/>
    </xf>
    <xf numFmtId="0" fontId="80" fillId="28" borderId="162" xfId="283" applyFont="1" applyFill="1" applyBorder="1" applyAlignment="1">
      <alignment horizontal="center" vertical="center" wrapText="1"/>
    </xf>
    <xf numFmtId="0" fontId="80" fillId="28" borderId="100" xfId="283" applyFont="1" applyFill="1" applyBorder="1" applyAlignment="1">
      <alignment horizontal="center" vertical="top" wrapText="1"/>
    </xf>
    <xf numFmtId="0" fontId="80" fillId="28" borderId="96" xfId="283" applyFont="1" applyFill="1" applyBorder="1" applyAlignment="1">
      <alignment horizontal="center" vertical="top" wrapText="1"/>
    </xf>
    <xf numFmtId="0" fontId="82" fillId="27" borderId="187" xfId="283" applyFont="1" applyFill="1" applyBorder="1" applyAlignment="1">
      <alignment horizontal="center" vertical="top" wrapText="1"/>
    </xf>
    <xf numFmtId="0" fontId="82" fillId="27" borderId="222" xfId="283" applyFont="1" applyFill="1" applyBorder="1" applyAlignment="1">
      <alignment horizontal="center" vertical="top" wrapText="1"/>
    </xf>
    <xf numFmtId="182" fontId="82" fillId="28" borderId="156" xfId="283" applyNumberFormat="1" applyFont="1" applyFill="1" applyBorder="1" applyAlignment="1">
      <alignment horizontal="center" vertical="top" wrapText="1"/>
    </xf>
    <xf numFmtId="182" fontId="82" fillId="28" borderId="165" xfId="283" applyNumberFormat="1" applyFont="1" applyFill="1" applyBorder="1" applyAlignment="1">
      <alignment horizontal="center" vertical="top" wrapText="1"/>
    </xf>
    <xf numFmtId="182" fontId="82" fillId="28" borderId="193" xfId="283" applyNumberFormat="1" applyFont="1" applyFill="1" applyBorder="1" applyAlignment="1">
      <alignment horizontal="center" vertical="top" wrapText="1"/>
    </xf>
    <xf numFmtId="182" fontId="82" fillId="28" borderId="158" xfId="283" applyNumberFormat="1" applyFont="1" applyFill="1" applyBorder="1" applyAlignment="1">
      <alignment horizontal="center" vertical="top" wrapText="1"/>
    </xf>
    <xf numFmtId="182" fontId="82" fillId="28" borderId="169" xfId="283" applyNumberFormat="1" applyFont="1" applyFill="1" applyBorder="1" applyAlignment="1">
      <alignment horizontal="center" vertical="top" wrapText="1"/>
    </xf>
    <xf numFmtId="182" fontId="82" fillId="28" borderId="198" xfId="283" applyNumberFormat="1" applyFont="1" applyFill="1" applyBorder="1" applyAlignment="1">
      <alignment horizontal="center" vertical="top" wrapText="1"/>
    </xf>
    <xf numFmtId="182" fontId="84" fillId="28" borderId="158" xfId="283" applyNumberFormat="1" applyFont="1" applyFill="1" applyBorder="1" applyAlignment="1">
      <alignment horizontal="center" vertical="top" wrapText="1"/>
    </xf>
    <xf numFmtId="182" fontId="84" fillId="28" borderId="169" xfId="283" applyNumberFormat="1" applyFont="1" applyFill="1" applyBorder="1" applyAlignment="1">
      <alignment horizontal="center" vertical="top" wrapText="1"/>
    </xf>
    <xf numFmtId="182" fontId="84" fillId="28" borderId="198" xfId="283" applyNumberFormat="1" applyFont="1" applyFill="1" applyBorder="1" applyAlignment="1">
      <alignment horizontal="center" vertical="top" wrapText="1"/>
    </xf>
    <xf numFmtId="182" fontId="78" fillId="30" borderId="201" xfId="283" applyNumberFormat="1" applyFont="1" applyFill="1" applyBorder="1" applyAlignment="1">
      <alignment horizontal="center" vertical="top" wrapText="1"/>
    </xf>
    <xf numFmtId="182" fontId="78" fillId="30" borderId="233" xfId="283" applyNumberFormat="1" applyFont="1" applyFill="1" applyBorder="1" applyAlignment="1">
      <alignment horizontal="center" vertical="top" wrapText="1"/>
    </xf>
    <xf numFmtId="0" fontId="84" fillId="28" borderId="188" xfId="283" applyFont="1" applyFill="1" applyBorder="1" applyAlignment="1">
      <alignment horizontal="center" vertical="top" wrapText="1"/>
    </xf>
    <xf numFmtId="0" fontId="84" fillId="28" borderId="23" xfId="283" applyFont="1" applyFill="1" applyBorder="1" applyAlignment="1">
      <alignment horizontal="center" vertical="top" wrapText="1"/>
    </xf>
    <xf numFmtId="0" fontId="80" fillId="28" borderId="192" xfId="283" applyFont="1" applyFill="1" applyBorder="1" applyAlignment="1">
      <alignment horizontal="center" vertical="center" wrapText="1"/>
    </xf>
    <xf numFmtId="0" fontId="80" fillId="28" borderId="164" xfId="283" applyFont="1" applyFill="1" applyBorder="1" applyAlignment="1">
      <alignment horizontal="center" vertical="center" wrapText="1"/>
    </xf>
    <xf numFmtId="182" fontId="73" fillId="28" borderId="163" xfId="283" applyNumberFormat="1" applyFont="1" applyFill="1" applyBorder="1" applyAlignment="1">
      <alignment horizontal="center" vertical="center" wrapText="1"/>
    </xf>
    <xf numFmtId="182" fontId="73" fillId="28" borderId="164" xfId="283" applyNumberFormat="1" applyFont="1" applyFill="1" applyBorder="1" applyAlignment="1">
      <alignment horizontal="center" vertical="center" wrapText="1"/>
    </xf>
    <xf numFmtId="0" fontId="80" fillId="27" borderId="194" xfId="283" applyFont="1" applyFill="1" applyBorder="1" applyAlignment="1">
      <alignment horizontal="center" vertical="center" wrapText="1"/>
    </xf>
    <xf numFmtId="0" fontId="80" fillId="27" borderId="195" xfId="283" applyFont="1" applyFill="1" applyBorder="1" applyAlignment="1">
      <alignment horizontal="center" vertical="center" wrapText="1"/>
    </xf>
    <xf numFmtId="0" fontId="80" fillId="27" borderId="196" xfId="283" applyFont="1" applyFill="1" applyBorder="1" applyAlignment="1">
      <alignment horizontal="center" vertical="center" wrapText="1"/>
    </xf>
    <xf numFmtId="0" fontId="80" fillId="27" borderId="175" xfId="283" applyFont="1" applyFill="1" applyBorder="1" applyAlignment="1">
      <alignment horizontal="center" vertical="center" wrapText="1"/>
    </xf>
    <xf numFmtId="0" fontId="80" fillId="27" borderId="214" xfId="283" applyFont="1" applyFill="1" applyBorder="1" applyAlignment="1">
      <alignment horizontal="center" vertical="center" wrapText="1"/>
    </xf>
    <xf numFmtId="0" fontId="82" fillId="27" borderId="186" xfId="283" applyFont="1" applyFill="1" applyBorder="1" applyAlignment="1">
      <alignment horizontal="center" vertical="top" wrapText="1"/>
    </xf>
    <xf numFmtId="0" fontId="82" fillId="27" borderId="221" xfId="283" applyFont="1" applyFill="1" applyBorder="1" applyAlignment="1">
      <alignment horizontal="center" vertical="top" wrapText="1"/>
    </xf>
    <xf numFmtId="0" fontId="80" fillId="27" borderId="197" xfId="283" applyFont="1" applyFill="1" applyBorder="1" applyAlignment="1">
      <alignment horizontal="center" vertical="center" wrapText="1"/>
    </xf>
    <xf numFmtId="0" fontId="78" fillId="30" borderId="203" xfId="283" applyFont="1" applyFill="1" applyBorder="1" applyAlignment="1">
      <alignment horizontal="center" vertical="center" wrapText="1"/>
    </xf>
    <xf numFmtId="0" fontId="78" fillId="30" borderId="235" xfId="283" applyFont="1" applyFill="1" applyBorder="1" applyAlignment="1">
      <alignment horizontal="center" vertical="center" wrapText="1"/>
    </xf>
    <xf numFmtId="182" fontId="68" fillId="27" borderId="199" xfId="283" applyNumberFormat="1" applyFont="1" applyFill="1" applyBorder="1" applyAlignment="1">
      <alignment horizontal="center" vertical="center" wrapText="1"/>
    </xf>
    <xf numFmtId="182" fontId="68" fillId="27" borderId="231" xfId="283" applyNumberFormat="1" applyFont="1" applyFill="1" applyBorder="1" applyAlignment="1">
      <alignment horizontal="center" vertical="center" wrapText="1"/>
    </xf>
    <xf numFmtId="182" fontId="78" fillId="30" borderId="200" xfId="283" applyNumberFormat="1" applyFont="1" applyFill="1" applyBorder="1" applyAlignment="1">
      <alignment horizontal="center" vertical="top" wrapText="1"/>
    </xf>
    <xf numFmtId="182" fontId="78" fillId="30" borderId="232" xfId="283" applyNumberFormat="1" applyFont="1" applyFill="1" applyBorder="1" applyAlignment="1">
      <alignment horizontal="center" vertical="top" wrapText="1"/>
    </xf>
    <xf numFmtId="0" fontId="78" fillId="30" borderId="202" xfId="283" applyFont="1" applyFill="1" applyBorder="1" applyAlignment="1">
      <alignment horizontal="center" vertical="center" wrapText="1"/>
    </xf>
    <xf numFmtId="0" fontId="78" fillId="30" borderId="234" xfId="283" applyFont="1" applyFill="1" applyBorder="1" applyAlignment="1">
      <alignment horizontal="center" vertical="center" wrapText="1"/>
    </xf>
    <xf numFmtId="184" fontId="68" fillId="0" borderId="190" xfId="0" applyNumberFormat="1" applyFont="1" applyBorder="1" applyAlignment="1">
      <alignment vertical="center" shrinkToFit="1"/>
    </xf>
  </cellXfs>
  <cellStyles count="285">
    <cellStyle name="20% - アクセント 1" xfId="1" builtinId="30" customBuiltin="1"/>
    <cellStyle name="20% - アクセント 1 2" xfId="48" xr:uid="{00000000-0005-0000-0000-000001000000}"/>
    <cellStyle name="20% - アクセント 1 2 2" xfId="49" xr:uid="{00000000-0005-0000-0000-000002000000}"/>
    <cellStyle name="20% - アクセント 1 3" xfId="50" xr:uid="{00000000-0005-0000-0000-000003000000}"/>
    <cellStyle name="20% - アクセント 2" xfId="2" builtinId="34" customBuiltin="1"/>
    <cellStyle name="20% - アクセント 2 2" xfId="51" xr:uid="{00000000-0005-0000-0000-000005000000}"/>
    <cellStyle name="20% - アクセント 2 2 2" xfId="52" xr:uid="{00000000-0005-0000-0000-000006000000}"/>
    <cellStyle name="20% - アクセント 2 3" xfId="53" xr:uid="{00000000-0005-0000-0000-000007000000}"/>
    <cellStyle name="20% - アクセント 3" xfId="3" builtinId="38" customBuiltin="1"/>
    <cellStyle name="20% - アクセント 3 2" xfId="54" xr:uid="{00000000-0005-0000-0000-000009000000}"/>
    <cellStyle name="20% - アクセント 3 2 2" xfId="55" xr:uid="{00000000-0005-0000-0000-00000A000000}"/>
    <cellStyle name="20% - アクセント 3 3" xfId="56" xr:uid="{00000000-0005-0000-0000-00000B000000}"/>
    <cellStyle name="20% - アクセント 4" xfId="4" builtinId="42" customBuiltin="1"/>
    <cellStyle name="20% - アクセント 4 2" xfId="57" xr:uid="{00000000-0005-0000-0000-00000D000000}"/>
    <cellStyle name="20% - アクセント 4 2 2" xfId="58" xr:uid="{00000000-0005-0000-0000-00000E000000}"/>
    <cellStyle name="20% - アクセント 4 3" xfId="59" xr:uid="{00000000-0005-0000-0000-00000F000000}"/>
    <cellStyle name="20% - アクセント 5" xfId="5" builtinId="46" customBuiltin="1"/>
    <cellStyle name="20% - アクセント 5 2" xfId="60" xr:uid="{00000000-0005-0000-0000-000011000000}"/>
    <cellStyle name="20% - アクセント 5 2 2" xfId="61" xr:uid="{00000000-0005-0000-0000-000012000000}"/>
    <cellStyle name="20% - アクセント 5 3" xfId="62" xr:uid="{00000000-0005-0000-0000-000013000000}"/>
    <cellStyle name="20% - アクセント 6" xfId="6" builtinId="50" customBuiltin="1"/>
    <cellStyle name="20% - アクセント 6 2" xfId="63" xr:uid="{00000000-0005-0000-0000-000015000000}"/>
    <cellStyle name="20% - アクセント 6 2 2" xfId="64" xr:uid="{00000000-0005-0000-0000-000016000000}"/>
    <cellStyle name="20% - アクセント 6 3" xfId="65" xr:uid="{00000000-0005-0000-0000-000017000000}"/>
    <cellStyle name="40% - アクセント 1" xfId="7" builtinId="31" customBuiltin="1"/>
    <cellStyle name="40% - アクセント 1 2" xfId="66" xr:uid="{00000000-0005-0000-0000-000019000000}"/>
    <cellStyle name="40% - アクセント 1 2 2" xfId="67" xr:uid="{00000000-0005-0000-0000-00001A000000}"/>
    <cellStyle name="40% - アクセント 1 3" xfId="68" xr:uid="{00000000-0005-0000-0000-00001B000000}"/>
    <cellStyle name="40% - アクセント 2" xfId="8" builtinId="35" customBuiltin="1"/>
    <cellStyle name="40% - アクセント 2 2" xfId="69" xr:uid="{00000000-0005-0000-0000-00001D000000}"/>
    <cellStyle name="40% - アクセント 2 2 2" xfId="70" xr:uid="{00000000-0005-0000-0000-00001E000000}"/>
    <cellStyle name="40% - アクセント 2 3" xfId="71" xr:uid="{00000000-0005-0000-0000-00001F000000}"/>
    <cellStyle name="40% - アクセント 3" xfId="9" builtinId="39" customBuiltin="1"/>
    <cellStyle name="40% - アクセント 3 2" xfId="72" xr:uid="{00000000-0005-0000-0000-000021000000}"/>
    <cellStyle name="40% - アクセント 3 2 2" xfId="73" xr:uid="{00000000-0005-0000-0000-000022000000}"/>
    <cellStyle name="40% - アクセント 3 3" xfId="74" xr:uid="{00000000-0005-0000-0000-000023000000}"/>
    <cellStyle name="40% - アクセント 4" xfId="10" builtinId="43" customBuiltin="1"/>
    <cellStyle name="40% - アクセント 4 2" xfId="75" xr:uid="{00000000-0005-0000-0000-000025000000}"/>
    <cellStyle name="40% - アクセント 4 2 2" xfId="76" xr:uid="{00000000-0005-0000-0000-000026000000}"/>
    <cellStyle name="40% - アクセント 4 3" xfId="77" xr:uid="{00000000-0005-0000-0000-000027000000}"/>
    <cellStyle name="40% - アクセント 5" xfId="11" builtinId="47" customBuiltin="1"/>
    <cellStyle name="40% - アクセント 5 2" xfId="78" xr:uid="{00000000-0005-0000-0000-000029000000}"/>
    <cellStyle name="40% - アクセント 5 2 2" xfId="79" xr:uid="{00000000-0005-0000-0000-00002A000000}"/>
    <cellStyle name="40% - アクセント 5 3" xfId="80" xr:uid="{00000000-0005-0000-0000-00002B000000}"/>
    <cellStyle name="40% - アクセント 6" xfId="12" builtinId="51" customBuiltin="1"/>
    <cellStyle name="40% - アクセント 6 2" xfId="81" xr:uid="{00000000-0005-0000-0000-00002D000000}"/>
    <cellStyle name="40% - アクセント 6 2 2" xfId="82" xr:uid="{00000000-0005-0000-0000-00002E000000}"/>
    <cellStyle name="40% - アクセント 6 3" xfId="83" xr:uid="{00000000-0005-0000-0000-00002F000000}"/>
    <cellStyle name="60% - アクセント 1" xfId="13" builtinId="32" customBuiltin="1"/>
    <cellStyle name="60% - アクセント 1 2" xfId="84" xr:uid="{00000000-0005-0000-0000-000031000000}"/>
    <cellStyle name="60% - アクセント 1 2 2" xfId="85" xr:uid="{00000000-0005-0000-0000-000032000000}"/>
    <cellStyle name="60% - アクセント 1 3" xfId="86" xr:uid="{00000000-0005-0000-0000-000033000000}"/>
    <cellStyle name="60% - アクセント 2" xfId="14" builtinId="36" customBuiltin="1"/>
    <cellStyle name="60% - アクセント 2 2" xfId="87" xr:uid="{00000000-0005-0000-0000-000035000000}"/>
    <cellStyle name="60% - アクセント 2 2 2" xfId="88" xr:uid="{00000000-0005-0000-0000-000036000000}"/>
    <cellStyle name="60% - アクセント 2 3" xfId="89" xr:uid="{00000000-0005-0000-0000-000037000000}"/>
    <cellStyle name="60% - アクセント 3" xfId="15" builtinId="40" customBuiltin="1"/>
    <cellStyle name="60% - アクセント 3 2" xfId="90" xr:uid="{00000000-0005-0000-0000-000039000000}"/>
    <cellStyle name="60% - アクセント 3 2 2" xfId="91" xr:uid="{00000000-0005-0000-0000-00003A000000}"/>
    <cellStyle name="60% - アクセント 3 3" xfId="92" xr:uid="{00000000-0005-0000-0000-00003B000000}"/>
    <cellStyle name="60% - アクセント 4" xfId="16" builtinId="44" customBuiltin="1"/>
    <cellStyle name="60% - アクセント 4 2" xfId="93" xr:uid="{00000000-0005-0000-0000-00003D000000}"/>
    <cellStyle name="60% - アクセント 4 2 2" xfId="94" xr:uid="{00000000-0005-0000-0000-00003E000000}"/>
    <cellStyle name="60% - アクセント 4 3" xfId="95" xr:uid="{00000000-0005-0000-0000-00003F000000}"/>
    <cellStyle name="60% - アクセント 5" xfId="17" builtinId="48" customBuiltin="1"/>
    <cellStyle name="60% - アクセント 5 2" xfId="96" xr:uid="{00000000-0005-0000-0000-000041000000}"/>
    <cellStyle name="60% - アクセント 5 2 2" xfId="97" xr:uid="{00000000-0005-0000-0000-000042000000}"/>
    <cellStyle name="60% - アクセント 5 3" xfId="98" xr:uid="{00000000-0005-0000-0000-000043000000}"/>
    <cellStyle name="60% - アクセント 6" xfId="18" builtinId="52" customBuiltin="1"/>
    <cellStyle name="60% - アクセント 6 2" xfId="99" xr:uid="{00000000-0005-0000-0000-000045000000}"/>
    <cellStyle name="60% - アクセント 6 2 2" xfId="100" xr:uid="{00000000-0005-0000-0000-000046000000}"/>
    <cellStyle name="60% - アクセント 6 3" xfId="101" xr:uid="{00000000-0005-0000-0000-000047000000}"/>
    <cellStyle name="アクセント 1" xfId="19" builtinId="29" customBuiltin="1"/>
    <cellStyle name="アクセント 1 2" xfId="102" xr:uid="{00000000-0005-0000-0000-000049000000}"/>
    <cellStyle name="アクセント 1 2 2" xfId="103" xr:uid="{00000000-0005-0000-0000-00004A000000}"/>
    <cellStyle name="アクセント 1 3" xfId="104" xr:uid="{00000000-0005-0000-0000-00004B000000}"/>
    <cellStyle name="アクセント 2" xfId="20" builtinId="33" customBuiltin="1"/>
    <cellStyle name="アクセント 2 2" xfId="105" xr:uid="{00000000-0005-0000-0000-00004D000000}"/>
    <cellStyle name="アクセント 2 2 2" xfId="106" xr:uid="{00000000-0005-0000-0000-00004E000000}"/>
    <cellStyle name="アクセント 2 3" xfId="107" xr:uid="{00000000-0005-0000-0000-00004F000000}"/>
    <cellStyle name="アクセント 3" xfId="21" builtinId="37" customBuiltin="1"/>
    <cellStyle name="アクセント 3 2" xfId="108" xr:uid="{00000000-0005-0000-0000-000051000000}"/>
    <cellStyle name="アクセント 3 2 2" xfId="109" xr:uid="{00000000-0005-0000-0000-000052000000}"/>
    <cellStyle name="アクセント 3 3" xfId="110" xr:uid="{00000000-0005-0000-0000-000053000000}"/>
    <cellStyle name="アクセント 4" xfId="22" builtinId="41" customBuiltin="1"/>
    <cellStyle name="アクセント 4 2" xfId="111" xr:uid="{00000000-0005-0000-0000-000055000000}"/>
    <cellStyle name="アクセント 4 2 2" xfId="112" xr:uid="{00000000-0005-0000-0000-000056000000}"/>
    <cellStyle name="アクセント 4 3" xfId="113" xr:uid="{00000000-0005-0000-0000-000057000000}"/>
    <cellStyle name="アクセント 5" xfId="23" builtinId="45" customBuiltin="1"/>
    <cellStyle name="アクセント 5 2" xfId="114" xr:uid="{00000000-0005-0000-0000-000059000000}"/>
    <cellStyle name="アクセント 5 2 2" xfId="115" xr:uid="{00000000-0005-0000-0000-00005A000000}"/>
    <cellStyle name="アクセント 5 3" xfId="116" xr:uid="{00000000-0005-0000-0000-00005B000000}"/>
    <cellStyle name="アクセント 6" xfId="24" builtinId="49" customBuiltin="1"/>
    <cellStyle name="アクセント 6 2" xfId="117" xr:uid="{00000000-0005-0000-0000-00005D000000}"/>
    <cellStyle name="アクセント 6 2 2" xfId="118" xr:uid="{00000000-0005-0000-0000-00005E000000}"/>
    <cellStyle name="アクセント 6 3" xfId="119" xr:uid="{00000000-0005-0000-0000-00005F000000}"/>
    <cellStyle name="スタイル 1" xfId="25" xr:uid="{00000000-0005-0000-0000-000060000000}"/>
    <cellStyle name="タイトル" xfId="26" builtinId="15" customBuiltin="1"/>
    <cellStyle name="タイトル 2" xfId="120" xr:uid="{00000000-0005-0000-0000-000062000000}"/>
    <cellStyle name="チェック セル" xfId="27" builtinId="23" customBuiltin="1"/>
    <cellStyle name="チェック セル 2" xfId="121" xr:uid="{00000000-0005-0000-0000-000064000000}"/>
    <cellStyle name="チェック セル 2 2" xfId="122" xr:uid="{00000000-0005-0000-0000-000065000000}"/>
    <cellStyle name="チェック セル 3" xfId="123" xr:uid="{00000000-0005-0000-0000-000066000000}"/>
    <cellStyle name="どちらでもない" xfId="28" builtinId="28" customBuiltin="1"/>
    <cellStyle name="どちらでもない 2" xfId="124" xr:uid="{00000000-0005-0000-0000-000068000000}"/>
    <cellStyle name="どちらでもない 2 2" xfId="125" xr:uid="{00000000-0005-0000-0000-000069000000}"/>
    <cellStyle name="どちらでもない 3" xfId="126" xr:uid="{00000000-0005-0000-0000-00006A000000}"/>
    <cellStyle name="パーセント" xfId="280" builtinId="5"/>
    <cellStyle name="ハイパーリンク" xfId="282" builtinId="8"/>
    <cellStyle name="ハイパーリンク 2" xfId="127" xr:uid="{00000000-0005-0000-0000-00006D000000}"/>
    <cellStyle name="ハイパーリンク 3" xfId="128" xr:uid="{00000000-0005-0000-0000-00006E000000}"/>
    <cellStyle name="メモ" xfId="29" builtinId="10" customBuiltin="1"/>
    <cellStyle name="メモ 2" xfId="129" xr:uid="{00000000-0005-0000-0000-000070000000}"/>
    <cellStyle name="メモ 2 2" xfId="130" xr:uid="{00000000-0005-0000-0000-000071000000}"/>
    <cellStyle name="メモ 3" xfId="131" xr:uid="{00000000-0005-0000-0000-000072000000}"/>
    <cellStyle name="リンク セル" xfId="30" builtinId="24" customBuiltin="1"/>
    <cellStyle name="リンク セル 2" xfId="132" xr:uid="{00000000-0005-0000-0000-000074000000}"/>
    <cellStyle name="リンク セル 2 2" xfId="133" xr:uid="{00000000-0005-0000-0000-000075000000}"/>
    <cellStyle name="リンク セル 3" xfId="134" xr:uid="{00000000-0005-0000-0000-000076000000}"/>
    <cellStyle name="悪い" xfId="31" builtinId="27" customBuiltin="1"/>
    <cellStyle name="悪い 2" xfId="135" xr:uid="{00000000-0005-0000-0000-000078000000}"/>
    <cellStyle name="悪い 2 2" xfId="136" xr:uid="{00000000-0005-0000-0000-000079000000}"/>
    <cellStyle name="悪い 3" xfId="137" xr:uid="{00000000-0005-0000-0000-00007A000000}"/>
    <cellStyle name="計算" xfId="32" builtinId="22" customBuiltin="1"/>
    <cellStyle name="計算 2" xfId="138" xr:uid="{00000000-0005-0000-0000-00007C000000}"/>
    <cellStyle name="計算 2 2" xfId="139" xr:uid="{00000000-0005-0000-0000-00007D000000}"/>
    <cellStyle name="計算 3" xfId="140" xr:uid="{00000000-0005-0000-0000-00007E000000}"/>
    <cellStyle name="警告文" xfId="33" builtinId="11" customBuiltin="1"/>
    <cellStyle name="警告文 2" xfId="141" xr:uid="{00000000-0005-0000-0000-000080000000}"/>
    <cellStyle name="警告文 2 2" xfId="142" xr:uid="{00000000-0005-0000-0000-000081000000}"/>
    <cellStyle name="警告文 3" xfId="143" xr:uid="{00000000-0005-0000-0000-000082000000}"/>
    <cellStyle name="桁区切り" xfId="281" builtinId="6"/>
    <cellStyle name="桁区切り 2" xfId="34" xr:uid="{00000000-0005-0000-0000-000084000000}"/>
    <cellStyle name="桁区切り 2 2" xfId="144" xr:uid="{00000000-0005-0000-0000-000085000000}"/>
    <cellStyle name="桁区切り 2 3" xfId="145" xr:uid="{00000000-0005-0000-0000-000086000000}"/>
    <cellStyle name="桁区切り 2 4" xfId="146" xr:uid="{00000000-0005-0000-0000-000087000000}"/>
    <cellStyle name="桁区切り 3" xfId="147" xr:uid="{00000000-0005-0000-0000-000088000000}"/>
    <cellStyle name="桁区切り 4" xfId="148" xr:uid="{00000000-0005-0000-0000-000089000000}"/>
    <cellStyle name="桁区切り 5" xfId="149" xr:uid="{00000000-0005-0000-0000-00008A000000}"/>
    <cellStyle name="見出し 1" xfId="35" builtinId="16" customBuiltin="1"/>
    <cellStyle name="見出し 1 2" xfId="150" xr:uid="{00000000-0005-0000-0000-00008C000000}"/>
    <cellStyle name="見出し 2" xfId="36" builtinId="17" customBuiltin="1"/>
    <cellStyle name="見出し 2 2" xfId="151" xr:uid="{00000000-0005-0000-0000-00008E000000}"/>
    <cellStyle name="見出し 3" xfId="37" builtinId="18" customBuiltin="1"/>
    <cellStyle name="見出し 3 2" xfId="152" xr:uid="{00000000-0005-0000-0000-000090000000}"/>
    <cellStyle name="見出し 4" xfId="38" builtinId="19" customBuiltin="1"/>
    <cellStyle name="見出し 4 2" xfId="153" xr:uid="{00000000-0005-0000-0000-000092000000}"/>
    <cellStyle name="集計" xfId="39" builtinId="25" customBuiltin="1"/>
    <cellStyle name="集計 2" xfId="154" xr:uid="{00000000-0005-0000-0000-000094000000}"/>
    <cellStyle name="集計 2 2" xfId="155" xr:uid="{00000000-0005-0000-0000-000095000000}"/>
    <cellStyle name="集計 3" xfId="156" xr:uid="{00000000-0005-0000-0000-000096000000}"/>
    <cellStyle name="出力" xfId="40" builtinId="21" customBuiltin="1"/>
    <cellStyle name="出力 2" xfId="157" xr:uid="{00000000-0005-0000-0000-000098000000}"/>
    <cellStyle name="出力 2 2" xfId="158" xr:uid="{00000000-0005-0000-0000-000099000000}"/>
    <cellStyle name="出力 3" xfId="159" xr:uid="{00000000-0005-0000-0000-00009A000000}"/>
    <cellStyle name="説明文" xfId="41" builtinId="53" customBuiltin="1"/>
    <cellStyle name="説明文 2" xfId="160" xr:uid="{00000000-0005-0000-0000-00009C000000}"/>
    <cellStyle name="説明文 2 2" xfId="161" xr:uid="{00000000-0005-0000-0000-00009D000000}"/>
    <cellStyle name="説明文 3" xfId="162" xr:uid="{00000000-0005-0000-0000-00009E000000}"/>
    <cellStyle name="通貨" xfId="279" builtinId="7"/>
    <cellStyle name="入力" xfId="42" builtinId="20" customBuiltin="1"/>
    <cellStyle name="入力 2" xfId="163" xr:uid="{00000000-0005-0000-0000-0000A1000000}"/>
    <cellStyle name="入力 2 2" xfId="164" xr:uid="{00000000-0005-0000-0000-0000A2000000}"/>
    <cellStyle name="入力 3" xfId="165" xr:uid="{00000000-0005-0000-0000-0000A3000000}"/>
    <cellStyle name="標準" xfId="0" builtinId="0"/>
    <cellStyle name="標準 10" xfId="166" xr:uid="{00000000-0005-0000-0000-0000A5000000}"/>
    <cellStyle name="標準 10 2" xfId="167" xr:uid="{00000000-0005-0000-0000-0000A6000000}"/>
    <cellStyle name="標準 10 2 2" xfId="168" xr:uid="{00000000-0005-0000-0000-0000A7000000}"/>
    <cellStyle name="標準 10 3" xfId="169" xr:uid="{00000000-0005-0000-0000-0000A8000000}"/>
    <cellStyle name="標準 10 3 2" xfId="170" xr:uid="{00000000-0005-0000-0000-0000A9000000}"/>
    <cellStyle name="標準 10 4" xfId="171" xr:uid="{00000000-0005-0000-0000-0000AA000000}"/>
    <cellStyle name="標準 11" xfId="172" xr:uid="{00000000-0005-0000-0000-0000AB000000}"/>
    <cellStyle name="標準 12" xfId="173" xr:uid="{00000000-0005-0000-0000-0000AC000000}"/>
    <cellStyle name="標準 12 2" xfId="174" xr:uid="{00000000-0005-0000-0000-0000AD000000}"/>
    <cellStyle name="標準 12 2 2" xfId="175" xr:uid="{00000000-0005-0000-0000-0000AE000000}"/>
    <cellStyle name="標準 12 3" xfId="176" xr:uid="{00000000-0005-0000-0000-0000AF000000}"/>
    <cellStyle name="標準 13" xfId="177" xr:uid="{00000000-0005-0000-0000-0000B0000000}"/>
    <cellStyle name="標準 14" xfId="178" xr:uid="{00000000-0005-0000-0000-0000B1000000}"/>
    <cellStyle name="標準 15" xfId="179" xr:uid="{00000000-0005-0000-0000-0000B2000000}"/>
    <cellStyle name="標準 16" xfId="283" xr:uid="{00000000-0005-0000-0000-0000B3000000}"/>
    <cellStyle name="標準 17" xfId="284" xr:uid="{00000000-0005-0000-0000-0000B4000000}"/>
    <cellStyle name="標準 2" xfId="43" xr:uid="{00000000-0005-0000-0000-0000B5000000}"/>
    <cellStyle name="標準 2 2" xfId="47" xr:uid="{00000000-0005-0000-0000-0000B6000000}"/>
    <cellStyle name="標準 2 2 2" xfId="180" xr:uid="{00000000-0005-0000-0000-0000B7000000}"/>
    <cellStyle name="標準 2 2 3" xfId="181" xr:uid="{00000000-0005-0000-0000-0000B8000000}"/>
    <cellStyle name="標準 2 2 3 2" xfId="182" xr:uid="{00000000-0005-0000-0000-0000B9000000}"/>
    <cellStyle name="標準 2 3" xfId="183" xr:uid="{00000000-0005-0000-0000-0000BA000000}"/>
    <cellStyle name="標準 2 4" xfId="184" xr:uid="{00000000-0005-0000-0000-0000BB000000}"/>
    <cellStyle name="標準 2 5" xfId="185" xr:uid="{00000000-0005-0000-0000-0000BC000000}"/>
    <cellStyle name="標準 2 6" xfId="186" xr:uid="{00000000-0005-0000-0000-0000BD000000}"/>
    <cellStyle name="標準 2_【H23】05 立入日時確定連絡書" xfId="187" xr:uid="{00000000-0005-0000-0000-0000BE000000}"/>
    <cellStyle name="標準 3" xfId="46" xr:uid="{00000000-0005-0000-0000-0000BF000000}"/>
    <cellStyle name="標準 3 2" xfId="188" xr:uid="{00000000-0005-0000-0000-0000C0000000}"/>
    <cellStyle name="標準 4" xfId="189" xr:uid="{00000000-0005-0000-0000-0000C1000000}"/>
    <cellStyle name="標準 4 2" xfId="190" xr:uid="{00000000-0005-0000-0000-0000C2000000}"/>
    <cellStyle name="標準 4 2 2" xfId="191" xr:uid="{00000000-0005-0000-0000-0000C3000000}"/>
    <cellStyle name="標準 5" xfId="192" xr:uid="{00000000-0005-0000-0000-0000C4000000}"/>
    <cellStyle name="標準 5 2" xfId="193" xr:uid="{00000000-0005-0000-0000-0000C5000000}"/>
    <cellStyle name="標準 5 2 2" xfId="194" xr:uid="{00000000-0005-0000-0000-0000C6000000}"/>
    <cellStyle name="標準 5 2 2 2" xfId="195" xr:uid="{00000000-0005-0000-0000-0000C7000000}"/>
    <cellStyle name="標準 5 2 2 2 2" xfId="196" xr:uid="{00000000-0005-0000-0000-0000C8000000}"/>
    <cellStyle name="標準 5 2 2 2 2 2" xfId="197" xr:uid="{00000000-0005-0000-0000-0000C9000000}"/>
    <cellStyle name="標準 5 2 2 2 3" xfId="198" xr:uid="{00000000-0005-0000-0000-0000CA000000}"/>
    <cellStyle name="標準 5 2 2 3" xfId="199" xr:uid="{00000000-0005-0000-0000-0000CB000000}"/>
    <cellStyle name="標準 5 2 2 3 2" xfId="200" xr:uid="{00000000-0005-0000-0000-0000CC000000}"/>
    <cellStyle name="標準 5 2 2 4" xfId="201" xr:uid="{00000000-0005-0000-0000-0000CD000000}"/>
    <cellStyle name="標準 5 2 3" xfId="202" xr:uid="{00000000-0005-0000-0000-0000CE000000}"/>
    <cellStyle name="標準 5 2 3 2" xfId="203" xr:uid="{00000000-0005-0000-0000-0000CF000000}"/>
    <cellStyle name="標準 5 2 3 2 2" xfId="204" xr:uid="{00000000-0005-0000-0000-0000D0000000}"/>
    <cellStyle name="標準 5 2 3 2 2 2" xfId="205" xr:uid="{00000000-0005-0000-0000-0000D1000000}"/>
    <cellStyle name="標準 5 2 3 2 3" xfId="206" xr:uid="{00000000-0005-0000-0000-0000D2000000}"/>
    <cellStyle name="標準 5 2 3 3" xfId="207" xr:uid="{00000000-0005-0000-0000-0000D3000000}"/>
    <cellStyle name="標準 5 2 3 3 2" xfId="208" xr:uid="{00000000-0005-0000-0000-0000D4000000}"/>
    <cellStyle name="標準 5 2 3 4" xfId="209" xr:uid="{00000000-0005-0000-0000-0000D5000000}"/>
    <cellStyle name="標準 5 2 4" xfId="210" xr:uid="{00000000-0005-0000-0000-0000D6000000}"/>
    <cellStyle name="標準 5 2 4 2" xfId="211" xr:uid="{00000000-0005-0000-0000-0000D7000000}"/>
    <cellStyle name="標準 5 2 4 2 2" xfId="212" xr:uid="{00000000-0005-0000-0000-0000D8000000}"/>
    <cellStyle name="標準 5 2 4 2 2 2" xfId="213" xr:uid="{00000000-0005-0000-0000-0000D9000000}"/>
    <cellStyle name="標準 5 2 4 2 3" xfId="214" xr:uid="{00000000-0005-0000-0000-0000DA000000}"/>
    <cellStyle name="標準 5 2 4 3" xfId="215" xr:uid="{00000000-0005-0000-0000-0000DB000000}"/>
    <cellStyle name="標準 5 2 4 3 2" xfId="216" xr:uid="{00000000-0005-0000-0000-0000DC000000}"/>
    <cellStyle name="標準 5 2 4 4" xfId="217" xr:uid="{00000000-0005-0000-0000-0000DD000000}"/>
    <cellStyle name="標準 5 2 5" xfId="218" xr:uid="{00000000-0005-0000-0000-0000DE000000}"/>
    <cellStyle name="標準 5 2 5 2" xfId="219" xr:uid="{00000000-0005-0000-0000-0000DF000000}"/>
    <cellStyle name="標準 5 2 5 2 2" xfId="220" xr:uid="{00000000-0005-0000-0000-0000E0000000}"/>
    <cellStyle name="標準 5 2 5 3" xfId="221" xr:uid="{00000000-0005-0000-0000-0000E1000000}"/>
    <cellStyle name="標準 5 2 6" xfId="222" xr:uid="{00000000-0005-0000-0000-0000E2000000}"/>
    <cellStyle name="標準 5 2 6 2" xfId="223" xr:uid="{00000000-0005-0000-0000-0000E3000000}"/>
    <cellStyle name="標準 5 2 6 2 2" xfId="224" xr:uid="{00000000-0005-0000-0000-0000E4000000}"/>
    <cellStyle name="標準 5 2 6 3" xfId="225" xr:uid="{00000000-0005-0000-0000-0000E5000000}"/>
    <cellStyle name="標準 5 2 7" xfId="226" xr:uid="{00000000-0005-0000-0000-0000E6000000}"/>
    <cellStyle name="標準 5 2 7 2" xfId="227" xr:uid="{00000000-0005-0000-0000-0000E7000000}"/>
    <cellStyle name="標準 5 2 8" xfId="228" xr:uid="{00000000-0005-0000-0000-0000E8000000}"/>
    <cellStyle name="標準 5 3" xfId="229" xr:uid="{00000000-0005-0000-0000-0000E9000000}"/>
    <cellStyle name="標準 5 3 2" xfId="230" xr:uid="{00000000-0005-0000-0000-0000EA000000}"/>
    <cellStyle name="標準 5 3 2 2" xfId="231" xr:uid="{00000000-0005-0000-0000-0000EB000000}"/>
    <cellStyle name="標準 5 3 2 2 2" xfId="232" xr:uid="{00000000-0005-0000-0000-0000EC000000}"/>
    <cellStyle name="標準 5 3 2 3" xfId="233" xr:uid="{00000000-0005-0000-0000-0000ED000000}"/>
    <cellStyle name="標準 5 3 3" xfId="234" xr:uid="{00000000-0005-0000-0000-0000EE000000}"/>
    <cellStyle name="標準 5 3 3 2" xfId="235" xr:uid="{00000000-0005-0000-0000-0000EF000000}"/>
    <cellStyle name="標準 5 3 4" xfId="236" xr:uid="{00000000-0005-0000-0000-0000F0000000}"/>
    <cellStyle name="標準 5 4" xfId="237" xr:uid="{00000000-0005-0000-0000-0000F1000000}"/>
    <cellStyle name="標準 5 4 2" xfId="238" xr:uid="{00000000-0005-0000-0000-0000F2000000}"/>
    <cellStyle name="標準 5 4 2 2" xfId="239" xr:uid="{00000000-0005-0000-0000-0000F3000000}"/>
    <cellStyle name="標準 5 4 2 2 2" xfId="240" xr:uid="{00000000-0005-0000-0000-0000F4000000}"/>
    <cellStyle name="標準 5 4 2 3" xfId="241" xr:uid="{00000000-0005-0000-0000-0000F5000000}"/>
    <cellStyle name="標準 5 4 3" xfId="242" xr:uid="{00000000-0005-0000-0000-0000F6000000}"/>
    <cellStyle name="標準 5 4 3 2" xfId="243" xr:uid="{00000000-0005-0000-0000-0000F7000000}"/>
    <cellStyle name="標準 5 4 4" xfId="244" xr:uid="{00000000-0005-0000-0000-0000F8000000}"/>
    <cellStyle name="標準 5 5" xfId="245" xr:uid="{00000000-0005-0000-0000-0000F9000000}"/>
    <cellStyle name="標準 5 5 2" xfId="246" xr:uid="{00000000-0005-0000-0000-0000FA000000}"/>
    <cellStyle name="標準 5 5 2 2" xfId="247" xr:uid="{00000000-0005-0000-0000-0000FB000000}"/>
    <cellStyle name="標準 5 5 2 2 2" xfId="248" xr:uid="{00000000-0005-0000-0000-0000FC000000}"/>
    <cellStyle name="標準 5 5 2 3" xfId="249" xr:uid="{00000000-0005-0000-0000-0000FD000000}"/>
    <cellStyle name="標準 5 5 3" xfId="250" xr:uid="{00000000-0005-0000-0000-0000FE000000}"/>
    <cellStyle name="標準 5 5 3 2" xfId="251" xr:uid="{00000000-0005-0000-0000-0000FF000000}"/>
    <cellStyle name="標準 5 5 4" xfId="252" xr:uid="{00000000-0005-0000-0000-000000010000}"/>
    <cellStyle name="標準 5 6" xfId="253" xr:uid="{00000000-0005-0000-0000-000001010000}"/>
    <cellStyle name="標準 5 6 2" xfId="254" xr:uid="{00000000-0005-0000-0000-000002010000}"/>
    <cellStyle name="標準 5 6 2 2" xfId="255" xr:uid="{00000000-0005-0000-0000-000003010000}"/>
    <cellStyle name="標準 5 6 3" xfId="256" xr:uid="{00000000-0005-0000-0000-000004010000}"/>
    <cellStyle name="標準 5 7" xfId="257" xr:uid="{00000000-0005-0000-0000-000005010000}"/>
    <cellStyle name="標準 5 7 2" xfId="258" xr:uid="{00000000-0005-0000-0000-000006010000}"/>
    <cellStyle name="標準 6" xfId="259" xr:uid="{00000000-0005-0000-0000-000007010000}"/>
    <cellStyle name="標準 7" xfId="260" xr:uid="{00000000-0005-0000-0000-000008010000}"/>
    <cellStyle name="標準 7 2" xfId="261" xr:uid="{00000000-0005-0000-0000-000009010000}"/>
    <cellStyle name="標準 7 2 2" xfId="262" xr:uid="{00000000-0005-0000-0000-00000A010000}"/>
    <cellStyle name="標準 7 3" xfId="263" xr:uid="{00000000-0005-0000-0000-00000B010000}"/>
    <cellStyle name="標準 7 3 2" xfId="264" xr:uid="{00000000-0005-0000-0000-00000C010000}"/>
    <cellStyle name="標準 7 4" xfId="265" xr:uid="{00000000-0005-0000-0000-00000D010000}"/>
    <cellStyle name="標準 8" xfId="266" xr:uid="{00000000-0005-0000-0000-00000E010000}"/>
    <cellStyle name="標準 8 2" xfId="267" xr:uid="{00000000-0005-0000-0000-00000F010000}"/>
    <cellStyle name="標準 8 2 2" xfId="268" xr:uid="{00000000-0005-0000-0000-000010010000}"/>
    <cellStyle name="標準 8 3" xfId="269" xr:uid="{00000000-0005-0000-0000-000011010000}"/>
    <cellStyle name="標準 9" xfId="270" xr:uid="{00000000-0005-0000-0000-000012010000}"/>
    <cellStyle name="標準 9 2" xfId="271" xr:uid="{00000000-0005-0000-0000-000013010000}"/>
    <cellStyle name="標準 9 2 2" xfId="272" xr:uid="{00000000-0005-0000-0000-000014010000}"/>
    <cellStyle name="標準 9 3" xfId="273" xr:uid="{00000000-0005-0000-0000-000015010000}"/>
    <cellStyle name="標準 9 3 2" xfId="274" xr:uid="{00000000-0005-0000-0000-000016010000}"/>
    <cellStyle name="標準 9 4" xfId="275" xr:uid="{00000000-0005-0000-0000-000017010000}"/>
    <cellStyle name="標準_01 地球温暖化対策計画書20090728" xfId="44" xr:uid="{00000000-0005-0000-0000-000018010000}"/>
    <cellStyle name="良い" xfId="45" builtinId="26" customBuiltin="1"/>
    <cellStyle name="良い 2" xfId="276" xr:uid="{00000000-0005-0000-0000-00001A010000}"/>
    <cellStyle name="良い 2 2" xfId="277" xr:uid="{00000000-0005-0000-0000-00001B010000}"/>
    <cellStyle name="良い 3" xfId="278" xr:uid="{00000000-0005-0000-0000-00001C010000}"/>
  </cellStyles>
  <dxfs count="15">
    <dxf>
      <font>
        <color theme="0"/>
      </font>
    </dxf>
    <dxf>
      <font>
        <color theme="0"/>
      </font>
    </dxf>
    <dxf>
      <font>
        <b val="0"/>
        <i val="0"/>
      </font>
      <fill>
        <patternFill>
          <bgColor rgb="FFB0EAD4"/>
        </patternFill>
      </fill>
    </dxf>
    <dxf>
      <fill>
        <patternFill>
          <bgColor rgb="FFD7F5E6"/>
        </patternFill>
      </fill>
    </dxf>
    <dxf>
      <fill>
        <patternFill>
          <bgColor rgb="FFECFAF3"/>
        </patternFill>
      </fill>
    </dxf>
    <dxf>
      <fill>
        <patternFill>
          <bgColor rgb="FFDFF9F0"/>
        </patternFill>
      </fill>
    </dxf>
    <dxf>
      <fill>
        <patternFill>
          <bgColor rgb="FFDFF9F0"/>
        </patternFill>
      </fill>
    </dxf>
    <dxf>
      <fill>
        <patternFill>
          <bgColor rgb="FFDFF9F0"/>
        </patternFill>
      </fill>
    </dxf>
    <dxf>
      <fill>
        <patternFill>
          <bgColor rgb="FFDFF9F0"/>
        </patternFill>
      </fill>
    </dxf>
    <dxf>
      <fill>
        <patternFill>
          <bgColor rgb="FFDFF9F0"/>
        </patternFill>
      </fill>
    </dxf>
    <dxf>
      <font>
        <color theme="0"/>
      </font>
    </dxf>
    <dxf>
      <font>
        <b val="0"/>
        <i val="0"/>
      </font>
      <fill>
        <patternFill>
          <bgColor rgb="FFB0EAD4"/>
        </patternFill>
      </fill>
    </dxf>
    <dxf>
      <fill>
        <patternFill>
          <bgColor rgb="FFD7F5E6"/>
        </patternFill>
      </fill>
    </dxf>
    <dxf>
      <fill>
        <patternFill>
          <bgColor rgb="FFECFAF3"/>
        </patternFill>
      </fill>
    </dxf>
    <dxf>
      <fill>
        <patternFill>
          <bgColor rgb="FFFFFF00"/>
        </patternFill>
      </fill>
      <border>
        <left style="thin">
          <color rgb="FF00B0F0"/>
        </left>
        <right style="thin">
          <color rgb="FF00B0F0"/>
        </right>
        <top style="thin">
          <color rgb="FF00B0F0"/>
        </top>
        <bottom style="thin">
          <color rgb="FF00B0F0"/>
        </bottom>
      </border>
    </dxf>
  </dxfs>
  <tableStyles count="0" defaultTableStyle="TableStyleMedium9" defaultPivotStyle="PivotStyleLight16"/>
  <colors>
    <mruColors>
      <color rgb="FFFFFFCC"/>
      <color rgb="FFCCFFCC"/>
      <color rgb="FFFFFF99"/>
      <color rgb="FFFFFF66"/>
      <color rgb="FFDDDDDD"/>
      <color rgb="FFE2E2E2"/>
      <color rgb="FFCC3300"/>
      <color rgb="FF003399"/>
      <color rgb="FF990000"/>
      <color rgb="FFEAED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checked="Mixed" fmlaLink="$P$32"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checked="Mixed" fmlaLink="$P$31"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checked="Mixed" fmlaLink="$P$33"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checked="Mixed" fmlaLink="$P$8"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checked="Mixed" fmlaLink="$P$9"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CheckBox" checked="Mixed" fmlaLink="$R$6" lockText="1" noThreeD="1"/>
</file>

<file path=xl/ctrlProps/ctrlProp56.xml><?xml version="1.0" encoding="utf-8"?>
<formControlPr xmlns="http://schemas.microsoft.com/office/spreadsheetml/2009/9/main" objectType="CheckBox" checked="Mixed" fmlaLink="$R$7" lockText="1" noThreeD="1"/>
</file>

<file path=xl/ctrlProps/ctrlProp57.xml><?xml version="1.0" encoding="utf-8"?>
<formControlPr xmlns="http://schemas.microsoft.com/office/spreadsheetml/2009/9/main" objectType="CheckBox" checked="Mixed" fmlaLink="$R$8" lockText="1" noThreeD="1"/>
</file>

<file path=xl/ctrlProps/ctrlProp58.xml><?xml version="1.0" encoding="utf-8"?>
<formControlPr xmlns="http://schemas.microsoft.com/office/spreadsheetml/2009/9/main" objectType="CheckBox" checked="Mixed" fmlaLink="$R$9" lockText="1" noThreeD="1"/>
</file>

<file path=xl/ctrlProps/ctrlProp59.xml><?xml version="1.0" encoding="utf-8"?>
<formControlPr xmlns="http://schemas.microsoft.com/office/spreadsheetml/2009/9/main" objectType="CheckBox" checked="Mixed" fmlaLink="$R$10" lockText="1" noThreeD="1"/>
</file>

<file path=xl/ctrlProps/ctrlProp6.xml><?xml version="1.0" encoding="utf-8"?>
<formControlPr xmlns="http://schemas.microsoft.com/office/spreadsheetml/2009/9/main" objectType="CheckBox" checked="Mixed" fmlaLink="$P$12" lockText="1" noThreeD="1"/>
</file>

<file path=xl/ctrlProps/ctrlProp60.xml><?xml version="1.0" encoding="utf-8"?>
<formControlPr xmlns="http://schemas.microsoft.com/office/spreadsheetml/2009/9/main" objectType="CheckBox" checked="Mixed" fmlaLink="$R$11" lockText="1" noThreeD="1"/>
</file>

<file path=xl/ctrlProps/ctrlProp61.xml><?xml version="1.0" encoding="utf-8"?>
<formControlPr xmlns="http://schemas.microsoft.com/office/spreadsheetml/2009/9/main" objectType="CheckBox" checked="Mixed" fmlaLink="$R$12" lockText="1" noThreeD="1"/>
</file>

<file path=xl/ctrlProps/ctrlProp62.xml><?xml version="1.0" encoding="utf-8"?>
<formControlPr xmlns="http://schemas.microsoft.com/office/spreadsheetml/2009/9/main" objectType="CheckBox" checked="Mixed" fmlaLink="$R$13"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hyperlink" Target="#&#22577;1!A1"/></Relationships>
</file>

<file path=xl/drawings/drawing1.xml><?xml version="1.0" encoding="utf-8"?>
<xdr:wsDr xmlns:xdr="http://schemas.openxmlformats.org/drawingml/2006/spreadsheetDrawing" xmlns:a="http://schemas.openxmlformats.org/drawingml/2006/main">
  <xdr:twoCellAnchor>
    <xdr:from>
      <xdr:col>2</xdr:col>
      <xdr:colOff>266700</xdr:colOff>
      <xdr:row>13</xdr:row>
      <xdr:rowOff>152400</xdr:rowOff>
    </xdr:from>
    <xdr:to>
      <xdr:col>4</xdr:col>
      <xdr:colOff>447675</xdr:colOff>
      <xdr:row>14</xdr:row>
      <xdr:rowOff>247650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1638300" y="4238625"/>
          <a:ext cx="1552575" cy="4095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シート</a:t>
          </a:r>
          <a:r>
            <a:rPr kumimoji="1" lang="ja-JP" altLang="ja-JP" sz="1400">
              <a:solidFill>
                <a:schemeClr val="lt1"/>
              </a:solidFill>
              <a:effectLst/>
              <a:latin typeface="+mn-lt"/>
              <a:ea typeface="+mn-ea"/>
              <a:cs typeface="+mn-cs"/>
            </a:rPr>
            <a:t>報</a:t>
          </a:r>
          <a:r>
            <a:rPr kumimoji="1" lang="en-US" altLang="ja-JP" sz="1400">
              <a:solidFill>
                <a:schemeClr val="lt1"/>
              </a:solidFill>
              <a:effectLst/>
              <a:latin typeface="+mn-lt"/>
              <a:ea typeface="+mn-ea"/>
              <a:cs typeface="+mn-cs"/>
            </a:rPr>
            <a:t>1</a:t>
          </a:r>
          <a:r>
            <a:rPr kumimoji="1" lang="ja-JP" altLang="en-US" sz="1400"/>
            <a:t>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114300</xdr:colOff>
      <xdr:row>18</xdr:row>
      <xdr:rowOff>121920</xdr:rowOff>
    </xdr:from>
    <xdr:to>
      <xdr:col>3</xdr:col>
      <xdr:colOff>251460</xdr:colOff>
      <xdr:row>18</xdr:row>
      <xdr:rowOff>243840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310640" y="5052060"/>
          <a:ext cx="137160" cy="12192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104775</xdr:colOff>
          <xdr:row>32</xdr:row>
          <xdr:rowOff>85725</xdr:rowOff>
        </xdr:from>
        <xdr:to>
          <xdr:col>0</xdr:col>
          <xdr:colOff>371475</xdr:colOff>
          <xdr:row>32</xdr:row>
          <xdr:rowOff>295275</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1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114300</xdr:rowOff>
        </xdr:from>
        <xdr:to>
          <xdr:col>0</xdr:col>
          <xdr:colOff>342900</xdr:colOff>
          <xdr:row>30</xdr:row>
          <xdr:rowOff>295275</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1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34</xdr:row>
          <xdr:rowOff>76200</xdr:rowOff>
        </xdr:from>
        <xdr:to>
          <xdr:col>0</xdr:col>
          <xdr:colOff>371475</xdr:colOff>
          <xdr:row>34</xdr:row>
          <xdr:rowOff>276225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1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19</xdr:row>
          <xdr:rowOff>47625</xdr:rowOff>
        </xdr:from>
        <xdr:to>
          <xdr:col>3</xdr:col>
          <xdr:colOff>390525</xdr:colOff>
          <xdr:row>19</xdr:row>
          <xdr:rowOff>314325</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1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20</xdr:row>
          <xdr:rowOff>38100</xdr:rowOff>
        </xdr:from>
        <xdr:to>
          <xdr:col>3</xdr:col>
          <xdr:colOff>390525</xdr:colOff>
          <xdr:row>20</xdr:row>
          <xdr:rowOff>314325</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1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21</xdr:row>
          <xdr:rowOff>47625</xdr:rowOff>
        </xdr:from>
        <xdr:to>
          <xdr:col>3</xdr:col>
          <xdr:colOff>371475</xdr:colOff>
          <xdr:row>21</xdr:row>
          <xdr:rowOff>295275</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1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V="1">
          <a:off x="0" y="79248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flipV="1">
          <a:off x="0" y="79248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381000</xdr:colOff>
          <xdr:row>15</xdr:row>
          <xdr:rowOff>457200</xdr:rowOff>
        </xdr:from>
        <xdr:to>
          <xdr:col>10</xdr:col>
          <xdr:colOff>19050</xdr:colOff>
          <xdr:row>17</xdr:row>
          <xdr:rowOff>0</xdr:rowOff>
        </xdr:to>
        <xdr:sp macro="" textlink="">
          <xdr:nvSpPr>
            <xdr:cNvPr id="83974" name="Group Box 6" hidden="1">
              <a:extLst>
                <a:ext uri="{63B3BB69-23CF-44E3-9099-C40C66FF867C}">
                  <a14:compatExt spid="_x0000_s83974"/>
                </a:ext>
                <a:ext uri="{FF2B5EF4-FFF2-40B4-BE49-F238E27FC236}">
                  <a16:creationId xmlns:a16="http://schemas.microsoft.com/office/drawing/2014/main" id="{00000000-0008-0000-0200-000006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32</xdr:row>
          <xdr:rowOff>47625</xdr:rowOff>
        </xdr:from>
        <xdr:to>
          <xdr:col>11</xdr:col>
          <xdr:colOff>0</xdr:colOff>
          <xdr:row>32</xdr:row>
          <xdr:rowOff>466725</xdr:rowOff>
        </xdr:to>
        <xdr:sp macro="" textlink="">
          <xdr:nvSpPr>
            <xdr:cNvPr id="83975" name="Group Box 7" hidden="1">
              <a:extLst>
                <a:ext uri="{63B3BB69-23CF-44E3-9099-C40C66FF867C}">
                  <a14:compatExt spid="_x0000_s83975"/>
                </a:ext>
                <a:ext uri="{FF2B5EF4-FFF2-40B4-BE49-F238E27FC236}">
                  <a16:creationId xmlns:a16="http://schemas.microsoft.com/office/drawing/2014/main" id="{00000000-0008-0000-0200-000007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33</xdr:row>
          <xdr:rowOff>295275</xdr:rowOff>
        </xdr:from>
        <xdr:to>
          <xdr:col>10</xdr:col>
          <xdr:colOff>342900</xdr:colOff>
          <xdr:row>35</xdr:row>
          <xdr:rowOff>38100</xdr:rowOff>
        </xdr:to>
        <xdr:sp macro="" textlink="">
          <xdr:nvSpPr>
            <xdr:cNvPr id="83984" name="Group Box 16" hidden="1">
              <a:extLst>
                <a:ext uri="{63B3BB69-23CF-44E3-9099-C40C66FF867C}">
                  <a14:compatExt spid="_x0000_s83984"/>
                </a:ext>
                <a:ext uri="{FF2B5EF4-FFF2-40B4-BE49-F238E27FC236}">
                  <a16:creationId xmlns:a16="http://schemas.microsoft.com/office/drawing/2014/main" id="{00000000-0008-0000-0200-000010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32</xdr:row>
          <xdr:rowOff>447675</xdr:rowOff>
        </xdr:from>
        <xdr:to>
          <xdr:col>10</xdr:col>
          <xdr:colOff>28575</xdr:colOff>
          <xdr:row>34</xdr:row>
          <xdr:rowOff>66675</xdr:rowOff>
        </xdr:to>
        <xdr:sp macro="" textlink="">
          <xdr:nvSpPr>
            <xdr:cNvPr id="83985" name="Group Box 17" hidden="1">
              <a:extLst>
                <a:ext uri="{63B3BB69-23CF-44E3-9099-C40C66FF867C}">
                  <a14:compatExt spid="_x0000_s83985"/>
                </a:ext>
                <a:ext uri="{FF2B5EF4-FFF2-40B4-BE49-F238E27FC236}">
                  <a16:creationId xmlns:a16="http://schemas.microsoft.com/office/drawing/2014/main" id="{00000000-0008-0000-0200-000011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xdr:row>
          <xdr:rowOff>238125</xdr:rowOff>
        </xdr:from>
        <xdr:to>
          <xdr:col>10</xdr:col>
          <xdr:colOff>428625</xdr:colOff>
          <xdr:row>18</xdr:row>
          <xdr:rowOff>9525</xdr:rowOff>
        </xdr:to>
        <xdr:sp macro="" textlink="">
          <xdr:nvSpPr>
            <xdr:cNvPr id="83986" name="Group Box 18" hidden="1">
              <a:extLst>
                <a:ext uri="{63B3BB69-23CF-44E3-9099-C40C66FF867C}">
                  <a14:compatExt spid="_x0000_s83986"/>
                </a:ext>
                <a:ext uri="{FF2B5EF4-FFF2-40B4-BE49-F238E27FC236}">
                  <a16:creationId xmlns:a16="http://schemas.microsoft.com/office/drawing/2014/main" id="{00000000-0008-0000-0200-000012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15</xdr:row>
          <xdr:rowOff>57150</xdr:rowOff>
        </xdr:from>
        <xdr:to>
          <xdr:col>10</xdr:col>
          <xdr:colOff>523875</xdr:colOff>
          <xdr:row>16</xdr:row>
          <xdr:rowOff>9525</xdr:rowOff>
        </xdr:to>
        <xdr:sp macro="" textlink="">
          <xdr:nvSpPr>
            <xdr:cNvPr id="83987" name="Group Box 19" hidden="1">
              <a:extLst>
                <a:ext uri="{63B3BB69-23CF-44E3-9099-C40C66FF867C}">
                  <a14:compatExt spid="_x0000_s83987"/>
                </a:ext>
                <a:ext uri="{FF2B5EF4-FFF2-40B4-BE49-F238E27FC236}">
                  <a16:creationId xmlns:a16="http://schemas.microsoft.com/office/drawing/2014/main" id="{00000000-0008-0000-0200-000013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103</a:t>
              </a:r>
            </a:p>
          </xdr:txBody>
        </xdr:sp>
        <xdr:clientData/>
      </xdr:twoCellAnchor>
    </mc:Choice>
    <mc:Fallback/>
  </mc:AlternateContent>
  <xdr:oneCellAnchor>
    <xdr:from>
      <xdr:col>4</xdr:col>
      <xdr:colOff>428625</xdr:colOff>
      <xdr:row>15</xdr:row>
      <xdr:rowOff>123825</xdr:rowOff>
    </xdr:from>
    <xdr:ext cx="1082348" cy="259045"/>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580154" y="3956237"/>
          <a:ext cx="10823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目標を上回った</a:t>
          </a:r>
        </a:p>
      </xdr:txBody>
    </xdr:sp>
    <xdr:clientData/>
  </xdr:oneCellAnchor>
  <xdr:oneCellAnchor>
    <xdr:from>
      <xdr:col>6</xdr:col>
      <xdr:colOff>428625</xdr:colOff>
      <xdr:row>15</xdr:row>
      <xdr:rowOff>123825</xdr:rowOff>
    </xdr:from>
    <xdr:ext cx="1210588" cy="259045"/>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4081743" y="3956237"/>
          <a:ext cx="121058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おおむね目標通り</a:t>
          </a:r>
        </a:p>
      </xdr:txBody>
    </xdr:sp>
    <xdr:clientData/>
  </xdr:oneCellAnchor>
  <xdr:oneCellAnchor>
    <xdr:from>
      <xdr:col>9</xdr:col>
      <xdr:colOff>85726</xdr:colOff>
      <xdr:row>15</xdr:row>
      <xdr:rowOff>123825</xdr:rowOff>
    </xdr:from>
    <xdr:ext cx="1133474"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5856755" y="3956237"/>
          <a:ext cx="11334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ＭＳ 明朝" panose="02020609040205080304" pitchFamily="17" charset="-128"/>
              <a:ea typeface="ＭＳ 明朝" panose="02020609040205080304" pitchFamily="17" charset="-128"/>
            </a:rPr>
            <a:t>目標を下回った</a:t>
          </a:r>
        </a:p>
      </xdr:txBody>
    </xdr:sp>
    <xdr:clientData/>
  </xdr:oneCellAnchor>
  <mc:AlternateContent xmlns:mc="http://schemas.openxmlformats.org/markup-compatibility/2006">
    <mc:Choice xmlns:a14="http://schemas.microsoft.com/office/drawing/2010/main" Requires="a14">
      <xdr:twoCellAnchor editAs="oneCell">
        <xdr:from>
          <xdr:col>5</xdr:col>
          <xdr:colOff>381000</xdr:colOff>
          <xdr:row>32</xdr:row>
          <xdr:rowOff>457200</xdr:rowOff>
        </xdr:from>
        <xdr:to>
          <xdr:col>10</xdr:col>
          <xdr:colOff>19050</xdr:colOff>
          <xdr:row>34</xdr:row>
          <xdr:rowOff>0</xdr:rowOff>
        </xdr:to>
        <xdr:sp macro="" textlink="">
          <xdr:nvSpPr>
            <xdr:cNvPr id="83991" name="Group Box 23" hidden="1">
              <a:extLst>
                <a:ext uri="{63B3BB69-23CF-44E3-9099-C40C66FF867C}">
                  <a14:compatExt spid="_x0000_s83991"/>
                </a:ext>
                <a:ext uri="{FF2B5EF4-FFF2-40B4-BE49-F238E27FC236}">
                  <a16:creationId xmlns:a16="http://schemas.microsoft.com/office/drawing/2014/main" id="{00000000-0008-0000-0200-000017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238125</xdr:rowOff>
        </xdr:from>
        <xdr:to>
          <xdr:col>10</xdr:col>
          <xdr:colOff>428625</xdr:colOff>
          <xdr:row>35</xdr:row>
          <xdr:rowOff>9525</xdr:rowOff>
        </xdr:to>
        <xdr:sp macro="" textlink="">
          <xdr:nvSpPr>
            <xdr:cNvPr id="83992" name="Group Box 24" hidden="1">
              <a:extLst>
                <a:ext uri="{63B3BB69-23CF-44E3-9099-C40C66FF867C}">
                  <a14:compatExt spid="_x0000_s83992"/>
                </a:ext>
                <a:ext uri="{FF2B5EF4-FFF2-40B4-BE49-F238E27FC236}">
                  <a16:creationId xmlns:a16="http://schemas.microsoft.com/office/drawing/2014/main" id="{00000000-0008-0000-0200-000018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xdr:row>
          <xdr:rowOff>57150</xdr:rowOff>
        </xdr:from>
        <xdr:to>
          <xdr:col>10</xdr:col>
          <xdr:colOff>523875</xdr:colOff>
          <xdr:row>33</xdr:row>
          <xdr:rowOff>9525</xdr:rowOff>
        </xdr:to>
        <xdr:sp macro="" textlink="">
          <xdr:nvSpPr>
            <xdr:cNvPr id="83993" name="Group Box 25" hidden="1">
              <a:extLst>
                <a:ext uri="{63B3BB69-23CF-44E3-9099-C40C66FF867C}">
                  <a14:compatExt spid="_x0000_s83993"/>
                </a:ext>
                <a:ext uri="{FF2B5EF4-FFF2-40B4-BE49-F238E27FC236}">
                  <a16:creationId xmlns:a16="http://schemas.microsoft.com/office/drawing/2014/main" id="{00000000-0008-0000-0200-000019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32</xdr:row>
          <xdr:rowOff>457200</xdr:rowOff>
        </xdr:from>
        <xdr:to>
          <xdr:col>10</xdr:col>
          <xdr:colOff>19050</xdr:colOff>
          <xdr:row>34</xdr:row>
          <xdr:rowOff>0</xdr:rowOff>
        </xdr:to>
        <xdr:sp macro="" textlink="">
          <xdr:nvSpPr>
            <xdr:cNvPr id="83997" name="Group Box 29" hidden="1">
              <a:extLst>
                <a:ext uri="{63B3BB69-23CF-44E3-9099-C40C66FF867C}">
                  <a14:compatExt spid="_x0000_s83997"/>
                </a:ext>
                <a:ext uri="{FF2B5EF4-FFF2-40B4-BE49-F238E27FC236}">
                  <a16:creationId xmlns:a16="http://schemas.microsoft.com/office/drawing/2014/main" id="{00000000-0008-0000-0200-00001D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xdr:row>
          <xdr:rowOff>57150</xdr:rowOff>
        </xdr:from>
        <xdr:to>
          <xdr:col>10</xdr:col>
          <xdr:colOff>523875</xdr:colOff>
          <xdr:row>33</xdr:row>
          <xdr:rowOff>9525</xdr:rowOff>
        </xdr:to>
        <xdr:sp macro="" textlink="">
          <xdr:nvSpPr>
            <xdr:cNvPr id="83998" name="Group Box 30" hidden="1">
              <a:extLst>
                <a:ext uri="{63B3BB69-23CF-44E3-9099-C40C66FF867C}">
                  <a14:compatExt spid="_x0000_s83998"/>
                </a:ext>
                <a:ext uri="{FF2B5EF4-FFF2-40B4-BE49-F238E27FC236}">
                  <a16:creationId xmlns:a16="http://schemas.microsoft.com/office/drawing/2014/main" id="{00000000-0008-0000-0200-00001E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103</a:t>
              </a:r>
            </a:p>
          </xdr:txBody>
        </xdr:sp>
        <xdr:clientData/>
      </xdr:twoCellAnchor>
    </mc:Choice>
    <mc:Fallback/>
  </mc:AlternateContent>
  <xdr:oneCellAnchor>
    <xdr:from>
      <xdr:col>4</xdr:col>
      <xdr:colOff>428625</xdr:colOff>
      <xdr:row>32</xdr:row>
      <xdr:rowOff>123825</xdr:rowOff>
    </xdr:from>
    <xdr:ext cx="1082348" cy="259045"/>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2580154" y="9884149"/>
          <a:ext cx="10823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目標を上回った</a:t>
          </a:r>
        </a:p>
      </xdr:txBody>
    </xdr:sp>
    <xdr:clientData/>
  </xdr:oneCellAnchor>
  <xdr:oneCellAnchor>
    <xdr:from>
      <xdr:col>6</xdr:col>
      <xdr:colOff>428625</xdr:colOff>
      <xdr:row>32</xdr:row>
      <xdr:rowOff>123825</xdr:rowOff>
    </xdr:from>
    <xdr:ext cx="1210588" cy="259045"/>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4081743" y="9884149"/>
          <a:ext cx="121058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おおむね目標通り</a:t>
          </a:r>
        </a:p>
      </xdr:txBody>
    </xdr:sp>
    <xdr:clientData/>
  </xdr:oneCellAnchor>
  <xdr:oneCellAnchor>
    <xdr:from>
      <xdr:col>9</xdr:col>
      <xdr:colOff>85726</xdr:colOff>
      <xdr:row>32</xdr:row>
      <xdr:rowOff>123825</xdr:rowOff>
    </xdr:from>
    <xdr:ext cx="1133474" cy="259045"/>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5856755" y="9884149"/>
          <a:ext cx="11334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ＭＳ 明朝" panose="02020609040205080304" pitchFamily="17" charset="-128"/>
              <a:ea typeface="ＭＳ 明朝" panose="02020609040205080304" pitchFamily="17" charset="-128"/>
            </a:rPr>
            <a:t>目標を下回った</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xdr:row>
          <xdr:rowOff>28575</xdr:rowOff>
        </xdr:from>
        <xdr:to>
          <xdr:col>8</xdr:col>
          <xdr:colOff>0</xdr:colOff>
          <xdr:row>8</xdr:row>
          <xdr:rowOff>266700</xdr:rowOff>
        </xdr:to>
        <xdr:sp macro="" textlink="">
          <xdr:nvSpPr>
            <xdr:cNvPr id="96264" name="Group Box 8" hidden="1">
              <a:extLst>
                <a:ext uri="{63B3BB69-23CF-44E3-9099-C40C66FF867C}">
                  <a14:compatExt spid="_x0000_s96264"/>
                </a:ext>
                <a:ext uri="{FF2B5EF4-FFF2-40B4-BE49-F238E27FC236}">
                  <a16:creationId xmlns:a16="http://schemas.microsoft.com/office/drawing/2014/main" id="{00000000-0008-0000-0400-000008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9525</xdr:rowOff>
        </xdr:from>
        <xdr:to>
          <xdr:col>10</xdr:col>
          <xdr:colOff>0</xdr:colOff>
          <xdr:row>8</xdr:row>
          <xdr:rowOff>266700</xdr:rowOff>
        </xdr:to>
        <xdr:sp macro="" textlink="">
          <xdr:nvSpPr>
            <xdr:cNvPr id="96265" name="Group Box 9" hidden="1">
              <a:extLst>
                <a:ext uri="{63B3BB69-23CF-44E3-9099-C40C66FF867C}">
                  <a14:compatExt spid="_x0000_s96265"/>
                </a:ext>
                <a:ext uri="{FF2B5EF4-FFF2-40B4-BE49-F238E27FC236}">
                  <a16:creationId xmlns:a16="http://schemas.microsoft.com/office/drawing/2014/main" id="{00000000-0008-0000-0400-000009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xdr:row>
          <xdr:rowOff>28575</xdr:rowOff>
        </xdr:from>
        <xdr:to>
          <xdr:col>8</xdr:col>
          <xdr:colOff>9525</xdr:colOff>
          <xdr:row>12</xdr:row>
          <xdr:rowOff>247650</xdr:rowOff>
        </xdr:to>
        <xdr:sp macro="" textlink="">
          <xdr:nvSpPr>
            <xdr:cNvPr id="96270" name="Group Box 14" hidden="1">
              <a:extLst>
                <a:ext uri="{63B3BB69-23CF-44E3-9099-C40C66FF867C}">
                  <a14:compatExt spid="_x0000_s96270"/>
                </a:ext>
                <a:ext uri="{FF2B5EF4-FFF2-40B4-BE49-F238E27FC236}">
                  <a16:creationId xmlns:a16="http://schemas.microsoft.com/office/drawing/2014/main" id="{00000000-0008-0000-0400-00000E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723900</xdr:colOff>
          <xdr:row>9</xdr:row>
          <xdr:rowOff>9525</xdr:rowOff>
        </xdr:from>
        <xdr:to>
          <xdr:col>9</xdr:col>
          <xdr:colOff>266700</xdr:colOff>
          <xdr:row>12</xdr:row>
          <xdr:rowOff>266700</xdr:rowOff>
        </xdr:to>
        <xdr:sp macro="" textlink="">
          <xdr:nvSpPr>
            <xdr:cNvPr id="96276" name="Group Box 20" hidden="1">
              <a:extLst>
                <a:ext uri="{63B3BB69-23CF-44E3-9099-C40C66FF867C}">
                  <a14:compatExt spid="_x0000_s96276"/>
                </a:ext>
                <a:ext uri="{FF2B5EF4-FFF2-40B4-BE49-F238E27FC236}">
                  <a16:creationId xmlns:a16="http://schemas.microsoft.com/office/drawing/2014/main" id="{00000000-0008-0000-0400-000014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28575</xdr:rowOff>
        </xdr:from>
        <xdr:to>
          <xdr:col>8</xdr:col>
          <xdr:colOff>9525</xdr:colOff>
          <xdr:row>16</xdr:row>
          <xdr:rowOff>266700</xdr:rowOff>
        </xdr:to>
        <xdr:sp macro="" textlink="">
          <xdr:nvSpPr>
            <xdr:cNvPr id="96284" name="Group Box 28" hidden="1">
              <a:extLst>
                <a:ext uri="{63B3BB69-23CF-44E3-9099-C40C66FF867C}">
                  <a14:compatExt spid="_x0000_s96284"/>
                </a:ext>
                <a:ext uri="{FF2B5EF4-FFF2-40B4-BE49-F238E27FC236}">
                  <a16:creationId xmlns:a16="http://schemas.microsoft.com/office/drawing/2014/main" id="{00000000-0008-0000-0400-00001C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13</xdr:row>
          <xdr:rowOff>9525</xdr:rowOff>
        </xdr:from>
        <xdr:to>
          <xdr:col>10</xdr:col>
          <xdr:colOff>9525</xdr:colOff>
          <xdr:row>16</xdr:row>
          <xdr:rowOff>266700</xdr:rowOff>
        </xdr:to>
        <xdr:sp macro="" textlink="">
          <xdr:nvSpPr>
            <xdr:cNvPr id="96285" name="Group Box 29" hidden="1">
              <a:extLst>
                <a:ext uri="{63B3BB69-23CF-44E3-9099-C40C66FF867C}">
                  <a14:compatExt spid="_x0000_s96285"/>
                </a:ext>
                <a:ext uri="{FF2B5EF4-FFF2-40B4-BE49-F238E27FC236}">
                  <a16:creationId xmlns:a16="http://schemas.microsoft.com/office/drawing/2014/main" id="{00000000-0008-0000-0400-00001D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xdr:row>
          <xdr:rowOff>28575</xdr:rowOff>
        </xdr:from>
        <xdr:to>
          <xdr:col>8</xdr:col>
          <xdr:colOff>28575</xdr:colOff>
          <xdr:row>20</xdr:row>
          <xdr:rowOff>247650</xdr:rowOff>
        </xdr:to>
        <xdr:sp macro="" textlink="">
          <xdr:nvSpPr>
            <xdr:cNvPr id="96290" name="Group Box 34" hidden="1">
              <a:extLst>
                <a:ext uri="{63B3BB69-23CF-44E3-9099-C40C66FF867C}">
                  <a14:compatExt spid="_x0000_s96290"/>
                </a:ext>
                <a:ext uri="{FF2B5EF4-FFF2-40B4-BE49-F238E27FC236}">
                  <a16:creationId xmlns:a16="http://schemas.microsoft.com/office/drawing/2014/main" id="{00000000-0008-0000-0400-000022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9525</xdr:rowOff>
        </xdr:from>
        <xdr:to>
          <xdr:col>10</xdr:col>
          <xdr:colOff>0</xdr:colOff>
          <xdr:row>20</xdr:row>
          <xdr:rowOff>266700</xdr:rowOff>
        </xdr:to>
        <xdr:sp macro="" textlink="">
          <xdr:nvSpPr>
            <xdr:cNvPr id="96296" name="Group Box 40" hidden="1">
              <a:extLst>
                <a:ext uri="{63B3BB69-23CF-44E3-9099-C40C66FF867C}">
                  <a14:compatExt spid="_x0000_s96296"/>
                </a:ext>
                <a:ext uri="{FF2B5EF4-FFF2-40B4-BE49-F238E27FC236}">
                  <a16:creationId xmlns:a16="http://schemas.microsoft.com/office/drawing/2014/main" id="{00000000-0008-0000-0400-000028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28575</xdr:rowOff>
        </xdr:from>
        <xdr:to>
          <xdr:col>8</xdr:col>
          <xdr:colOff>9525</xdr:colOff>
          <xdr:row>24</xdr:row>
          <xdr:rowOff>266700</xdr:rowOff>
        </xdr:to>
        <xdr:sp macro="" textlink="">
          <xdr:nvSpPr>
            <xdr:cNvPr id="96304" name="Group Box 48" hidden="1">
              <a:extLst>
                <a:ext uri="{63B3BB69-23CF-44E3-9099-C40C66FF867C}">
                  <a14:compatExt spid="_x0000_s96304"/>
                </a:ext>
                <a:ext uri="{FF2B5EF4-FFF2-40B4-BE49-F238E27FC236}">
                  <a16:creationId xmlns:a16="http://schemas.microsoft.com/office/drawing/2014/main" id="{00000000-0008-0000-0400-000030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9525</xdr:rowOff>
        </xdr:from>
        <xdr:to>
          <xdr:col>10</xdr:col>
          <xdr:colOff>9525</xdr:colOff>
          <xdr:row>24</xdr:row>
          <xdr:rowOff>266700</xdr:rowOff>
        </xdr:to>
        <xdr:sp macro="" textlink="">
          <xdr:nvSpPr>
            <xdr:cNvPr id="96305" name="Group Box 49" hidden="1">
              <a:extLst>
                <a:ext uri="{63B3BB69-23CF-44E3-9099-C40C66FF867C}">
                  <a14:compatExt spid="_x0000_s96305"/>
                </a:ext>
                <a:ext uri="{FF2B5EF4-FFF2-40B4-BE49-F238E27FC236}">
                  <a16:creationId xmlns:a16="http://schemas.microsoft.com/office/drawing/2014/main" id="{00000000-0008-0000-0400-00003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25</xdr:row>
          <xdr:rowOff>28575</xdr:rowOff>
        </xdr:from>
        <xdr:to>
          <xdr:col>8</xdr:col>
          <xdr:colOff>28575</xdr:colOff>
          <xdr:row>28</xdr:row>
          <xdr:rowOff>247650</xdr:rowOff>
        </xdr:to>
        <xdr:sp macro="" textlink="">
          <xdr:nvSpPr>
            <xdr:cNvPr id="96310" name="Group Box 54" hidden="1">
              <a:extLst>
                <a:ext uri="{63B3BB69-23CF-44E3-9099-C40C66FF867C}">
                  <a14:compatExt spid="_x0000_s96310"/>
                </a:ext>
                <a:ext uri="{FF2B5EF4-FFF2-40B4-BE49-F238E27FC236}">
                  <a16:creationId xmlns:a16="http://schemas.microsoft.com/office/drawing/2014/main" id="{00000000-0008-0000-0400-000036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9525</xdr:rowOff>
        </xdr:from>
        <xdr:to>
          <xdr:col>10</xdr:col>
          <xdr:colOff>0</xdr:colOff>
          <xdr:row>28</xdr:row>
          <xdr:rowOff>266700</xdr:rowOff>
        </xdr:to>
        <xdr:sp macro="" textlink="">
          <xdr:nvSpPr>
            <xdr:cNvPr id="96316" name="Group Box 60" hidden="1">
              <a:extLst>
                <a:ext uri="{63B3BB69-23CF-44E3-9099-C40C66FF867C}">
                  <a14:compatExt spid="_x0000_s96316"/>
                </a:ext>
                <a:ext uri="{FF2B5EF4-FFF2-40B4-BE49-F238E27FC236}">
                  <a16:creationId xmlns:a16="http://schemas.microsoft.com/office/drawing/2014/main" id="{00000000-0008-0000-0400-00003C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38100</xdr:rowOff>
        </xdr:from>
        <xdr:to>
          <xdr:col>8</xdr:col>
          <xdr:colOff>9525</xdr:colOff>
          <xdr:row>32</xdr:row>
          <xdr:rowOff>266700</xdr:rowOff>
        </xdr:to>
        <xdr:sp macro="" textlink="">
          <xdr:nvSpPr>
            <xdr:cNvPr id="96324" name="Group Box 68" hidden="1">
              <a:extLst>
                <a:ext uri="{63B3BB69-23CF-44E3-9099-C40C66FF867C}">
                  <a14:compatExt spid="_x0000_s96324"/>
                </a:ext>
                <a:ext uri="{FF2B5EF4-FFF2-40B4-BE49-F238E27FC236}">
                  <a16:creationId xmlns:a16="http://schemas.microsoft.com/office/drawing/2014/main" id="{00000000-0008-0000-0400-000044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29</xdr:row>
          <xdr:rowOff>28575</xdr:rowOff>
        </xdr:from>
        <xdr:to>
          <xdr:col>10</xdr:col>
          <xdr:colOff>9525</xdr:colOff>
          <xdr:row>32</xdr:row>
          <xdr:rowOff>266700</xdr:rowOff>
        </xdr:to>
        <xdr:sp macro="" textlink="">
          <xdr:nvSpPr>
            <xdr:cNvPr id="96325" name="Group Box 69" hidden="1">
              <a:extLst>
                <a:ext uri="{63B3BB69-23CF-44E3-9099-C40C66FF867C}">
                  <a14:compatExt spid="_x0000_s96325"/>
                </a:ext>
                <a:ext uri="{FF2B5EF4-FFF2-40B4-BE49-F238E27FC236}">
                  <a16:creationId xmlns:a16="http://schemas.microsoft.com/office/drawing/2014/main" id="{00000000-0008-0000-0400-000045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47625</xdr:rowOff>
        </xdr:from>
        <xdr:to>
          <xdr:col>8</xdr:col>
          <xdr:colOff>28575</xdr:colOff>
          <xdr:row>36</xdr:row>
          <xdr:rowOff>266700</xdr:rowOff>
        </xdr:to>
        <xdr:sp macro="" textlink="">
          <xdr:nvSpPr>
            <xdr:cNvPr id="96330" name="Group Box 74" hidden="1">
              <a:extLst>
                <a:ext uri="{63B3BB69-23CF-44E3-9099-C40C66FF867C}">
                  <a14:compatExt spid="_x0000_s96330"/>
                </a:ext>
                <a:ext uri="{FF2B5EF4-FFF2-40B4-BE49-F238E27FC236}">
                  <a16:creationId xmlns:a16="http://schemas.microsoft.com/office/drawing/2014/main" id="{00000000-0008-0000-0400-00004A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28575</xdr:rowOff>
        </xdr:from>
        <xdr:to>
          <xdr:col>10</xdr:col>
          <xdr:colOff>0</xdr:colOff>
          <xdr:row>36</xdr:row>
          <xdr:rowOff>266700</xdr:rowOff>
        </xdr:to>
        <xdr:sp macro="" textlink="">
          <xdr:nvSpPr>
            <xdr:cNvPr id="96336" name="Group Box 80" hidden="1">
              <a:extLst>
                <a:ext uri="{63B3BB69-23CF-44E3-9099-C40C66FF867C}">
                  <a14:compatExt spid="_x0000_s96336"/>
                </a:ext>
                <a:ext uri="{FF2B5EF4-FFF2-40B4-BE49-F238E27FC236}">
                  <a16:creationId xmlns:a16="http://schemas.microsoft.com/office/drawing/2014/main" id="{00000000-0008-0000-0400-000050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28575</xdr:rowOff>
        </xdr:from>
        <xdr:to>
          <xdr:col>8</xdr:col>
          <xdr:colOff>9525</xdr:colOff>
          <xdr:row>40</xdr:row>
          <xdr:rowOff>266700</xdr:rowOff>
        </xdr:to>
        <xdr:sp macro="" textlink="">
          <xdr:nvSpPr>
            <xdr:cNvPr id="96344" name="Group Box 88" hidden="1">
              <a:extLst>
                <a:ext uri="{63B3BB69-23CF-44E3-9099-C40C66FF867C}">
                  <a14:compatExt spid="_x0000_s96344"/>
                </a:ext>
                <a:ext uri="{FF2B5EF4-FFF2-40B4-BE49-F238E27FC236}">
                  <a16:creationId xmlns:a16="http://schemas.microsoft.com/office/drawing/2014/main" id="{00000000-0008-0000-0400-000058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37</xdr:row>
          <xdr:rowOff>28575</xdr:rowOff>
        </xdr:from>
        <xdr:to>
          <xdr:col>10</xdr:col>
          <xdr:colOff>9525</xdr:colOff>
          <xdr:row>40</xdr:row>
          <xdr:rowOff>266700</xdr:rowOff>
        </xdr:to>
        <xdr:sp macro="" textlink="">
          <xdr:nvSpPr>
            <xdr:cNvPr id="96345" name="Group Box 89" hidden="1">
              <a:extLst>
                <a:ext uri="{63B3BB69-23CF-44E3-9099-C40C66FF867C}">
                  <a14:compatExt spid="_x0000_s96345"/>
                </a:ext>
                <a:ext uri="{FF2B5EF4-FFF2-40B4-BE49-F238E27FC236}">
                  <a16:creationId xmlns:a16="http://schemas.microsoft.com/office/drawing/2014/main" id="{00000000-0008-0000-0400-000059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41</xdr:row>
          <xdr:rowOff>38100</xdr:rowOff>
        </xdr:from>
        <xdr:to>
          <xdr:col>8</xdr:col>
          <xdr:colOff>28575</xdr:colOff>
          <xdr:row>44</xdr:row>
          <xdr:rowOff>266700</xdr:rowOff>
        </xdr:to>
        <xdr:sp macro="" textlink="">
          <xdr:nvSpPr>
            <xdr:cNvPr id="96350" name="Group Box 94" hidden="1">
              <a:extLst>
                <a:ext uri="{63B3BB69-23CF-44E3-9099-C40C66FF867C}">
                  <a14:compatExt spid="_x0000_s96350"/>
                </a:ext>
                <a:ext uri="{FF2B5EF4-FFF2-40B4-BE49-F238E27FC236}">
                  <a16:creationId xmlns:a16="http://schemas.microsoft.com/office/drawing/2014/main" id="{00000000-0008-0000-0400-00005E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28575</xdr:rowOff>
        </xdr:from>
        <xdr:to>
          <xdr:col>10</xdr:col>
          <xdr:colOff>0</xdr:colOff>
          <xdr:row>44</xdr:row>
          <xdr:rowOff>266700</xdr:rowOff>
        </xdr:to>
        <xdr:sp macro="" textlink="">
          <xdr:nvSpPr>
            <xdr:cNvPr id="96356" name="Group Box 100" hidden="1">
              <a:extLst>
                <a:ext uri="{63B3BB69-23CF-44E3-9099-C40C66FF867C}">
                  <a14:compatExt spid="_x0000_s96356"/>
                </a:ext>
                <a:ext uri="{FF2B5EF4-FFF2-40B4-BE49-F238E27FC236}">
                  <a16:creationId xmlns:a16="http://schemas.microsoft.com/office/drawing/2014/main" id="{00000000-0008-0000-0400-000064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0</xdr:rowOff>
        </xdr:from>
        <xdr:to>
          <xdr:col>8</xdr:col>
          <xdr:colOff>9525</xdr:colOff>
          <xdr:row>74</xdr:row>
          <xdr:rowOff>228600</xdr:rowOff>
        </xdr:to>
        <xdr:sp macro="" textlink="">
          <xdr:nvSpPr>
            <xdr:cNvPr id="96364" name="Group Box 108" hidden="1">
              <a:extLst>
                <a:ext uri="{63B3BB69-23CF-44E3-9099-C40C66FF867C}">
                  <a14:compatExt spid="_x0000_s96364"/>
                </a:ext>
                <a:ext uri="{FF2B5EF4-FFF2-40B4-BE49-F238E27FC236}">
                  <a16:creationId xmlns:a16="http://schemas.microsoft.com/office/drawing/2014/main" id="{00000000-0008-0000-0400-00006C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70</xdr:row>
          <xdr:rowOff>266700</xdr:rowOff>
        </xdr:from>
        <xdr:to>
          <xdr:col>10</xdr:col>
          <xdr:colOff>9525</xdr:colOff>
          <xdr:row>74</xdr:row>
          <xdr:rowOff>228600</xdr:rowOff>
        </xdr:to>
        <xdr:sp macro="" textlink="">
          <xdr:nvSpPr>
            <xdr:cNvPr id="96365" name="Group Box 109" hidden="1">
              <a:extLst>
                <a:ext uri="{63B3BB69-23CF-44E3-9099-C40C66FF867C}">
                  <a14:compatExt spid="_x0000_s96365"/>
                </a:ext>
                <a:ext uri="{FF2B5EF4-FFF2-40B4-BE49-F238E27FC236}">
                  <a16:creationId xmlns:a16="http://schemas.microsoft.com/office/drawing/2014/main" id="{00000000-0008-0000-0400-00006D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9525</xdr:rowOff>
        </xdr:from>
        <xdr:to>
          <xdr:col>8</xdr:col>
          <xdr:colOff>28575</xdr:colOff>
          <xdr:row>78</xdr:row>
          <xdr:rowOff>219075</xdr:rowOff>
        </xdr:to>
        <xdr:sp macro="" textlink="">
          <xdr:nvSpPr>
            <xdr:cNvPr id="96370" name="Group Box 114" hidden="1">
              <a:extLst>
                <a:ext uri="{63B3BB69-23CF-44E3-9099-C40C66FF867C}">
                  <a14:compatExt spid="_x0000_s96370"/>
                </a:ext>
                <a:ext uri="{FF2B5EF4-FFF2-40B4-BE49-F238E27FC236}">
                  <a16:creationId xmlns:a16="http://schemas.microsoft.com/office/drawing/2014/main" id="{00000000-0008-0000-0400-000072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74</xdr:row>
          <xdr:rowOff>266700</xdr:rowOff>
        </xdr:from>
        <xdr:to>
          <xdr:col>10</xdr:col>
          <xdr:colOff>0</xdr:colOff>
          <xdr:row>78</xdr:row>
          <xdr:rowOff>228600</xdr:rowOff>
        </xdr:to>
        <xdr:sp macro="" textlink="">
          <xdr:nvSpPr>
            <xdr:cNvPr id="96376" name="Group Box 120" hidden="1">
              <a:extLst>
                <a:ext uri="{63B3BB69-23CF-44E3-9099-C40C66FF867C}">
                  <a14:compatExt spid="_x0000_s96376"/>
                </a:ext>
                <a:ext uri="{FF2B5EF4-FFF2-40B4-BE49-F238E27FC236}">
                  <a16:creationId xmlns:a16="http://schemas.microsoft.com/office/drawing/2014/main" id="{00000000-0008-0000-0400-000078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28575</xdr:rowOff>
        </xdr:from>
        <xdr:to>
          <xdr:col>8</xdr:col>
          <xdr:colOff>28575</xdr:colOff>
          <xdr:row>82</xdr:row>
          <xdr:rowOff>228600</xdr:rowOff>
        </xdr:to>
        <xdr:sp macro="" textlink="">
          <xdr:nvSpPr>
            <xdr:cNvPr id="96380" name="Group Box 124" hidden="1">
              <a:extLst>
                <a:ext uri="{63B3BB69-23CF-44E3-9099-C40C66FF867C}">
                  <a14:compatExt spid="_x0000_s96380"/>
                </a:ext>
                <a:ext uri="{FF2B5EF4-FFF2-40B4-BE49-F238E27FC236}">
                  <a16:creationId xmlns:a16="http://schemas.microsoft.com/office/drawing/2014/main" id="{00000000-0008-0000-0400-00007C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79</xdr:row>
          <xdr:rowOff>0</xdr:rowOff>
        </xdr:from>
        <xdr:to>
          <xdr:col>10</xdr:col>
          <xdr:colOff>0</xdr:colOff>
          <xdr:row>82</xdr:row>
          <xdr:rowOff>247650</xdr:rowOff>
        </xdr:to>
        <xdr:sp macro="" textlink="">
          <xdr:nvSpPr>
            <xdr:cNvPr id="96386" name="Group Box 130" hidden="1">
              <a:extLst>
                <a:ext uri="{63B3BB69-23CF-44E3-9099-C40C66FF867C}">
                  <a14:compatExt spid="_x0000_s96386"/>
                </a:ext>
                <a:ext uri="{FF2B5EF4-FFF2-40B4-BE49-F238E27FC236}">
                  <a16:creationId xmlns:a16="http://schemas.microsoft.com/office/drawing/2014/main" id="{00000000-0008-0000-0400-000082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28575</xdr:rowOff>
        </xdr:from>
        <xdr:to>
          <xdr:col>8</xdr:col>
          <xdr:colOff>28575</xdr:colOff>
          <xdr:row>86</xdr:row>
          <xdr:rowOff>228600</xdr:rowOff>
        </xdr:to>
        <xdr:sp macro="" textlink="">
          <xdr:nvSpPr>
            <xdr:cNvPr id="96390" name="Group Box 134" hidden="1">
              <a:extLst>
                <a:ext uri="{63B3BB69-23CF-44E3-9099-C40C66FF867C}">
                  <a14:compatExt spid="_x0000_s96390"/>
                </a:ext>
                <a:ext uri="{FF2B5EF4-FFF2-40B4-BE49-F238E27FC236}">
                  <a16:creationId xmlns:a16="http://schemas.microsoft.com/office/drawing/2014/main" id="{00000000-0008-0000-0400-000086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83</xdr:row>
          <xdr:rowOff>0</xdr:rowOff>
        </xdr:from>
        <xdr:to>
          <xdr:col>10</xdr:col>
          <xdr:colOff>9525</xdr:colOff>
          <xdr:row>86</xdr:row>
          <xdr:rowOff>247650</xdr:rowOff>
        </xdr:to>
        <xdr:sp macro="" textlink="">
          <xdr:nvSpPr>
            <xdr:cNvPr id="96396" name="Group Box 140" hidden="1">
              <a:extLst>
                <a:ext uri="{63B3BB69-23CF-44E3-9099-C40C66FF867C}">
                  <a14:compatExt spid="_x0000_s96396"/>
                </a:ext>
                <a:ext uri="{FF2B5EF4-FFF2-40B4-BE49-F238E27FC236}">
                  <a16:creationId xmlns:a16="http://schemas.microsoft.com/office/drawing/2014/main" id="{00000000-0008-0000-0400-00008C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9525</xdr:rowOff>
        </xdr:from>
        <xdr:to>
          <xdr:col>8</xdr:col>
          <xdr:colOff>28575</xdr:colOff>
          <xdr:row>70</xdr:row>
          <xdr:rowOff>247650</xdr:rowOff>
        </xdr:to>
        <xdr:sp macro="" textlink="">
          <xdr:nvSpPr>
            <xdr:cNvPr id="96404" name="Group Box 148" hidden="1">
              <a:extLst>
                <a:ext uri="{63B3BB69-23CF-44E3-9099-C40C66FF867C}">
                  <a14:compatExt spid="_x0000_s96404"/>
                </a:ext>
                <a:ext uri="{FF2B5EF4-FFF2-40B4-BE49-F238E27FC236}">
                  <a16:creationId xmlns:a16="http://schemas.microsoft.com/office/drawing/2014/main" id="{00000000-0008-0000-0400-000094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67</xdr:row>
          <xdr:rowOff>0</xdr:rowOff>
        </xdr:from>
        <xdr:to>
          <xdr:col>10</xdr:col>
          <xdr:colOff>28575</xdr:colOff>
          <xdr:row>70</xdr:row>
          <xdr:rowOff>247650</xdr:rowOff>
        </xdr:to>
        <xdr:sp macro="" textlink="">
          <xdr:nvSpPr>
            <xdr:cNvPr id="96405" name="Group Box 149" hidden="1">
              <a:extLst>
                <a:ext uri="{63B3BB69-23CF-44E3-9099-C40C66FF867C}">
                  <a14:compatExt spid="_x0000_s96405"/>
                </a:ext>
                <a:ext uri="{FF2B5EF4-FFF2-40B4-BE49-F238E27FC236}">
                  <a16:creationId xmlns:a16="http://schemas.microsoft.com/office/drawing/2014/main" id="{00000000-0008-0000-0400-000095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28575</xdr:rowOff>
        </xdr:from>
        <xdr:to>
          <xdr:col>8</xdr:col>
          <xdr:colOff>9525</xdr:colOff>
          <xdr:row>61</xdr:row>
          <xdr:rowOff>266700</xdr:rowOff>
        </xdr:to>
        <xdr:sp macro="" textlink="">
          <xdr:nvSpPr>
            <xdr:cNvPr id="96414" name="Group Box 158" hidden="1">
              <a:extLst>
                <a:ext uri="{63B3BB69-23CF-44E3-9099-C40C66FF867C}">
                  <a14:compatExt spid="_x0000_s96414"/>
                </a:ext>
                <a:ext uri="{FF2B5EF4-FFF2-40B4-BE49-F238E27FC236}">
                  <a16:creationId xmlns:a16="http://schemas.microsoft.com/office/drawing/2014/main" id="{00000000-0008-0000-0400-00009E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58</xdr:row>
          <xdr:rowOff>9525</xdr:rowOff>
        </xdr:from>
        <xdr:to>
          <xdr:col>10</xdr:col>
          <xdr:colOff>9525</xdr:colOff>
          <xdr:row>61</xdr:row>
          <xdr:rowOff>266700</xdr:rowOff>
        </xdr:to>
        <xdr:sp macro="" textlink="">
          <xdr:nvSpPr>
            <xdr:cNvPr id="96415" name="Group Box 159" hidden="1">
              <a:extLst>
                <a:ext uri="{63B3BB69-23CF-44E3-9099-C40C66FF867C}">
                  <a14:compatExt spid="_x0000_s96415"/>
                </a:ext>
                <a:ext uri="{FF2B5EF4-FFF2-40B4-BE49-F238E27FC236}">
                  <a16:creationId xmlns:a16="http://schemas.microsoft.com/office/drawing/2014/main" id="{00000000-0008-0000-0400-00009F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28575</xdr:rowOff>
        </xdr:from>
        <xdr:to>
          <xdr:col>8</xdr:col>
          <xdr:colOff>28575</xdr:colOff>
          <xdr:row>57</xdr:row>
          <xdr:rowOff>266700</xdr:rowOff>
        </xdr:to>
        <xdr:sp macro="" textlink="">
          <xdr:nvSpPr>
            <xdr:cNvPr id="96424" name="Group Box 168" hidden="1">
              <a:extLst>
                <a:ext uri="{63B3BB69-23CF-44E3-9099-C40C66FF867C}">
                  <a14:compatExt spid="_x0000_s96424"/>
                </a:ext>
                <a:ext uri="{FF2B5EF4-FFF2-40B4-BE49-F238E27FC236}">
                  <a16:creationId xmlns:a16="http://schemas.microsoft.com/office/drawing/2014/main" id="{00000000-0008-0000-0400-0000A8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54</xdr:row>
          <xdr:rowOff>28575</xdr:rowOff>
        </xdr:from>
        <xdr:to>
          <xdr:col>10</xdr:col>
          <xdr:colOff>28575</xdr:colOff>
          <xdr:row>57</xdr:row>
          <xdr:rowOff>266700</xdr:rowOff>
        </xdr:to>
        <xdr:sp macro="" textlink="">
          <xdr:nvSpPr>
            <xdr:cNvPr id="96425" name="Group Box 169" hidden="1">
              <a:extLst>
                <a:ext uri="{63B3BB69-23CF-44E3-9099-C40C66FF867C}">
                  <a14:compatExt spid="_x0000_s96425"/>
                </a:ext>
                <a:ext uri="{FF2B5EF4-FFF2-40B4-BE49-F238E27FC236}">
                  <a16:creationId xmlns:a16="http://schemas.microsoft.com/office/drawing/2014/main" id="{00000000-0008-0000-0400-0000A9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50</xdr:row>
          <xdr:rowOff>9525</xdr:rowOff>
        </xdr:from>
        <xdr:to>
          <xdr:col>8</xdr:col>
          <xdr:colOff>76200</xdr:colOff>
          <xdr:row>54</xdr:row>
          <xdr:rowOff>38100</xdr:rowOff>
        </xdr:to>
        <xdr:sp macro="" textlink="">
          <xdr:nvSpPr>
            <xdr:cNvPr id="96434" name="Group Box 178" hidden="1">
              <a:extLst>
                <a:ext uri="{63B3BB69-23CF-44E3-9099-C40C66FF867C}">
                  <a14:compatExt spid="_x0000_s96434"/>
                </a:ext>
                <a:ext uri="{FF2B5EF4-FFF2-40B4-BE49-F238E27FC236}">
                  <a16:creationId xmlns:a16="http://schemas.microsoft.com/office/drawing/2014/main" id="{00000000-0008-0000-0400-0000B2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50</xdr:row>
          <xdr:rowOff>0</xdr:rowOff>
        </xdr:from>
        <xdr:to>
          <xdr:col>10</xdr:col>
          <xdr:colOff>28575</xdr:colOff>
          <xdr:row>53</xdr:row>
          <xdr:rowOff>247650</xdr:rowOff>
        </xdr:to>
        <xdr:sp macro="" textlink="">
          <xdr:nvSpPr>
            <xdr:cNvPr id="96435" name="Group Box 179" hidden="1">
              <a:extLst>
                <a:ext uri="{63B3BB69-23CF-44E3-9099-C40C66FF867C}">
                  <a14:compatExt spid="_x0000_s96435"/>
                </a:ext>
                <a:ext uri="{FF2B5EF4-FFF2-40B4-BE49-F238E27FC236}">
                  <a16:creationId xmlns:a16="http://schemas.microsoft.com/office/drawing/2014/main" id="{00000000-0008-0000-0400-0000B3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28575</xdr:rowOff>
        </xdr:from>
        <xdr:to>
          <xdr:col>8</xdr:col>
          <xdr:colOff>0</xdr:colOff>
          <xdr:row>32</xdr:row>
          <xdr:rowOff>266700</xdr:rowOff>
        </xdr:to>
        <xdr:sp macro="" textlink="">
          <xdr:nvSpPr>
            <xdr:cNvPr id="96437" name="Group Box 181" hidden="1">
              <a:extLst>
                <a:ext uri="{63B3BB69-23CF-44E3-9099-C40C66FF867C}">
                  <a14:compatExt spid="_x0000_s96437"/>
                </a:ext>
                <a:ext uri="{FF2B5EF4-FFF2-40B4-BE49-F238E27FC236}">
                  <a16:creationId xmlns:a16="http://schemas.microsoft.com/office/drawing/2014/main" id="{00000000-0008-0000-0400-0000B5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9</xdr:col>
      <xdr:colOff>600075</xdr:colOff>
      <xdr:row>6</xdr:row>
      <xdr:rowOff>228600</xdr:rowOff>
    </xdr:from>
    <xdr:to>
      <xdr:col>11</xdr:col>
      <xdr:colOff>104775</xdr:colOff>
      <xdr:row>6</xdr:row>
      <xdr:rowOff>238125</xdr:rowOff>
    </xdr:to>
    <xdr:cxnSp macro="">
      <xdr:nvCxnSpPr>
        <xdr:cNvPr id="2" name="直線コネクタ 1">
          <a:extLst>
            <a:ext uri="{FF2B5EF4-FFF2-40B4-BE49-F238E27FC236}">
              <a16:creationId xmlns:a16="http://schemas.microsoft.com/office/drawing/2014/main" id="{00000000-0008-0000-0500-000002000000}"/>
            </a:ext>
          </a:extLst>
        </xdr:cNvPr>
        <xdr:cNvCxnSpPr/>
      </xdr:nvCxnSpPr>
      <xdr:spPr>
        <a:xfrm flipV="1">
          <a:off x="6229350" y="1457325"/>
          <a:ext cx="733425"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1703917</xdr:colOff>
      <xdr:row>4</xdr:row>
      <xdr:rowOff>370416</xdr:rowOff>
    </xdr:from>
    <xdr:to>
      <xdr:col>24</xdr:col>
      <xdr:colOff>38973</xdr:colOff>
      <xdr:row>99</xdr:row>
      <xdr:rowOff>19492</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8720667" y="1026583"/>
          <a:ext cx="7669556" cy="50110409"/>
        </a:xfrm>
        <a:prstGeom prst="rect">
          <a:avLst/>
        </a:prstGeom>
        <a:noFill/>
        <a:ln w="76200" cmpd="dbl">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232833</xdr:colOff>
      <xdr:row>0</xdr:row>
      <xdr:rowOff>95250</xdr:rowOff>
    </xdr:from>
    <xdr:to>
      <xdr:col>20</xdr:col>
      <xdr:colOff>243416</xdr:colOff>
      <xdr:row>4</xdr:row>
      <xdr:rowOff>292355</xdr:rowOff>
    </xdr:to>
    <xdr:grpSp>
      <xdr:nvGrpSpPr>
        <xdr:cNvPr id="7" name="グループ化 6">
          <a:extLst>
            <a:ext uri="{FF2B5EF4-FFF2-40B4-BE49-F238E27FC236}">
              <a16:creationId xmlns:a16="http://schemas.microsoft.com/office/drawing/2014/main" id="{00000000-0008-0000-0500-000007000000}"/>
            </a:ext>
          </a:extLst>
        </xdr:cNvPr>
        <xdr:cNvGrpSpPr/>
      </xdr:nvGrpSpPr>
      <xdr:grpSpPr>
        <a:xfrm>
          <a:off x="7634007" y="95250"/>
          <a:ext cx="0" cy="995524"/>
          <a:chOff x="7249583" y="21166"/>
          <a:chExt cx="6096000" cy="941917"/>
        </a:xfrm>
      </xdr:grpSpPr>
      <xdr:sp macro="" textlink="">
        <xdr:nvSpPr>
          <xdr:cNvPr id="6" name="角丸四角形吹き出し 5">
            <a:extLst>
              <a:ext uri="{FF2B5EF4-FFF2-40B4-BE49-F238E27FC236}">
                <a16:creationId xmlns:a16="http://schemas.microsoft.com/office/drawing/2014/main" id="{00000000-0008-0000-0500-000006000000}"/>
              </a:ext>
            </a:extLst>
          </xdr:cNvPr>
          <xdr:cNvSpPr/>
        </xdr:nvSpPr>
        <xdr:spPr>
          <a:xfrm>
            <a:off x="7249583" y="21166"/>
            <a:ext cx="6096000" cy="941917"/>
          </a:xfrm>
          <a:prstGeom prst="wedgeRoundRectCallout">
            <a:avLst>
              <a:gd name="adj1" fmla="val -42780"/>
              <a:gd name="adj2" fmla="val 26090"/>
              <a:gd name="adj3" fmla="val 16667"/>
            </a:avLst>
          </a:prstGeom>
          <a:solidFill>
            <a:schemeClr val="bg1"/>
          </a:solidFill>
          <a:ln w="12700">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spcCol="0" rtlCol="0" anchor="ctr" anchorCtr="0"/>
          <a:lstStyle/>
          <a:p>
            <a:pPr algn="l"/>
            <a:r>
              <a:rPr kumimoji="1" lang="ja-JP" altLang="en-US" sz="900" b="1">
                <a:solidFill>
                  <a:srgbClr val="CC3300"/>
                </a:solidFill>
                <a:latin typeface="ＭＳ ゴシック" panose="020B0609070205080204" pitchFamily="49" charset="-128"/>
                <a:ea typeface="ＭＳ ゴシック" panose="020B0609070205080204" pitchFamily="49" charset="-128"/>
              </a:rPr>
              <a:t>計画期間内に</a:t>
            </a:r>
            <a:r>
              <a:rPr kumimoji="1" lang="ja-JP" altLang="en-US" sz="900" b="0">
                <a:solidFill>
                  <a:schemeClr val="tx1"/>
                </a:solidFill>
                <a:latin typeface="ＭＳ ゴシック" panose="020B0609070205080204" pitchFamily="49" charset="-128"/>
                <a:ea typeface="ＭＳ ゴシック" panose="020B0609070205080204" pitchFamily="49" charset="-128"/>
              </a:rPr>
              <a:t>右記の設備を</a:t>
            </a:r>
            <a:r>
              <a:rPr kumimoji="1" lang="ja-JP" altLang="en-US" sz="900" b="1">
                <a:solidFill>
                  <a:schemeClr val="tx1"/>
                </a:solidFill>
                <a:latin typeface="ＭＳ ゴシック" panose="020B0609070205080204" pitchFamily="49" charset="-128"/>
                <a:ea typeface="ＭＳ ゴシック" panose="020B0609070205080204" pitchFamily="49" charset="-128"/>
              </a:rPr>
              <a:t>導入</a:t>
            </a:r>
            <a:r>
              <a:rPr kumimoji="1" lang="ja-JP" altLang="en-US" sz="800" b="0">
                <a:solidFill>
                  <a:schemeClr val="tx1"/>
                </a:solidFill>
                <a:latin typeface="ＭＳ ゴシック" panose="020B0609070205080204" pitchFamily="49" charset="-128"/>
                <a:ea typeface="ＭＳ ゴシック" panose="020B0609070205080204" pitchFamily="49" charset="-128"/>
              </a:rPr>
              <a:t>または</a:t>
            </a:r>
            <a:r>
              <a:rPr kumimoji="1" lang="ja-JP" altLang="en-US" sz="900" b="1">
                <a:solidFill>
                  <a:schemeClr val="tx1"/>
                </a:solidFill>
                <a:latin typeface="ＭＳ ゴシック" panose="020B0609070205080204" pitchFamily="49" charset="-128"/>
                <a:ea typeface="ＭＳ ゴシック" panose="020B0609070205080204" pitchFamily="49" charset="-128"/>
              </a:rPr>
              <a:t>運用改善</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b="0">
                <a:solidFill>
                  <a:schemeClr val="tx1"/>
                </a:solidFill>
                <a:latin typeface="ＭＳ ゴシック" panose="020B0609070205080204" pitchFamily="49" charset="-128"/>
                <a:ea typeface="ＭＳ ゴシック" panose="020B0609070205080204" pitchFamily="49" charset="-128"/>
              </a:rPr>
              <a:t>により削減できた場合に記入。具体的な対策</a:t>
            </a:r>
            <a:endParaRPr kumimoji="1" lang="en-US" altLang="ja-JP" sz="9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b="0">
                <a:solidFill>
                  <a:schemeClr val="tx1"/>
                </a:solidFill>
                <a:latin typeface="ＭＳ ゴシック" panose="020B0609070205080204" pitchFamily="49" charset="-128"/>
                <a:ea typeface="ＭＳ ゴシック" panose="020B0609070205080204" pitchFamily="49" charset="-128"/>
              </a:rPr>
              <a:t>には、設備の種類、定格性能、台数等を記入。</a:t>
            </a:r>
            <a:endParaRPr kumimoji="1" lang="en-US" altLang="ja-JP" sz="9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00" b="0">
                <a:solidFill>
                  <a:schemeClr val="tx1"/>
                </a:solidFill>
                <a:latin typeface="ＭＳ ゴシック" panose="020B0609070205080204" pitchFamily="49" charset="-128"/>
                <a:ea typeface="ＭＳ ゴシック" panose="020B0609070205080204" pitchFamily="49" charset="-128"/>
              </a:rPr>
              <a:t>　</a:t>
            </a:r>
            <a:endParaRPr kumimoji="1" lang="en-US" altLang="ja-JP" sz="300" b="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900" b="0">
                <a:solidFill>
                  <a:schemeClr val="tx1"/>
                </a:solidFill>
                <a:latin typeface="ＭＳ ゴシック" panose="020B0609070205080204" pitchFamily="49" charset="-128"/>
                <a:ea typeface="ＭＳ ゴシック" panose="020B0609070205080204" pitchFamily="49" charset="-128"/>
              </a:rPr>
              <a:t>※</a:t>
            </a:r>
            <a:r>
              <a:rPr kumimoji="1" lang="ja-JP" altLang="en-US" sz="900" b="0">
                <a:solidFill>
                  <a:schemeClr val="tx1"/>
                </a:solidFill>
                <a:latin typeface="ＭＳ ゴシック" panose="020B0609070205080204" pitchFamily="49" charset="-128"/>
                <a:ea typeface="ＭＳ ゴシック" panose="020B0609070205080204" pitchFamily="49" charset="-128"/>
              </a:rPr>
              <a:t>記入は</a:t>
            </a:r>
            <a:r>
              <a:rPr kumimoji="1" lang="ja-JP" altLang="en-US" sz="900" b="1">
                <a:solidFill>
                  <a:schemeClr val="tx1"/>
                </a:solidFill>
                <a:latin typeface="ＭＳ ゴシック" panose="020B0609070205080204" pitchFamily="49" charset="-128"/>
                <a:ea typeface="ＭＳ ゴシック" panose="020B0609070205080204" pitchFamily="49" charset="-128"/>
              </a:rPr>
              <a:t>任意</a:t>
            </a:r>
            <a:r>
              <a:rPr kumimoji="1" lang="ja-JP" altLang="en-US" sz="900" b="0">
                <a:solidFill>
                  <a:schemeClr val="tx1"/>
                </a:solidFill>
                <a:latin typeface="ＭＳ ゴシック" panose="020B0609070205080204" pitchFamily="49" charset="-128"/>
                <a:ea typeface="ＭＳ ゴシック" panose="020B0609070205080204" pitchFamily="49" charset="-128"/>
              </a:rPr>
              <a:t>であるが、</a:t>
            </a:r>
            <a:r>
              <a:rPr kumimoji="1" lang="ja-JP" altLang="en-US" sz="900" b="1">
                <a:solidFill>
                  <a:schemeClr val="tx1"/>
                </a:solidFill>
                <a:latin typeface="ＭＳ ゴシック" panose="020B0609070205080204" pitchFamily="49" charset="-128"/>
                <a:ea typeface="ＭＳ ゴシック" panose="020B0609070205080204" pitchFamily="49" charset="-128"/>
              </a:rPr>
              <a:t>評価対象</a:t>
            </a:r>
            <a:r>
              <a:rPr kumimoji="1" lang="ja-JP" altLang="en-US" sz="900" b="0">
                <a:solidFill>
                  <a:schemeClr val="tx1"/>
                </a:solidFill>
                <a:latin typeface="ＭＳ ゴシック" panose="020B0609070205080204" pitchFamily="49" charset="-128"/>
                <a:ea typeface="ＭＳ ゴシック" panose="020B0609070205080204" pitchFamily="49" charset="-128"/>
              </a:rPr>
              <a:t>。</a:t>
            </a:r>
            <a:endParaRPr kumimoji="1" lang="en-US" altLang="ja-JP" sz="900" b="0">
              <a:solidFill>
                <a:schemeClr val="tx1"/>
              </a:solidFill>
              <a:latin typeface="ＭＳ ゴシック" panose="020B0609070205080204" pitchFamily="49" charset="-128"/>
              <a:ea typeface="ＭＳ ゴシック" panose="020B0609070205080204" pitchFamily="49" charset="-128"/>
            </a:endParaRPr>
          </a:p>
        </xdr:txBody>
      </xdr:sp>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9789584" y="42334"/>
            <a:ext cx="3439583" cy="8838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ja-JP" sz="800" b="0">
                <a:solidFill>
                  <a:schemeClr val="tx1"/>
                </a:solidFill>
                <a:effectLst/>
                <a:latin typeface="+mn-lt"/>
                <a:ea typeface="+mn-ea"/>
                <a:cs typeface="+mn-cs"/>
              </a:rPr>
              <a:t>・給湯器：ヒートポンプ給湯器、潜熱回収型給湯器、ガスエンジン給湯器</a:t>
            </a:r>
            <a:endParaRPr lang="ja-JP" altLang="ja-JP" sz="800">
              <a:effectLst/>
            </a:endParaRPr>
          </a:p>
          <a:p>
            <a:r>
              <a:rPr kumimoji="1" lang="ja-JP" altLang="ja-JP" sz="800" b="0">
                <a:solidFill>
                  <a:schemeClr val="tx1"/>
                </a:solidFill>
                <a:effectLst/>
                <a:latin typeface="+mn-lt"/>
                <a:ea typeface="+mn-ea"/>
                <a:cs typeface="+mn-cs"/>
              </a:rPr>
              <a:t>・ヒートポンプ技術を用いた高効率の空気調和設備</a:t>
            </a:r>
            <a:endParaRPr lang="ja-JP" altLang="ja-JP" sz="800">
              <a:effectLst/>
            </a:endParaRPr>
          </a:p>
          <a:p>
            <a:r>
              <a:rPr kumimoji="1" lang="ja-JP" altLang="ja-JP" sz="800" b="0">
                <a:solidFill>
                  <a:schemeClr val="tx1"/>
                </a:solidFill>
                <a:effectLst/>
                <a:latin typeface="+mn-lt"/>
                <a:ea typeface="+mn-ea"/>
                <a:cs typeface="+mn-cs"/>
              </a:rPr>
              <a:t>・コージェネレーションシステム（ガスエンジン給湯器及び燃料電池以外）</a:t>
            </a:r>
            <a:endParaRPr lang="ja-JP" altLang="ja-JP" sz="800">
              <a:effectLst/>
            </a:endParaRPr>
          </a:p>
          <a:p>
            <a:r>
              <a:rPr kumimoji="1" lang="ja-JP" altLang="ja-JP" sz="800" b="0">
                <a:solidFill>
                  <a:schemeClr val="tx1"/>
                </a:solidFill>
                <a:effectLst/>
                <a:latin typeface="+mn-lt"/>
                <a:ea typeface="+mn-ea"/>
                <a:cs typeface="+mn-cs"/>
              </a:rPr>
              <a:t>・燃料電池（燃料電池自動車に搭載されるものを除く。）</a:t>
            </a:r>
            <a:endParaRPr lang="ja-JP" altLang="ja-JP" sz="800">
              <a:effectLst/>
            </a:endParaRPr>
          </a:p>
          <a:p>
            <a:r>
              <a:rPr kumimoji="1" lang="ja-JP" altLang="ja-JP" sz="800" b="0">
                <a:solidFill>
                  <a:schemeClr val="tx1"/>
                </a:solidFill>
                <a:effectLst/>
                <a:latin typeface="+mn-lt"/>
                <a:ea typeface="+mn-ea"/>
                <a:cs typeface="+mn-cs"/>
              </a:rPr>
              <a:t>・エネルギーマネジメントシステム（計測、制御等の機能を有するもの）</a:t>
            </a:r>
            <a:endParaRPr kumimoji="1" lang="en-US" altLang="ja-JP" sz="800" b="0">
              <a:solidFill>
                <a:schemeClr val="tx1"/>
              </a:solidFill>
              <a:effectLst/>
              <a:latin typeface="+mn-lt"/>
              <a:ea typeface="+mn-ea"/>
              <a:cs typeface="+mn-cs"/>
            </a:endParaRPr>
          </a:p>
          <a:p>
            <a:r>
              <a:rPr kumimoji="1" lang="ja-JP" altLang="en-US" sz="800" b="0">
                <a:solidFill>
                  <a:schemeClr val="tx1"/>
                </a:solidFill>
                <a:effectLst/>
                <a:latin typeface="+mn-lt"/>
                <a:ea typeface="+mn-ea"/>
                <a:cs typeface="+mn-cs"/>
              </a:rPr>
              <a:t>・高効率照明（</a:t>
            </a:r>
            <a:r>
              <a:rPr kumimoji="1" lang="en-US" altLang="ja-JP" sz="800" b="0">
                <a:solidFill>
                  <a:schemeClr val="tx1"/>
                </a:solidFill>
                <a:effectLst/>
                <a:latin typeface="+mn-lt"/>
                <a:ea typeface="+mn-ea"/>
                <a:cs typeface="+mn-cs"/>
              </a:rPr>
              <a:t>LED</a:t>
            </a:r>
            <a:r>
              <a:rPr kumimoji="1" lang="ja-JP" altLang="en-US" sz="800" b="0">
                <a:solidFill>
                  <a:schemeClr val="tx1"/>
                </a:solidFill>
                <a:effectLst/>
                <a:latin typeface="+mn-lt"/>
                <a:ea typeface="+mn-ea"/>
                <a:cs typeface="+mn-cs"/>
              </a:rPr>
              <a:t>照明等）</a:t>
            </a:r>
            <a:endParaRPr kumimoji="1" lang="en-US" altLang="ja-JP" sz="800" b="0">
              <a:solidFill>
                <a:schemeClr val="tx1"/>
              </a:solidFill>
              <a:effectLst/>
              <a:latin typeface="+mn-lt"/>
              <a:ea typeface="+mn-ea"/>
              <a:cs typeface="+mn-cs"/>
            </a:endParaRPr>
          </a:p>
          <a:p>
            <a:r>
              <a:rPr kumimoji="1" lang="ja-JP" altLang="en-US" sz="800" b="0">
                <a:solidFill>
                  <a:schemeClr val="tx1"/>
                </a:solidFill>
                <a:effectLst/>
                <a:latin typeface="+mn-lt"/>
                <a:ea typeface="+mn-ea"/>
                <a:cs typeface="+mn-cs"/>
              </a:rPr>
              <a:t>・その他　実施状況点検表での目標対策等、排出抑制に著しく寄与する設備</a:t>
            </a:r>
            <a:endParaRPr lang="ja-JP" altLang="ja-JP" sz="800">
              <a:effectLst/>
            </a:endParaRPr>
          </a:p>
        </xdr:txBody>
      </xdr:sp>
    </xdr:grpSp>
    <xdr:clientData/>
  </xdr:twoCellAnchor>
  <xdr:twoCellAnchor>
    <xdr:from>
      <xdr:col>12</xdr:col>
      <xdr:colOff>95250</xdr:colOff>
      <xdr:row>5</xdr:row>
      <xdr:rowOff>31751</xdr:rowOff>
    </xdr:from>
    <xdr:to>
      <xdr:col>12</xdr:col>
      <xdr:colOff>1608667</xdr:colOff>
      <xdr:row>12</xdr:row>
      <xdr:rowOff>1</xdr:rowOff>
    </xdr:to>
    <xdr:sp macro="" textlink="">
      <xdr:nvSpPr>
        <xdr:cNvPr id="10" name="角丸四角形吹き出し 9">
          <a:extLst>
            <a:ext uri="{FF2B5EF4-FFF2-40B4-BE49-F238E27FC236}">
              <a16:creationId xmlns:a16="http://schemas.microsoft.com/office/drawing/2014/main" id="{00000000-0008-0000-0500-00000A000000}"/>
            </a:ext>
          </a:extLst>
        </xdr:cNvPr>
        <xdr:cNvSpPr/>
      </xdr:nvSpPr>
      <xdr:spPr>
        <a:xfrm>
          <a:off x="7112000" y="1344084"/>
          <a:ext cx="1513417" cy="3090334"/>
        </a:xfrm>
        <a:prstGeom prst="wedgeRoundRectCallout">
          <a:avLst>
            <a:gd name="adj1" fmla="val -42780"/>
            <a:gd name="adj2" fmla="val 26090"/>
            <a:gd name="adj3" fmla="val 16667"/>
          </a:avLst>
        </a:prstGeom>
        <a:solidFill>
          <a:schemeClr val="bg1"/>
        </a:solidFill>
        <a:ln w="12700">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spcCol="0" rtlCol="0" anchor="ctr" anchorCtr="0"/>
        <a:lstStyle/>
        <a:p>
          <a:pPr algn="l"/>
          <a:r>
            <a:rPr kumimoji="1" lang="ja-JP" altLang="en-US" sz="1000" b="0">
              <a:solidFill>
                <a:srgbClr val="CC3300"/>
              </a:solidFill>
              <a:latin typeface="ＭＳ ゴシック" panose="020B0609070205080204" pitchFamily="49" charset="-128"/>
              <a:ea typeface="ＭＳ ゴシック" panose="020B0609070205080204" pitchFamily="49" charset="-128"/>
            </a:rPr>
            <a:t>左側</a:t>
          </a:r>
          <a:r>
            <a:rPr kumimoji="1" lang="ja-JP" altLang="en-US" sz="1000" b="0">
              <a:solidFill>
                <a:schemeClr val="tx1"/>
              </a:solidFill>
              <a:latin typeface="ＭＳ ゴシック" panose="020B0609070205080204" pitchFamily="49" charset="-128"/>
              <a:ea typeface="ＭＳ ゴシック" panose="020B0609070205080204" pitchFamily="49" charset="-128"/>
            </a:rPr>
            <a:t>の</a:t>
          </a:r>
          <a:r>
            <a:rPr kumimoji="1" lang="ja-JP" altLang="en-US" sz="1000" b="1">
              <a:solidFill>
                <a:schemeClr val="tx1"/>
              </a:solidFill>
              <a:latin typeface="ＭＳ ゴシック" panose="020B0609070205080204" pitchFamily="49" charset="-128"/>
              <a:ea typeface="ＭＳ ゴシック" panose="020B0609070205080204" pitchFamily="49" charset="-128"/>
            </a:rPr>
            <a:t>様式内の削減</a:t>
          </a:r>
          <a:endParaRPr kumimoji="1" lang="en-US" altLang="ja-JP" sz="10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b="1">
              <a:solidFill>
                <a:schemeClr val="tx1"/>
              </a:solidFill>
              <a:latin typeface="ＭＳ ゴシック" panose="020B0609070205080204" pitchFamily="49" charset="-128"/>
              <a:ea typeface="ＭＳ ゴシック" panose="020B0609070205080204" pitchFamily="49" charset="-128"/>
            </a:rPr>
            <a:t>量算定</a:t>
          </a:r>
          <a:r>
            <a:rPr kumimoji="1" lang="ja-JP" altLang="en-US" sz="1000" b="0">
              <a:solidFill>
                <a:schemeClr val="tx1"/>
              </a:solidFill>
              <a:latin typeface="ＭＳ ゴシック" panose="020B0609070205080204" pitchFamily="49" charset="-128"/>
              <a:ea typeface="ＭＳ ゴシック" panose="020B0609070205080204" pitchFamily="49" charset="-128"/>
            </a:rPr>
            <a:t>に当たり、</a:t>
          </a:r>
          <a:endParaRPr kumimoji="1" lang="en-US" altLang="ja-JP" sz="10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b="0">
              <a:solidFill>
                <a:srgbClr val="CC3300"/>
              </a:solidFill>
              <a:latin typeface="ＭＳ ゴシック" panose="020B0609070205080204" pitchFamily="49" charset="-128"/>
              <a:ea typeface="ＭＳ ゴシック" panose="020B0609070205080204" pitchFamily="49" charset="-128"/>
            </a:rPr>
            <a:t>右側の</a:t>
          </a:r>
          <a:r>
            <a:rPr kumimoji="1" lang="ja-JP" altLang="en-US" sz="1000" b="1">
              <a:solidFill>
                <a:srgbClr val="CC3300"/>
              </a:solidFill>
              <a:latin typeface="ＭＳ ゴシック" panose="020B0609070205080204" pitchFamily="49" charset="-128"/>
              <a:ea typeface="ＭＳ ゴシック" panose="020B0609070205080204" pitchFamily="49" charset="-128"/>
            </a:rPr>
            <a:t>計算シートを</a:t>
          </a:r>
          <a:endParaRPr kumimoji="1" lang="en-US" altLang="ja-JP" sz="1000" b="1">
            <a:solidFill>
              <a:srgbClr val="CC3300"/>
            </a:solidFill>
            <a:latin typeface="ＭＳ ゴシック" panose="020B0609070205080204" pitchFamily="49" charset="-128"/>
            <a:ea typeface="ＭＳ ゴシック" panose="020B0609070205080204" pitchFamily="49" charset="-128"/>
          </a:endParaRPr>
        </a:p>
        <a:p>
          <a:pPr algn="l"/>
          <a:r>
            <a:rPr kumimoji="1" lang="ja-JP" altLang="en-US" sz="1000" b="1">
              <a:solidFill>
                <a:srgbClr val="CC3300"/>
              </a:solidFill>
              <a:latin typeface="ＭＳ ゴシック" panose="020B0609070205080204" pitchFamily="49" charset="-128"/>
              <a:ea typeface="ＭＳ ゴシック" panose="020B0609070205080204" pitchFamily="49" charset="-128"/>
            </a:rPr>
            <a:t>利用</a:t>
          </a:r>
          <a:r>
            <a:rPr kumimoji="1" lang="ja-JP" altLang="en-US" sz="1000" b="0">
              <a:solidFill>
                <a:schemeClr val="tx1"/>
              </a:solidFill>
              <a:latin typeface="ＭＳ ゴシック" panose="020B0609070205080204" pitchFamily="49" charset="-128"/>
              <a:ea typeface="ＭＳ ゴシック" panose="020B0609070205080204" pitchFamily="49" charset="-128"/>
            </a:rPr>
            <a:t>可能。</a:t>
          </a:r>
          <a:endParaRPr kumimoji="1" lang="en-US" altLang="ja-JP" sz="10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00" b="0">
              <a:solidFill>
                <a:schemeClr val="tx1"/>
              </a:solidFill>
              <a:latin typeface="ＭＳ ゴシック" panose="020B0609070205080204" pitchFamily="49" charset="-128"/>
              <a:ea typeface="ＭＳ ゴシック" panose="020B0609070205080204" pitchFamily="49" charset="-128"/>
            </a:rPr>
            <a:t>　</a:t>
          </a:r>
          <a:endParaRPr kumimoji="1" lang="en-US" altLang="ja-JP" sz="300" b="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900" b="0">
              <a:solidFill>
                <a:schemeClr val="tx1"/>
              </a:solidFill>
              <a:latin typeface="ＭＳ ゴシック" panose="020B0609070205080204" pitchFamily="49" charset="-128"/>
              <a:ea typeface="ＭＳ ゴシック" panose="020B0609070205080204" pitchFamily="49" charset="-128"/>
            </a:rPr>
            <a:t>※</a:t>
          </a:r>
          <a:r>
            <a:rPr kumimoji="1" lang="ja-JP" altLang="en-US" sz="900" b="0">
              <a:solidFill>
                <a:schemeClr val="tx1"/>
              </a:solidFill>
              <a:latin typeface="ＭＳ ゴシック" panose="020B0609070205080204" pitchFamily="49" charset="-128"/>
              <a:ea typeface="ＭＳ ゴシック" panose="020B0609070205080204" pitchFamily="49" charset="-128"/>
            </a:rPr>
            <a:t>利用しない場合は、  </a:t>
          </a:r>
          <a:endParaRPr kumimoji="1" lang="en-US" altLang="ja-JP" sz="9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b="0">
              <a:solidFill>
                <a:schemeClr val="tx1"/>
              </a:solidFill>
              <a:latin typeface="ＭＳ ゴシック" panose="020B0609070205080204" pitchFamily="49" charset="-128"/>
              <a:ea typeface="ＭＳ ゴシック" panose="020B0609070205080204" pitchFamily="49" charset="-128"/>
            </a:rPr>
            <a:t>別途根拠資料要提出</a:t>
          </a:r>
          <a:endParaRPr kumimoji="1" lang="en-US" altLang="ja-JP" sz="9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9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b="1">
              <a:solidFill>
                <a:schemeClr val="tx1"/>
              </a:solidFill>
              <a:latin typeface="ＭＳ ゴシック" panose="020B0609070205080204" pitchFamily="49" charset="-128"/>
              <a:ea typeface="ＭＳ ゴシック" panose="020B0609070205080204" pitchFamily="49" charset="-128"/>
            </a:rPr>
            <a:t>＜計算シート記入＞</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b="0">
              <a:solidFill>
                <a:schemeClr val="tx1"/>
              </a:solidFill>
              <a:latin typeface="ＭＳ ゴシック" panose="020B0609070205080204" pitchFamily="49" charset="-128"/>
              <a:ea typeface="ＭＳ ゴシック" panose="020B0609070205080204" pitchFamily="49" charset="-128"/>
            </a:rPr>
            <a:t>実施前後それぞれに</a:t>
          </a:r>
          <a:endParaRPr kumimoji="1" lang="en-US" altLang="ja-JP" sz="9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b="0">
              <a:solidFill>
                <a:schemeClr val="tx1"/>
              </a:solidFill>
              <a:latin typeface="ＭＳ ゴシック" panose="020B0609070205080204" pitchFamily="49" charset="-128"/>
              <a:ea typeface="ＭＳ ゴシック" panose="020B0609070205080204" pitchFamily="49" charset="-128"/>
            </a:rPr>
            <a:t>おいて以下記載</a:t>
          </a:r>
          <a:endParaRPr kumimoji="1" lang="en-US" altLang="ja-JP" sz="9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b="0">
              <a:solidFill>
                <a:schemeClr val="tx1"/>
              </a:solidFill>
              <a:latin typeface="ＭＳ ゴシック" panose="020B0609070205080204" pitchFamily="49" charset="-128"/>
              <a:ea typeface="ＭＳ ゴシック" panose="020B0609070205080204" pitchFamily="49" charset="-128"/>
            </a:rPr>
            <a:t>・</a:t>
          </a:r>
          <a:r>
            <a:rPr kumimoji="1" lang="ja-JP" altLang="en-US" sz="900" b="1">
              <a:solidFill>
                <a:schemeClr val="tx1"/>
              </a:solidFill>
              <a:latin typeface="ＭＳ ゴシック" panose="020B0609070205080204" pitchFamily="49" charset="-128"/>
              <a:ea typeface="ＭＳ ゴシック" panose="020B0609070205080204" pitchFamily="49" charset="-128"/>
            </a:rPr>
            <a:t>設備の名称</a:t>
          </a:r>
          <a:r>
            <a:rPr kumimoji="1" lang="en-US" altLang="ja-JP" sz="900" b="0">
              <a:solidFill>
                <a:schemeClr val="tx1"/>
              </a:solidFill>
              <a:latin typeface="ＭＳ ゴシック" panose="020B0609070205080204" pitchFamily="49" charset="-128"/>
              <a:ea typeface="ＭＳ ゴシック" panose="020B0609070205080204" pitchFamily="49" charset="-128"/>
            </a:rPr>
            <a:t>,</a:t>
          </a:r>
          <a:r>
            <a:rPr kumimoji="1" lang="ja-JP" altLang="en-US" sz="900" b="0">
              <a:solidFill>
                <a:schemeClr val="tx1"/>
              </a:solidFill>
              <a:latin typeface="ＭＳ ゴシック" panose="020B0609070205080204" pitchFamily="49" charset="-128"/>
              <a:ea typeface="ＭＳ ゴシック" panose="020B0609070205080204" pitchFamily="49" charset="-128"/>
            </a:rPr>
            <a:t>台数</a:t>
          </a:r>
          <a:r>
            <a:rPr kumimoji="1" lang="en-US" altLang="ja-JP" sz="900" b="0">
              <a:solidFill>
                <a:schemeClr val="tx1"/>
              </a:solidFill>
              <a:latin typeface="ＭＳ ゴシック" panose="020B0609070205080204" pitchFamily="49" charset="-128"/>
              <a:ea typeface="ＭＳ ゴシック" panose="020B0609070205080204" pitchFamily="49" charset="-128"/>
            </a:rPr>
            <a:t>,</a:t>
          </a:r>
        </a:p>
        <a:p>
          <a:pPr algn="l"/>
          <a:r>
            <a:rPr kumimoji="1" lang="en-US" altLang="ja-JP" sz="900" b="0">
              <a:solidFill>
                <a:schemeClr val="tx1"/>
              </a:solidFill>
              <a:latin typeface="ＭＳ ゴシック" panose="020B0609070205080204" pitchFamily="49" charset="-128"/>
              <a:ea typeface="ＭＳ ゴシック" panose="020B0609070205080204" pitchFamily="49" charset="-128"/>
            </a:rPr>
            <a:t>  </a:t>
          </a:r>
          <a:r>
            <a:rPr kumimoji="1" lang="ja-JP" altLang="en-US" sz="900" b="0">
              <a:solidFill>
                <a:schemeClr val="tx1"/>
              </a:solidFill>
              <a:latin typeface="ＭＳ ゴシック" panose="020B0609070205080204" pitchFamily="49" charset="-128"/>
              <a:ea typeface="ＭＳ ゴシック" panose="020B0609070205080204" pitchFamily="49" charset="-128"/>
            </a:rPr>
            <a:t>定格</a:t>
          </a:r>
          <a:r>
            <a:rPr kumimoji="1" lang="en-US" altLang="ja-JP" sz="900" b="0">
              <a:solidFill>
                <a:schemeClr val="tx1"/>
              </a:solidFill>
              <a:latin typeface="ＭＳ ゴシック" panose="020B0609070205080204" pitchFamily="49" charset="-128"/>
              <a:ea typeface="ＭＳ ゴシック" panose="020B0609070205080204" pitchFamily="49" charset="-128"/>
            </a:rPr>
            <a:t>,</a:t>
          </a:r>
          <a:r>
            <a:rPr kumimoji="1" lang="ja-JP" altLang="en-US" sz="900" b="0">
              <a:solidFill>
                <a:schemeClr val="tx1"/>
              </a:solidFill>
              <a:latin typeface="ＭＳ ゴシック" panose="020B0609070205080204" pitchFamily="49" charset="-128"/>
              <a:ea typeface="ＭＳ ゴシック" panose="020B0609070205080204" pitchFamily="49" charset="-128"/>
            </a:rPr>
            <a:t>運用状況</a:t>
          </a:r>
          <a:r>
            <a:rPr kumimoji="1" lang="ja-JP" altLang="en-US" sz="900" b="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b="0">
              <a:solidFill>
                <a:schemeClr val="tx1"/>
              </a:solidFill>
              <a:latin typeface="ＭＳ ゴシック" panose="020B0609070205080204" pitchFamily="49" charset="-128"/>
              <a:ea typeface="ＭＳ ゴシック" panose="020B0609070205080204" pitchFamily="49" charset="-128"/>
            </a:rPr>
            <a:t>等</a:t>
          </a:r>
          <a:endParaRPr kumimoji="1" lang="en-US" altLang="ja-JP" sz="9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b="0">
              <a:solidFill>
                <a:schemeClr val="tx1"/>
              </a:solidFill>
              <a:latin typeface="ＭＳ ゴシック" panose="020B0609070205080204" pitchFamily="49" charset="-128"/>
              <a:ea typeface="ＭＳ ゴシック" panose="020B0609070205080204" pitchFamily="49" charset="-128"/>
            </a:rPr>
            <a:t>・</a:t>
          </a:r>
          <a:r>
            <a:rPr kumimoji="1" lang="ja-JP" altLang="en-US" sz="900" b="1">
              <a:solidFill>
                <a:schemeClr val="tx1"/>
              </a:solidFill>
              <a:latin typeface="ＭＳ ゴシック" panose="020B0609070205080204" pitchFamily="49" charset="-128"/>
              <a:ea typeface="ＭＳ ゴシック" panose="020B0609070205080204" pitchFamily="49" charset="-128"/>
            </a:rPr>
            <a:t>種別</a:t>
          </a:r>
          <a:r>
            <a:rPr kumimoji="1" lang="ja-JP" altLang="en-US" sz="900" b="0">
              <a:solidFill>
                <a:schemeClr val="tx1"/>
              </a:solidFill>
              <a:latin typeface="ＭＳ ゴシック" panose="020B0609070205080204" pitchFamily="49" charset="-128"/>
              <a:ea typeface="ＭＳ ゴシック" panose="020B0609070205080204" pitchFamily="49" charset="-128"/>
            </a:rPr>
            <a:t>を選択</a:t>
          </a:r>
          <a:endParaRPr kumimoji="1" lang="en-US" altLang="ja-JP" sz="9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b="0">
              <a:solidFill>
                <a:schemeClr val="tx1"/>
              </a:solidFill>
              <a:latin typeface="ＭＳ ゴシック" panose="020B0609070205080204" pitchFamily="49" charset="-128"/>
              <a:ea typeface="ＭＳ ゴシック" panose="020B0609070205080204" pitchFamily="49" charset="-128"/>
            </a:rPr>
            <a:t>・</a:t>
          </a:r>
          <a:r>
            <a:rPr kumimoji="1" lang="ja-JP" altLang="en-US" sz="900" b="1">
              <a:solidFill>
                <a:schemeClr val="tx1"/>
              </a:solidFill>
              <a:latin typeface="ＭＳ ゴシック" panose="020B0609070205080204" pitchFamily="49" charset="-128"/>
              <a:ea typeface="ＭＳ ゴシック" panose="020B0609070205080204" pitchFamily="49" charset="-128"/>
            </a:rPr>
            <a:t>使用量</a:t>
          </a:r>
          <a:r>
            <a:rPr kumimoji="1" lang="ja-JP" altLang="en-US" sz="900" b="0">
              <a:solidFill>
                <a:schemeClr val="tx1"/>
              </a:solidFill>
              <a:latin typeface="ＭＳ ゴシック" panose="020B0609070205080204" pitchFamily="49" charset="-128"/>
              <a:ea typeface="ＭＳ ゴシック" panose="020B0609070205080204" pitchFamily="49" charset="-128"/>
            </a:rPr>
            <a:t>は</a:t>
          </a:r>
          <a:r>
            <a:rPr kumimoji="1" lang="en-US" altLang="ja-JP" sz="900" b="1">
              <a:solidFill>
                <a:schemeClr val="tx1"/>
              </a:solidFill>
              <a:latin typeface="ＭＳ ゴシック" panose="020B0609070205080204" pitchFamily="49" charset="-128"/>
              <a:ea typeface="ＭＳ ゴシック" panose="020B0609070205080204" pitchFamily="49" charset="-128"/>
            </a:rPr>
            <a:t>1</a:t>
          </a:r>
          <a:r>
            <a:rPr kumimoji="1" lang="ja-JP" altLang="en-US" sz="900" b="1">
              <a:solidFill>
                <a:schemeClr val="tx1"/>
              </a:solidFill>
              <a:latin typeface="ＭＳ ゴシック" panose="020B0609070205080204" pitchFamily="49" charset="-128"/>
              <a:ea typeface="ＭＳ ゴシック" panose="020B0609070205080204" pitchFamily="49" charset="-128"/>
            </a:rPr>
            <a:t>年分</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800" b="0">
              <a:solidFill>
                <a:schemeClr val="tx1"/>
              </a:solidFill>
              <a:latin typeface="ＭＳ ゴシック" panose="020B0609070205080204" pitchFamily="49" charset="-128"/>
              <a:ea typeface="ＭＳ ゴシック" panose="020B0609070205080204" pitchFamily="49" charset="-128"/>
            </a:rPr>
            <a:t>　</a:t>
          </a:r>
          <a:r>
            <a:rPr kumimoji="1" lang="en-US" altLang="ja-JP" sz="800" b="0">
              <a:solidFill>
                <a:schemeClr val="tx1"/>
              </a:solidFill>
              <a:latin typeface="ＭＳ ゴシック" panose="020B0609070205080204" pitchFamily="49" charset="-128"/>
              <a:ea typeface="ＭＳ ゴシック" panose="020B0609070205080204" pitchFamily="49" charset="-128"/>
            </a:rPr>
            <a:t>(</a:t>
          </a:r>
          <a:r>
            <a:rPr kumimoji="1" lang="ja-JP" altLang="en-US" sz="800" b="0">
              <a:solidFill>
                <a:schemeClr val="tx1"/>
              </a:solidFill>
              <a:latin typeface="ＭＳ ゴシック" panose="020B0609070205080204" pitchFamily="49" charset="-128"/>
              <a:ea typeface="ＭＳ ゴシック" panose="020B0609070205080204" pitchFamily="49" charset="-128"/>
            </a:rPr>
            <a:t>実測</a:t>
          </a:r>
          <a:r>
            <a:rPr kumimoji="1" lang="en-US" altLang="ja-JP" sz="800" b="0">
              <a:solidFill>
                <a:schemeClr val="tx1"/>
              </a:solidFill>
              <a:latin typeface="ＭＳ ゴシック" panose="020B0609070205080204" pitchFamily="49" charset="-128"/>
              <a:ea typeface="ＭＳ ゴシック" panose="020B0609070205080204" pitchFamily="49" charset="-128"/>
            </a:rPr>
            <a:t>,</a:t>
          </a:r>
          <a:r>
            <a:rPr kumimoji="1" lang="ja-JP" altLang="en-US" sz="800" b="0">
              <a:solidFill>
                <a:schemeClr val="tx1"/>
              </a:solidFill>
              <a:latin typeface="ＭＳ ゴシック" panose="020B0609070205080204" pitchFamily="49" charset="-128"/>
              <a:ea typeface="ＭＳ ゴシック" panose="020B0609070205080204" pitchFamily="49" charset="-128"/>
            </a:rPr>
            <a:t>推計いずれ</a:t>
          </a:r>
          <a:endParaRPr kumimoji="1" lang="en-US" altLang="ja-JP" sz="8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800" b="0">
              <a:solidFill>
                <a:schemeClr val="tx1"/>
              </a:solidFill>
              <a:latin typeface="ＭＳ ゴシック" panose="020B0609070205080204" pitchFamily="49" charset="-128"/>
              <a:ea typeface="ＭＳ ゴシック" panose="020B0609070205080204" pitchFamily="49" charset="-128"/>
            </a:rPr>
            <a:t>　でも可、基点問わず）</a:t>
          </a:r>
          <a:endParaRPr kumimoji="1" lang="en-US" altLang="ja-JP" sz="8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b="0">
              <a:solidFill>
                <a:schemeClr val="tx1"/>
              </a:solidFill>
              <a:latin typeface="ＭＳ ゴシック" panose="020B0609070205080204" pitchFamily="49" charset="-128"/>
              <a:ea typeface="ＭＳ ゴシック" panose="020B0609070205080204" pitchFamily="49" charset="-128"/>
            </a:rPr>
            <a:t>・</a:t>
          </a:r>
          <a:r>
            <a:rPr kumimoji="1" lang="ja-JP" altLang="en-US" sz="900" b="1">
              <a:solidFill>
                <a:schemeClr val="tx1"/>
              </a:solidFill>
              <a:latin typeface="ＭＳ ゴシック" panose="020B0609070205080204" pitchFamily="49" charset="-128"/>
              <a:ea typeface="ＭＳ ゴシック" panose="020B0609070205080204" pitchFamily="49" charset="-128"/>
            </a:rPr>
            <a:t>単位</a:t>
          </a:r>
          <a:r>
            <a:rPr kumimoji="1" lang="ja-JP" altLang="en-US" sz="900" b="0">
              <a:solidFill>
                <a:schemeClr val="tx1"/>
              </a:solidFill>
              <a:latin typeface="ＭＳ ゴシック" panose="020B0609070205080204" pitchFamily="49" charset="-128"/>
              <a:ea typeface="ＭＳ ゴシック" panose="020B0609070205080204" pitchFamily="49" charset="-128"/>
            </a:rPr>
            <a:t>は種別に適した</a:t>
          </a:r>
          <a:endParaRPr kumimoji="1" lang="en-US" altLang="ja-JP" sz="9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b="0">
              <a:solidFill>
                <a:schemeClr val="tx1"/>
              </a:solidFill>
              <a:latin typeface="ＭＳ ゴシック" panose="020B0609070205080204" pitchFamily="49" charset="-128"/>
              <a:ea typeface="ＭＳ ゴシック" panose="020B0609070205080204" pitchFamily="49" charset="-128"/>
            </a:rPr>
            <a:t>　ものを選択</a:t>
          </a:r>
          <a:endParaRPr kumimoji="1" lang="en-US" altLang="ja-JP" sz="9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95250</xdr:colOff>
      <xdr:row>12</xdr:row>
      <xdr:rowOff>74084</xdr:rowOff>
    </xdr:from>
    <xdr:to>
      <xdr:col>12</xdr:col>
      <xdr:colOff>1585807</xdr:colOff>
      <xdr:row>15</xdr:row>
      <xdr:rowOff>223024</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a:xfrm>
          <a:off x="6581543" y="4358011"/>
          <a:ext cx="1490557" cy="1765867"/>
        </a:xfrm>
        <a:prstGeom prst="wedgeRoundRectCallout">
          <a:avLst>
            <a:gd name="adj1" fmla="val -42780"/>
            <a:gd name="adj2" fmla="val 26090"/>
            <a:gd name="adj3" fmla="val 16667"/>
          </a:avLst>
        </a:prstGeom>
        <a:solidFill>
          <a:schemeClr val="bg1"/>
        </a:solidFill>
        <a:ln w="12700">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spcCol="0" rtlCol="0" anchor="ctr" anchorCtr="0"/>
        <a:lstStyle/>
        <a:p>
          <a:pPr algn="l"/>
          <a:r>
            <a:rPr lang="ja-JP" altLang="en-US" sz="1000">
              <a:solidFill>
                <a:schemeClr val="tx1"/>
              </a:solidFill>
              <a:effectLst/>
              <a:latin typeface="+mn-lt"/>
              <a:ea typeface="+mn-ea"/>
              <a:cs typeface="+mn-cs"/>
            </a:rPr>
            <a:t>左側の</a:t>
          </a:r>
          <a:r>
            <a:rPr lang="ja-JP" altLang="ja-JP" sz="1000">
              <a:solidFill>
                <a:schemeClr val="tx1"/>
              </a:solidFill>
              <a:effectLst/>
              <a:latin typeface="+mn-lt"/>
              <a:ea typeface="+mn-ea"/>
              <a:cs typeface="+mn-cs"/>
            </a:rPr>
            <a:t>「対策分類」</a:t>
          </a:r>
          <a:r>
            <a:rPr lang="ja-JP" altLang="en-US" sz="1000">
              <a:solidFill>
                <a:schemeClr val="tx1"/>
              </a:solidFill>
              <a:effectLst/>
              <a:latin typeface="+mn-lt"/>
              <a:ea typeface="+mn-ea"/>
              <a:cs typeface="+mn-cs"/>
            </a:rPr>
            <a:t>で、</a:t>
          </a:r>
          <a:endParaRPr lang="en-US" altLang="ja-JP" sz="1000">
            <a:solidFill>
              <a:schemeClr val="tx1"/>
            </a:solidFill>
            <a:effectLst/>
            <a:latin typeface="+mn-lt"/>
            <a:ea typeface="+mn-ea"/>
            <a:cs typeface="+mn-cs"/>
          </a:endParaRPr>
        </a:p>
        <a:p>
          <a:pPr algn="l"/>
          <a:r>
            <a:rPr lang="ja-JP" altLang="ja-JP" sz="1000">
              <a:solidFill>
                <a:schemeClr val="tx1"/>
              </a:solidFill>
              <a:effectLst/>
              <a:latin typeface="+mn-lt"/>
              <a:ea typeface="+mn-ea"/>
              <a:cs typeface="+mn-cs"/>
            </a:rPr>
            <a:t>「</a:t>
          </a:r>
          <a:r>
            <a:rPr lang="ja-JP" altLang="ja-JP" sz="1000" b="1">
              <a:solidFill>
                <a:srgbClr val="CC3300"/>
              </a:solidFill>
              <a:effectLst/>
              <a:latin typeface="+mn-lt"/>
              <a:ea typeface="+mn-ea"/>
              <a:cs typeface="+mn-cs"/>
            </a:rPr>
            <a:t>低炭素電気へ切替</a:t>
          </a:r>
          <a:r>
            <a:rPr lang="ja-JP" altLang="ja-JP" sz="1000">
              <a:solidFill>
                <a:schemeClr val="tx1"/>
              </a:solidFill>
              <a:effectLst/>
              <a:latin typeface="+mn-lt"/>
              <a:ea typeface="+mn-ea"/>
              <a:cs typeface="+mn-cs"/>
            </a:rPr>
            <a:t>」</a:t>
          </a:r>
          <a:endParaRPr lang="en-US" altLang="ja-JP" sz="1000">
            <a:solidFill>
              <a:schemeClr val="tx1"/>
            </a:solidFill>
            <a:effectLst/>
            <a:latin typeface="+mn-lt"/>
            <a:ea typeface="+mn-ea"/>
            <a:cs typeface="+mn-cs"/>
          </a:endParaRPr>
        </a:p>
        <a:p>
          <a:pPr algn="l"/>
          <a:r>
            <a:rPr kumimoji="1" lang="ja-JP" altLang="en-US" sz="1000" b="0">
              <a:solidFill>
                <a:schemeClr val="tx1"/>
              </a:solidFill>
              <a:effectLst/>
              <a:latin typeface="+mn-lt"/>
              <a:ea typeface="+mn-ea"/>
              <a:cs typeface="+mn-cs"/>
            </a:rPr>
            <a:t>を選択した場合、</a:t>
          </a:r>
          <a:endParaRPr kumimoji="1" lang="en-US" altLang="ja-JP" sz="1000" b="0">
            <a:solidFill>
              <a:schemeClr val="tx1"/>
            </a:solidFill>
            <a:effectLst/>
            <a:latin typeface="+mn-lt"/>
            <a:ea typeface="+mn-ea"/>
            <a:cs typeface="+mn-cs"/>
          </a:endParaRPr>
        </a:p>
        <a:p>
          <a:pPr algn="l"/>
          <a:r>
            <a:rPr kumimoji="1" lang="ja-JP" altLang="en-US" sz="1000" b="0">
              <a:solidFill>
                <a:schemeClr val="tx1"/>
              </a:solidFill>
              <a:effectLst/>
              <a:latin typeface="+mn-lt"/>
              <a:ea typeface="+mn-ea"/>
              <a:cs typeface="+mn-cs"/>
            </a:rPr>
            <a:t>計算シート最右列の</a:t>
          </a:r>
          <a:endParaRPr kumimoji="1" lang="en-US" altLang="ja-JP" sz="1000" b="0">
            <a:solidFill>
              <a:schemeClr val="tx1"/>
            </a:solidFill>
            <a:effectLst/>
            <a:latin typeface="+mn-lt"/>
            <a:ea typeface="+mn-ea"/>
            <a:cs typeface="+mn-cs"/>
          </a:endParaRPr>
        </a:p>
        <a:p>
          <a:pPr algn="l"/>
          <a:r>
            <a:rPr kumimoji="1" lang="ja-JP" altLang="en-US" sz="1000" b="0">
              <a:solidFill>
                <a:schemeClr val="tx1"/>
              </a:solidFill>
              <a:effectLst/>
              <a:latin typeface="+mn-lt"/>
              <a:ea typeface="+mn-ea"/>
              <a:cs typeface="+mn-cs"/>
            </a:rPr>
            <a:t>「</a:t>
          </a:r>
          <a:r>
            <a:rPr kumimoji="1" lang="ja-JP" altLang="en-US" sz="1000" b="1">
              <a:solidFill>
                <a:schemeClr val="tx1"/>
              </a:solidFill>
              <a:effectLst/>
              <a:latin typeface="+mn-lt"/>
              <a:ea typeface="+mn-ea"/>
              <a:cs typeface="+mn-cs"/>
            </a:rPr>
            <a:t>電気の調整後</a:t>
          </a:r>
          <a:endParaRPr kumimoji="1" lang="en-US" altLang="ja-JP" sz="1000" b="1">
            <a:solidFill>
              <a:schemeClr val="tx1"/>
            </a:solidFill>
            <a:effectLst/>
            <a:latin typeface="+mn-lt"/>
            <a:ea typeface="+mn-ea"/>
            <a:cs typeface="+mn-cs"/>
          </a:endParaRPr>
        </a:p>
        <a:p>
          <a:pPr algn="l"/>
          <a:r>
            <a:rPr kumimoji="1" lang="ja-JP" altLang="en-US" sz="1000" b="1">
              <a:solidFill>
                <a:schemeClr val="tx1"/>
              </a:solidFill>
              <a:effectLst/>
              <a:latin typeface="+mn-lt"/>
              <a:ea typeface="+mn-ea"/>
              <a:cs typeface="+mn-cs"/>
            </a:rPr>
            <a:t>排出係数</a:t>
          </a:r>
          <a:r>
            <a:rPr kumimoji="1" lang="en-US" altLang="ja-JP" sz="1000" b="0">
              <a:solidFill>
                <a:schemeClr val="tx1"/>
              </a:solidFill>
              <a:effectLst/>
              <a:latin typeface="+mn-lt"/>
              <a:ea typeface="+mn-ea"/>
              <a:cs typeface="+mn-cs"/>
            </a:rPr>
            <a:t>(t-CO2/kWh)</a:t>
          </a:r>
          <a:r>
            <a:rPr kumimoji="1" lang="ja-JP" altLang="en-US" sz="1000" b="0">
              <a:solidFill>
                <a:schemeClr val="tx1"/>
              </a:solidFill>
              <a:effectLst/>
              <a:latin typeface="+mn-lt"/>
              <a:ea typeface="+mn-ea"/>
              <a:cs typeface="+mn-cs"/>
            </a:rPr>
            <a:t>」</a:t>
          </a:r>
          <a:endParaRPr kumimoji="1" lang="en-US" altLang="ja-JP" sz="1000" b="0">
            <a:solidFill>
              <a:schemeClr val="tx1"/>
            </a:solidFill>
            <a:effectLst/>
            <a:latin typeface="+mn-lt"/>
            <a:ea typeface="+mn-ea"/>
            <a:cs typeface="+mn-cs"/>
          </a:endParaRPr>
        </a:p>
        <a:p>
          <a:pPr algn="l"/>
          <a:r>
            <a:rPr kumimoji="1" lang="ja-JP" altLang="en-US" sz="1000" b="0">
              <a:solidFill>
                <a:schemeClr val="tx1"/>
              </a:solidFill>
              <a:effectLst/>
              <a:latin typeface="+mn-lt"/>
              <a:ea typeface="+mn-ea"/>
              <a:cs typeface="+mn-cs"/>
            </a:rPr>
            <a:t>について、</a:t>
          </a:r>
          <a:r>
            <a:rPr kumimoji="1" lang="ja-JP" altLang="en-US" sz="1000" b="1">
              <a:solidFill>
                <a:schemeClr val="tx1"/>
              </a:solidFill>
              <a:effectLst/>
              <a:latin typeface="+mn-lt"/>
              <a:ea typeface="+mn-ea"/>
              <a:cs typeface="+mn-cs"/>
            </a:rPr>
            <a:t>切替えの</a:t>
          </a:r>
          <a:endParaRPr kumimoji="1" lang="en-US" altLang="ja-JP" sz="1000" b="1">
            <a:solidFill>
              <a:schemeClr val="tx1"/>
            </a:solidFill>
            <a:effectLst/>
            <a:latin typeface="+mn-lt"/>
            <a:ea typeface="+mn-ea"/>
            <a:cs typeface="+mn-cs"/>
          </a:endParaRPr>
        </a:p>
        <a:p>
          <a:pPr algn="l"/>
          <a:r>
            <a:rPr kumimoji="1" lang="ja-JP" altLang="en-US" sz="1000" b="1">
              <a:solidFill>
                <a:schemeClr val="tx1"/>
              </a:solidFill>
              <a:effectLst/>
              <a:latin typeface="+mn-lt"/>
              <a:ea typeface="+mn-ea"/>
              <a:cs typeface="+mn-cs"/>
            </a:rPr>
            <a:t>前と後の値</a:t>
          </a:r>
          <a:r>
            <a:rPr kumimoji="1" lang="ja-JP" altLang="en-US" sz="1000" b="0">
              <a:solidFill>
                <a:schemeClr val="tx1"/>
              </a:solidFill>
              <a:effectLst/>
              <a:latin typeface="+mn-lt"/>
              <a:ea typeface="+mn-ea"/>
              <a:cs typeface="+mn-cs"/>
            </a:rPr>
            <a:t>を記入</a:t>
          </a:r>
          <a:endParaRPr kumimoji="1" lang="en-US" altLang="ja-JP" sz="1000" b="0">
            <a:solidFill>
              <a:schemeClr val="tx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flipV="1">
          <a:off x="0" y="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flipV="1">
          <a:off x="0" y="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 name="Line 3">
          <a:extLst>
            <a:ext uri="{FF2B5EF4-FFF2-40B4-BE49-F238E27FC236}">
              <a16:creationId xmlns:a16="http://schemas.microsoft.com/office/drawing/2014/main" id="{00000000-0008-0000-0600-000004000000}"/>
            </a:ext>
          </a:extLst>
        </xdr:cNvPr>
        <xdr:cNvSpPr>
          <a:spLocks noChangeShapeType="1"/>
        </xdr:cNvSpPr>
      </xdr:nvSpPr>
      <xdr:spPr bwMode="auto">
        <a:xfrm flipV="1">
          <a:off x="0" y="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66675</xdr:colOff>
          <xdr:row>5</xdr:row>
          <xdr:rowOff>38100</xdr:rowOff>
        </xdr:from>
        <xdr:to>
          <xdr:col>0</xdr:col>
          <xdr:colOff>285750</xdr:colOff>
          <xdr:row>5</xdr:row>
          <xdr:rowOff>171450</xdr:rowOff>
        </xdr:to>
        <xdr:sp macro="" textlink="">
          <xdr:nvSpPr>
            <xdr:cNvPr id="59404" name="Check Box 12" hidden="1">
              <a:extLst>
                <a:ext uri="{63B3BB69-23CF-44E3-9099-C40C66FF867C}">
                  <a14:compatExt spid="_x0000_s59404"/>
                </a:ext>
                <a:ext uri="{FF2B5EF4-FFF2-40B4-BE49-F238E27FC236}">
                  <a16:creationId xmlns:a16="http://schemas.microsoft.com/office/drawing/2014/main" id="{00000000-0008-0000-0600-00000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xdr:row>
          <xdr:rowOff>38100</xdr:rowOff>
        </xdr:from>
        <xdr:to>
          <xdr:col>0</xdr:col>
          <xdr:colOff>285750</xdr:colOff>
          <xdr:row>6</xdr:row>
          <xdr:rowOff>171450</xdr:rowOff>
        </xdr:to>
        <xdr:sp macro="" textlink="">
          <xdr:nvSpPr>
            <xdr:cNvPr id="59405" name="Check Box 13" hidden="1">
              <a:extLst>
                <a:ext uri="{63B3BB69-23CF-44E3-9099-C40C66FF867C}">
                  <a14:compatExt spid="_x0000_s59405"/>
                </a:ext>
                <a:ext uri="{FF2B5EF4-FFF2-40B4-BE49-F238E27FC236}">
                  <a16:creationId xmlns:a16="http://schemas.microsoft.com/office/drawing/2014/main" id="{00000000-0008-0000-0600-00000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xdr:row>
          <xdr:rowOff>38100</xdr:rowOff>
        </xdr:from>
        <xdr:to>
          <xdr:col>0</xdr:col>
          <xdr:colOff>285750</xdr:colOff>
          <xdr:row>7</xdr:row>
          <xdr:rowOff>171450</xdr:rowOff>
        </xdr:to>
        <xdr:sp macro="" textlink="">
          <xdr:nvSpPr>
            <xdr:cNvPr id="59406" name="Check Box 14" hidden="1">
              <a:extLst>
                <a:ext uri="{63B3BB69-23CF-44E3-9099-C40C66FF867C}">
                  <a14:compatExt spid="_x0000_s59406"/>
                </a:ext>
                <a:ext uri="{FF2B5EF4-FFF2-40B4-BE49-F238E27FC236}">
                  <a16:creationId xmlns:a16="http://schemas.microsoft.com/office/drawing/2014/main" id="{00000000-0008-0000-0600-00000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xdr:row>
          <xdr:rowOff>38100</xdr:rowOff>
        </xdr:from>
        <xdr:to>
          <xdr:col>0</xdr:col>
          <xdr:colOff>285750</xdr:colOff>
          <xdr:row>8</xdr:row>
          <xdr:rowOff>171450</xdr:rowOff>
        </xdr:to>
        <xdr:sp macro="" textlink="">
          <xdr:nvSpPr>
            <xdr:cNvPr id="59407" name="Check Box 15" hidden="1">
              <a:extLst>
                <a:ext uri="{63B3BB69-23CF-44E3-9099-C40C66FF867C}">
                  <a14:compatExt spid="_x0000_s59407"/>
                </a:ext>
                <a:ext uri="{FF2B5EF4-FFF2-40B4-BE49-F238E27FC236}">
                  <a16:creationId xmlns:a16="http://schemas.microsoft.com/office/drawing/2014/main" id="{00000000-0008-0000-0600-00000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xdr:row>
          <xdr:rowOff>38100</xdr:rowOff>
        </xdr:from>
        <xdr:to>
          <xdr:col>0</xdr:col>
          <xdr:colOff>285750</xdr:colOff>
          <xdr:row>9</xdr:row>
          <xdr:rowOff>171450</xdr:rowOff>
        </xdr:to>
        <xdr:sp macro="" textlink="">
          <xdr:nvSpPr>
            <xdr:cNvPr id="59408" name="Check Box 16" hidden="1">
              <a:extLst>
                <a:ext uri="{63B3BB69-23CF-44E3-9099-C40C66FF867C}">
                  <a14:compatExt spid="_x0000_s59408"/>
                </a:ext>
                <a:ext uri="{FF2B5EF4-FFF2-40B4-BE49-F238E27FC236}">
                  <a16:creationId xmlns:a16="http://schemas.microsoft.com/office/drawing/2014/main" id="{00000000-0008-0000-0600-00001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xdr:row>
          <xdr:rowOff>38100</xdr:rowOff>
        </xdr:from>
        <xdr:to>
          <xdr:col>0</xdr:col>
          <xdr:colOff>285750</xdr:colOff>
          <xdr:row>10</xdr:row>
          <xdr:rowOff>171450</xdr:rowOff>
        </xdr:to>
        <xdr:sp macro="" textlink="">
          <xdr:nvSpPr>
            <xdr:cNvPr id="59409" name="Check Box 17" hidden="1">
              <a:extLst>
                <a:ext uri="{63B3BB69-23CF-44E3-9099-C40C66FF867C}">
                  <a14:compatExt spid="_x0000_s59409"/>
                </a:ext>
                <a:ext uri="{FF2B5EF4-FFF2-40B4-BE49-F238E27FC236}">
                  <a16:creationId xmlns:a16="http://schemas.microsoft.com/office/drawing/2014/main" id="{00000000-0008-0000-0600-00001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11</xdr:row>
          <xdr:rowOff>38100</xdr:rowOff>
        </xdr:from>
        <xdr:to>
          <xdr:col>0</xdr:col>
          <xdr:colOff>285750</xdr:colOff>
          <xdr:row>11</xdr:row>
          <xdr:rowOff>171450</xdr:rowOff>
        </xdr:to>
        <xdr:sp macro="" textlink="">
          <xdr:nvSpPr>
            <xdr:cNvPr id="59410" name="Check Box 18" hidden="1">
              <a:extLst>
                <a:ext uri="{63B3BB69-23CF-44E3-9099-C40C66FF867C}">
                  <a14:compatExt spid="_x0000_s59410"/>
                </a:ext>
                <a:ext uri="{FF2B5EF4-FFF2-40B4-BE49-F238E27FC236}">
                  <a16:creationId xmlns:a16="http://schemas.microsoft.com/office/drawing/2014/main" id="{00000000-0008-0000-0600-00001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12</xdr:row>
          <xdr:rowOff>38100</xdr:rowOff>
        </xdr:from>
        <xdr:to>
          <xdr:col>0</xdr:col>
          <xdr:colOff>285750</xdr:colOff>
          <xdr:row>12</xdr:row>
          <xdr:rowOff>171450</xdr:rowOff>
        </xdr:to>
        <xdr:sp macro="" textlink="">
          <xdr:nvSpPr>
            <xdr:cNvPr id="59411" name="Check Box 19" hidden="1">
              <a:extLst>
                <a:ext uri="{63B3BB69-23CF-44E3-9099-C40C66FF867C}">
                  <a14:compatExt spid="_x0000_s59411"/>
                </a:ext>
                <a:ext uri="{FF2B5EF4-FFF2-40B4-BE49-F238E27FC236}">
                  <a16:creationId xmlns:a16="http://schemas.microsoft.com/office/drawing/2014/main" id="{00000000-0008-0000-0600-00001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9</xdr:col>
      <xdr:colOff>595323</xdr:colOff>
      <xdr:row>0</xdr:row>
      <xdr:rowOff>216693</xdr:rowOff>
    </xdr:from>
    <xdr:to>
      <xdr:col>12</xdr:col>
      <xdr:colOff>627073</xdr:colOff>
      <xdr:row>1</xdr:row>
      <xdr:rowOff>154780</xdr:rowOff>
    </xdr:to>
    <xdr:grpSp>
      <xdr:nvGrpSpPr>
        <xdr:cNvPr id="2" name="グループ化 1">
          <a:extLst>
            <a:ext uri="{FF2B5EF4-FFF2-40B4-BE49-F238E27FC236}">
              <a16:creationId xmlns:a16="http://schemas.microsoft.com/office/drawing/2014/main" id="{00000000-0008-0000-0800-000002000000}"/>
            </a:ext>
          </a:extLst>
        </xdr:cNvPr>
        <xdr:cNvGrpSpPr/>
      </xdr:nvGrpSpPr>
      <xdr:grpSpPr>
        <a:xfrm>
          <a:off x="7286636" y="216693"/>
          <a:ext cx="2460625" cy="152400"/>
          <a:chOff x="54875908" y="921883"/>
          <a:chExt cx="2460623" cy="166687"/>
        </a:xfrm>
      </xdr:grpSpPr>
      <xdr:sp macro="[1]!Sort_Jisyu_Number" textlink="">
        <xdr:nvSpPr>
          <xdr:cNvPr id="3" name="角丸四角形 2">
            <a:extLst>
              <a:ext uri="{FF2B5EF4-FFF2-40B4-BE49-F238E27FC236}">
                <a16:creationId xmlns:a16="http://schemas.microsoft.com/office/drawing/2014/main" id="{00000000-0008-0000-0800-000003000000}"/>
              </a:ext>
            </a:extLst>
          </xdr:cNvPr>
          <xdr:cNvSpPr/>
        </xdr:nvSpPr>
        <xdr:spPr>
          <a:xfrm>
            <a:off x="56627372" y="921883"/>
            <a:ext cx="709159"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連番順</a:t>
            </a:r>
          </a:p>
        </xdr:txBody>
      </xdr:sp>
      <xdr:sp macro="[1]!Sort_Jisyu_Rate" textlink="">
        <xdr:nvSpPr>
          <xdr:cNvPr id="4" name="角丸四角形 3">
            <a:extLst>
              <a:ext uri="{FF2B5EF4-FFF2-40B4-BE49-F238E27FC236}">
                <a16:creationId xmlns:a16="http://schemas.microsoft.com/office/drawing/2014/main" id="{00000000-0008-0000-0800-000004000000}"/>
              </a:ext>
            </a:extLst>
          </xdr:cNvPr>
          <xdr:cNvSpPr/>
        </xdr:nvSpPr>
        <xdr:spPr>
          <a:xfrm>
            <a:off x="55768875" y="921883"/>
            <a:ext cx="720612"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削減率順</a:t>
            </a:r>
          </a:p>
        </xdr:txBody>
      </xdr:sp>
      <xdr:sp macro="[1]!Sort_Jisyu_Volume" textlink="">
        <xdr:nvSpPr>
          <xdr:cNvPr id="5" name="角丸四角形 4">
            <a:extLst>
              <a:ext uri="{FF2B5EF4-FFF2-40B4-BE49-F238E27FC236}">
                <a16:creationId xmlns:a16="http://schemas.microsoft.com/office/drawing/2014/main" id="{00000000-0008-0000-0800-000005000000}"/>
              </a:ext>
            </a:extLst>
          </xdr:cNvPr>
          <xdr:cNvSpPr/>
        </xdr:nvSpPr>
        <xdr:spPr>
          <a:xfrm>
            <a:off x="54875908" y="921883"/>
            <a:ext cx="720612"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削減量順</a:t>
            </a:r>
          </a:p>
        </xdr:txBody>
      </xdr:sp>
    </xdr:grp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29872;&#22659;&#21109;&#36896;&#23616;\Users\U2200357\Desktop\&#19968;&#26178;&#12501;&#12449;&#12452;&#12523;\01_&#25552;&#20986;&#12501;&#12449;&#12452;&#12523;&#12539;&#24773;&#22577;&#20966;&#29702;&#12484;&#12540;&#12523;_R04_2022.11.1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29872;&#22659;&#21109;&#36896;&#23616;\Users\Noro_Shoji\Desktop\2022.03.06\3.08_&#23550;&#24540;&#20998;\&#27096;&#24335;_R04_v01_&#32048;&#21063;&#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29872;&#22659;&#21109;&#36896;&#23616;\Users\user\Desktop\MyData\_21-08_&#27178;&#27996;&#24066;&#23550;&#24540;\&#20196;&#21644;2&#24180;&#65288;20-09&#65289;\01_&#12469;&#12540;&#12496;&#12540;pickUp2\12&#20196;&#21644;02&#24180;&#24230;\00_&#12510;&#12491;&#12517;&#12450;&#12523;&#12289;&#27096;&#24335;&#31561;\01_R02&#27096;&#24335;\03_&#26032;&#22577;&#21578;&#26360;\R02-houkokusyo-ver.3.08.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29872;&#22659;&#21109;&#36896;&#23616;\Users\06110238\&#20181;&#20107;&#38306;&#20418;\&#26989;&#21209;&#38306;&#36899;\&#35336;&#30011;&#26360;&#21046;&#24230;\2022&#24180;&#24230;\01&#26376;\R4&#24180;&#22577;&#21578;&#12487;&#12540;&#12479;\&#38598;&#35336;&#32080;&#26524;_&#33258;&#20027;&#30340;&#23550;&#31574;&#21066;&#28187;&#37327;&#12394;&#12393;2022.11.25&#26178;&#288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書2"/>
      <sheetName val="報告書2"/>
      <sheetName val="旧様式2"/>
      <sheetName val="操作シート"/>
      <sheetName val="事業者一覧"/>
      <sheetName val="集計表"/>
      <sheetName val="3-1"/>
      <sheetName val="3-2"/>
      <sheetName val="3-6"/>
      <sheetName val="図3-3,4"/>
      <sheetName val="3-9"/>
      <sheetName val="3-10"/>
      <sheetName val="集計自主個別"/>
      <sheetName val="集計自主事業者別"/>
      <sheetName val="特記事項企業間連携"/>
      <sheetName val="計画書"/>
      <sheetName val="報告書"/>
      <sheetName val="旧様式"/>
      <sheetName val="自主項目"/>
      <sheetName val="目標対策"/>
      <sheetName val="計画個別"/>
      <sheetName val="報告個別"/>
      <sheetName val="旧報個別"/>
      <sheetName val="評価公表"/>
      <sheetName val="通知計画"/>
      <sheetName val="通知報告"/>
      <sheetName val="File情報"/>
      <sheetName val="エラー"/>
      <sheetName val="VBA(暫定)"/>
      <sheetName val="01_提出ファイル・情報処理ツール_R04_2022.11"/>
    </sheetNames>
    <definedNames>
      <definedName name="Sort_Jisyu_Number"/>
      <definedName name="Sort_Jisyu_Rate"/>
      <definedName name="Sort_Jisyu_Volume"/>
    </definedNames>
    <sheetDataSet>
      <sheetData sheetId="0"/>
      <sheetData sheetId="1"/>
      <sheetData sheetId="2"/>
      <sheetData sheetId="3">
        <row r="7">
          <cell r="Z7">
            <v>2021</v>
          </cell>
        </row>
        <row r="22">
          <cell r="AF22" t="str">
            <v>シートセット名</v>
          </cell>
        </row>
        <row r="29">
          <cell r="G29">
            <v>44873</v>
          </cell>
        </row>
      </sheetData>
      <sheetData sheetId="4">
        <row r="2">
          <cell r="P2">
            <v>44855</v>
          </cell>
          <cell r="CL2" t="str">
            <v>■ R3年度 立入見送り情報控え</v>
          </cell>
        </row>
        <row r="3">
          <cell r="Z3" t="str">
            <v>★=IF(VLOOKUP(U7,'[進行管理表(R03)_ver38.xlsm]事業者別'!$C:$BO,7,0)★="","",VLOOKUP(U7,'[進行管理表(R03)_ver38.xlsm]事業者別'!$C:$BO,7,0))</v>
          </cell>
          <cell r="AA3" t="str">
            <v>★=IF(VLOOKUP(U7,'[進行管理表(R03)_ver38.xlsm]事業者別'!$C:$BO,46,0)★="","",VLOOKUP(U7,'[進行管理表(R03)_ver38.xlsm]事業者別'!$C:$BO,46,0))</v>
          </cell>
          <cell r="AB3" t="str">
            <v>★=IF(VLOOKUP(U7,'[進行管理表(R03)_ver38.xlsm]事業者別'!$C:$BO,49,0)★="","",VLOOKUP(U7,'[進行管理表(R03)_ver38.xlsm]事業者別'!$C:$BO,49,0))</v>
          </cell>
          <cell r="AC3" t="str">
            <v>★=IF(VLOOKUP(U7,'[進行管理表(R03)_ver38.xlsm]事業者別'!$C:$BO,52,0)★="","",VLOOKUP(U7,'[進行管理表(R03)_ver38.xlsm]事業者別'!$C:$BO,52,0))</v>
          </cell>
        </row>
        <row r="4">
          <cell r="U4" t="str">
            <v>報告書</v>
          </cell>
          <cell r="AA4" t="str">
            <v>報告年度:</v>
          </cell>
          <cell r="AB4">
            <v>2021</v>
          </cell>
          <cell r="AC4" t="str">
            <v>313件</v>
          </cell>
        </row>
        <row r="5">
          <cell r="U5" t="str">
            <v>連番</v>
          </cell>
          <cell r="V5" t="str">
            <v>事業者名称</v>
          </cell>
          <cell r="W5" t="str">
            <v>事業者
名カナ</v>
          </cell>
          <cell r="X5" t="str">
            <v>計画開始
年度</v>
          </cell>
          <cell r="Y5" t="str">
            <v>事業者ID</v>
          </cell>
          <cell r="Z5" t="str">
            <v>審査担当</v>
          </cell>
          <cell r="AA5" t="str">
            <v>形式審査完了</v>
          </cell>
          <cell r="AB5" t="str">
            <v>内容審査完了</v>
          </cell>
          <cell r="AC5" t="str">
            <v>職員審査完了</v>
          </cell>
          <cell r="CL5" t="str">
            <v>連番</v>
          </cell>
          <cell r="CM5" t="str">
            <v>事業者名</v>
          </cell>
          <cell r="CN5" t="str">
            <v>備考</v>
          </cell>
        </row>
        <row r="6">
          <cell r="U6" t="str">
            <v>連番</v>
          </cell>
          <cell r="V6" t="str">
            <v>事業者名称</v>
          </cell>
          <cell r="W6" t="str">
            <v>事業者
名カナ</v>
          </cell>
          <cell r="X6" t="str">
            <v>計画開始
年度</v>
          </cell>
          <cell r="Y6" t="str">
            <v>事業者ID</v>
          </cell>
          <cell r="Z6" t="str">
            <v>内容審査完了</v>
          </cell>
          <cell r="AA6" t="str">
            <v>職員審査完了</v>
          </cell>
          <cell r="AB6" t="str">
            <v>PDF
変換日</v>
          </cell>
          <cell r="AC6" t="str">
            <v>PDF
審査日</v>
          </cell>
        </row>
        <row r="7">
          <cell r="U7" t="str">
            <v>001</v>
          </cell>
          <cell r="V7" t="str">
            <v>株式会社レインズインターナショナル</v>
          </cell>
          <cell r="W7" t="str">
            <v>ﾚｲﾝｽﾞｲﾝﾀｰﾅｼｮﾅﾙ</v>
          </cell>
          <cell r="X7">
            <v>2019</v>
          </cell>
          <cell r="Y7" t="str">
            <v>2076001</v>
          </cell>
          <cell r="Z7" t="str">
            <v>野呂</v>
          </cell>
          <cell r="AA7">
            <v>44799</v>
          </cell>
          <cell r="CL7">
            <v>125</v>
          </cell>
          <cell r="CM7" t="str">
            <v>高梨乳業株式会社</v>
          </cell>
          <cell r="CN7" t="str">
            <v>コロナ新株の流行に伴い見送り（打合せ記録簿を参照のこと）</v>
          </cell>
        </row>
        <row r="8">
          <cell r="U8" t="str">
            <v>004</v>
          </cell>
          <cell r="V8" t="str">
            <v>ウエルシア薬局株式会社</v>
          </cell>
          <cell r="W8" t="str">
            <v>ｳｴﾙｼｱﾔｯｷｮｸ</v>
          </cell>
          <cell r="X8">
            <v>2019</v>
          </cell>
          <cell r="Y8" t="str">
            <v>1060004</v>
          </cell>
          <cell r="Z8" t="str">
            <v>飯岡</v>
          </cell>
          <cell r="AA8">
            <v>44804</v>
          </cell>
          <cell r="AC8">
            <v>44845</v>
          </cell>
          <cell r="CL8">
            <v>137</v>
          </cell>
          <cell r="CM8" t="str">
            <v>株式会社横浜都市みらい</v>
          </cell>
          <cell r="CN8" t="str">
            <v>コロナ対策のためWeb会議希望だったが見送り（打合せ記録簿を参照のこと）</v>
          </cell>
        </row>
        <row r="9">
          <cell r="U9" t="str">
            <v>005</v>
          </cell>
          <cell r="V9" t="str">
            <v>株式会社ホテル、ニューグランド</v>
          </cell>
          <cell r="W9" t="str">
            <v>ﾎﾃﾙ、ﾆｭｰｸﾞﾗﾝﾄﾞ</v>
          </cell>
          <cell r="X9">
            <v>2019</v>
          </cell>
          <cell r="Y9" t="str">
            <v>1075005</v>
          </cell>
          <cell r="Z9" t="str">
            <v>飯岡</v>
          </cell>
          <cell r="AA9">
            <v>44791</v>
          </cell>
          <cell r="AB9">
            <v>44806</v>
          </cell>
          <cell r="AC9">
            <v>44813</v>
          </cell>
          <cell r="CL9">
            <v>149</v>
          </cell>
          <cell r="CM9" t="str">
            <v>株式会社トヨタオートモールクリエイト</v>
          </cell>
          <cell r="CN9" t="str">
            <v>まん延防止重点措置に伴い見送り（打合せ記録簿を参照のこと）</v>
          </cell>
        </row>
        <row r="10">
          <cell r="U10" t="str">
            <v>006</v>
          </cell>
          <cell r="V10" t="str">
            <v>富士シティオ株式会社</v>
          </cell>
          <cell r="W10" t="str">
            <v>ﾌｼﾞｼﾃｨｵ</v>
          </cell>
          <cell r="X10">
            <v>2019</v>
          </cell>
          <cell r="Y10" t="str">
            <v>1058006</v>
          </cell>
          <cell r="Z10" t="str">
            <v>飯岡</v>
          </cell>
          <cell r="AA10">
            <v>44791</v>
          </cell>
          <cell r="AB10">
            <v>44853</v>
          </cell>
          <cell r="CL10">
            <v>170</v>
          </cell>
          <cell r="CM10" t="str">
            <v>林精鋼株式会社</v>
          </cell>
          <cell r="CN10" t="str">
            <v>温暖化対策賞を含め辞退（立入報告書・記録表を参照のこと。）</v>
          </cell>
        </row>
        <row r="11">
          <cell r="U11" t="str">
            <v>007</v>
          </cell>
          <cell r="V11" t="str">
            <v>株式会社インテック</v>
          </cell>
          <cell r="W11" t="str">
            <v>ｲﾝﾃｯｸ</v>
          </cell>
          <cell r="X11">
            <v>2019</v>
          </cell>
          <cell r="Y11" t="str">
            <v>1039007</v>
          </cell>
          <cell r="Z11" t="str">
            <v>飯岡</v>
          </cell>
          <cell r="AA11">
            <v>44778</v>
          </cell>
          <cell r="AB11">
            <v>44806</v>
          </cell>
          <cell r="AC11">
            <v>44813</v>
          </cell>
          <cell r="CL11">
            <v>276</v>
          </cell>
          <cell r="CM11" t="str">
            <v>株式会社アクティオ</v>
          </cell>
          <cell r="CN11" t="str">
            <v>まん延防止重点措置に伴い問い合わせがあり見送り（打合せ記録簿を参照のこと）</v>
          </cell>
        </row>
        <row r="12">
          <cell r="U12" t="str">
            <v>008</v>
          </cell>
          <cell r="V12" t="str">
            <v>三和交通株式会社</v>
          </cell>
          <cell r="W12" t="str">
            <v>ｻﾝﾜｺｳﾂｳ</v>
          </cell>
          <cell r="X12">
            <v>2019</v>
          </cell>
          <cell r="Y12" t="str">
            <v>3043008</v>
          </cell>
          <cell r="Z12" t="str">
            <v>飯岡</v>
          </cell>
          <cell r="AA12">
            <v>44804</v>
          </cell>
          <cell r="AB12">
            <v>44811</v>
          </cell>
          <cell r="AC12">
            <v>44817</v>
          </cell>
          <cell r="CL12">
            <v>284</v>
          </cell>
          <cell r="CM12" t="str">
            <v>株式会社横浜国際平和会議場</v>
          </cell>
          <cell r="CN12" t="str">
            <v>温暖化対策賞を含め辞退（打合せ記録簿を参照のこと）</v>
          </cell>
        </row>
        <row r="13">
          <cell r="U13" t="str">
            <v>010</v>
          </cell>
          <cell r="V13" t="str">
            <v>株式会社アズマ</v>
          </cell>
          <cell r="W13" t="str">
            <v>ｱｽﾞﾏ</v>
          </cell>
          <cell r="X13">
            <v>2019</v>
          </cell>
          <cell r="Y13" t="str">
            <v>1024010</v>
          </cell>
          <cell r="Z13" t="str">
            <v>飯岡</v>
          </cell>
          <cell r="AA13">
            <v>44783</v>
          </cell>
          <cell r="AB13">
            <v>44839</v>
          </cell>
          <cell r="AC13">
            <v>44841</v>
          </cell>
          <cell r="CL13">
            <v>329</v>
          </cell>
          <cell r="CM13" t="str">
            <v>西濃運輸株式会社</v>
          </cell>
          <cell r="CN13" t="str">
            <v>日程の折り合いがつかず見送り（打合せ記録簿を参照のこと）</v>
          </cell>
        </row>
        <row r="14">
          <cell r="U14" t="str">
            <v>012</v>
          </cell>
          <cell r="V14" t="str">
            <v>メトロ自動車株式会社</v>
          </cell>
          <cell r="W14" t="str">
            <v>ﾒﾄﾛｼﾞﾄﾞｳｼｬ</v>
          </cell>
          <cell r="X14">
            <v>2019</v>
          </cell>
          <cell r="Y14" t="str">
            <v>3043012</v>
          </cell>
          <cell r="Z14" t="str">
            <v>野呂</v>
          </cell>
          <cell r="AA14">
            <v>44735</v>
          </cell>
          <cell r="CL14">
            <v>390</v>
          </cell>
          <cell r="CM14" t="str">
            <v>京セラＳＯＣ株式会社</v>
          </cell>
          <cell r="CN14" t="str">
            <v>繁忙期並びにコロナ対策を懸念し、受入れが厳しい（打合せ記録簿を参照のこと）</v>
          </cell>
        </row>
        <row r="15">
          <cell r="U15" t="str">
            <v>013</v>
          </cell>
          <cell r="V15" t="str">
            <v>前田道路株式会社</v>
          </cell>
          <cell r="W15" t="str">
            <v>ﾏｴﾀﾞﾄﾞｳﾛ</v>
          </cell>
          <cell r="X15">
            <v>2019</v>
          </cell>
          <cell r="Y15" t="str">
            <v>1006013</v>
          </cell>
          <cell r="Z15" t="str">
            <v>飯岡</v>
          </cell>
          <cell r="AA15">
            <v>44771</v>
          </cell>
          <cell r="CL15">
            <v>396</v>
          </cell>
          <cell r="CM15" t="str">
            <v>キリンホールディングス株式会社</v>
          </cell>
          <cell r="CN15" t="str">
            <v>移転に向けた準備中で調査の希望に沿えない状況（メールフォルダを参照のこと）</v>
          </cell>
        </row>
        <row r="16">
          <cell r="U16" t="str">
            <v>014</v>
          </cell>
          <cell r="V16" t="str">
            <v>高梨販売株式会社</v>
          </cell>
          <cell r="W16" t="str">
            <v>ﾀｶﾅｼﾊﾝﾊﾞｲ</v>
          </cell>
          <cell r="X16">
            <v>2019</v>
          </cell>
          <cell r="Y16" t="str">
            <v>3052014</v>
          </cell>
          <cell r="Z16" t="str">
            <v>飯岡</v>
          </cell>
          <cell r="AB16">
            <v>44820</v>
          </cell>
          <cell r="AC16">
            <v>44820</v>
          </cell>
        </row>
        <row r="17">
          <cell r="U17" t="str">
            <v>015</v>
          </cell>
          <cell r="V17" t="str">
            <v>コカ・コーラボトラーズジャパン株式会社</v>
          </cell>
          <cell r="W17" t="str">
            <v>ｺｶ･ｺｰﾗﾎﾞﾄﾗｰｽﾞｼﾞｬﾊﾟﾝ</v>
          </cell>
          <cell r="X17">
            <v>2019</v>
          </cell>
          <cell r="Y17" t="str">
            <v>3052015</v>
          </cell>
          <cell r="Z17" t="str">
            <v>飯岡</v>
          </cell>
          <cell r="AA17">
            <v>44769</v>
          </cell>
          <cell r="AB17">
            <v>44818</v>
          </cell>
          <cell r="AC17">
            <v>44820</v>
          </cell>
        </row>
        <row r="18">
          <cell r="U18" t="str">
            <v>016</v>
          </cell>
          <cell r="V18" t="str">
            <v>神奈川都市交通株式会社</v>
          </cell>
          <cell r="W18" t="str">
            <v>ｶﾅｶﾞﾜﾄｼｺｳﾂｳ</v>
          </cell>
          <cell r="X18">
            <v>2019</v>
          </cell>
          <cell r="Y18" t="str">
            <v>3043016</v>
          </cell>
          <cell r="Z18" t="str">
            <v>野呂</v>
          </cell>
          <cell r="AA18">
            <v>44782</v>
          </cell>
          <cell r="AB18">
            <v>44816</v>
          </cell>
          <cell r="AC18">
            <v>44817</v>
          </cell>
        </row>
        <row r="19">
          <cell r="U19" t="str">
            <v>017</v>
          </cell>
          <cell r="V19" t="str">
            <v>学校法人昭和大学</v>
          </cell>
          <cell r="W19" t="str">
            <v>ｼｮｳﾜﾀﾞｲｶﾞｸ</v>
          </cell>
          <cell r="X19">
            <v>2019</v>
          </cell>
          <cell r="Y19" t="str">
            <v>1081017</v>
          </cell>
          <cell r="Z19" t="str">
            <v>飯岡</v>
          </cell>
          <cell r="AA19">
            <v>44785</v>
          </cell>
          <cell r="AB19">
            <v>44818</v>
          </cell>
        </row>
        <row r="20">
          <cell r="U20" t="str">
            <v>018</v>
          </cell>
          <cell r="V20" t="str">
            <v>横浜熱供給株式会社</v>
          </cell>
          <cell r="W20" t="str">
            <v>ﾖｺﾊﾏﾈﾂｷｮｳｷｭｳ</v>
          </cell>
          <cell r="X20">
            <v>2019</v>
          </cell>
          <cell r="Y20" t="str">
            <v>1035018</v>
          </cell>
          <cell r="Z20" t="str">
            <v>飯岡</v>
          </cell>
          <cell r="AA20">
            <v>44769</v>
          </cell>
          <cell r="AB20">
            <v>44837</v>
          </cell>
        </row>
        <row r="21">
          <cell r="U21" t="str">
            <v>020</v>
          </cell>
          <cell r="V21" t="str">
            <v>株式会社Olympic</v>
          </cell>
          <cell r="W21" t="str">
            <v>ｵﾘﾝﾋﾟｯｸ</v>
          </cell>
          <cell r="X21">
            <v>2019</v>
          </cell>
          <cell r="Y21" t="str">
            <v>1056020</v>
          </cell>
          <cell r="Z21" t="str">
            <v>飯岡</v>
          </cell>
          <cell r="AA21">
            <v>44783</v>
          </cell>
          <cell r="AB21">
            <v>44837</v>
          </cell>
          <cell r="AC21">
            <v>44840</v>
          </cell>
        </row>
        <row r="22">
          <cell r="U22" t="str">
            <v>022</v>
          </cell>
          <cell r="V22" t="str">
            <v>丸全昭和運輸株式会社</v>
          </cell>
          <cell r="W22" t="str">
            <v>ﾏﾙｾﾞﾝｼｮｳﾜｳﾝﾕ</v>
          </cell>
          <cell r="X22">
            <v>2019</v>
          </cell>
          <cell r="Y22" t="str">
            <v>1044022</v>
          </cell>
          <cell r="Z22" t="str">
            <v>飯岡</v>
          </cell>
          <cell r="AA22">
            <v>44761</v>
          </cell>
          <cell r="AB22">
            <v>44830</v>
          </cell>
        </row>
        <row r="23">
          <cell r="U23" t="str">
            <v>024</v>
          </cell>
          <cell r="V23" t="str">
            <v>千代田化工建設株式会社</v>
          </cell>
          <cell r="W23" t="str">
            <v>ﾁﾖﾀﾞｶｺｳｹﾝｾﾂ</v>
          </cell>
          <cell r="X23">
            <v>2019</v>
          </cell>
          <cell r="Y23" t="str">
            <v>1006024</v>
          </cell>
          <cell r="Z23" t="str">
            <v>飯岡</v>
          </cell>
          <cell r="AA23">
            <v>44823</v>
          </cell>
        </row>
        <row r="24">
          <cell r="U24" t="str">
            <v>025</v>
          </cell>
          <cell r="V24" t="str">
            <v>京浜急行バス株式会社</v>
          </cell>
          <cell r="W24" t="str">
            <v>ｹｲﾋﾝｷｭｳｺｳﾊﾞｽ</v>
          </cell>
          <cell r="X24">
            <v>2019</v>
          </cell>
          <cell r="Y24" t="str">
            <v>3043025</v>
          </cell>
          <cell r="Z24" t="str">
            <v>飯岡</v>
          </cell>
          <cell r="AA24">
            <v>44771</v>
          </cell>
          <cell r="AB24">
            <v>44851</v>
          </cell>
        </row>
        <row r="25">
          <cell r="U25" t="str">
            <v>026</v>
          </cell>
          <cell r="V25" t="str">
            <v>太平洋製糖株式会社</v>
          </cell>
          <cell r="W25" t="str">
            <v>ﾀｲﾍｲﾖｳｾｲﾄｳ</v>
          </cell>
          <cell r="X25">
            <v>2019</v>
          </cell>
          <cell r="Y25" t="str">
            <v>1009026</v>
          </cell>
          <cell r="Z25" t="str">
            <v>飯岡</v>
          </cell>
          <cell r="AA25">
            <v>44783</v>
          </cell>
        </row>
        <row r="26">
          <cell r="U26" t="str">
            <v>027</v>
          </cell>
          <cell r="V26" t="str">
            <v>田辺三菱製薬株式会社</v>
          </cell>
          <cell r="W26" t="str">
            <v>ﾀﾅﾍﾞﾐﾂﾋﾞｼｾｲﾔｸ</v>
          </cell>
          <cell r="X26">
            <v>2019</v>
          </cell>
          <cell r="Y26" t="str">
            <v>1016027</v>
          </cell>
          <cell r="Z26" t="str">
            <v>岩田</v>
          </cell>
          <cell r="AA26">
            <v>44764</v>
          </cell>
          <cell r="AB26">
            <v>44812</v>
          </cell>
        </row>
        <row r="27">
          <cell r="U27" t="str">
            <v>028</v>
          </cell>
          <cell r="V27" t="str">
            <v>東京レンタル株式会社</v>
          </cell>
          <cell r="W27" t="str">
            <v>ﾄｳｷｮｳﾚﾝﾀﾙ</v>
          </cell>
          <cell r="X27">
            <v>2019</v>
          </cell>
          <cell r="Y27" t="str">
            <v>3070028</v>
          </cell>
          <cell r="Z27" t="str">
            <v>飯岡</v>
          </cell>
          <cell r="AA27">
            <v>44788</v>
          </cell>
        </row>
        <row r="28">
          <cell r="U28" t="str">
            <v>029</v>
          </cell>
          <cell r="V28" t="str">
            <v>株式会社浅川製作所</v>
          </cell>
          <cell r="W28" t="str">
            <v>ｱｻｶﾜｾｲｻｸｼｮ</v>
          </cell>
          <cell r="X28">
            <v>2019</v>
          </cell>
          <cell r="Y28" t="str">
            <v>1024029</v>
          </cell>
          <cell r="Z28" t="str">
            <v>飯岡</v>
          </cell>
          <cell r="AA28">
            <v>44847</v>
          </cell>
          <cell r="AB28">
            <v>44847</v>
          </cell>
        </row>
        <row r="29">
          <cell r="U29" t="str">
            <v>030</v>
          </cell>
          <cell r="V29" t="str">
            <v>三菱地所株式会社</v>
          </cell>
          <cell r="W29" t="str">
            <v>ﾐﾂﾋﾞｼｼﾞｼｮ</v>
          </cell>
          <cell r="X29">
            <v>2019</v>
          </cell>
          <cell r="Y29" t="str">
            <v>1069030</v>
          </cell>
          <cell r="Z29" t="str">
            <v>飯岡</v>
          </cell>
          <cell r="AA29">
            <v>44763</v>
          </cell>
          <cell r="AB29">
            <v>44851</v>
          </cell>
          <cell r="AC29">
            <v>44853</v>
          </cell>
        </row>
        <row r="30">
          <cell r="U30" t="str">
            <v>031</v>
          </cell>
          <cell r="V30" t="str">
            <v>日本発条株式会社</v>
          </cell>
          <cell r="W30" t="str">
            <v>ﾆﾎﾝﾊﾂｼﾞｮｳ</v>
          </cell>
          <cell r="X30">
            <v>2019</v>
          </cell>
          <cell r="Y30" t="str">
            <v>1024031</v>
          </cell>
          <cell r="Z30" t="str">
            <v>飯岡</v>
          </cell>
          <cell r="AA30">
            <v>44770</v>
          </cell>
          <cell r="AB30">
            <v>44851</v>
          </cell>
        </row>
        <row r="31">
          <cell r="U31" t="str">
            <v>034</v>
          </cell>
          <cell r="V31" t="str">
            <v>京浜ハイヤー株式会社</v>
          </cell>
          <cell r="W31" t="str">
            <v>ｹｲﾋﾝﾊｲﾔｰ</v>
          </cell>
          <cell r="X31">
            <v>2019</v>
          </cell>
          <cell r="Y31" t="str">
            <v>3043034</v>
          </cell>
          <cell r="Z31" t="str">
            <v>飯岡</v>
          </cell>
        </row>
        <row r="32">
          <cell r="U32" t="str">
            <v>036</v>
          </cell>
          <cell r="V32" t="str">
            <v>株式会社Ｊ-オイルミルズ</v>
          </cell>
          <cell r="W32" t="str">
            <v>ｼﾞｪｲ-ｵｲﾙﾐﾙｽﾞ</v>
          </cell>
          <cell r="X32">
            <v>2019</v>
          </cell>
          <cell r="Y32" t="str">
            <v>1009036</v>
          </cell>
          <cell r="Z32" t="str">
            <v>飯岡</v>
          </cell>
          <cell r="AA32">
            <v>44783</v>
          </cell>
          <cell r="AB32">
            <v>44851</v>
          </cell>
        </row>
        <row r="33">
          <cell r="U33" t="str">
            <v>037</v>
          </cell>
          <cell r="V33" t="str">
            <v>株式会社セブン＆アイ・フードシステムズ</v>
          </cell>
          <cell r="W33" t="str">
            <v>ｾﾌﾞﾝ&amp;ｱｲ･ﾌｰﾄﾞｼｽﾃﾑｽﾞ</v>
          </cell>
          <cell r="X33">
            <v>2019</v>
          </cell>
          <cell r="Y33" t="str">
            <v>2076037</v>
          </cell>
          <cell r="Z33" t="str">
            <v>飯岡</v>
          </cell>
          <cell r="AA33">
            <v>44785</v>
          </cell>
        </row>
        <row r="34">
          <cell r="U34" t="str">
            <v>038</v>
          </cell>
          <cell r="V34" t="str">
            <v>藤森工業株式会社</v>
          </cell>
          <cell r="W34" t="str">
            <v>ﾌｼﾞﾓﾘｺｳｷﾞｮｳ</v>
          </cell>
          <cell r="X34">
            <v>2019</v>
          </cell>
          <cell r="Y34" t="str">
            <v>1018038</v>
          </cell>
          <cell r="Z34" t="str">
            <v>飯岡</v>
          </cell>
          <cell r="AA34">
            <v>44783</v>
          </cell>
          <cell r="AB34">
            <v>44851</v>
          </cell>
        </row>
        <row r="35">
          <cell r="U35" t="str">
            <v>039</v>
          </cell>
          <cell r="V35" t="str">
            <v>株式会社みずほ銀行</v>
          </cell>
          <cell r="W35" t="str">
            <v>ﾐｽﾞﾎｷﾞﾝｺｳ</v>
          </cell>
          <cell r="X35">
            <v>2019</v>
          </cell>
          <cell r="Y35" t="str">
            <v>1062039</v>
          </cell>
          <cell r="Z35" t="str">
            <v>飯岡</v>
          </cell>
          <cell r="AA35">
            <v>44826</v>
          </cell>
          <cell r="AB35">
            <v>44826</v>
          </cell>
        </row>
        <row r="36">
          <cell r="U36" t="str">
            <v>040</v>
          </cell>
          <cell r="V36" t="str">
            <v>社会福祉法人親善福祉協会</v>
          </cell>
          <cell r="W36" t="str">
            <v>ｼﾝｾﾞﾝﾌｸｼｷｮｳｶｲ</v>
          </cell>
          <cell r="X36">
            <v>2019</v>
          </cell>
          <cell r="Y36" t="str">
            <v>1085040</v>
          </cell>
          <cell r="Z36" t="str">
            <v>野呂</v>
          </cell>
          <cell r="AA36">
            <v>44768</v>
          </cell>
          <cell r="AB36">
            <v>44816</v>
          </cell>
        </row>
        <row r="37">
          <cell r="U37" t="str">
            <v>041</v>
          </cell>
          <cell r="V37" t="str">
            <v>昭和電工株式会社</v>
          </cell>
          <cell r="W37" t="str">
            <v>ｼｮｳﾜﾃﾞﾝｺｳ</v>
          </cell>
          <cell r="X37">
            <v>2019</v>
          </cell>
          <cell r="Y37" t="str">
            <v>1016041</v>
          </cell>
          <cell r="Z37" t="str">
            <v>飯岡</v>
          </cell>
          <cell r="AA37">
            <v>44792</v>
          </cell>
        </row>
        <row r="38">
          <cell r="U38" t="str">
            <v>042</v>
          </cell>
          <cell r="V38" t="str">
            <v>大和証券オフィス投資法人</v>
          </cell>
          <cell r="W38" t="str">
            <v>ﾔﾏﾄｼｮｳｹﾝｵﾌｨｽ</v>
          </cell>
          <cell r="X38">
            <v>2019</v>
          </cell>
          <cell r="Y38" t="str">
            <v>1069042</v>
          </cell>
          <cell r="Z38" t="str">
            <v>飯岡</v>
          </cell>
          <cell r="AA38">
            <v>44785</v>
          </cell>
        </row>
        <row r="39">
          <cell r="U39" t="str">
            <v>043</v>
          </cell>
          <cell r="V39" t="str">
            <v>公立大学法人横浜市立大学</v>
          </cell>
          <cell r="W39" t="str">
            <v>ﾖｺﾊﾏｼﾘﾂﾀﾞｲｶﾞｸ</v>
          </cell>
          <cell r="X39">
            <v>2019</v>
          </cell>
          <cell r="Y39" t="str">
            <v>1081043</v>
          </cell>
          <cell r="Z39" t="str">
            <v>岩田</v>
          </cell>
          <cell r="AA39">
            <v>44770</v>
          </cell>
          <cell r="AB39">
            <v>44810</v>
          </cell>
        </row>
        <row r="40">
          <cell r="U40" t="str">
            <v>044</v>
          </cell>
          <cell r="V40" t="str">
            <v>Ｊ＆Ｔ環境株式会社</v>
          </cell>
          <cell r="W40" t="str">
            <v>ｼﾞｪｲアンドテｰｶﾝｷｮｳ</v>
          </cell>
          <cell r="X40">
            <v>2019</v>
          </cell>
          <cell r="Y40" t="str">
            <v>1388044</v>
          </cell>
          <cell r="Z40" t="str">
            <v>飯岡</v>
          </cell>
          <cell r="AA40">
            <v>44791</v>
          </cell>
          <cell r="AB40">
            <v>44853</v>
          </cell>
        </row>
        <row r="41">
          <cell r="U41" t="str">
            <v>045</v>
          </cell>
          <cell r="V41" t="str">
            <v>株式会社東芝</v>
          </cell>
          <cell r="W41" t="str">
            <v>ﾄｳｼﾊﾞ</v>
          </cell>
          <cell r="X41">
            <v>2019</v>
          </cell>
          <cell r="Y41" t="str">
            <v>1028045</v>
          </cell>
          <cell r="Z41" t="str">
            <v>岩田</v>
          </cell>
          <cell r="AA41">
            <v>44782</v>
          </cell>
          <cell r="AB41">
            <v>44810</v>
          </cell>
        </row>
        <row r="42">
          <cell r="U42" t="str">
            <v>046</v>
          </cell>
          <cell r="V42" t="str">
            <v>芝浦メカトロニクス株式会社</v>
          </cell>
          <cell r="W42" t="str">
            <v>ｼﾊﾞｳﾗﾒｶﾄﾛﾆｸｽ</v>
          </cell>
          <cell r="X42">
            <v>2019</v>
          </cell>
          <cell r="Y42" t="str">
            <v>1029046</v>
          </cell>
          <cell r="Z42" t="str">
            <v>岩田</v>
          </cell>
          <cell r="AA42">
            <v>44770</v>
          </cell>
          <cell r="AB42">
            <v>44810</v>
          </cell>
        </row>
        <row r="43">
          <cell r="U43" t="str">
            <v>047</v>
          </cell>
          <cell r="V43" t="str">
            <v>第一屋製パン株式会社</v>
          </cell>
          <cell r="W43" t="str">
            <v>ﾀﾞｲｲﾁﾔｾｲﾊﾟﾝ</v>
          </cell>
          <cell r="X43">
            <v>2019</v>
          </cell>
          <cell r="Y43" t="str">
            <v>1009047</v>
          </cell>
          <cell r="Z43" t="str">
            <v>飯岡</v>
          </cell>
          <cell r="AA43">
            <v>44791</v>
          </cell>
        </row>
        <row r="44">
          <cell r="U44" t="str">
            <v>050</v>
          </cell>
          <cell r="V44" t="str">
            <v>新横浜ステーション開発株式会社</v>
          </cell>
          <cell r="W44" t="str">
            <v>ｼﾝﾖｺﾊﾏｽﾃｰｼｮﾝｶｲﾊﾂ</v>
          </cell>
          <cell r="X44">
            <v>2019</v>
          </cell>
          <cell r="Y44" t="str">
            <v>1069050</v>
          </cell>
          <cell r="Z44" t="str">
            <v>飯岡</v>
          </cell>
          <cell r="AA44">
            <v>44798</v>
          </cell>
        </row>
        <row r="45">
          <cell r="U45" t="str">
            <v>051</v>
          </cell>
          <cell r="V45" t="str">
            <v>ライフカード株式会社</v>
          </cell>
          <cell r="W45" t="str">
            <v>ﾗｲﾌｶｰﾄﾞ</v>
          </cell>
          <cell r="X45">
            <v>2019</v>
          </cell>
          <cell r="Y45" t="str">
            <v>1064051</v>
          </cell>
          <cell r="Z45" t="str">
            <v>飯岡</v>
          </cell>
          <cell r="AA45">
            <v>44785</v>
          </cell>
        </row>
        <row r="46">
          <cell r="U46" t="str">
            <v>053</v>
          </cell>
          <cell r="V46" t="str">
            <v>株式会社京急百貨店</v>
          </cell>
          <cell r="W46" t="str">
            <v>ｹｲｷｭｳﾋｬｯｶﾃﾝ</v>
          </cell>
          <cell r="X46">
            <v>2019</v>
          </cell>
          <cell r="Y46" t="str">
            <v>1056053</v>
          </cell>
          <cell r="Z46" t="str">
            <v>飯岡</v>
          </cell>
          <cell r="AA46">
            <v>44781</v>
          </cell>
          <cell r="AB46">
            <v>44853</v>
          </cell>
        </row>
        <row r="47">
          <cell r="U47" t="str">
            <v>054</v>
          </cell>
          <cell r="V47" t="str">
            <v>三菱重工業株式会社</v>
          </cell>
          <cell r="W47" t="str">
            <v>ﾐﾂﾋﾞｼｼﾞｭｳｺｳｷﾞｮｳ</v>
          </cell>
          <cell r="X47">
            <v>2019</v>
          </cell>
          <cell r="Y47" t="str">
            <v>1025054</v>
          </cell>
          <cell r="Z47" t="str">
            <v>飯岡</v>
          </cell>
          <cell r="AA47">
            <v>44769</v>
          </cell>
          <cell r="AB47">
            <v>44853</v>
          </cell>
        </row>
        <row r="48">
          <cell r="U48" t="str">
            <v>055</v>
          </cell>
          <cell r="V48" t="str">
            <v>みなとみらい二十一熱供給株式会社</v>
          </cell>
          <cell r="W48" t="str">
            <v>ﾐﾅﾄﾐﾗｲ21ﾈﾂｷｮｳｷｭｳ</v>
          </cell>
          <cell r="X48">
            <v>2019</v>
          </cell>
          <cell r="Y48" t="str">
            <v>1035055</v>
          </cell>
          <cell r="Z48" t="str">
            <v>野呂</v>
          </cell>
          <cell r="AA48">
            <v>44781</v>
          </cell>
          <cell r="AB48">
            <v>44817</v>
          </cell>
          <cell r="AC48">
            <v>44845</v>
          </cell>
        </row>
        <row r="49">
          <cell r="U49" t="str">
            <v>056</v>
          </cell>
          <cell r="V49" t="str">
            <v>平和交通株式会社</v>
          </cell>
          <cell r="W49" t="str">
            <v>ﾍｲﾜｺｳﾂｳ</v>
          </cell>
          <cell r="X49">
            <v>2019</v>
          </cell>
          <cell r="Y49" t="str">
            <v>3043056</v>
          </cell>
          <cell r="Z49" t="str">
            <v>野呂</v>
          </cell>
          <cell r="AA49">
            <v>44767</v>
          </cell>
          <cell r="AB49">
            <v>44817</v>
          </cell>
          <cell r="AC49">
            <v>44845</v>
          </cell>
        </row>
        <row r="50">
          <cell r="U50" t="str">
            <v>060</v>
          </cell>
          <cell r="V50" t="str">
            <v>Meiji Seika ファルマ株式会社</v>
          </cell>
          <cell r="W50" t="str">
            <v>ﾒｲｼﾞｾｲｶﾌｧﾙﾏ</v>
          </cell>
          <cell r="X50">
            <v>2019</v>
          </cell>
          <cell r="Y50" t="str">
            <v>1009060</v>
          </cell>
          <cell r="Z50" t="str">
            <v>岩田</v>
          </cell>
          <cell r="AA50">
            <v>44796</v>
          </cell>
          <cell r="AB50">
            <v>44812</v>
          </cell>
        </row>
        <row r="51">
          <cell r="U51" t="str">
            <v>061</v>
          </cell>
          <cell r="V51" t="str">
            <v>一般財団法人神奈川県警友会</v>
          </cell>
          <cell r="W51" t="str">
            <v>ｶﾅｶﾞﾜｹﾝｹｲﾕｳｶｲ</v>
          </cell>
          <cell r="X51">
            <v>2019</v>
          </cell>
          <cell r="Y51" t="str">
            <v>1083061</v>
          </cell>
          <cell r="Z51" t="str">
            <v>飯岡</v>
          </cell>
          <cell r="AA51">
            <v>44783</v>
          </cell>
        </row>
        <row r="52">
          <cell r="U52" t="str">
            <v>062</v>
          </cell>
          <cell r="V52" t="str">
            <v>湘南交通株式会社</v>
          </cell>
          <cell r="W52" t="str">
            <v>ｼｮｳﾅﾝｺｳﾂｳ</v>
          </cell>
          <cell r="X52">
            <v>2019</v>
          </cell>
          <cell r="Y52" t="str">
            <v>3043062</v>
          </cell>
          <cell r="Z52" t="str">
            <v>野呂</v>
          </cell>
          <cell r="AA52">
            <v>44749</v>
          </cell>
        </row>
        <row r="53">
          <cell r="U53" t="str">
            <v>063</v>
          </cell>
          <cell r="V53" t="str">
            <v>ＢＡＳＦジャパン株式会社</v>
          </cell>
          <cell r="W53" t="str">
            <v>ﾋﾞｰｴｲｴｽｴﾌｼﾞｬﾊﾟﾝ</v>
          </cell>
          <cell r="X53">
            <v>2019</v>
          </cell>
          <cell r="Y53" t="str">
            <v>1016063</v>
          </cell>
          <cell r="Z53" t="str">
            <v>飯岡</v>
          </cell>
          <cell r="AA53">
            <v>44742</v>
          </cell>
          <cell r="AB53">
            <v>44820</v>
          </cell>
        </row>
        <row r="54">
          <cell r="U54" t="str">
            <v>064</v>
          </cell>
          <cell r="V54" t="str">
            <v>学校法人関東学院</v>
          </cell>
          <cell r="W54" t="str">
            <v>ｶﾝﾄｳｶﾞｸｲﾝ</v>
          </cell>
          <cell r="X54">
            <v>2019</v>
          </cell>
          <cell r="Y54" t="str">
            <v>1081064</v>
          </cell>
          <cell r="Z54" t="str">
            <v>野呂</v>
          </cell>
          <cell r="AA54">
            <v>44812</v>
          </cell>
        </row>
        <row r="55">
          <cell r="U55" t="str">
            <v>065</v>
          </cell>
          <cell r="V55" t="str">
            <v>森永製菓株式会社</v>
          </cell>
          <cell r="W55" t="str">
            <v>ﾓﾘﾅｶﾞｾｲｶ</v>
          </cell>
          <cell r="X55">
            <v>2019</v>
          </cell>
          <cell r="Y55" t="str">
            <v>1009065</v>
          </cell>
          <cell r="Z55" t="str">
            <v>飯岡</v>
          </cell>
          <cell r="AA55">
            <v>44799</v>
          </cell>
        </row>
        <row r="56">
          <cell r="U56" t="str">
            <v>066</v>
          </cell>
          <cell r="V56" t="str">
            <v>株式会社三菱ＵＦＪ銀行</v>
          </cell>
          <cell r="W56" t="str">
            <v>ﾐﾂﾋﾞｼUFJｷﾞﾝｺｳ</v>
          </cell>
          <cell r="X56">
            <v>2019</v>
          </cell>
          <cell r="Y56" t="str">
            <v>1062066</v>
          </cell>
          <cell r="Z56" t="str">
            <v>飯岡</v>
          </cell>
          <cell r="AA56">
            <v>44769</v>
          </cell>
        </row>
        <row r="57">
          <cell r="U57" t="str">
            <v>067</v>
          </cell>
          <cell r="V57" t="str">
            <v>田村工業株式会社</v>
          </cell>
          <cell r="W57" t="str">
            <v>ﾀﾑﾗｺｳｷﾞｮｳ</v>
          </cell>
          <cell r="X57">
            <v>2019</v>
          </cell>
          <cell r="Y57" t="str">
            <v>1024067</v>
          </cell>
          <cell r="Z57" t="str">
            <v>飯岡</v>
          </cell>
          <cell r="AA57">
            <v>44783</v>
          </cell>
        </row>
        <row r="58">
          <cell r="U58" t="str">
            <v>068</v>
          </cell>
          <cell r="V58" t="str">
            <v>金港交通株式会社</v>
          </cell>
          <cell r="W58" t="str">
            <v>ｷﾝｺｳｺｳﾂｳ</v>
          </cell>
          <cell r="X58">
            <v>2019</v>
          </cell>
          <cell r="Y58" t="str">
            <v>3043068</v>
          </cell>
          <cell r="Z58" t="str">
            <v>飯岡</v>
          </cell>
          <cell r="AA58">
            <v>44769</v>
          </cell>
        </row>
        <row r="59">
          <cell r="U59" t="str">
            <v>069</v>
          </cell>
          <cell r="V59" t="str">
            <v>株式会社日新</v>
          </cell>
          <cell r="W59" t="str">
            <v>ﾆｯｼﾝ</v>
          </cell>
          <cell r="X59">
            <v>2019</v>
          </cell>
          <cell r="Y59" t="str">
            <v>1048069</v>
          </cell>
          <cell r="Z59" t="str">
            <v>野呂</v>
          </cell>
          <cell r="AA59">
            <v>44791</v>
          </cell>
        </row>
        <row r="60">
          <cell r="U60" t="str">
            <v>070</v>
          </cell>
          <cell r="V60" t="str">
            <v>ＡＧＣ株式会社</v>
          </cell>
          <cell r="W60" t="str">
            <v>ｴｰｼﾞｰｼｰ</v>
          </cell>
          <cell r="X60">
            <v>2019</v>
          </cell>
          <cell r="Y60" t="str">
            <v>1021070</v>
          </cell>
          <cell r="Z60" t="str">
            <v>飯岡</v>
          </cell>
          <cell r="AA60">
            <v>44788</v>
          </cell>
        </row>
        <row r="61">
          <cell r="U61" t="str">
            <v>071</v>
          </cell>
          <cell r="V61" t="str">
            <v>株式会社横浜インポートマート</v>
          </cell>
          <cell r="W61" t="str">
            <v>ﾖｺﾊﾏｲﾝﾎﾟｰﾄﾏｰﾄ</v>
          </cell>
          <cell r="X61">
            <v>2019</v>
          </cell>
          <cell r="Y61" t="str">
            <v>1056071</v>
          </cell>
          <cell r="Z61" t="str">
            <v>飯岡</v>
          </cell>
        </row>
        <row r="62">
          <cell r="U62" t="str">
            <v>072</v>
          </cell>
          <cell r="V62" t="str">
            <v>学校法人神奈川大学</v>
          </cell>
          <cell r="W62" t="str">
            <v>ｶﾅｶﾞﾜﾀﾞｲｶﾞｸ</v>
          </cell>
          <cell r="X62">
            <v>2019</v>
          </cell>
          <cell r="Y62" t="str">
            <v>1081072</v>
          </cell>
          <cell r="Z62" t="str">
            <v>野呂</v>
          </cell>
          <cell r="AA62">
            <v>44782</v>
          </cell>
        </row>
        <row r="63">
          <cell r="U63" t="str">
            <v>073</v>
          </cell>
          <cell r="V63" t="str">
            <v>日本たばこ産業株式会社</v>
          </cell>
          <cell r="W63" t="str">
            <v>ﾆﾎﾝﾀﾊﾞｺｻﾝｷﾞｮｳ</v>
          </cell>
          <cell r="X63">
            <v>2019</v>
          </cell>
          <cell r="Y63" t="str">
            <v>1010073</v>
          </cell>
          <cell r="Z63" t="str">
            <v>野呂</v>
          </cell>
          <cell r="AA63">
            <v>44782</v>
          </cell>
          <cell r="AB63">
            <v>44831</v>
          </cell>
        </row>
        <row r="64">
          <cell r="U64" t="str">
            <v>074</v>
          </cell>
          <cell r="V64" t="str">
            <v>スタジアム交通株式会社</v>
          </cell>
          <cell r="W64" t="str">
            <v>ｽﾀｼﾞｱﾑｺｳﾂｳ</v>
          </cell>
          <cell r="X64">
            <v>2019</v>
          </cell>
          <cell r="Y64" t="str">
            <v>3043074</v>
          </cell>
          <cell r="Z64" t="str">
            <v>野呂</v>
          </cell>
          <cell r="AA64">
            <v>44817</v>
          </cell>
          <cell r="AB64">
            <v>44817</v>
          </cell>
        </row>
        <row r="65">
          <cell r="U65" t="str">
            <v>075</v>
          </cell>
          <cell r="V65" t="str">
            <v>住友電気工業株式会社</v>
          </cell>
          <cell r="W65" t="str">
            <v>ｽﾐﾄﾓﾃﾞﾝｷｺｳｷﾞｮｳ</v>
          </cell>
          <cell r="X65">
            <v>2019</v>
          </cell>
          <cell r="Y65" t="str">
            <v>1023075</v>
          </cell>
          <cell r="Z65" t="str">
            <v>飯岡</v>
          </cell>
          <cell r="AA65">
            <v>44783</v>
          </cell>
        </row>
        <row r="66">
          <cell r="U66" t="str">
            <v>076</v>
          </cell>
          <cell r="V66" t="str">
            <v>オルトヨコハマビジネスセンター管理組合</v>
          </cell>
          <cell r="W66" t="str">
            <v>ｵﾙﾄﾖｺﾊﾏﾋﾞｼﾞﾈｽｾﾝﾀｰｶﾝﾘｸﾐｱｲ</v>
          </cell>
          <cell r="X66">
            <v>2019</v>
          </cell>
          <cell r="Y66" t="str">
            <v>1069076</v>
          </cell>
          <cell r="Z66" t="str">
            <v>飯岡</v>
          </cell>
          <cell r="AA66">
            <v>44755</v>
          </cell>
          <cell r="AB66">
            <v>44805</v>
          </cell>
          <cell r="AC66">
            <v>44820</v>
          </cell>
        </row>
        <row r="67">
          <cell r="U67" t="str">
            <v>077</v>
          </cell>
          <cell r="V67" t="str">
            <v>株式会社ニコン</v>
          </cell>
          <cell r="W67" t="str">
            <v>ﾆｺﾝ</v>
          </cell>
          <cell r="X67">
            <v>2019</v>
          </cell>
          <cell r="Y67" t="str">
            <v>1026077</v>
          </cell>
          <cell r="Z67" t="str">
            <v>野呂</v>
          </cell>
          <cell r="AA67">
            <v>44768</v>
          </cell>
        </row>
        <row r="68">
          <cell r="U68" t="str">
            <v>078</v>
          </cell>
          <cell r="V68" t="str">
            <v>東亞合成株式会社</v>
          </cell>
          <cell r="W68" t="str">
            <v>ﾄｰｱｺﾞｳｾｲ</v>
          </cell>
          <cell r="X68">
            <v>2019</v>
          </cell>
          <cell r="Y68" t="str">
            <v>1016078</v>
          </cell>
          <cell r="Z68" t="str">
            <v>飯岡</v>
          </cell>
          <cell r="AA68">
            <v>44788</v>
          </cell>
        </row>
        <row r="69">
          <cell r="U69" t="str">
            <v>080</v>
          </cell>
          <cell r="V69" t="str">
            <v>パナソニック株式会社</v>
          </cell>
          <cell r="W69" t="str">
            <v>ﾊﾟﾅｿﾆｯｸ</v>
          </cell>
          <cell r="X69">
            <v>2019</v>
          </cell>
          <cell r="Y69" t="str">
            <v>1029080</v>
          </cell>
          <cell r="Z69" t="str">
            <v>野呂</v>
          </cell>
          <cell r="AA69">
            <v>44770</v>
          </cell>
        </row>
        <row r="70">
          <cell r="U70" t="str">
            <v>082</v>
          </cell>
          <cell r="V70" t="str">
            <v>ジャパンマリンユナイテッド株式会社</v>
          </cell>
          <cell r="W70" t="str">
            <v>ｼﾞｬﾊﾟﾝﾏﾘﾝﾕﾅｲﾃｯﾄﾞ</v>
          </cell>
          <cell r="X70">
            <v>2019</v>
          </cell>
          <cell r="Y70" t="str">
            <v>1031082</v>
          </cell>
          <cell r="Z70" t="str">
            <v>野呂</v>
          </cell>
          <cell r="AA70">
            <v>44781</v>
          </cell>
        </row>
        <row r="71">
          <cell r="U71" t="str">
            <v>083</v>
          </cell>
          <cell r="V71" t="str">
            <v>株式会社ブリヂストン</v>
          </cell>
          <cell r="W71" t="str">
            <v>ﾌﾞﾘﾁﾞｽﾄﾝ</v>
          </cell>
          <cell r="X71">
            <v>2019</v>
          </cell>
          <cell r="Y71" t="str">
            <v>1019083</v>
          </cell>
          <cell r="Z71" t="str">
            <v>飯岡</v>
          </cell>
          <cell r="AA71">
            <v>44778</v>
          </cell>
        </row>
        <row r="72">
          <cell r="U72" t="str">
            <v>084</v>
          </cell>
          <cell r="V72" t="str">
            <v>イオンリテール株式会社</v>
          </cell>
          <cell r="W72" t="str">
            <v>ｲｵﾝﾘﾃｰﾙ</v>
          </cell>
          <cell r="X72">
            <v>2019</v>
          </cell>
          <cell r="Y72" t="str">
            <v>1056084</v>
          </cell>
          <cell r="Z72" t="str">
            <v>飯岡</v>
          </cell>
          <cell r="AA72">
            <v>44757</v>
          </cell>
        </row>
        <row r="73">
          <cell r="U73" t="str">
            <v>085</v>
          </cell>
          <cell r="V73" t="str">
            <v>オリックス自動車株式会社</v>
          </cell>
          <cell r="W73" t="str">
            <v>ｵﾘｯｸｽｼﾞﾄﾞｳｼｬ</v>
          </cell>
          <cell r="X73">
            <v>2019</v>
          </cell>
          <cell r="Y73" t="str">
            <v>3070085</v>
          </cell>
          <cell r="Z73" t="str">
            <v>飯岡</v>
          </cell>
          <cell r="AA73">
            <v>44763</v>
          </cell>
          <cell r="AB73">
            <v>44830</v>
          </cell>
          <cell r="AC73">
            <v>44840</v>
          </cell>
        </row>
        <row r="74">
          <cell r="U74" t="str">
            <v>086</v>
          </cell>
          <cell r="V74" t="str">
            <v>川崎鶴見臨港バス株式会社</v>
          </cell>
          <cell r="W74" t="str">
            <v>ｶﾜｻｷﾂﾙﾐﾘﾝｺｳﾊﾞｽ</v>
          </cell>
          <cell r="X74">
            <v>2019</v>
          </cell>
          <cell r="Y74" t="str">
            <v>3043086</v>
          </cell>
          <cell r="Z74" t="str">
            <v>飯岡</v>
          </cell>
          <cell r="AA74">
            <v>44802</v>
          </cell>
        </row>
        <row r="75">
          <cell r="U75" t="str">
            <v>088</v>
          </cell>
          <cell r="V75" t="str">
            <v>わらべや日洋株式会社</v>
          </cell>
          <cell r="W75" t="str">
            <v>ﾜﾗﾍﾞﾔﾆﾁﾖｳ</v>
          </cell>
          <cell r="X75">
            <v>2019</v>
          </cell>
          <cell r="Y75" t="str">
            <v>1009088</v>
          </cell>
          <cell r="Z75" t="str">
            <v>飯岡</v>
          </cell>
          <cell r="AA75">
            <v>44785</v>
          </cell>
        </row>
        <row r="76">
          <cell r="U76" t="str">
            <v>089</v>
          </cell>
          <cell r="V76" t="str">
            <v>トヨタカローラ神奈川株式会社</v>
          </cell>
          <cell r="W76" t="str">
            <v xml:space="preserve">ﾄﾖﾀｶﾛｰﾗｶﾅｶﾞﾜ </v>
          </cell>
          <cell r="X76">
            <v>2019</v>
          </cell>
          <cell r="Y76" t="str">
            <v>3059089</v>
          </cell>
          <cell r="Z76" t="str">
            <v>飯岡</v>
          </cell>
          <cell r="AA76">
            <v>44770</v>
          </cell>
        </row>
        <row r="77">
          <cell r="U77" t="str">
            <v>090</v>
          </cell>
          <cell r="V77" t="str">
            <v>株式会社相鉄アーバンクリエイツ</v>
          </cell>
          <cell r="W77" t="str">
            <v>ｿｳﾃﾂｱｰﾊﾞﾝｸﾘｴｲﾂ</v>
          </cell>
          <cell r="X77">
            <v>2019</v>
          </cell>
          <cell r="Y77" t="str">
            <v>1069090</v>
          </cell>
          <cell r="Z77" t="str">
            <v>飯岡</v>
          </cell>
          <cell r="AA77">
            <v>44783</v>
          </cell>
        </row>
        <row r="78">
          <cell r="U78" t="str">
            <v>091</v>
          </cell>
          <cell r="V78" t="str">
            <v>株式会社ロイヤルパークホテルズアンドリゾーツ</v>
          </cell>
          <cell r="W78" t="str">
            <v>ﾛｲﾔﾙﾊﾟｰｸﾎﾃﾙｽﾞｱﾝﾄﾞﾘｿﾞｰﾂ</v>
          </cell>
          <cell r="X78">
            <v>2019</v>
          </cell>
          <cell r="Y78" t="str">
            <v>1075091</v>
          </cell>
          <cell r="Z78" t="str">
            <v>野呂</v>
          </cell>
          <cell r="AA78">
            <v>44770</v>
          </cell>
        </row>
        <row r="79">
          <cell r="U79" t="str">
            <v>092</v>
          </cell>
          <cell r="V79" t="str">
            <v>国立研究開発法人水産研究・教育機構</v>
          </cell>
          <cell r="W79" t="str">
            <v>ｽｲｻﾝｹﾝｷｭｳｷｮｳｲｸｷｺｳ</v>
          </cell>
          <cell r="X79">
            <v>2019</v>
          </cell>
          <cell r="Y79" t="str">
            <v>1071092</v>
          </cell>
          <cell r="Z79" t="str">
            <v>野呂</v>
          </cell>
          <cell r="AA79">
            <v>44770</v>
          </cell>
        </row>
        <row r="80">
          <cell r="U80" t="str">
            <v>093</v>
          </cell>
          <cell r="V80" t="str">
            <v>ボッシュ株式会社</v>
          </cell>
          <cell r="W80" t="str">
            <v>ﾎﾞｯｼｭ</v>
          </cell>
          <cell r="X80">
            <v>2019</v>
          </cell>
          <cell r="Y80" t="str">
            <v>1031093</v>
          </cell>
          <cell r="Z80" t="str">
            <v>飯岡</v>
          </cell>
          <cell r="AA80">
            <v>44769</v>
          </cell>
        </row>
        <row r="81">
          <cell r="U81" t="str">
            <v>094</v>
          </cell>
          <cell r="V81" t="str">
            <v>株式会社野村総合研究所</v>
          </cell>
          <cell r="W81" t="str">
            <v>ﾉﾑﾗｿｳｺﾞｳｹﾝｷｭｳｼｮ</v>
          </cell>
          <cell r="X81">
            <v>2019</v>
          </cell>
          <cell r="Y81" t="str">
            <v>1039094</v>
          </cell>
          <cell r="Z81" t="str">
            <v>飯岡</v>
          </cell>
          <cell r="AA81">
            <v>44804</v>
          </cell>
        </row>
        <row r="82">
          <cell r="U82" t="str">
            <v>095</v>
          </cell>
          <cell r="V82" t="str">
            <v>野村不動産熱供給株式会社</v>
          </cell>
          <cell r="W82" t="str">
            <v>ﾉﾑﾗﾌﾄﾞｳｻﾝﾈﾂｷｮｳｷｭｳ</v>
          </cell>
          <cell r="X82">
            <v>2019</v>
          </cell>
          <cell r="Y82" t="str">
            <v>1035095</v>
          </cell>
          <cell r="Z82" t="str">
            <v>野呂</v>
          </cell>
          <cell r="AA82">
            <v>44788</v>
          </cell>
          <cell r="AB82">
            <v>44838</v>
          </cell>
          <cell r="AC82">
            <v>44845</v>
          </cell>
        </row>
        <row r="83">
          <cell r="U83" t="str">
            <v>096</v>
          </cell>
          <cell r="V83" t="str">
            <v>学校法人総持学園</v>
          </cell>
          <cell r="W83" t="str">
            <v>ｿｳｼﾞｶﾞｸｴﾝ</v>
          </cell>
          <cell r="X83">
            <v>2019</v>
          </cell>
          <cell r="Y83" t="str">
            <v>1081096</v>
          </cell>
          <cell r="Z83" t="str">
            <v>飯岡</v>
          </cell>
          <cell r="AA83">
            <v>44788</v>
          </cell>
        </row>
        <row r="84">
          <cell r="U84" t="str">
            <v>097</v>
          </cell>
          <cell r="V84" t="str">
            <v>ニチアス株式会社</v>
          </cell>
          <cell r="W84" t="str">
            <v>ﾆﾁｱｽ</v>
          </cell>
          <cell r="X84">
            <v>2019</v>
          </cell>
          <cell r="Y84" t="str">
            <v>1021097</v>
          </cell>
          <cell r="Z84" t="str">
            <v>飯岡</v>
          </cell>
          <cell r="AA84">
            <v>44781</v>
          </cell>
        </row>
        <row r="85">
          <cell r="U85" t="str">
            <v>099</v>
          </cell>
          <cell r="V85" t="str">
            <v>株式会社東急百貨店</v>
          </cell>
          <cell r="W85" t="str">
            <v>ﾄｳｷｭｳﾋｬｯｶﾃﾝ</v>
          </cell>
          <cell r="X85">
            <v>2019</v>
          </cell>
          <cell r="Y85" t="str">
            <v>1056099</v>
          </cell>
          <cell r="Z85" t="str">
            <v>飯岡</v>
          </cell>
          <cell r="AA85">
            <v>44785</v>
          </cell>
        </row>
        <row r="86">
          <cell r="U86" t="str">
            <v>100</v>
          </cell>
          <cell r="V86" t="str">
            <v>太陽油脂株式会社</v>
          </cell>
          <cell r="W86" t="str">
            <v>ﾀｲﾖｳﾕｼ</v>
          </cell>
          <cell r="X86">
            <v>2019</v>
          </cell>
          <cell r="Y86" t="str">
            <v>1009100</v>
          </cell>
          <cell r="Z86" t="str">
            <v>飯岡</v>
          </cell>
          <cell r="AA86">
            <v>44762</v>
          </cell>
        </row>
        <row r="87">
          <cell r="U87" t="str">
            <v>101</v>
          </cell>
          <cell r="V87" t="str">
            <v>国際埠頭株式会社</v>
          </cell>
          <cell r="W87" t="str">
            <v>ｺｸｻｲﾌﾄｳ</v>
          </cell>
          <cell r="X87">
            <v>2019</v>
          </cell>
          <cell r="Y87" t="str">
            <v>1048101</v>
          </cell>
          <cell r="Z87" t="str">
            <v>飯岡</v>
          </cell>
          <cell r="AA87">
            <v>44769</v>
          </cell>
          <cell r="AB87">
            <v>44830</v>
          </cell>
          <cell r="AC87">
            <v>44841</v>
          </cell>
        </row>
        <row r="88">
          <cell r="U88" t="str">
            <v>102</v>
          </cell>
          <cell r="V88" t="str">
            <v>株式会社トヨタレンタリース横浜</v>
          </cell>
          <cell r="W88" t="str">
            <v>ﾄﾖﾀﾚﾝﾀﾘｰｽﾖｺﾊﾏ</v>
          </cell>
          <cell r="X88">
            <v>2019</v>
          </cell>
          <cell r="Y88" t="str">
            <v>3070102</v>
          </cell>
          <cell r="Z88" t="str">
            <v>飯岡</v>
          </cell>
          <cell r="AA88">
            <v>44769</v>
          </cell>
        </row>
        <row r="89">
          <cell r="U89" t="str">
            <v>103</v>
          </cell>
          <cell r="V89" t="str">
            <v>株式会社 みなとみらい東急スクエア</v>
          </cell>
          <cell r="W89" t="str">
            <v>ﾐﾅﾄﾐﾗｲﾄｳｷｭｳｽｸｴｱ</v>
          </cell>
          <cell r="X89">
            <v>2019</v>
          </cell>
          <cell r="Y89" t="str">
            <v>1056103</v>
          </cell>
          <cell r="Z89" t="str">
            <v>飯岡</v>
          </cell>
        </row>
        <row r="90">
          <cell r="U90" t="str">
            <v>104</v>
          </cell>
          <cell r="V90" t="str">
            <v>株式会社モンテローザ</v>
          </cell>
          <cell r="W90" t="str">
            <v>ﾓﾝﾃﾛｰｻﾞ</v>
          </cell>
          <cell r="X90">
            <v>2019</v>
          </cell>
          <cell r="Y90" t="str">
            <v>1076104</v>
          </cell>
          <cell r="Z90" t="str">
            <v>飯岡</v>
          </cell>
          <cell r="AA90">
            <v>44804</v>
          </cell>
        </row>
        <row r="91">
          <cell r="U91" t="str">
            <v>105</v>
          </cell>
          <cell r="V91" t="str">
            <v>株式会社キョクレイ</v>
          </cell>
          <cell r="W91" t="str">
            <v>ｷｮｸﾚｲ</v>
          </cell>
          <cell r="X91">
            <v>2019</v>
          </cell>
          <cell r="Y91" t="str">
            <v>1047105</v>
          </cell>
          <cell r="Z91" t="str">
            <v>飯岡</v>
          </cell>
          <cell r="AA91">
            <v>44771</v>
          </cell>
        </row>
        <row r="92">
          <cell r="U92" t="str">
            <v>107</v>
          </cell>
          <cell r="V92" t="str">
            <v>学校法人玉川学園</v>
          </cell>
          <cell r="W92" t="str">
            <v>ﾀﾏｶﾞﾜｶﾞｸｴﾝ</v>
          </cell>
          <cell r="X92">
            <v>2019</v>
          </cell>
          <cell r="Y92" t="str">
            <v>1081107</v>
          </cell>
          <cell r="Z92" t="str">
            <v>飯岡</v>
          </cell>
          <cell r="AA92">
            <v>44781</v>
          </cell>
        </row>
        <row r="93">
          <cell r="U93" t="str">
            <v>109</v>
          </cell>
          <cell r="V93" t="str">
            <v>ゆめおおおか管理組合</v>
          </cell>
          <cell r="W93" t="str">
            <v>ﾕﾒｵｵｵｶｶﾝﾘｸﾐｱｲ</v>
          </cell>
          <cell r="X93">
            <v>2019</v>
          </cell>
          <cell r="Y93" t="str">
            <v>1069109</v>
          </cell>
          <cell r="Z93" t="str">
            <v>飯岡</v>
          </cell>
          <cell r="AA93">
            <v>44769</v>
          </cell>
        </row>
        <row r="94">
          <cell r="U94" t="str">
            <v>112</v>
          </cell>
          <cell r="V94" t="str">
            <v>オリックス不動産投資法人</v>
          </cell>
          <cell r="W94" t="str">
            <v>ｵﾘｯｸｽﾌﾄﾞｳｻﾝﾄｳｼﾎｳｼﾞﾝ</v>
          </cell>
          <cell r="X94">
            <v>2019</v>
          </cell>
          <cell r="Y94" t="str">
            <v>1069112</v>
          </cell>
          <cell r="Z94" t="str">
            <v>飯岡</v>
          </cell>
          <cell r="AA94">
            <v>44797</v>
          </cell>
        </row>
        <row r="95">
          <cell r="U95" t="str">
            <v>113</v>
          </cell>
          <cell r="V95" t="str">
            <v>東洋電機製造株式会社</v>
          </cell>
          <cell r="W95" t="str">
            <v>ﾄｳﾖｳﾃﾞﾝｷｾｲｿﾞｳ</v>
          </cell>
          <cell r="X95">
            <v>2019</v>
          </cell>
          <cell r="Y95" t="str">
            <v>1031113</v>
          </cell>
          <cell r="Z95" t="str">
            <v>飯岡</v>
          </cell>
          <cell r="AA95">
            <v>44788</v>
          </cell>
        </row>
        <row r="96">
          <cell r="U96" t="str">
            <v>114</v>
          </cell>
          <cell r="V96" t="str">
            <v>株式会社東横イン</v>
          </cell>
          <cell r="W96" t="str">
            <v>ﾄｳﾖｺｲﾝ</v>
          </cell>
          <cell r="X96">
            <v>2020</v>
          </cell>
          <cell r="Y96" t="str">
            <v>1075114</v>
          </cell>
          <cell r="Z96" t="str">
            <v>野呂</v>
          </cell>
          <cell r="AA96">
            <v>44768</v>
          </cell>
          <cell r="AB96">
            <v>44838</v>
          </cell>
          <cell r="AC96">
            <v>44845</v>
          </cell>
        </row>
        <row r="97">
          <cell r="U97" t="str">
            <v>115</v>
          </cell>
          <cell r="V97" t="str">
            <v>富士通株式会社</v>
          </cell>
          <cell r="W97" t="str">
            <v>ﾌｼﾞﾂｳ</v>
          </cell>
          <cell r="X97">
            <v>2019</v>
          </cell>
          <cell r="Y97" t="str">
            <v>1030115</v>
          </cell>
          <cell r="Z97" t="str">
            <v>飯岡</v>
          </cell>
          <cell r="AA97">
            <v>44771</v>
          </cell>
        </row>
        <row r="98">
          <cell r="U98" t="str">
            <v>116</v>
          </cell>
          <cell r="V98" t="str">
            <v>トヨタモビリティパーツ株式会社</v>
          </cell>
          <cell r="W98" t="str">
            <v>ﾄﾖﾀﾓﾋﾞﾘﾃｨﾊﾟｰﾂ</v>
          </cell>
          <cell r="X98">
            <v>2019</v>
          </cell>
          <cell r="Y98" t="str">
            <v>3055116</v>
          </cell>
          <cell r="Z98" t="str">
            <v>飯岡</v>
          </cell>
          <cell r="AA98">
            <v>44781</v>
          </cell>
        </row>
        <row r="99">
          <cell r="U99" t="str">
            <v>117</v>
          </cell>
          <cell r="V99" t="str">
            <v>株式会社京三製作所</v>
          </cell>
          <cell r="W99" t="str">
            <v>ｷｮｳｻﾝｾｲｻｸｼｮ</v>
          </cell>
          <cell r="X99">
            <v>2019</v>
          </cell>
          <cell r="Y99" t="str">
            <v>1030117</v>
          </cell>
          <cell r="Z99" t="str">
            <v>飯岡</v>
          </cell>
          <cell r="AA99">
            <v>44770</v>
          </cell>
        </row>
        <row r="100">
          <cell r="U100" t="str">
            <v>118</v>
          </cell>
          <cell r="V100" t="str">
            <v>ジャパンリアルエステイト投資法人</v>
          </cell>
          <cell r="W100" t="str">
            <v>ｼﾞｬﾊﾟﾝﾘｱﾙｴｽﾃｲﾄﾄｳｼﾎｳｼﾞﾝ</v>
          </cell>
          <cell r="X100">
            <v>2019</v>
          </cell>
          <cell r="Y100" t="str">
            <v>1069118</v>
          </cell>
          <cell r="Z100" t="str">
            <v>飯岡</v>
          </cell>
          <cell r="AA100">
            <v>44771</v>
          </cell>
        </row>
        <row r="101">
          <cell r="U101" t="str">
            <v>119</v>
          </cell>
          <cell r="V101" t="str">
            <v>株式会社ニップン</v>
          </cell>
          <cell r="W101" t="str">
            <v>ニップン</v>
          </cell>
          <cell r="X101">
            <v>2019</v>
          </cell>
          <cell r="Y101" t="str">
            <v>1009119</v>
          </cell>
          <cell r="Z101" t="str">
            <v>飯岡</v>
          </cell>
          <cell r="AA101">
            <v>44785</v>
          </cell>
        </row>
        <row r="102">
          <cell r="U102" t="str">
            <v>120</v>
          </cell>
          <cell r="V102" t="str">
            <v>相鉄ローゼン株式会社</v>
          </cell>
          <cell r="W102" t="str">
            <v>ｿｳﾃﾂﾛｰｾﾞﾝ</v>
          </cell>
          <cell r="X102">
            <v>2019</v>
          </cell>
          <cell r="Y102" t="str">
            <v>1056120</v>
          </cell>
          <cell r="Z102" t="str">
            <v>飯岡</v>
          </cell>
          <cell r="AA102">
            <v>44783</v>
          </cell>
        </row>
        <row r="103">
          <cell r="U103" t="str">
            <v>122</v>
          </cell>
          <cell r="V103" t="str">
            <v>横浜市場冷蔵株式会社</v>
          </cell>
          <cell r="W103" t="str">
            <v>ﾖｺﾊﾏｼｼﾞｮｳﾚｲｿﾞｳ</v>
          </cell>
          <cell r="X103">
            <v>2019</v>
          </cell>
          <cell r="Y103" t="str">
            <v>1047122</v>
          </cell>
          <cell r="Z103" t="str">
            <v>飯岡</v>
          </cell>
          <cell r="AA103">
            <v>44767</v>
          </cell>
          <cell r="AB103">
            <v>44805</v>
          </cell>
          <cell r="AC103">
            <v>44818</v>
          </cell>
        </row>
        <row r="104">
          <cell r="U104" t="str">
            <v>123</v>
          </cell>
          <cell r="V104" t="str">
            <v>株式会社IHI</v>
          </cell>
          <cell r="W104" t="str">
            <v>ｱｲ･ｴｲﾁ･ｱｲ</v>
          </cell>
          <cell r="X104">
            <v>2019</v>
          </cell>
          <cell r="Y104" t="str">
            <v>1024123</v>
          </cell>
          <cell r="Z104" t="str">
            <v>飯岡</v>
          </cell>
          <cell r="AA104">
            <v>44771</v>
          </cell>
        </row>
        <row r="105">
          <cell r="U105" t="str">
            <v>124</v>
          </cell>
          <cell r="V105" t="str">
            <v>株式会社ダスキン</v>
          </cell>
          <cell r="W105" t="str">
            <v>ﾀﾞｽｷﾝ</v>
          </cell>
          <cell r="X105">
            <v>2019</v>
          </cell>
          <cell r="Y105" t="str">
            <v>2095124</v>
          </cell>
          <cell r="Z105" t="str">
            <v>野呂</v>
          </cell>
          <cell r="AA105">
            <v>44770</v>
          </cell>
          <cell r="AB105">
            <v>44838</v>
          </cell>
          <cell r="AC105">
            <v>44845</v>
          </cell>
        </row>
        <row r="106">
          <cell r="U106" t="str">
            <v>125</v>
          </cell>
          <cell r="V106" t="str">
            <v>高梨乳業株式会社</v>
          </cell>
          <cell r="W106" t="str">
            <v>ﾀｶﾅｼﾆｭｳｷﾞｮｳ</v>
          </cell>
          <cell r="X106">
            <v>2019</v>
          </cell>
          <cell r="Y106" t="str">
            <v>1009125</v>
          </cell>
          <cell r="Z106" t="str">
            <v>飯岡</v>
          </cell>
          <cell r="AA106">
            <v>44847</v>
          </cell>
          <cell r="AB106">
            <v>44853</v>
          </cell>
        </row>
        <row r="107">
          <cell r="U107" t="str">
            <v>126</v>
          </cell>
          <cell r="V107" t="str">
            <v>社会福祉法人恩賜財団済生会</v>
          </cell>
          <cell r="W107" t="str">
            <v>ｵﾝｼｻﾞｲﾀﾞﾝｻｲｾｲｶｲｼﾌﾞｶﾅｶﾞﾜｹﾝｻｲｾｲｶｲ</v>
          </cell>
          <cell r="X107">
            <v>2019</v>
          </cell>
          <cell r="Y107" t="str">
            <v>1083126</v>
          </cell>
          <cell r="Z107" t="str">
            <v>飯岡</v>
          </cell>
          <cell r="AA107">
            <v>44785</v>
          </cell>
        </row>
        <row r="108">
          <cell r="U108" t="str">
            <v>129</v>
          </cell>
          <cell r="V108" t="str">
            <v>ＪＦＥスチール株式会社</v>
          </cell>
          <cell r="W108" t="str">
            <v>ｼﾞｪｲｴﾌｲｰｽﾁｰﾙ</v>
          </cell>
          <cell r="X108">
            <v>2019</v>
          </cell>
          <cell r="Y108" t="str">
            <v>1022129</v>
          </cell>
          <cell r="Z108" t="str">
            <v>飯岡</v>
          </cell>
          <cell r="AA108">
            <v>44785</v>
          </cell>
        </row>
        <row r="109">
          <cell r="U109" t="str">
            <v>130</v>
          </cell>
          <cell r="V109" t="str">
            <v>株式会社横浜ベイホテル東急</v>
          </cell>
          <cell r="W109" t="str">
            <v>ﾖｺﾊﾏﾍﾞｲﾎﾃﾙﾄｳｷｭｳ</v>
          </cell>
          <cell r="X109">
            <v>2019</v>
          </cell>
          <cell r="Y109" t="str">
            <v>1075130</v>
          </cell>
          <cell r="Z109" t="str">
            <v>野呂</v>
          </cell>
          <cell r="AA109">
            <v>44781</v>
          </cell>
          <cell r="AB109">
            <v>44838</v>
          </cell>
          <cell r="AC109">
            <v>44845</v>
          </cell>
        </row>
        <row r="110">
          <cell r="U110" t="str">
            <v>133</v>
          </cell>
          <cell r="V110" t="str">
            <v>株式会社ＤＮＰテクノパック</v>
          </cell>
          <cell r="W110" t="str">
            <v>ﾃﾞｨｰｴﾇﾋﾟｰﾃｸﾉﾊﾟｯｸ</v>
          </cell>
          <cell r="X110">
            <v>2019</v>
          </cell>
          <cell r="Y110" t="str">
            <v>1014133</v>
          </cell>
          <cell r="Z110" t="str">
            <v>飯岡</v>
          </cell>
          <cell r="AA110">
            <v>44769</v>
          </cell>
        </row>
        <row r="111">
          <cell r="U111" t="str">
            <v>134</v>
          </cell>
          <cell r="V111" t="str">
            <v>J-POWER ジェネレーションサービス株式会社</v>
          </cell>
          <cell r="W111" t="str">
            <v>ｼﾞｪｲﾊﾟﾜｰ ｼﾞｪﾈﾚｰｼｮﾝｻｰﾋﾞｽ</v>
          </cell>
          <cell r="X111">
            <v>2019</v>
          </cell>
          <cell r="Y111" t="str">
            <v>1033134</v>
          </cell>
          <cell r="Z111" t="str">
            <v>飯岡</v>
          </cell>
          <cell r="AA111">
            <v>44770</v>
          </cell>
        </row>
        <row r="112">
          <cell r="U112" t="str">
            <v>135</v>
          </cell>
          <cell r="V112" t="str">
            <v>伊藤忠テクノソリューションズ株式会社</v>
          </cell>
          <cell r="W112" t="str">
            <v>ｲﾄﾁｭｳﾃｸﾉｿﾘｭｰｼｮﾝｽﾞ</v>
          </cell>
          <cell r="X112">
            <v>2019</v>
          </cell>
          <cell r="Y112" t="str">
            <v>1039135</v>
          </cell>
          <cell r="Z112" t="str">
            <v>飯岡</v>
          </cell>
          <cell r="AA112">
            <v>44755</v>
          </cell>
          <cell r="AB112">
            <v>44830</v>
          </cell>
          <cell r="AC112">
            <v>44841</v>
          </cell>
        </row>
        <row r="113">
          <cell r="U113" t="str">
            <v>136</v>
          </cell>
          <cell r="V113" t="str">
            <v>国立大学法人東京工業大学</v>
          </cell>
          <cell r="W113" t="str">
            <v>ﾄｳｷｮｳｺｳｷﾞｮｳﾀﾞｲｶﾞｸ</v>
          </cell>
          <cell r="X113">
            <v>2019</v>
          </cell>
          <cell r="Y113" t="str">
            <v>1081136</v>
          </cell>
          <cell r="Z113" t="str">
            <v>野呂</v>
          </cell>
          <cell r="AA113">
            <v>44782</v>
          </cell>
          <cell r="AB113">
            <v>44838</v>
          </cell>
          <cell r="AC113">
            <v>44845</v>
          </cell>
        </row>
        <row r="114">
          <cell r="U114" t="str">
            <v>137</v>
          </cell>
          <cell r="V114" t="str">
            <v>株式会社横浜都市みらい</v>
          </cell>
          <cell r="W114" t="str">
            <v>ﾖｺﾊﾏﾄｼﾐﾗｲ</v>
          </cell>
          <cell r="X114">
            <v>2019</v>
          </cell>
          <cell r="Y114" t="str">
            <v>1035137</v>
          </cell>
          <cell r="Z114" t="str">
            <v>飯岡</v>
          </cell>
          <cell r="AA114">
            <v>44778</v>
          </cell>
        </row>
        <row r="115">
          <cell r="U115" t="str">
            <v>139</v>
          </cell>
          <cell r="V115" t="str">
            <v>学校法人聖マリアンナ医科大学</v>
          </cell>
          <cell r="W115" t="str">
            <v>ｾｲﾏﾘｱﾝﾅｲｶﾀﾞｲｶﾞｸ</v>
          </cell>
          <cell r="X115">
            <v>2019</v>
          </cell>
          <cell r="Y115" t="str">
            <v>1081139</v>
          </cell>
          <cell r="Z115" t="str">
            <v>飯岡</v>
          </cell>
          <cell r="AA115">
            <v>44788</v>
          </cell>
        </row>
        <row r="116">
          <cell r="U116" t="str">
            <v>140</v>
          </cell>
          <cell r="V116" t="str">
            <v>学校法人慶應義塾</v>
          </cell>
          <cell r="W116" t="str">
            <v>ｹｲｵｳｷﾞｼﾞｭｸ</v>
          </cell>
          <cell r="X116">
            <v>2019</v>
          </cell>
          <cell r="Y116" t="str">
            <v>1081140</v>
          </cell>
          <cell r="Z116" t="str">
            <v>飯岡</v>
          </cell>
          <cell r="AA116">
            <v>44783</v>
          </cell>
        </row>
        <row r="117">
          <cell r="U117" t="str">
            <v>141</v>
          </cell>
          <cell r="V117" t="str">
            <v>ＪＦＥエンジニアリング株式会社</v>
          </cell>
          <cell r="W117" t="str">
            <v xml:space="preserve">ｼﾞｪｲｴﾌｲｰｴﾝｼﾞﾆｱﾘﾝｸﾞ </v>
          </cell>
          <cell r="X117">
            <v>2019</v>
          </cell>
          <cell r="Y117" t="str">
            <v>1306141</v>
          </cell>
          <cell r="Z117" t="str">
            <v>飯岡</v>
          </cell>
          <cell r="AA117">
            <v>44769</v>
          </cell>
        </row>
        <row r="118">
          <cell r="U118" t="str">
            <v>143</v>
          </cell>
          <cell r="V118" t="str">
            <v>相鉄ホテル株式会社</v>
          </cell>
          <cell r="W118" t="str">
            <v>ｿｳﾃﾂﾎﾃﾙ</v>
          </cell>
          <cell r="X118">
            <v>2019</v>
          </cell>
          <cell r="Y118" t="str">
            <v>1075143</v>
          </cell>
          <cell r="Z118" t="str">
            <v>野呂</v>
          </cell>
          <cell r="AA118">
            <v>44788</v>
          </cell>
          <cell r="AB118">
            <v>44838</v>
          </cell>
          <cell r="AC118">
            <v>44845</v>
          </cell>
        </row>
        <row r="119">
          <cell r="U119" t="str">
            <v>144</v>
          </cell>
          <cell r="V119" t="str">
            <v>東急バス株式会社</v>
          </cell>
          <cell r="W119" t="str">
            <v>ﾄｳｷｭｳﾊﾞｽ</v>
          </cell>
          <cell r="X119">
            <v>2019</v>
          </cell>
          <cell r="Y119" t="str">
            <v>3043144</v>
          </cell>
          <cell r="Z119" t="str">
            <v>飯岡</v>
          </cell>
          <cell r="AA119">
            <v>44771</v>
          </cell>
        </row>
        <row r="120">
          <cell r="U120" t="str">
            <v>147</v>
          </cell>
          <cell r="V120" t="str">
            <v>東京液化酸素株式会社</v>
          </cell>
          <cell r="W120" t="str">
            <v>ﾄｳｷｮｳｴｷｶｻﾝｿ</v>
          </cell>
          <cell r="X120">
            <v>2019</v>
          </cell>
          <cell r="Y120" t="str">
            <v>1016147</v>
          </cell>
          <cell r="Z120" t="str">
            <v>飯岡</v>
          </cell>
          <cell r="AA120">
            <v>44778</v>
          </cell>
        </row>
        <row r="121">
          <cell r="U121" t="str">
            <v>148</v>
          </cell>
          <cell r="V121" t="str">
            <v>日揮ホールディングス株式会社</v>
          </cell>
          <cell r="W121" t="str">
            <v>ﾆｯｷﾎｰﾙﾃﾞｨﾝｸﾞｽ</v>
          </cell>
          <cell r="X121">
            <v>2019</v>
          </cell>
          <cell r="Y121" t="str">
            <v>1006148</v>
          </cell>
          <cell r="Z121" t="str">
            <v>飯岡</v>
          </cell>
          <cell r="AA121">
            <v>44769</v>
          </cell>
        </row>
        <row r="122">
          <cell r="U122" t="str">
            <v>149</v>
          </cell>
          <cell r="V122" t="str">
            <v>株式会社トヨタオートモールクリエイト</v>
          </cell>
          <cell r="W122" t="str">
            <v>ﾄﾖﾀｵｰﾄﾓｰﾙｸﾘｴｲﾄ</v>
          </cell>
          <cell r="X122">
            <v>2019</v>
          </cell>
          <cell r="Y122" t="str">
            <v>1069149</v>
          </cell>
          <cell r="Z122" t="str">
            <v>飯岡</v>
          </cell>
          <cell r="AA122">
            <v>44788</v>
          </cell>
        </row>
        <row r="123">
          <cell r="U123" t="str">
            <v>150</v>
          </cell>
          <cell r="V123" t="str">
            <v>東京ガス株式会社</v>
          </cell>
          <cell r="W123" t="str">
            <v>ﾄｳｷｮｳｶﾞｽ</v>
          </cell>
          <cell r="X123">
            <v>2019</v>
          </cell>
          <cell r="Y123" t="str">
            <v>1334150</v>
          </cell>
          <cell r="Z123" t="str">
            <v>飯岡</v>
          </cell>
          <cell r="AA123">
            <v>44798</v>
          </cell>
        </row>
        <row r="124">
          <cell r="U124" t="str">
            <v>151</v>
          </cell>
          <cell r="V124" t="str">
            <v>イッツ・コミュニケーションズ株式会社</v>
          </cell>
          <cell r="W124" t="str">
            <v>ｲｯﾂ･ｺﾐｭﾆｹｰｼｮﾝｽﾞ</v>
          </cell>
          <cell r="X124">
            <v>2019</v>
          </cell>
          <cell r="Y124" t="str">
            <v>1038151</v>
          </cell>
          <cell r="Z124" t="str">
            <v>飯岡</v>
          </cell>
          <cell r="AA124">
            <v>44763</v>
          </cell>
        </row>
        <row r="125">
          <cell r="U125" t="str">
            <v>153</v>
          </cell>
          <cell r="V125" t="str">
            <v>横浜新都市センター株式会社</v>
          </cell>
          <cell r="W125" t="str">
            <v>ﾖｺﾊﾏｼﾝﾄｼｾﾝﾀｰ</v>
          </cell>
          <cell r="X125">
            <v>2019</v>
          </cell>
          <cell r="Y125" t="str">
            <v>1069153</v>
          </cell>
          <cell r="Z125" t="str">
            <v>飯岡</v>
          </cell>
          <cell r="AA125">
            <v>44783</v>
          </cell>
        </row>
        <row r="126">
          <cell r="U126" t="str">
            <v>155</v>
          </cell>
          <cell r="V126" t="str">
            <v>鈴江コーポレーション株式会社</v>
          </cell>
          <cell r="W126" t="str">
            <v>ｽｽﾞｴｺｰﾎﾟﾚｰｼｮﾝ</v>
          </cell>
          <cell r="X126">
            <v>2019</v>
          </cell>
          <cell r="Y126" t="str">
            <v>1047155</v>
          </cell>
          <cell r="Z126" t="str">
            <v>飯岡</v>
          </cell>
          <cell r="AA126">
            <v>44771</v>
          </cell>
        </row>
        <row r="127">
          <cell r="U127" t="str">
            <v>157</v>
          </cell>
          <cell r="V127" t="str">
            <v>国立大学法人横浜国立大学</v>
          </cell>
          <cell r="W127" t="str">
            <v>ﾖｺﾊﾏｺｸﾘﾂﾀﾞｲｶﾞｸ</v>
          </cell>
          <cell r="X127">
            <v>2019</v>
          </cell>
          <cell r="Y127" t="str">
            <v>1081157</v>
          </cell>
          <cell r="Z127" t="str">
            <v>野呂</v>
          </cell>
          <cell r="AA127">
            <v>44767</v>
          </cell>
        </row>
        <row r="128">
          <cell r="U128" t="str">
            <v>159</v>
          </cell>
          <cell r="V128" t="str">
            <v>SMBC日興証券株式会社</v>
          </cell>
          <cell r="W128" t="str">
            <v>ｴｽｴﾑﾋﾞｰｼｰﾆｯｺｳｼｮｳｹﾝ</v>
          </cell>
          <cell r="X128">
            <v>2019</v>
          </cell>
          <cell r="Y128" t="str">
            <v>1069159</v>
          </cell>
          <cell r="Z128" t="str">
            <v>飯岡</v>
          </cell>
        </row>
        <row r="129">
          <cell r="U129" t="str">
            <v>160</v>
          </cell>
          <cell r="V129" t="str">
            <v>日興システムソリューションズ株式会社</v>
          </cell>
          <cell r="W129" t="str">
            <v>ﾆｯｺｳｼｽﾃﾑｿﾘｭｰｼｮﾝｽﾞ</v>
          </cell>
          <cell r="X129">
            <v>2019</v>
          </cell>
          <cell r="Y129" t="str">
            <v>1039160</v>
          </cell>
          <cell r="Z129" t="str">
            <v>飯岡</v>
          </cell>
        </row>
        <row r="130">
          <cell r="U130" t="str">
            <v>161</v>
          </cell>
          <cell r="V130" t="str">
            <v>生活協同組合ユーコープ</v>
          </cell>
          <cell r="W130" t="str">
            <v>ｾｲｶﾂｷｮｳﾄﾞｳｸﾐｱｲﾕｰｺｰﾌﾟ</v>
          </cell>
          <cell r="X130">
            <v>2019</v>
          </cell>
          <cell r="Y130" t="str">
            <v>2050161</v>
          </cell>
          <cell r="Z130" t="str">
            <v>飯岡</v>
          </cell>
          <cell r="AA130">
            <v>44785</v>
          </cell>
        </row>
        <row r="131">
          <cell r="U131" t="str">
            <v>163</v>
          </cell>
          <cell r="V131" t="str">
            <v>横浜市交通局</v>
          </cell>
          <cell r="W131" t="str">
            <v>ﾖｺﾊﾏｼｺｳﾂｳｷｮｸ</v>
          </cell>
          <cell r="X131">
            <v>2019</v>
          </cell>
          <cell r="Y131" t="str">
            <v>1343163</v>
          </cell>
          <cell r="Z131" t="str">
            <v>飯岡</v>
          </cell>
          <cell r="AA131">
            <v>44802</v>
          </cell>
        </row>
        <row r="132">
          <cell r="U132" t="str">
            <v>164</v>
          </cell>
          <cell r="V132" t="str">
            <v>オニキス・リアルティ有限会社</v>
          </cell>
          <cell r="W132" t="str">
            <v>ｵﾆｷｽ･ﾘｱﾙﾃｨ</v>
          </cell>
          <cell r="X132">
            <v>2019</v>
          </cell>
          <cell r="Y132" t="str">
            <v>1056164</v>
          </cell>
          <cell r="Z132" t="str">
            <v>飯岡</v>
          </cell>
          <cell r="AA132">
            <v>44826</v>
          </cell>
          <cell r="AB132">
            <v>44826</v>
          </cell>
        </row>
        <row r="133">
          <cell r="U133" t="str">
            <v>165</v>
          </cell>
          <cell r="V133" t="str">
            <v>ユニー株式会社</v>
          </cell>
          <cell r="W133" t="str">
            <v>ﾕﾆ-</v>
          </cell>
          <cell r="X133">
            <v>2019</v>
          </cell>
          <cell r="Y133" t="str">
            <v>1056165</v>
          </cell>
          <cell r="Z133" t="str">
            <v>野呂</v>
          </cell>
          <cell r="AA133">
            <v>44781</v>
          </cell>
          <cell r="AB133">
            <v>44838</v>
          </cell>
          <cell r="AC133">
            <v>44845</v>
          </cell>
        </row>
        <row r="134">
          <cell r="U134" t="str">
            <v>166</v>
          </cell>
          <cell r="V134" t="str">
            <v>髙田工業株式会社</v>
          </cell>
          <cell r="W134" t="str">
            <v>ﾀｶﾀﾞｺｳｷﾞｮｳ</v>
          </cell>
          <cell r="X134">
            <v>2019</v>
          </cell>
          <cell r="Y134" t="str">
            <v>1031166</v>
          </cell>
          <cell r="Z134" t="str">
            <v>野呂</v>
          </cell>
          <cell r="AA134">
            <v>44781</v>
          </cell>
        </row>
        <row r="135">
          <cell r="U135" t="str">
            <v>167</v>
          </cell>
          <cell r="V135" t="str">
            <v>株式会社ルネサンス</v>
          </cell>
          <cell r="W135" t="str">
            <v>ﾙﾈｻﾝｽ</v>
          </cell>
          <cell r="X135">
            <v>2019</v>
          </cell>
          <cell r="Y135" t="str">
            <v>1080167</v>
          </cell>
          <cell r="Z135" t="str">
            <v>飯岡</v>
          </cell>
          <cell r="AA135">
            <v>44785</v>
          </cell>
        </row>
        <row r="136">
          <cell r="U136" t="str">
            <v>168</v>
          </cell>
          <cell r="V136" t="str">
            <v>富士ソフト株式会社</v>
          </cell>
          <cell r="W136" t="str">
            <v>ﾌｼﾞｿﾌﾄ</v>
          </cell>
          <cell r="X136">
            <v>2019</v>
          </cell>
          <cell r="Y136" t="str">
            <v>1039168</v>
          </cell>
          <cell r="Z136" t="str">
            <v>野呂</v>
          </cell>
          <cell r="AA136">
            <v>44782</v>
          </cell>
        </row>
        <row r="137">
          <cell r="U137" t="str">
            <v>169</v>
          </cell>
          <cell r="V137" t="str">
            <v>株式会社アイネット</v>
          </cell>
          <cell r="W137" t="str">
            <v>ｱｲﾈｯﾄ</v>
          </cell>
          <cell r="X137">
            <v>2019</v>
          </cell>
          <cell r="Y137" t="str">
            <v>1039169</v>
          </cell>
          <cell r="Z137" t="str">
            <v>飯岡</v>
          </cell>
          <cell r="AA137">
            <v>44805</v>
          </cell>
          <cell r="AB137">
            <v>44820</v>
          </cell>
        </row>
        <row r="138">
          <cell r="U138" t="str">
            <v>170</v>
          </cell>
          <cell r="V138" t="str">
            <v>林精鋼株式会社</v>
          </cell>
          <cell r="W138" t="str">
            <v>ﾊﾔｼｾｲｺｳ</v>
          </cell>
          <cell r="X138">
            <v>2019</v>
          </cell>
          <cell r="Y138" t="str">
            <v>1022170</v>
          </cell>
          <cell r="Z138" t="str">
            <v>野呂</v>
          </cell>
          <cell r="AA138">
            <v>44782</v>
          </cell>
        </row>
        <row r="139">
          <cell r="U139" t="str">
            <v>171</v>
          </cell>
          <cell r="V139" t="str">
            <v>株式会社プリンスホテル</v>
          </cell>
          <cell r="W139" t="str">
            <v>ﾌﾟﾘﾝｽﾎﾃﾙ</v>
          </cell>
          <cell r="X139">
            <v>2019</v>
          </cell>
          <cell r="Y139" t="str">
            <v>1075171</v>
          </cell>
          <cell r="Z139" t="str">
            <v>野呂</v>
          </cell>
          <cell r="AA139">
            <v>44788</v>
          </cell>
        </row>
        <row r="140">
          <cell r="U140" t="str">
            <v>174</v>
          </cell>
          <cell r="V140" t="str">
            <v>株式会社横浜八景島</v>
          </cell>
          <cell r="W140" t="str">
            <v>ﾖｺﾊﾏﾊｯｹｲｼﾞﾏ</v>
          </cell>
          <cell r="X140">
            <v>2019</v>
          </cell>
          <cell r="Y140" t="str">
            <v>1080174</v>
          </cell>
          <cell r="Z140" t="str">
            <v>野呂</v>
          </cell>
          <cell r="AA140">
            <v>44770</v>
          </cell>
        </row>
        <row r="141">
          <cell r="U141" t="str">
            <v>175</v>
          </cell>
          <cell r="V141" t="str">
            <v>株式会社日立製作所</v>
          </cell>
          <cell r="W141" t="str">
            <v>ﾋﾀﾁｾｲｻｸｼｮ</v>
          </cell>
          <cell r="X141">
            <v>2019</v>
          </cell>
          <cell r="Y141" t="str">
            <v>1029175</v>
          </cell>
          <cell r="Z141" t="str">
            <v>野呂</v>
          </cell>
          <cell r="AA141">
            <v>44781</v>
          </cell>
        </row>
        <row r="142">
          <cell r="U142" t="str">
            <v>176</v>
          </cell>
          <cell r="V142" t="str">
            <v>日本生命保険相互会社</v>
          </cell>
          <cell r="W142" t="str">
            <v>ﾆﾎﾝｾｲﾒｲﾎｹﾝ</v>
          </cell>
          <cell r="X142">
            <v>2019</v>
          </cell>
          <cell r="Y142" t="str">
            <v>1067176</v>
          </cell>
          <cell r="Z142" t="str">
            <v>野呂</v>
          </cell>
          <cell r="AA142">
            <v>44788</v>
          </cell>
          <cell r="AB142">
            <v>44845</v>
          </cell>
          <cell r="AC142">
            <v>44845</v>
          </cell>
        </row>
        <row r="143">
          <cell r="U143" t="str">
            <v>177</v>
          </cell>
          <cell r="V143" t="str">
            <v>相鉄バス株式会社</v>
          </cell>
          <cell r="W143" t="str">
            <v>ｿｳﾃﾂﾊﾞｽ</v>
          </cell>
          <cell r="X143">
            <v>2019</v>
          </cell>
          <cell r="Y143" t="str">
            <v>3043177</v>
          </cell>
          <cell r="Z143" t="str">
            <v>飯岡</v>
          </cell>
          <cell r="AA143">
            <v>44785</v>
          </cell>
        </row>
        <row r="144">
          <cell r="U144" t="str">
            <v>178</v>
          </cell>
          <cell r="V144" t="str">
            <v>三菱ケミカル株式会社</v>
          </cell>
          <cell r="W144" t="str">
            <v>ﾐﾂﾋﾞｼｹﾐｶﾙ</v>
          </cell>
          <cell r="X144">
            <v>2019</v>
          </cell>
          <cell r="Y144" t="str">
            <v>1016178</v>
          </cell>
          <cell r="Z144" t="str">
            <v>野呂</v>
          </cell>
          <cell r="AA144">
            <v>44782</v>
          </cell>
        </row>
        <row r="145">
          <cell r="U145" t="str">
            <v>179</v>
          </cell>
          <cell r="V145" t="str">
            <v>日清オイリオグループ株式会社</v>
          </cell>
          <cell r="W145" t="str">
            <v>ﾆｯｼﾝｵｲﾘｵｸﾞﾙｰﾌﾟ</v>
          </cell>
          <cell r="X145">
            <v>2019</v>
          </cell>
          <cell r="Y145" t="str">
            <v>1009179</v>
          </cell>
          <cell r="Z145" t="str">
            <v>飯岡</v>
          </cell>
          <cell r="AA145">
            <v>44804</v>
          </cell>
        </row>
        <row r="146">
          <cell r="U146" t="str">
            <v>181</v>
          </cell>
          <cell r="V146" t="str">
            <v>株式会社ルミネ</v>
          </cell>
          <cell r="W146" t="str">
            <v>ﾙﾐﾈ</v>
          </cell>
          <cell r="X146">
            <v>2019</v>
          </cell>
          <cell r="Y146" t="str">
            <v>1069181</v>
          </cell>
          <cell r="Z146" t="str">
            <v>飯岡</v>
          </cell>
          <cell r="AA146">
            <v>44769</v>
          </cell>
        </row>
        <row r="147">
          <cell r="U147" t="str">
            <v>183</v>
          </cell>
          <cell r="V147" t="str">
            <v>株式会社ヨーク</v>
          </cell>
          <cell r="W147" t="str">
            <v>ﾖｰｸ</v>
          </cell>
          <cell r="X147">
            <v>2019</v>
          </cell>
          <cell r="Y147" t="str">
            <v>1056183</v>
          </cell>
          <cell r="Z147" t="str">
            <v>野呂</v>
          </cell>
          <cell r="AA147">
            <v>44775</v>
          </cell>
        </row>
        <row r="148">
          <cell r="U148" t="str">
            <v>184</v>
          </cell>
          <cell r="V148" t="str">
            <v>フジパン株式会社</v>
          </cell>
          <cell r="W148" t="str">
            <v>ﾌｼﾞﾊﾟﾝ</v>
          </cell>
          <cell r="X148">
            <v>2019</v>
          </cell>
          <cell r="Y148" t="str">
            <v>1009184</v>
          </cell>
          <cell r="Z148" t="str">
            <v>野呂</v>
          </cell>
          <cell r="AA148">
            <v>44796</v>
          </cell>
        </row>
        <row r="149">
          <cell r="U149" t="str">
            <v>185</v>
          </cell>
          <cell r="V149" t="str">
            <v>山崎製パン株式会社</v>
          </cell>
          <cell r="W149" t="str">
            <v>ﾔﾏｻﾞｷｾｲﾊﾟﾝ</v>
          </cell>
          <cell r="X149">
            <v>2019</v>
          </cell>
          <cell r="Y149" t="str">
            <v>1309185</v>
          </cell>
          <cell r="Z149" t="str">
            <v>野呂</v>
          </cell>
          <cell r="AA149">
            <v>44791</v>
          </cell>
        </row>
        <row r="150">
          <cell r="U150" t="str">
            <v>186</v>
          </cell>
          <cell r="V150" t="str">
            <v>株式会社そごう・西武</v>
          </cell>
          <cell r="W150" t="str">
            <v>ｿｺﾞｳ･ｾｲﾌﾞ</v>
          </cell>
          <cell r="X150">
            <v>2019</v>
          </cell>
          <cell r="Y150" t="str">
            <v>1056186</v>
          </cell>
          <cell r="Z150" t="str">
            <v>野呂</v>
          </cell>
          <cell r="AA150">
            <v>44781</v>
          </cell>
        </row>
        <row r="151">
          <cell r="U151" t="str">
            <v>187</v>
          </cell>
          <cell r="V151" t="str">
            <v>株式会社資生堂</v>
          </cell>
          <cell r="W151" t="str">
            <v>ｼｾｲﾄﾞｳ</v>
          </cell>
          <cell r="X151">
            <v>2019</v>
          </cell>
          <cell r="Y151" t="str">
            <v>1016187</v>
          </cell>
          <cell r="Z151" t="str">
            <v>野呂</v>
          </cell>
          <cell r="AA151">
            <v>44782</v>
          </cell>
        </row>
        <row r="152">
          <cell r="U152" t="str">
            <v>190</v>
          </cell>
          <cell r="V152" t="str">
            <v>横浜市教育委員会</v>
          </cell>
          <cell r="W152" t="str">
            <v>ﾖｺﾊﾏｼｷｮｳｲｸｲｲﾝｶｲ</v>
          </cell>
          <cell r="X152">
            <v>2019</v>
          </cell>
          <cell r="Y152" t="str">
            <v>1081190</v>
          </cell>
          <cell r="Z152" t="str">
            <v>飯岡</v>
          </cell>
          <cell r="AA152">
            <v>44791</v>
          </cell>
        </row>
        <row r="153">
          <cell r="U153" t="str">
            <v>191</v>
          </cell>
          <cell r="V153" t="str">
            <v>横浜市水道局</v>
          </cell>
          <cell r="W153" t="str">
            <v>ﾖｺﾊﾏｼｽｲﾄﾞｳｷｮｸ</v>
          </cell>
          <cell r="X153">
            <v>2019</v>
          </cell>
          <cell r="Y153" t="str">
            <v>1336191</v>
          </cell>
          <cell r="Z153" t="str">
            <v>飯岡</v>
          </cell>
        </row>
        <row r="154">
          <cell r="U154" t="str">
            <v>192</v>
          </cell>
          <cell r="V154" t="str">
            <v>横浜市医療局病院経営本部</v>
          </cell>
          <cell r="W154" t="str">
            <v>ﾖｺﾊﾏｼｲﾘｮｳｷｮｸﾋﾞｮｳｲﾝｹｲｴｲﾎﾝﾌﾞ</v>
          </cell>
          <cell r="X154">
            <v>2019</v>
          </cell>
          <cell r="Y154" t="str">
            <v>1083192</v>
          </cell>
          <cell r="Z154" t="str">
            <v>飯岡</v>
          </cell>
          <cell r="AA154">
            <v>44788</v>
          </cell>
        </row>
        <row r="155">
          <cell r="U155" t="str">
            <v>193</v>
          </cell>
          <cell r="V155" t="str">
            <v>三井不動産株式会社</v>
          </cell>
          <cell r="W155" t="str">
            <v>ﾐﾂｲﾌﾄﾞｳｻﾝ</v>
          </cell>
          <cell r="X155">
            <v>2019</v>
          </cell>
          <cell r="Y155" t="str">
            <v>1069193</v>
          </cell>
          <cell r="Z155" t="str">
            <v>野呂</v>
          </cell>
          <cell r="AA155">
            <v>44788</v>
          </cell>
        </row>
        <row r="156">
          <cell r="U156" t="str">
            <v>194</v>
          </cell>
          <cell r="V156" t="str">
            <v>株式会社髙島屋</v>
          </cell>
          <cell r="W156" t="str">
            <v>ﾀｶｼﾏﾔ</v>
          </cell>
          <cell r="X156">
            <v>2019</v>
          </cell>
          <cell r="Y156" t="str">
            <v>1056194</v>
          </cell>
          <cell r="Z156" t="str">
            <v>野呂</v>
          </cell>
          <cell r="AA156">
            <v>44788</v>
          </cell>
        </row>
        <row r="157">
          <cell r="U157" t="str">
            <v>196</v>
          </cell>
          <cell r="V157" t="str">
            <v>ヤマト運輸株式会社</v>
          </cell>
          <cell r="W157" t="str">
            <v>ﾔﾏﾄｳﾝﾕ</v>
          </cell>
          <cell r="X157">
            <v>2019</v>
          </cell>
          <cell r="Y157" t="str">
            <v>1344196</v>
          </cell>
          <cell r="Z157" t="str">
            <v>野呂</v>
          </cell>
          <cell r="AA157">
            <v>44775</v>
          </cell>
        </row>
        <row r="158">
          <cell r="U158" t="str">
            <v>200</v>
          </cell>
          <cell r="V158" t="str">
            <v>株式会社ホンダカーズ横浜</v>
          </cell>
          <cell r="W158" t="str">
            <v>ﾎﾝﾀﾞｶｰｽﾞﾖｺﾊﾏ</v>
          </cell>
          <cell r="X158">
            <v>2019</v>
          </cell>
          <cell r="Y158" t="str">
            <v>3060200</v>
          </cell>
          <cell r="Z158" t="str">
            <v>飯岡</v>
          </cell>
          <cell r="AA158">
            <v>44770</v>
          </cell>
        </row>
        <row r="159">
          <cell r="U159" t="str">
            <v>202</v>
          </cell>
          <cell r="V159" t="str">
            <v>野村不動産株式会社</v>
          </cell>
          <cell r="W159" t="str">
            <v>ﾉﾑﾗﾌﾄﾞｳｻﾝ</v>
          </cell>
          <cell r="X159">
            <v>2019</v>
          </cell>
          <cell r="Y159" t="str">
            <v>1069202</v>
          </cell>
          <cell r="Z159" t="str">
            <v>飯岡</v>
          </cell>
          <cell r="AA159">
            <v>44799</v>
          </cell>
          <cell r="AB159">
            <v>44832</v>
          </cell>
        </row>
        <row r="160">
          <cell r="U160" t="str">
            <v>203</v>
          </cell>
          <cell r="V160" t="str">
            <v>日産自動車株式会社</v>
          </cell>
          <cell r="W160" t="str">
            <v>ﾆｯｻﾝｼﾞﾄﾞｳｼｬ</v>
          </cell>
          <cell r="X160">
            <v>2019</v>
          </cell>
          <cell r="Y160" t="str">
            <v>1331203</v>
          </cell>
          <cell r="Z160" t="str">
            <v>野呂</v>
          </cell>
          <cell r="AA160">
            <v>44782</v>
          </cell>
        </row>
        <row r="161">
          <cell r="U161" t="str">
            <v>204</v>
          </cell>
          <cell r="V161" t="str">
            <v>株式会社メディセオ</v>
          </cell>
          <cell r="W161" t="str">
            <v>ﾒﾃﾞｨｾｵ</v>
          </cell>
          <cell r="X161">
            <v>2019</v>
          </cell>
          <cell r="Y161" t="str">
            <v>3055204</v>
          </cell>
          <cell r="Z161" t="str">
            <v>野呂</v>
          </cell>
          <cell r="AA161">
            <v>44788</v>
          </cell>
          <cell r="AB161">
            <v>44848</v>
          </cell>
          <cell r="AC161">
            <v>44848</v>
          </cell>
        </row>
        <row r="162">
          <cell r="U162" t="str">
            <v>205</v>
          </cell>
          <cell r="V162" t="str">
            <v>神奈川中央交通株式会社</v>
          </cell>
          <cell r="W162" t="str">
            <v>ｶﾅｶﾞﾜﾁｭｳｵｳｺｳﾂｳ</v>
          </cell>
          <cell r="X162">
            <v>2019</v>
          </cell>
          <cell r="Y162" t="str">
            <v>1343205</v>
          </cell>
          <cell r="Z162" t="str">
            <v>野呂</v>
          </cell>
          <cell r="AA162">
            <v>44782</v>
          </cell>
        </row>
        <row r="163">
          <cell r="U163" t="str">
            <v>206</v>
          </cell>
          <cell r="V163" t="str">
            <v>株式会社ニトリ</v>
          </cell>
          <cell r="W163" t="str">
            <v>ﾆﾄﾘ</v>
          </cell>
          <cell r="X163">
            <v>2019</v>
          </cell>
          <cell r="Y163" t="str">
            <v>1060206</v>
          </cell>
          <cell r="Z163" t="str">
            <v>野呂</v>
          </cell>
          <cell r="AA163">
            <v>44782</v>
          </cell>
        </row>
        <row r="164">
          <cell r="U164" t="str">
            <v>207</v>
          </cell>
          <cell r="V164" t="str">
            <v>スタンレー電気株式会社</v>
          </cell>
          <cell r="W164" t="str">
            <v>ｽﾀﾝﾚｰﾃﾞﾝｷ</v>
          </cell>
          <cell r="X164">
            <v>2019</v>
          </cell>
          <cell r="Y164" t="str">
            <v>1029207</v>
          </cell>
          <cell r="Z164" t="str">
            <v>野呂</v>
          </cell>
          <cell r="AA164">
            <v>44768</v>
          </cell>
        </row>
        <row r="165">
          <cell r="U165" t="str">
            <v>208</v>
          </cell>
          <cell r="V165" t="str">
            <v>日本飛行機株式会社</v>
          </cell>
          <cell r="W165" t="str">
            <v>ﾆﾎﾝﾋｺｳｷ</v>
          </cell>
          <cell r="X165">
            <v>2019</v>
          </cell>
          <cell r="Y165" t="str">
            <v>1031208</v>
          </cell>
          <cell r="Z165" t="str">
            <v>野呂</v>
          </cell>
          <cell r="AA165">
            <v>44782</v>
          </cell>
        </row>
        <row r="166">
          <cell r="U166" t="str">
            <v>209</v>
          </cell>
          <cell r="V166" t="str">
            <v>株式会社二葉</v>
          </cell>
          <cell r="W166" t="str">
            <v>ﾌﾀﾊﾞ</v>
          </cell>
          <cell r="X166">
            <v>2019</v>
          </cell>
          <cell r="Y166" t="str">
            <v>1047209</v>
          </cell>
          <cell r="Z166" t="str">
            <v>野呂</v>
          </cell>
          <cell r="AA166">
            <v>44767</v>
          </cell>
          <cell r="AB166">
            <v>44848</v>
          </cell>
          <cell r="AC166">
            <v>44848</v>
          </cell>
        </row>
        <row r="167">
          <cell r="U167" t="str">
            <v>213</v>
          </cell>
          <cell r="V167" t="str">
            <v>株式会社すかいらーくホールディングス</v>
          </cell>
          <cell r="W167" t="str">
            <v>ｽｶｲﾗｰｸホールディングス</v>
          </cell>
          <cell r="X167">
            <v>2019</v>
          </cell>
          <cell r="Y167" t="str">
            <v>1078213</v>
          </cell>
          <cell r="Z167" t="str">
            <v>野呂</v>
          </cell>
          <cell r="AA167">
            <v>44757</v>
          </cell>
          <cell r="AB167">
            <v>44848</v>
          </cell>
          <cell r="AC167">
            <v>44848</v>
          </cell>
        </row>
        <row r="168">
          <cell r="U168" t="str">
            <v>214</v>
          </cell>
          <cell r="V168" t="str">
            <v>野村不動産ライフ＆スポーツ株式会社</v>
          </cell>
          <cell r="W168" t="str">
            <v>ノムラフドウサンライフアンドスポーツ</v>
          </cell>
          <cell r="X168">
            <v>2019</v>
          </cell>
          <cell r="Y168" t="str">
            <v>1080214</v>
          </cell>
          <cell r="Z168" t="str">
            <v>飯岡</v>
          </cell>
          <cell r="AA168">
            <v>44798</v>
          </cell>
          <cell r="AB168">
            <v>44853</v>
          </cell>
        </row>
        <row r="169">
          <cell r="U169" t="str">
            <v>215</v>
          </cell>
          <cell r="V169" t="str">
            <v>株式会社ファミリーマート</v>
          </cell>
          <cell r="W169" t="str">
            <v>ファミリーマート</v>
          </cell>
          <cell r="X169">
            <v>2019</v>
          </cell>
          <cell r="Y169" t="str">
            <v>2058215</v>
          </cell>
          <cell r="Z169" t="str">
            <v>飯岡</v>
          </cell>
          <cell r="AA169">
            <v>44771</v>
          </cell>
        </row>
        <row r="170">
          <cell r="U170" t="str">
            <v>216</v>
          </cell>
          <cell r="V170" t="str">
            <v>株式会社クリエイトエス・ディー</v>
          </cell>
          <cell r="W170" t="str">
            <v>ｸﾘｴｲﾄｴｽ･ﾃﾞｨｰ</v>
          </cell>
          <cell r="X170">
            <v>2019</v>
          </cell>
          <cell r="Y170" t="str">
            <v>1060216</v>
          </cell>
          <cell r="Z170" t="str">
            <v>野呂</v>
          </cell>
          <cell r="AA170">
            <v>44767</v>
          </cell>
        </row>
        <row r="171">
          <cell r="U171" t="str">
            <v>218</v>
          </cell>
          <cell r="V171" t="str">
            <v>国家公務員共済組合連合会</v>
          </cell>
          <cell r="W171" t="str">
            <v>ｺｯｶｺｳﾑｲﾝｷｮｳｻｲｸﾐｱｲﾚﾝｺﾞｳｶｲ</v>
          </cell>
          <cell r="X171">
            <v>2019</v>
          </cell>
          <cell r="Y171" t="str">
            <v>1065218</v>
          </cell>
          <cell r="Z171" t="str">
            <v>野呂</v>
          </cell>
          <cell r="AA171">
            <v>44788</v>
          </cell>
        </row>
        <row r="172">
          <cell r="U172" t="str">
            <v>219</v>
          </cell>
          <cell r="V172" t="str">
            <v>ローム株式会社</v>
          </cell>
          <cell r="W172" t="str">
            <v>ﾛｰﾑ</v>
          </cell>
          <cell r="X172">
            <v>2019</v>
          </cell>
          <cell r="Y172" t="str">
            <v>1028219</v>
          </cell>
          <cell r="Z172" t="str">
            <v>飯岡</v>
          </cell>
          <cell r="AA172">
            <v>44791</v>
          </cell>
        </row>
        <row r="173">
          <cell r="U173" t="str">
            <v>220</v>
          </cell>
          <cell r="V173" t="str">
            <v>日産プリンス神奈川販売株式会社</v>
          </cell>
          <cell r="W173" t="str">
            <v>ﾆｯｻﾝﾌﾟﾘﾝｽｶﾅｶﾞﾜﾊﾝﾊﾞｲ</v>
          </cell>
          <cell r="X173">
            <v>2019</v>
          </cell>
          <cell r="Y173" t="str">
            <v>3059220</v>
          </cell>
          <cell r="Z173" t="str">
            <v>野呂</v>
          </cell>
          <cell r="AA173">
            <v>44767</v>
          </cell>
        </row>
        <row r="174">
          <cell r="U174" t="str">
            <v>221</v>
          </cell>
          <cell r="V174" t="str">
            <v>京浜急行電鉄株式会社</v>
          </cell>
          <cell r="W174" t="str">
            <v>ｹｲﾋﾝｷｭｳｺｳﾃﾞﾝﾃﾂ</v>
          </cell>
          <cell r="X174">
            <v>2019</v>
          </cell>
          <cell r="Y174" t="str">
            <v>1042221</v>
          </cell>
          <cell r="Z174" t="str">
            <v>飯岡</v>
          </cell>
          <cell r="AA174">
            <v>44783</v>
          </cell>
        </row>
        <row r="175">
          <cell r="U175" t="str">
            <v>222</v>
          </cell>
          <cell r="V175" t="str">
            <v>エヌ・ティ・ティ・コミュニケーションズ株式会社</v>
          </cell>
          <cell r="W175" t="str">
            <v>ｴﾇ･ﾃｨ･ﾃｨ･ｺﾐｭﾆｹｰｼｮﾝｽﾞ</v>
          </cell>
          <cell r="X175">
            <v>2019</v>
          </cell>
          <cell r="Y175" t="str">
            <v>1037222</v>
          </cell>
          <cell r="Z175" t="str">
            <v>野呂</v>
          </cell>
          <cell r="AA175">
            <v>44781</v>
          </cell>
        </row>
        <row r="176">
          <cell r="U176" t="str">
            <v>223</v>
          </cell>
          <cell r="V176" t="str">
            <v>神奈川県内広域水道企業団</v>
          </cell>
          <cell r="W176" t="str">
            <v>ｶﾅｶﾞﾜｹﾝﾅｲｺｳｲｷｽｲﾄﾞｳｷｷﾞｮｳﾀﾞﾝ</v>
          </cell>
          <cell r="X176">
            <v>2019</v>
          </cell>
          <cell r="Y176" t="str">
            <v>1036223</v>
          </cell>
          <cell r="Z176" t="str">
            <v>飯岡</v>
          </cell>
          <cell r="AA176">
            <v>44771</v>
          </cell>
        </row>
        <row r="177">
          <cell r="U177" t="str">
            <v>224</v>
          </cell>
          <cell r="V177" t="str">
            <v>麒麟麦酒株式会社</v>
          </cell>
          <cell r="W177" t="str">
            <v>ｷﾘﾝﾋﾞｰﾙ</v>
          </cell>
          <cell r="X177">
            <v>2019</v>
          </cell>
          <cell r="Y177" t="str">
            <v>1010224</v>
          </cell>
          <cell r="Z177" t="str">
            <v>野呂</v>
          </cell>
          <cell r="AA177">
            <v>44768</v>
          </cell>
        </row>
        <row r="178">
          <cell r="U178" t="str">
            <v>226</v>
          </cell>
          <cell r="V178" t="str">
            <v>横浜トヨペット株式会社</v>
          </cell>
          <cell r="W178" t="str">
            <v>ﾖｺﾊﾏﾄﾖﾍﾟｯﾄ</v>
          </cell>
          <cell r="X178">
            <v>2019</v>
          </cell>
          <cell r="Y178" t="str">
            <v>1359226</v>
          </cell>
          <cell r="Z178" t="str">
            <v>野呂</v>
          </cell>
          <cell r="AA178">
            <v>44782</v>
          </cell>
        </row>
        <row r="179">
          <cell r="U179" t="str">
            <v>227</v>
          </cell>
          <cell r="V179" t="str">
            <v>万葉倶楽部株式会社</v>
          </cell>
          <cell r="W179" t="str">
            <v>ﾏﾝﾖｳｸﾗﾌﾞ</v>
          </cell>
          <cell r="X179">
            <v>2019</v>
          </cell>
          <cell r="Y179" t="str">
            <v>1078227</v>
          </cell>
          <cell r="Z179" t="str">
            <v>野呂</v>
          </cell>
          <cell r="AA179">
            <v>44791</v>
          </cell>
        </row>
        <row r="180">
          <cell r="U180" t="str">
            <v>228</v>
          </cell>
          <cell r="V180" t="str">
            <v>日本舗材株式会社</v>
          </cell>
          <cell r="W180" t="str">
            <v>ﾆﾎﾝﾎｻﾞｲ</v>
          </cell>
          <cell r="X180">
            <v>2020</v>
          </cell>
          <cell r="Y180" t="str">
            <v>1017228</v>
          </cell>
          <cell r="Z180" t="str">
            <v>野呂</v>
          </cell>
          <cell r="AA180">
            <v>44770</v>
          </cell>
          <cell r="AB180">
            <v>44851</v>
          </cell>
        </row>
        <row r="181">
          <cell r="U181" t="str">
            <v>229</v>
          </cell>
          <cell r="V181" t="str">
            <v>株式会社東京リアルティ・インベストメント・マネジメント</v>
          </cell>
          <cell r="W181" t="str">
            <v>ﾄｳｷｮｳﾘｱﾙﾃｨ･ｲﾝﾍﾞｽﾄﾒﾝﾄ･ﾏﾈｼﾞﾒﾝﾄ</v>
          </cell>
          <cell r="X181">
            <v>2019</v>
          </cell>
          <cell r="Y181" t="str">
            <v>1065229</v>
          </cell>
          <cell r="Z181" t="str">
            <v>飯岡</v>
          </cell>
          <cell r="AA181">
            <v>44771</v>
          </cell>
        </row>
        <row r="182">
          <cell r="U182" t="str">
            <v>230</v>
          </cell>
          <cell r="V182" t="str">
            <v>株式会社横浜銀行</v>
          </cell>
          <cell r="W182" t="str">
            <v>ﾖｺﾊﾏｷﾞﾝｺｳ</v>
          </cell>
          <cell r="X182">
            <v>2019</v>
          </cell>
          <cell r="Y182" t="str">
            <v>1062230</v>
          </cell>
          <cell r="Z182" t="str">
            <v>野呂</v>
          </cell>
          <cell r="AA182">
            <v>44782</v>
          </cell>
          <cell r="AB182">
            <v>44851</v>
          </cell>
        </row>
        <row r="183">
          <cell r="U183" t="str">
            <v>231</v>
          </cell>
          <cell r="V183" t="str">
            <v>株式会社阪急商業開発</v>
          </cell>
          <cell r="W183" t="str">
            <v>ﾊﾝｷｭｳｼｮｳｷﾞｮｳｶｲﾊﾂ</v>
          </cell>
          <cell r="X183">
            <v>2019</v>
          </cell>
          <cell r="Y183" t="str">
            <v>1069231</v>
          </cell>
          <cell r="Z183" t="str">
            <v>野呂</v>
          </cell>
          <cell r="AA183">
            <v>44768</v>
          </cell>
          <cell r="AB183">
            <v>44851</v>
          </cell>
          <cell r="AC183">
            <v>44854</v>
          </cell>
        </row>
        <row r="184">
          <cell r="U184" t="str">
            <v>232</v>
          </cell>
          <cell r="V184" t="str">
            <v>西武鉄道株式会社</v>
          </cell>
          <cell r="W184" t="str">
            <v>ｾｲﾌﾞﾃﾂﾄﾞｳ</v>
          </cell>
          <cell r="X184">
            <v>2019</v>
          </cell>
          <cell r="Y184" t="str">
            <v>1042232</v>
          </cell>
          <cell r="Z184" t="str">
            <v>野呂</v>
          </cell>
          <cell r="AA184">
            <v>44788</v>
          </cell>
          <cell r="AC184">
            <v>44845</v>
          </cell>
        </row>
        <row r="185">
          <cell r="U185" t="str">
            <v>233</v>
          </cell>
          <cell r="V185" t="str">
            <v>横浜市</v>
          </cell>
          <cell r="W185" t="str">
            <v>ﾖｺﾊﾏｼ</v>
          </cell>
          <cell r="X185">
            <v>2019</v>
          </cell>
          <cell r="Y185" t="str">
            <v>1398233</v>
          </cell>
          <cell r="Z185" t="str">
            <v>野呂</v>
          </cell>
          <cell r="AA185">
            <v>44782</v>
          </cell>
          <cell r="AB185">
            <v>44797</v>
          </cell>
        </row>
        <row r="186">
          <cell r="U186" t="str">
            <v>234</v>
          </cell>
          <cell r="V186" t="str">
            <v>株式会社JVCケンウッド</v>
          </cell>
          <cell r="W186" t="str">
            <v>ｼﾞｪｲﾌﾞｲｼｰｹﾝｳｯﾄﾞ</v>
          </cell>
          <cell r="X186">
            <v>2019</v>
          </cell>
          <cell r="Y186" t="str">
            <v>1030234</v>
          </cell>
          <cell r="Z186" t="str">
            <v>野呂</v>
          </cell>
          <cell r="AA186">
            <v>44768</v>
          </cell>
          <cell r="AB186">
            <v>44813</v>
          </cell>
          <cell r="AC186">
            <v>44846</v>
          </cell>
        </row>
        <row r="187">
          <cell r="U187" t="str">
            <v>235</v>
          </cell>
          <cell r="V187" t="str">
            <v>国立研究開発法人理化学研究所</v>
          </cell>
          <cell r="W187" t="str">
            <v>ﾘｶｶﾞｸｹﾝｷｭｳｼｮ</v>
          </cell>
          <cell r="X187">
            <v>2019</v>
          </cell>
          <cell r="Y187" t="str">
            <v>1071235</v>
          </cell>
          <cell r="Z187" t="str">
            <v>野呂</v>
          </cell>
          <cell r="AA187">
            <v>44771</v>
          </cell>
          <cell r="AB187">
            <v>44852</v>
          </cell>
          <cell r="AC187">
            <v>44854</v>
          </cell>
        </row>
        <row r="188">
          <cell r="U188" t="str">
            <v>236</v>
          </cell>
          <cell r="V188" t="str">
            <v>株式会社関電工</v>
          </cell>
          <cell r="W188" t="str">
            <v>ｶﾝﾃﾞﾝｺｳ</v>
          </cell>
          <cell r="X188">
            <v>2019</v>
          </cell>
          <cell r="Y188" t="str">
            <v>3008236</v>
          </cell>
          <cell r="Z188" t="str">
            <v>飯岡</v>
          </cell>
        </row>
        <row r="189">
          <cell r="U189" t="str">
            <v>237</v>
          </cell>
          <cell r="V189" t="str">
            <v>神奈川県</v>
          </cell>
          <cell r="W189" t="str">
            <v>ｶﾅｶﾞﾜｹﾝ</v>
          </cell>
          <cell r="X189">
            <v>2019</v>
          </cell>
          <cell r="Y189" t="str">
            <v>1098237</v>
          </cell>
          <cell r="Z189" t="str">
            <v>飯岡</v>
          </cell>
          <cell r="AA189">
            <v>44788</v>
          </cell>
        </row>
        <row r="190">
          <cell r="U190" t="str">
            <v>239</v>
          </cell>
          <cell r="V190" t="str">
            <v>株式会社緑山スタジオ・シティ</v>
          </cell>
          <cell r="W190" t="str">
            <v>ﾐﾄﾞﾘﾔﾏｽﾀｼﾞｵ･ｼﾃｨ</v>
          </cell>
          <cell r="X190">
            <v>2019</v>
          </cell>
          <cell r="Y190" t="str">
            <v>1069239</v>
          </cell>
          <cell r="Z190" t="str">
            <v>野呂</v>
          </cell>
          <cell r="AA190">
            <v>44782</v>
          </cell>
        </row>
        <row r="191">
          <cell r="U191" t="str">
            <v>240</v>
          </cell>
          <cell r="V191" t="str">
            <v>株式会社島忠</v>
          </cell>
          <cell r="W191" t="str">
            <v>ｼﾏﾁｭｳ</v>
          </cell>
          <cell r="X191">
            <v>2019</v>
          </cell>
          <cell r="Y191" t="str">
            <v>1056240</v>
          </cell>
          <cell r="Z191" t="str">
            <v>野呂</v>
          </cell>
          <cell r="AA191">
            <v>44782</v>
          </cell>
        </row>
        <row r="192">
          <cell r="U192" t="str">
            <v>241</v>
          </cell>
          <cell r="V192" t="str">
            <v>株式会社武蔵野</v>
          </cell>
          <cell r="W192" t="str">
            <v>ﾑｻｼﾉ</v>
          </cell>
          <cell r="X192">
            <v>2019</v>
          </cell>
          <cell r="Y192" t="str">
            <v>1009241</v>
          </cell>
          <cell r="Z192" t="str">
            <v>野呂</v>
          </cell>
          <cell r="AA192">
            <v>44770</v>
          </cell>
          <cell r="AB192">
            <v>44852</v>
          </cell>
          <cell r="AC192">
            <v>44854</v>
          </cell>
        </row>
        <row r="193">
          <cell r="U193" t="str">
            <v>242</v>
          </cell>
          <cell r="V193" t="str">
            <v>株式会社横浜スカイビル</v>
          </cell>
          <cell r="W193" t="str">
            <v>ﾖｺﾊﾏｽｶｲﾋﾞﾙ</v>
          </cell>
          <cell r="X193">
            <v>2019</v>
          </cell>
          <cell r="Y193" t="str">
            <v>1069242</v>
          </cell>
          <cell r="Z193" t="str">
            <v>野呂</v>
          </cell>
          <cell r="AA193">
            <v>44788</v>
          </cell>
          <cell r="AB193">
            <v>44852</v>
          </cell>
        </row>
        <row r="194">
          <cell r="U194" t="str">
            <v>244</v>
          </cell>
          <cell r="V194" t="str">
            <v>株式会社丸井</v>
          </cell>
          <cell r="W194" t="str">
            <v>ﾏﾙｲ</v>
          </cell>
          <cell r="X194">
            <v>2019</v>
          </cell>
          <cell r="Y194" t="str">
            <v>1056244</v>
          </cell>
          <cell r="Z194" t="str">
            <v>野呂</v>
          </cell>
          <cell r="AA194">
            <v>44771</v>
          </cell>
        </row>
        <row r="195">
          <cell r="U195" t="str">
            <v>245</v>
          </cell>
          <cell r="V195" t="str">
            <v>サミット株式会社</v>
          </cell>
          <cell r="W195" t="str">
            <v>ｻﾐｯﾄ</v>
          </cell>
          <cell r="X195">
            <v>2019</v>
          </cell>
          <cell r="Y195" t="str">
            <v>1058245</v>
          </cell>
          <cell r="Z195" t="str">
            <v>野呂</v>
          </cell>
          <cell r="AA195">
            <v>44768</v>
          </cell>
        </row>
        <row r="196">
          <cell r="U196" t="str">
            <v>246</v>
          </cell>
          <cell r="V196" t="str">
            <v>株式会社紀文食品</v>
          </cell>
          <cell r="W196" t="str">
            <v>ｷﾌﾞﾝｼｮｸﾋﾝ</v>
          </cell>
          <cell r="X196">
            <v>2019</v>
          </cell>
          <cell r="Y196" t="str">
            <v>1009246</v>
          </cell>
          <cell r="Z196" t="str">
            <v>野呂</v>
          </cell>
          <cell r="AA196">
            <v>44781</v>
          </cell>
        </row>
        <row r="197">
          <cell r="U197" t="str">
            <v>248</v>
          </cell>
          <cell r="V197" t="str">
            <v>株式会社ヨドバシカメラ</v>
          </cell>
          <cell r="W197" t="str">
            <v>ﾖﾄﾞﾊﾞｼｶﾒﾗ</v>
          </cell>
          <cell r="X197">
            <v>2019</v>
          </cell>
          <cell r="Y197" t="str">
            <v>1056248</v>
          </cell>
          <cell r="Z197" t="str">
            <v>飯岡</v>
          </cell>
          <cell r="AA197">
            <v>44771</v>
          </cell>
        </row>
        <row r="198">
          <cell r="U198" t="str">
            <v>249</v>
          </cell>
          <cell r="V198" t="str">
            <v>富士フイルムビジネスイノベーションジャパン株式会社</v>
          </cell>
          <cell r="W198" t="str">
            <v>ﾌｼﾞﾌｲﾙﾑﾋﾞｼﾞﾈｽｲﾉﾍﾞｰｼｮﾝｼﾞｬﾊﾟﾝ</v>
          </cell>
          <cell r="X198">
            <v>2019</v>
          </cell>
          <cell r="Y198" t="str">
            <v>3054249</v>
          </cell>
          <cell r="Z198" t="str">
            <v>野呂</v>
          </cell>
          <cell r="AA198">
            <v>44782</v>
          </cell>
        </row>
        <row r="199">
          <cell r="U199" t="str">
            <v>251</v>
          </cell>
          <cell r="V199" t="str">
            <v>株式会社トーエル</v>
          </cell>
          <cell r="W199" t="str">
            <v>ﾄｰｴﾙ</v>
          </cell>
          <cell r="X199">
            <v>2019</v>
          </cell>
          <cell r="Y199" t="str">
            <v>3034251</v>
          </cell>
          <cell r="Z199" t="str">
            <v>野呂</v>
          </cell>
          <cell r="AA199">
            <v>44791</v>
          </cell>
        </row>
        <row r="200">
          <cell r="U200" t="str">
            <v>254</v>
          </cell>
          <cell r="V200" t="str">
            <v>株式会社NTTドコモ</v>
          </cell>
          <cell r="W200" t="str">
            <v>ｴﾇ･ﾃｨ･ﾃｨ･ﾄﾞｺﾓ</v>
          </cell>
          <cell r="X200">
            <v>2019</v>
          </cell>
          <cell r="Y200" t="str">
            <v>1037254</v>
          </cell>
          <cell r="Z200" t="str">
            <v>野呂</v>
          </cell>
          <cell r="AA200">
            <v>44781</v>
          </cell>
        </row>
        <row r="201">
          <cell r="U201" t="str">
            <v>255</v>
          </cell>
          <cell r="V201" t="str">
            <v>ＥＮＥＯＳ株式会社</v>
          </cell>
          <cell r="W201" t="str">
            <v>ｴﾈｵｽ</v>
          </cell>
          <cell r="X201">
            <v>2019</v>
          </cell>
          <cell r="Y201" t="str">
            <v>1017255</v>
          </cell>
          <cell r="Z201" t="str">
            <v>野呂</v>
          </cell>
          <cell r="AA201">
            <v>44771</v>
          </cell>
        </row>
        <row r="202">
          <cell r="U202" t="str">
            <v>256</v>
          </cell>
          <cell r="V202" t="str">
            <v>株式会社ミツハシ</v>
          </cell>
          <cell r="W202" t="str">
            <v>ﾐﾂﾊｼ</v>
          </cell>
          <cell r="X202">
            <v>2019</v>
          </cell>
          <cell r="Y202" t="str">
            <v>1009256</v>
          </cell>
          <cell r="Z202" t="str">
            <v>野呂</v>
          </cell>
          <cell r="AA202">
            <v>44782</v>
          </cell>
        </row>
        <row r="203">
          <cell r="U203" t="str">
            <v>257</v>
          </cell>
          <cell r="V203" t="str">
            <v>株式会社いなげや</v>
          </cell>
          <cell r="W203" t="str">
            <v>ｲﾅｹﾞﾔ</v>
          </cell>
          <cell r="X203">
            <v>2019</v>
          </cell>
          <cell r="Y203" t="str">
            <v>1058257</v>
          </cell>
          <cell r="Z203" t="str">
            <v>野呂</v>
          </cell>
          <cell r="AA203">
            <v>44788</v>
          </cell>
        </row>
        <row r="204">
          <cell r="U204" t="str">
            <v>258</v>
          </cell>
          <cell r="V204" t="str">
            <v>神奈川県警察</v>
          </cell>
          <cell r="W204" t="str">
            <v>ｶﾅｶﾞﾜｹﾝｹｲｻﾂ</v>
          </cell>
          <cell r="X204">
            <v>2019</v>
          </cell>
          <cell r="Y204" t="str">
            <v>1398258</v>
          </cell>
          <cell r="Z204" t="str">
            <v>飯岡</v>
          </cell>
          <cell r="AA204">
            <v>44806</v>
          </cell>
        </row>
        <row r="205">
          <cell r="U205" t="str">
            <v>260</v>
          </cell>
          <cell r="V205" t="str">
            <v>株式会社東急ストア</v>
          </cell>
          <cell r="W205" t="str">
            <v>ﾄｳｷｭｳｽﾄｱ</v>
          </cell>
          <cell r="X205">
            <v>2019</v>
          </cell>
          <cell r="Y205" t="str">
            <v>1056260</v>
          </cell>
          <cell r="Z205" t="str">
            <v>野呂</v>
          </cell>
          <cell r="AA205">
            <v>44782</v>
          </cell>
        </row>
        <row r="206">
          <cell r="U206" t="str">
            <v>261</v>
          </cell>
          <cell r="V206" t="str">
            <v>東京海上日動火災保険株式会社</v>
          </cell>
          <cell r="W206" t="str">
            <v>ﾄｳｷｮｳｶｲｼﾞｮｳﾆﾁﾄﾞｳｶｻｲﾎｹﾝ</v>
          </cell>
          <cell r="X206">
            <v>2019</v>
          </cell>
          <cell r="Y206" t="str">
            <v>3067261</v>
          </cell>
          <cell r="Z206" t="str">
            <v>野呂</v>
          </cell>
          <cell r="AA206">
            <v>44768</v>
          </cell>
        </row>
        <row r="207">
          <cell r="U207" t="str">
            <v>262</v>
          </cell>
          <cell r="V207" t="str">
            <v>国立研究開発法人海洋研究開発機構</v>
          </cell>
          <cell r="W207" t="str">
            <v>ｶｲﾖｳｹﾝｷｭｳｶｲﾊﾂｷｺｳ</v>
          </cell>
          <cell r="X207">
            <v>2019</v>
          </cell>
          <cell r="Y207" t="str">
            <v>1071262</v>
          </cell>
          <cell r="Z207" t="str">
            <v>野呂</v>
          </cell>
          <cell r="AA207">
            <v>44782</v>
          </cell>
        </row>
        <row r="208">
          <cell r="U208" t="str">
            <v>263</v>
          </cell>
          <cell r="V208" t="str">
            <v>株式会社イトーヨーカ堂</v>
          </cell>
          <cell r="W208" t="str">
            <v>ｲﾄｰﾖｰｶﾄﾞｳ</v>
          </cell>
          <cell r="X208">
            <v>2019</v>
          </cell>
          <cell r="Y208" t="str">
            <v>1056263</v>
          </cell>
          <cell r="Z208" t="str">
            <v>野呂</v>
          </cell>
          <cell r="AA208">
            <v>44782</v>
          </cell>
        </row>
        <row r="209">
          <cell r="U209" t="str">
            <v>264</v>
          </cell>
          <cell r="V209" t="str">
            <v>株式会社セブン-イレブン・ジャパン</v>
          </cell>
          <cell r="W209" t="str">
            <v>ｾﾌﾞﾝ-ｲﾚﾌﾞﾝ･ｼﾞｬﾊﾟﾝ</v>
          </cell>
          <cell r="X209">
            <v>2019</v>
          </cell>
          <cell r="Y209" t="str">
            <v>2058264</v>
          </cell>
          <cell r="Z209" t="str">
            <v>飯岡</v>
          </cell>
          <cell r="AA209">
            <v>44788</v>
          </cell>
        </row>
        <row r="210">
          <cell r="U210" t="str">
            <v>265</v>
          </cell>
          <cell r="V210" t="str">
            <v>住友生命保険相互会社</v>
          </cell>
          <cell r="W210" t="str">
            <v>ｽﾐﾄﾓｾｲﾒｲﾎｹﾝ</v>
          </cell>
          <cell r="X210">
            <v>2019</v>
          </cell>
          <cell r="Y210" t="str">
            <v>1067265</v>
          </cell>
          <cell r="Z210" t="str">
            <v>野呂</v>
          </cell>
          <cell r="AA210">
            <v>44796</v>
          </cell>
        </row>
        <row r="211">
          <cell r="U211" t="str">
            <v>269</v>
          </cell>
          <cell r="V211" t="str">
            <v>武松商事株式会社</v>
          </cell>
          <cell r="W211" t="str">
            <v>ﾀｹﾏﾂｼｮｳｼﾞ</v>
          </cell>
          <cell r="X211">
            <v>2019</v>
          </cell>
          <cell r="Y211" t="str">
            <v>3088269</v>
          </cell>
          <cell r="Z211" t="str">
            <v>野呂</v>
          </cell>
          <cell r="AA211">
            <v>44782</v>
          </cell>
        </row>
        <row r="212">
          <cell r="U212" t="str">
            <v>270</v>
          </cell>
          <cell r="V212" t="str">
            <v>安田倉庫株式会社</v>
          </cell>
          <cell r="W212" t="str">
            <v>ﾔｽﾀﾞｿｳｺ</v>
          </cell>
          <cell r="X212">
            <v>2019</v>
          </cell>
          <cell r="Y212" t="str">
            <v>1047270</v>
          </cell>
          <cell r="Z212" t="str">
            <v>野呂</v>
          </cell>
          <cell r="AA212">
            <v>44782</v>
          </cell>
        </row>
        <row r="213">
          <cell r="U213" t="str">
            <v>271</v>
          </cell>
          <cell r="V213" t="str">
            <v>三菱倉庫株式会社</v>
          </cell>
          <cell r="W213" t="str">
            <v>ﾐﾂﾋﾞｼｿｳｺ</v>
          </cell>
          <cell r="X213">
            <v>2019</v>
          </cell>
          <cell r="Y213" t="str">
            <v>1002271</v>
          </cell>
          <cell r="Z213" t="str">
            <v>飯岡</v>
          </cell>
          <cell r="AA213">
            <v>44785</v>
          </cell>
        </row>
        <row r="214">
          <cell r="U214" t="str">
            <v>272</v>
          </cell>
          <cell r="V214" t="str">
            <v>第一生命保険株式会社</v>
          </cell>
          <cell r="W214" t="str">
            <v>ﾀﾞｲｲﾁｾｲﾒｲﾎｹﾝ</v>
          </cell>
          <cell r="X214">
            <v>2019</v>
          </cell>
          <cell r="Y214" t="str">
            <v>1067272</v>
          </cell>
          <cell r="Z214" t="str">
            <v>野呂</v>
          </cell>
          <cell r="AA214">
            <v>44791</v>
          </cell>
        </row>
        <row r="215">
          <cell r="U215" t="str">
            <v>273</v>
          </cell>
          <cell r="V215" t="str">
            <v>ミニストップ株式会社</v>
          </cell>
          <cell r="W215" t="str">
            <v>ﾐﾆｽﾄｯﾌﾟ</v>
          </cell>
          <cell r="X215">
            <v>2019</v>
          </cell>
          <cell r="Y215" t="str">
            <v>2058273</v>
          </cell>
          <cell r="Z215" t="str">
            <v>飯岡</v>
          </cell>
          <cell r="AA215">
            <v>44788</v>
          </cell>
        </row>
        <row r="216">
          <cell r="U216" t="str">
            <v>275</v>
          </cell>
          <cell r="V216" t="str">
            <v>株式会社横浜グランドインターコンチネンタルホテル</v>
          </cell>
          <cell r="W216" t="str">
            <v>ﾖｺﾊﾏｸﾞﾗﾝﾄﾞｲﾝﾀｰｺﾝﾁﾈﾝﾀﾙﾎﾃﾙ</v>
          </cell>
          <cell r="X216">
            <v>2019</v>
          </cell>
          <cell r="Y216" t="str">
            <v>1075275</v>
          </cell>
          <cell r="Z216" t="str">
            <v>野呂</v>
          </cell>
          <cell r="AA216">
            <v>44753</v>
          </cell>
          <cell r="AB216">
            <v>44757</v>
          </cell>
          <cell r="AC216">
            <v>44757</v>
          </cell>
        </row>
        <row r="217">
          <cell r="U217" t="str">
            <v>276</v>
          </cell>
          <cell r="V217" t="str">
            <v>株式会社アクティオ</v>
          </cell>
          <cell r="W217" t="str">
            <v>ｱｸﾃｨｵ</v>
          </cell>
          <cell r="X217">
            <v>2019</v>
          </cell>
          <cell r="Y217" t="str">
            <v>3070276</v>
          </cell>
          <cell r="Z217" t="str">
            <v>野呂</v>
          </cell>
          <cell r="AA217">
            <v>44742</v>
          </cell>
        </row>
        <row r="218">
          <cell r="U218" t="str">
            <v>277</v>
          </cell>
          <cell r="V218" t="str">
            <v>オリジン東秀株式会社</v>
          </cell>
          <cell r="W218" t="str">
            <v>ｵﾘｼﾞﾝﾄｳｼｭｳ</v>
          </cell>
          <cell r="X218">
            <v>2019</v>
          </cell>
          <cell r="Y218" t="str">
            <v>2058277</v>
          </cell>
          <cell r="Z218" t="str">
            <v>野呂</v>
          </cell>
          <cell r="AA218">
            <v>44767</v>
          </cell>
        </row>
        <row r="219">
          <cell r="U219" t="str">
            <v>279</v>
          </cell>
          <cell r="V219" t="str">
            <v>株式会社マルエツ</v>
          </cell>
          <cell r="W219" t="str">
            <v>ﾏﾙｴﾂ</v>
          </cell>
          <cell r="X219">
            <v>2019</v>
          </cell>
          <cell r="Y219" t="str">
            <v>1056279</v>
          </cell>
          <cell r="Z219" t="str">
            <v>野呂</v>
          </cell>
          <cell r="AA219">
            <v>44782</v>
          </cell>
        </row>
        <row r="220">
          <cell r="U220" t="str">
            <v>280</v>
          </cell>
          <cell r="V220" t="str">
            <v>株式会社　西　友     （旧：合同会社西友）</v>
          </cell>
          <cell r="W220" t="str">
            <v>ｾｲﾕｳ</v>
          </cell>
          <cell r="X220">
            <v>2019</v>
          </cell>
          <cell r="Y220" t="str">
            <v>1056280</v>
          </cell>
          <cell r="Z220" t="str">
            <v>野呂</v>
          </cell>
          <cell r="AA220">
            <v>44770</v>
          </cell>
        </row>
        <row r="221">
          <cell r="U221" t="str">
            <v>281</v>
          </cell>
          <cell r="V221" t="str">
            <v>株式会社ダイエー</v>
          </cell>
          <cell r="W221" t="str">
            <v>ﾀﾞｲｴｰ</v>
          </cell>
          <cell r="X221">
            <v>2019</v>
          </cell>
          <cell r="Y221" t="str">
            <v>1056281</v>
          </cell>
          <cell r="Z221" t="str">
            <v>野呂</v>
          </cell>
          <cell r="AA221">
            <v>44782</v>
          </cell>
        </row>
        <row r="222">
          <cell r="U222" t="str">
            <v>282</v>
          </cell>
          <cell r="V222" t="str">
            <v>横浜信用金庫</v>
          </cell>
          <cell r="W222" t="str">
            <v>ﾖｺﾊﾏｼﾝﾖｳｷﾝｺ</v>
          </cell>
          <cell r="X222">
            <v>2019</v>
          </cell>
          <cell r="Y222" t="str">
            <v>1063282</v>
          </cell>
          <cell r="Z222" t="str">
            <v>野呂</v>
          </cell>
          <cell r="AA222">
            <v>44788</v>
          </cell>
        </row>
        <row r="223">
          <cell r="U223" t="str">
            <v>283</v>
          </cell>
          <cell r="V223" t="str">
            <v>森紙業株式会社</v>
          </cell>
          <cell r="W223" t="str">
            <v>ﾓﾘｼｷﾞｮｳ</v>
          </cell>
          <cell r="X223">
            <v>2019</v>
          </cell>
          <cell r="Y223" t="str">
            <v>1014283</v>
          </cell>
          <cell r="Z223" t="str">
            <v>飯岡</v>
          </cell>
          <cell r="AA223">
            <v>44783</v>
          </cell>
        </row>
        <row r="224">
          <cell r="U224" t="str">
            <v>284</v>
          </cell>
          <cell r="V224" t="str">
            <v>株式会社横浜国際平和会議場</v>
          </cell>
          <cell r="W224" t="str">
            <v>ﾖｺﾊﾏｺｸｻｲﾍｲﾜｶｲｷﾞｼﾞｮｳ</v>
          </cell>
          <cell r="X224">
            <v>2019</v>
          </cell>
          <cell r="Y224" t="str">
            <v>1069284</v>
          </cell>
          <cell r="Z224" t="str">
            <v>野呂</v>
          </cell>
          <cell r="AA224">
            <v>44782</v>
          </cell>
        </row>
        <row r="225">
          <cell r="U225" t="str">
            <v>285</v>
          </cell>
          <cell r="V225" t="str">
            <v>神奈川県教育委員会</v>
          </cell>
          <cell r="W225" t="str">
            <v>ｶﾅｶﾞﾜｹﾝｷｮｳｲｸｲｲﾝｶｲ</v>
          </cell>
          <cell r="X225">
            <v>2019</v>
          </cell>
          <cell r="Y225" t="str">
            <v>1081285</v>
          </cell>
          <cell r="Z225" t="str">
            <v>飯岡</v>
          </cell>
          <cell r="AA225">
            <v>44785</v>
          </cell>
        </row>
        <row r="226">
          <cell r="U226" t="str">
            <v>288</v>
          </cell>
          <cell r="V226" t="str">
            <v>株式会社崎陽軒</v>
          </cell>
          <cell r="W226" t="str">
            <v>ｷﾖｳｹﾝ</v>
          </cell>
          <cell r="X226">
            <v>2019</v>
          </cell>
          <cell r="Y226" t="str">
            <v>1009288</v>
          </cell>
          <cell r="Z226" t="str">
            <v>野呂</v>
          </cell>
          <cell r="AA226">
            <v>44768</v>
          </cell>
        </row>
        <row r="227">
          <cell r="U227" t="str">
            <v>290</v>
          </cell>
          <cell r="V227" t="str">
            <v>株式会社ライフコーポレーション</v>
          </cell>
          <cell r="W227" t="str">
            <v>ﾗｲﾌｺｰﾎﾟﾚｰｼｮﾝ</v>
          </cell>
          <cell r="X227">
            <v>2019</v>
          </cell>
          <cell r="Y227" t="str">
            <v>1058290</v>
          </cell>
          <cell r="Z227" t="str">
            <v>野呂</v>
          </cell>
          <cell r="AA227">
            <v>44781</v>
          </cell>
        </row>
        <row r="228">
          <cell r="U228" t="str">
            <v>292</v>
          </cell>
          <cell r="V228" t="str">
            <v>公益財団法人横浜企業経営支援財団</v>
          </cell>
          <cell r="W228" t="str">
            <v>ﾖｺﾊﾏｷｷﾞｮｳｹｲｴｲｼｴﾝｻﾞｲﾀﾞﾝ</v>
          </cell>
          <cell r="X228">
            <v>2019</v>
          </cell>
          <cell r="Y228" t="str">
            <v>1072292</v>
          </cell>
          <cell r="Z228" t="str">
            <v>野呂</v>
          </cell>
          <cell r="AA228">
            <v>44788</v>
          </cell>
        </row>
        <row r="229">
          <cell r="U229" t="str">
            <v>293</v>
          </cell>
          <cell r="V229" t="str">
            <v>株式会社ローソン</v>
          </cell>
          <cell r="W229" t="str">
            <v>ﾛｰｿﾝ</v>
          </cell>
          <cell r="X229">
            <v>2019</v>
          </cell>
          <cell r="Y229" t="str">
            <v>2058293</v>
          </cell>
          <cell r="Z229" t="str">
            <v>野呂</v>
          </cell>
          <cell r="AA229">
            <v>44770</v>
          </cell>
        </row>
        <row r="230">
          <cell r="U230" t="str">
            <v>294</v>
          </cell>
          <cell r="V230" t="str">
            <v>有限会社鴨居プロパティーズ</v>
          </cell>
          <cell r="W230" t="str">
            <v>ｶﾓｲﾌﾟﾛﾊﾟﾃｨｰｽﾞ</v>
          </cell>
          <cell r="X230">
            <v>2019</v>
          </cell>
          <cell r="Y230" t="str">
            <v>1069294</v>
          </cell>
          <cell r="Z230" t="str">
            <v>野呂</v>
          </cell>
          <cell r="AA230">
            <v>44781</v>
          </cell>
        </row>
        <row r="231">
          <cell r="U231" t="str">
            <v>295</v>
          </cell>
          <cell r="V231" t="str">
            <v>株式会社インターネットイニシアティブ</v>
          </cell>
          <cell r="W231" t="str">
            <v>ｲﾝﾀｰﾈｯﾄｲﾆｼｱﾃｨﾌﾞ</v>
          </cell>
          <cell r="X231">
            <v>2019</v>
          </cell>
          <cell r="Y231" t="str">
            <v>1040295</v>
          </cell>
          <cell r="Z231" t="str">
            <v>野呂</v>
          </cell>
          <cell r="AA231">
            <v>44782</v>
          </cell>
        </row>
        <row r="232">
          <cell r="U232" t="str">
            <v>296</v>
          </cell>
          <cell r="V232" t="str">
            <v>横浜冷凍株式会社</v>
          </cell>
          <cell r="W232" t="str">
            <v>ﾖｺﾊﾏﾚｲﾄｳ</v>
          </cell>
          <cell r="X232">
            <v>2019</v>
          </cell>
          <cell r="Y232" t="str">
            <v>1047296</v>
          </cell>
          <cell r="Z232" t="str">
            <v>野呂</v>
          </cell>
          <cell r="AA232">
            <v>44782</v>
          </cell>
        </row>
        <row r="233">
          <cell r="U233" t="str">
            <v>297</v>
          </cell>
          <cell r="V233" t="str">
            <v>株式会社読売新聞東京本社</v>
          </cell>
          <cell r="W233" t="str">
            <v>ﾖﾐｳﾘｼﾝﾌﾞﾝﾄｳｷｮｳﾎﾝｼｬ</v>
          </cell>
          <cell r="X233">
            <v>2019</v>
          </cell>
          <cell r="Y233" t="str">
            <v>1041297</v>
          </cell>
          <cell r="Z233" t="str">
            <v>野呂</v>
          </cell>
          <cell r="AA233">
            <v>44764</v>
          </cell>
        </row>
        <row r="234">
          <cell r="U234" t="str">
            <v>298</v>
          </cell>
          <cell r="V234" t="str">
            <v>コストコホールセールジャパン株式会社</v>
          </cell>
          <cell r="W234" t="str">
            <v>ｺｽﾄｺﾎｰﾙｾｰﾙｼﾞｬﾊﾟﾝ</v>
          </cell>
          <cell r="X234">
            <v>2021</v>
          </cell>
          <cell r="Y234" t="str">
            <v>1056298</v>
          </cell>
          <cell r="Z234" t="str">
            <v>飯岡</v>
          </cell>
          <cell r="AA234">
            <v>44769</v>
          </cell>
        </row>
        <row r="235">
          <cell r="U235" t="str">
            <v>300</v>
          </cell>
          <cell r="V235" t="str">
            <v>神奈川日産自動車株式会社</v>
          </cell>
          <cell r="W235" t="str">
            <v>ｶﾅｶﾞﾜﾆｯｻﾝｼﾞﾄﾞｳｼｬ</v>
          </cell>
          <cell r="X235">
            <v>2019</v>
          </cell>
          <cell r="Y235" t="str">
            <v>3059300</v>
          </cell>
          <cell r="Z235" t="str">
            <v>野呂</v>
          </cell>
          <cell r="AA235">
            <v>44770</v>
          </cell>
        </row>
        <row r="236">
          <cell r="U236" t="str">
            <v>302</v>
          </cell>
          <cell r="V236" t="str">
            <v>東洋製罐株式会社</v>
          </cell>
          <cell r="W236" t="str">
            <v>ﾄｳﾖｳｾｲｶﾝ</v>
          </cell>
          <cell r="X236">
            <v>2019</v>
          </cell>
          <cell r="Y236" t="str">
            <v>1024302</v>
          </cell>
          <cell r="Z236" t="str">
            <v>野呂</v>
          </cell>
          <cell r="AA236">
            <v>44782</v>
          </cell>
        </row>
        <row r="237">
          <cell r="U237" t="str">
            <v>303</v>
          </cell>
          <cell r="V237" t="str">
            <v>日本ケンタッキー・フライド・チキン株式会社</v>
          </cell>
          <cell r="W237" t="str">
            <v>ﾆﾎﾝｹﾝﾀｯｷｰ･ﾌﾗｲﾄﾞﾁｷﾝ</v>
          </cell>
          <cell r="X237">
            <v>2021</v>
          </cell>
          <cell r="Y237" t="str">
            <v>2076303</v>
          </cell>
          <cell r="Z237" t="str">
            <v>野呂</v>
          </cell>
          <cell r="AA237">
            <v>44782</v>
          </cell>
        </row>
        <row r="238">
          <cell r="U238" t="str">
            <v>304</v>
          </cell>
          <cell r="V238" t="str">
            <v>日本郵便株式会社</v>
          </cell>
          <cell r="W238" t="str">
            <v>ﾆﾎﾝﾕｳﾋﾞﾝｷｮｸ</v>
          </cell>
          <cell r="X238">
            <v>2019</v>
          </cell>
          <cell r="Y238" t="str">
            <v>1086304</v>
          </cell>
          <cell r="Z238" t="str">
            <v>野呂</v>
          </cell>
          <cell r="AA238">
            <v>44782</v>
          </cell>
        </row>
        <row r="239">
          <cell r="U239" t="str">
            <v>305</v>
          </cell>
          <cell r="V239" t="str">
            <v>東日本電信電話株式会社</v>
          </cell>
          <cell r="W239" t="str">
            <v>ﾋｶﾞｼﾆﾎﾝﾃﾞﾝｼﾝﾃﾞﾝﾜ</v>
          </cell>
          <cell r="X239">
            <v>2019</v>
          </cell>
          <cell r="Y239" t="str">
            <v>1037305</v>
          </cell>
          <cell r="Z239" t="str">
            <v>飯岡</v>
          </cell>
          <cell r="AA239">
            <v>44788</v>
          </cell>
        </row>
        <row r="240">
          <cell r="U240" t="str">
            <v>306</v>
          </cell>
          <cell r="V240" t="str">
            <v>学校法人桐蔭学園</v>
          </cell>
          <cell r="W240" t="str">
            <v>ﾄｳｲﾝｶﾞｸｴﾝ</v>
          </cell>
          <cell r="X240">
            <v>2019</v>
          </cell>
          <cell r="Y240" t="str">
            <v>1081306</v>
          </cell>
          <cell r="Z240" t="str">
            <v>野呂</v>
          </cell>
        </row>
        <row r="241">
          <cell r="U241" t="str">
            <v>307</v>
          </cell>
          <cell r="V241" t="str">
            <v>EMGルブリカンツ合同会社</v>
          </cell>
          <cell r="W241" t="str">
            <v>ｲｰｴﾑｼﾞｰﾙﾌﾞﾘｶﾝﾂ</v>
          </cell>
          <cell r="X241">
            <v>2019</v>
          </cell>
          <cell r="Y241" t="str">
            <v>1017307</v>
          </cell>
          <cell r="Z241" t="str">
            <v>野呂</v>
          </cell>
          <cell r="AA241">
            <v>44781</v>
          </cell>
        </row>
        <row r="242">
          <cell r="U242" t="str">
            <v>310</v>
          </cell>
          <cell r="V242" t="str">
            <v>財務省</v>
          </cell>
          <cell r="W242" t="str">
            <v>ｻﾞｲﾑｼｮｳ</v>
          </cell>
          <cell r="X242">
            <v>2019</v>
          </cell>
          <cell r="Y242" t="str">
            <v>1097310</v>
          </cell>
          <cell r="Z242" t="str">
            <v>野呂</v>
          </cell>
          <cell r="AA242">
            <v>44767</v>
          </cell>
        </row>
        <row r="243">
          <cell r="U243" t="str">
            <v>311</v>
          </cell>
          <cell r="V243" t="str">
            <v>法務省</v>
          </cell>
          <cell r="W243" t="str">
            <v>ﾎｳﾑｼｮｳ</v>
          </cell>
          <cell r="X243">
            <v>2019</v>
          </cell>
          <cell r="Y243" t="str">
            <v>1097311</v>
          </cell>
          <cell r="Z243" t="str">
            <v>野呂</v>
          </cell>
          <cell r="AA243">
            <v>44770</v>
          </cell>
        </row>
        <row r="244">
          <cell r="U244" t="str">
            <v>313</v>
          </cell>
          <cell r="V244" t="str">
            <v>株式会社京急ストア</v>
          </cell>
          <cell r="W244" t="str">
            <v>ｹｲｷｭｳｽﾄｱ</v>
          </cell>
          <cell r="X244">
            <v>2019</v>
          </cell>
          <cell r="Y244" t="str">
            <v>1056313</v>
          </cell>
          <cell r="Z244" t="str">
            <v>飯岡</v>
          </cell>
          <cell r="AA244">
            <v>44769</v>
          </cell>
        </row>
        <row r="245">
          <cell r="U245" t="str">
            <v>315</v>
          </cell>
          <cell r="V245" t="str">
            <v>株式会社扇島パワー</v>
          </cell>
          <cell r="W245" t="str">
            <v>ｵｳｷﾞｼﾞﾏﾊﾟﾜｰ</v>
          </cell>
          <cell r="X245">
            <v>2020</v>
          </cell>
          <cell r="Y245" t="str">
            <v>1033315</v>
          </cell>
          <cell r="Z245" t="str">
            <v>飯岡</v>
          </cell>
          <cell r="AA245">
            <v>44788</v>
          </cell>
        </row>
        <row r="246">
          <cell r="U246" t="str">
            <v>318</v>
          </cell>
          <cell r="V246" t="str">
            <v>富士フイルムビジネスイノベーション株式会社</v>
          </cell>
          <cell r="W246" t="str">
            <v>ﾌｼﾞﾌｲﾙﾑﾋﾞｼﾞﾈｽｲﾉﾍﾞｰｼｮﾝ</v>
          </cell>
          <cell r="X246">
            <v>2020</v>
          </cell>
          <cell r="Y246" t="str">
            <v>1027318</v>
          </cell>
          <cell r="Z246" t="str">
            <v>飯岡</v>
          </cell>
          <cell r="AA246">
            <v>44770</v>
          </cell>
        </row>
        <row r="247">
          <cell r="U247" t="str">
            <v>320</v>
          </cell>
          <cell r="V247" t="str">
            <v>佐川急便株式会社</v>
          </cell>
          <cell r="W247" t="str">
            <v>ｻｶﾞﾜｷｭｳﾋﾞﾝ</v>
          </cell>
          <cell r="X247">
            <v>2020</v>
          </cell>
          <cell r="Y247" t="str">
            <v>3044320</v>
          </cell>
          <cell r="Z247" t="str">
            <v>飯岡</v>
          </cell>
          <cell r="AA247">
            <v>44771</v>
          </cell>
        </row>
        <row r="248">
          <cell r="U248" t="str">
            <v>321</v>
          </cell>
          <cell r="V248" t="str">
            <v>株式会社サイゼリヤ</v>
          </cell>
          <cell r="W248" t="str">
            <v>ｻｲｾﾞﾘﾔ</v>
          </cell>
          <cell r="X248">
            <v>2020</v>
          </cell>
          <cell r="Y248" t="str">
            <v>1076321</v>
          </cell>
          <cell r="Z248" t="str">
            <v>飯岡</v>
          </cell>
          <cell r="AA248">
            <v>44761</v>
          </cell>
          <cell r="AB248">
            <v>44830</v>
          </cell>
        </row>
        <row r="249">
          <cell r="U249" t="str">
            <v>322</v>
          </cell>
          <cell r="V249" t="str">
            <v>日本通運株式会社</v>
          </cell>
          <cell r="W249" t="str">
            <v>ﾆﾎﾝﾂｳｳﾝ</v>
          </cell>
          <cell r="X249">
            <v>2020</v>
          </cell>
          <cell r="Y249" t="str">
            <v>3044322</v>
          </cell>
          <cell r="Z249" t="str">
            <v>飯岡</v>
          </cell>
          <cell r="AA249">
            <v>44791</v>
          </cell>
        </row>
        <row r="250">
          <cell r="U250" t="str">
            <v>324</v>
          </cell>
          <cell r="V250" t="str">
            <v>株式会社カメガヤ</v>
          </cell>
          <cell r="W250" t="str">
            <v>ｶﾒｶﾞﾔ</v>
          </cell>
          <cell r="X250">
            <v>2020</v>
          </cell>
          <cell r="Y250" t="str">
            <v>1060324</v>
          </cell>
          <cell r="Z250" t="str">
            <v>野呂</v>
          </cell>
          <cell r="AA250">
            <v>44840</v>
          </cell>
        </row>
        <row r="251">
          <cell r="U251" t="str">
            <v>325</v>
          </cell>
          <cell r="V251" t="str">
            <v>日本マクドナルド株式会社</v>
          </cell>
          <cell r="W251" t="str">
            <v>ﾆﾎﾝﾏｸﾄﾞﾅﾙﾄﾞ</v>
          </cell>
          <cell r="X251">
            <v>2020</v>
          </cell>
          <cell r="Y251" t="str">
            <v>2076325</v>
          </cell>
          <cell r="Z251" t="str">
            <v>野呂</v>
          </cell>
          <cell r="AA251">
            <v>44782</v>
          </cell>
        </row>
        <row r="252">
          <cell r="U252" t="str">
            <v>326</v>
          </cell>
          <cell r="V252" t="str">
            <v>セントラルスポーツ株式会社</v>
          </cell>
          <cell r="W252" t="str">
            <v>ｾﾝﾄﾗﾙｽﾎﾟｰﾂ</v>
          </cell>
          <cell r="X252">
            <v>2020</v>
          </cell>
          <cell r="Y252" t="str">
            <v>1080326</v>
          </cell>
          <cell r="Z252" t="str">
            <v>飯岡</v>
          </cell>
          <cell r="AA252">
            <v>44788</v>
          </cell>
        </row>
        <row r="253">
          <cell r="U253" t="str">
            <v>327</v>
          </cell>
          <cell r="V253" t="str">
            <v>コナミスポーツ株式会社</v>
          </cell>
          <cell r="W253" t="str">
            <v>ｺﾅﾐｽﾎﾟｰﾂ</v>
          </cell>
          <cell r="X253">
            <v>2020</v>
          </cell>
          <cell r="Y253" t="str">
            <v>1080327</v>
          </cell>
          <cell r="Z253" t="str">
            <v>飯岡</v>
          </cell>
          <cell r="AA253">
            <v>44771</v>
          </cell>
        </row>
        <row r="254">
          <cell r="U254" t="str">
            <v>328</v>
          </cell>
          <cell r="V254" t="str">
            <v>株式会社ティップネス</v>
          </cell>
          <cell r="W254" t="str">
            <v>ﾃｨｯﾌﾟﾈｽ</v>
          </cell>
          <cell r="X254">
            <v>2020</v>
          </cell>
          <cell r="Y254" t="str">
            <v>1080328</v>
          </cell>
          <cell r="Z254" t="str">
            <v>野呂</v>
          </cell>
          <cell r="AA254">
            <v>44788</v>
          </cell>
        </row>
        <row r="255">
          <cell r="U255" t="str">
            <v>329</v>
          </cell>
          <cell r="V255" t="str">
            <v>西濃運輸株式会社</v>
          </cell>
          <cell r="W255" t="str">
            <v>ｾｲﾉｳｳﾝﾕ</v>
          </cell>
          <cell r="X255">
            <v>2020</v>
          </cell>
          <cell r="Y255" t="str">
            <v>3044329</v>
          </cell>
          <cell r="Z255" t="str">
            <v>飯岡</v>
          </cell>
        </row>
        <row r="256">
          <cell r="U256" t="str">
            <v>330</v>
          </cell>
          <cell r="V256" t="str">
            <v>株式会社ゼンショーホールディングス</v>
          </cell>
          <cell r="W256" t="str">
            <v>ｾﾞﾝｼｮｰﾎｰﾙﾃﾞｨﾝｸﾞｽ</v>
          </cell>
          <cell r="X256">
            <v>2020</v>
          </cell>
          <cell r="Y256" t="str">
            <v>1076330</v>
          </cell>
          <cell r="Z256" t="str">
            <v>飯岡</v>
          </cell>
          <cell r="AA256">
            <v>44770</v>
          </cell>
        </row>
        <row r="257">
          <cell r="U257" t="str">
            <v>332</v>
          </cell>
          <cell r="V257" t="str">
            <v>株式会社ビック・ライズ</v>
          </cell>
          <cell r="W257" t="str">
            <v>ﾋﾞｯｸﾗｲｽﾞ</v>
          </cell>
          <cell r="X257">
            <v>2020</v>
          </cell>
          <cell r="Y257" t="str">
            <v>1052332</v>
          </cell>
          <cell r="Z257" t="str">
            <v>飯岡</v>
          </cell>
          <cell r="AA257">
            <v>44847</v>
          </cell>
        </row>
        <row r="258">
          <cell r="U258" t="str">
            <v>333</v>
          </cell>
          <cell r="V258" t="str">
            <v>オーケー株式会社</v>
          </cell>
          <cell r="W258" t="str">
            <v>ｵｰｹｰ</v>
          </cell>
          <cell r="X258">
            <v>2020</v>
          </cell>
          <cell r="Y258" t="str">
            <v>1058333</v>
          </cell>
          <cell r="Z258" t="str">
            <v>飯岡</v>
          </cell>
          <cell r="AA258">
            <v>44781</v>
          </cell>
        </row>
        <row r="259">
          <cell r="U259" t="str">
            <v>336</v>
          </cell>
          <cell r="V259" t="str">
            <v>ユナイテッド・アーバン投資法人</v>
          </cell>
          <cell r="W259" t="str">
            <v>ﾕﾅｲﾃｯﾄﾞ・ｱｰﾊﾞﾝ</v>
          </cell>
          <cell r="X259">
            <v>2021</v>
          </cell>
          <cell r="Y259" t="str">
            <v>1069336</v>
          </cell>
          <cell r="Z259" t="str">
            <v>野呂</v>
          </cell>
          <cell r="AA259">
            <v>44781</v>
          </cell>
        </row>
        <row r="260">
          <cell r="U260" t="str">
            <v>337</v>
          </cell>
          <cell r="V260" t="str">
            <v>独立行政法人労働者健康安全機構</v>
          </cell>
          <cell r="W260" t="str">
            <v>ﾛｳﾄﾞｳｼｬｹﾝｺｳｱﾝｾﾞﾝｷｺｳ</v>
          </cell>
          <cell r="X260">
            <v>2021</v>
          </cell>
          <cell r="Y260" t="str">
            <v>1083337</v>
          </cell>
          <cell r="Z260" t="str">
            <v>野呂</v>
          </cell>
          <cell r="AA260">
            <v>44812</v>
          </cell>
        </row>
        <row r="261">
          <cell r="U261" t="str">
            <v>338</v>
          </cell>
          <cell r="V261" t="str">
            <v>シェルルブリカンツジャパン株式会社</v>
          </cell>
          <cell r="W261" t="str">
            <v>ｼｪﾙﾙﾌﾞﾘｶﾝﾂｼﾞｬﾊﾟﾝ</v>
          </cell>
          <cell r="X261">
            <v>2021</v>
          </cell>
          <cell r="Y261" t="str">
            <v>1017338</v>
          </cell>
          <cell r="Z261" t="str">
            <v>野呂</v>
          </cell>
          <cell r="AA261">
            <v>44782</v>
          </cell>
        </row>
        <row r="262">
          <cell r="U262" t="str">
            <v>339</v>
          </cell>
          <cell r="V262" t="str">
            <v>世紀東急工業株式会社</v>
          </cell>
          <cell r="W262" t="str">
            <v>ｾｲｷﾄｳｷｭｳｺｳｷﾞｮｳ</v>
          </cell>
          <cell r="X262">
            <v>2021</v>
          </cell>
          <cell r="Y262" t="str">
            <v>1006339</v>
          </cell>
          <cell r="Z262" t="str">
            <v>野呂</v>
          </cell>
          <cell r="AA262">
            <v>44771</v>
          </cell>
        </row>
        <row r="263">
          <cell r="U263" t="str">
            <v>342</v>
          </cell>
          <cell r="V263" t="str">
            <v>医療法人社団明芳会</v>
          </cell>
          <cell r="W263" t="str">
            <v>ﾒｲﾎｳｶｲ</v>
          </cell>
          <cell r="X263">
            <v>2019</v>
          </cell>
          <cell r="Y263" t="str">
            <v>1083342</v>
          </cell>
          <cell r="Z263" t="str">
            <v>野呂</v>
          </cell>
          <cell r="AA263">
            <v>44782</v>
          </cell>
        </row>
        <row r="264">
          <cell r="U264" t="str">
            <v>343</v>
          </cell>
          <cell r="V264" t="str">
            <v>独立行政法人国立病院機構</v>
          </cell>
          <cell r="W264" t="str">
            <v>ｺｸﾘﾂﾋﾞｮｳｲﾝｷｺｳ</v>
          </cell>
          <cell r="X264">
            <v>2021</v>
          </cell>
          <cell r="Y264" t="str">
            <v>1083343</v>
          </cell>
          <cell r="Z264" t="str">
            <v>野呂</v>
          </cell>
          <cell r="AA264">
            <v>44816</v>
          </cell>
        </row>
        <row r="265">
          <cell r="U265" t="str">
            <v>345</v>
          </cell>
          <cell r="V265" t="str">
            <v>株式会社西武プロパティーズ</v>
          </cell>
          <cell r="W265" t="str">
            <v>ｾｲﾌﾞﾌﾟﾛﾊﾟﾃｨｰｽﾞ</v>
          </cell>
          <cell r="X265">
            <v>2019</v>
          </cell>
          <cell r="Y265" t="str">
            <v>1069345</v>
          </cell>
          <cell r="Z265" t="str">
            <v>野呂</v>
          </cell>
          <cell r="AA265">
            <v>44788</v>
          </cell>
        </row>
        <row r="266">
          <cell r="U266" t="str">
            <v>346</v>
          </cell>
          <cell r="V266" t="str">
            <v>まいばすけっと株式会社</v>
          </cell>
          <cell r="W266" t="str">
            <v>ﾏｲﾊﾞｽｹｯﾄ</v>
          </cell>
          <cell r="X266">
            <v>2019</v>
          </cell>
          <cell r="Y266" t="str">
            <v>1058346</v>
          </cell>
          <cell r="Z266" t="str">
            <v>飯岡</v>
          </cell>
          <cell r="AA266">
            <v>44805</v>
          </cell>
        </row>
        <row r="267">
          <cell r="U267" t="str">
            <v>348</v>
          </cell>
          <cell r="V267" t="str">
            <v>株式会社総合車両製作所</v>
          </cell>
          <cell r="W267" t="str">
            <v>ｿｳｺﾞｳｼｬﾘｮｳｾｲｻｸｼｮ</v>
          </cell>
          <cell r="X267">
            <v>2019</v>
          </cell>
          <cell r="Y267" t="str">
            <v>1031348</v>
          </cell>
          <cell r="Z267" t="str">
            <v>野呂</v>
          </cell>
          <cell r="AA267">
            <v>44767</v>
          </cell>
        </row>
        <row r="268">
          <cell r="U268" t="str">
            <v>349</v>
          </cell>
          <cell r="V268" t="str">
            <v>株式会社光洲産業</v>
          </cell>
          <cell r="W268" t="str">
            <v>ｺｳｼｭｳｻﾝｷﾞｮｳ</v>
          </cell>
          <cell r="X268">
            <v>2019</v>
          </cell>
          <cell r="Y268" t="str">
            <v>1088349</v>
          </cell>
          <cell r="Z268" t="str">
            <v>野呂</v>
          </cell>
          <cell r="AA268">
            <v>44782</v>
          </cell>
        </row>
        <row r="269">
          <cell r="U269" t="str">
            <v>350</v>
          </cell>
          <cell r="V269" t="str">
            <v>トオカツフーズ株式会社</v>
          </cell>
          <cell r="W269" t="str">
            <v>ﾄｵｶﾂﾌｰｽﾞ</v>
          </cell>
          <cell r="X269">
            <v>2019</v>
          </cell>
          <cell r="Y269" t="str">
            <v>1009350</v>
          </cell>
          <cell r="Z269" t="str">
            <v>野呂</v>
          </cell>
          <cell r="AA269">
            <v>44763</v>
          </cell>
        </row>
        <row r="270">
          <cell r="U270" t="str">
            <v>351</v>
          </cell>
          <cell r="V270" t="str">
            <v>株式会社サンジェルマン</v>
          </cell>
          <cell r="W270" t="str">
            <v>ｻﾝｼﾞｪﾙﾏﾝ</v>
          </cell>
          <cell r="X270">
            <v>2020</v>
          </cell>
          <cell r="Y270" t="str">
            <v>1009351</v>
          </cell>
          <cell r="Z270" t="str">
            <v>野呂</v>
          </cell>
          <cell r="AA270">
            <v>44763</v>
          </cell>
        </row>
        <row r="271">
          <cell r="U271" t="str">
            <v>353</v>
          </cell>
          <cell r="V271" t="str">
            <v>ソフトバンク株式会社</v>
          </cell>
          <cell r="W271" t="str">
            <v>ｿﾌﾄﾊﾞﾝｸ</v>
          </cell>
          <cell r="X271">
            <v>2020</v>
          </cell>
          <cell r="Y271" t="str">
            <v>1037353</v>
          </cell>
          <cell r="Z271" t="str">
            <v>野呂</v>
          </cell>
          <cell r="AA271">
            <v>44788</v>
          </cell>
        </row>
        <row r="272">
          <cell r="U272" t="str">
            <v>354</v>
          </cell>
          <cell r="V272" t="str">
            <v>株式会社ヤマダデンキ</v>
          </cell>
          <cell r="W272" t="str">
            <v>ﾔﾏﾀﾞﾃﾞﾝｷ</v>
          </cell>
          <cell r="X272">
            <v>2020</v>
          </cell>
          <cell r="Y272" t="str">
            <v>1056354</v>
          </cell>
          <cell r="Z272" t="str">
            <v>野呂</v>
          </cell>
          <cell r="AA272">
            <v>44788</v>
          </cell>
        </row>
        <row r="273">
          <cell r="U273" t="str">
            <v>355</v>
          </cell>
          <cell r="V273" t="str">
            <v>株式会社信光社</v>
          </cell>
          <cell r="W273" t="str">
            <v>ｼﾝｺｳｼｬ</v>
          </cell>
          <cell r="X273">
            <v>2020</v>
          </cell>
          <cell r="Y273" t="str">
            <v>1021355</v>
          </cell>
          <cell r="Z273" t="str">
            <v>野呂</v>
          </cell>
          <cell r="AA273">
            <v>44792</v>
          </cell>
        </row>
        <row r="274">
          <cell r="U274" t="str">
            <v>359</v>
          </cell>
          <cell r="V274" t="str">
            <v>株式会社カナモト</v>
          </cell>
          <cell r="W274" t="str">
            <v>ｶﾅﾓﾄ</v>
          </cell>
          <cell r="X274">
            <v>2021</v>
          </cell>
          <cell r="Y274" t="str">
            <v>3070359</v>
          </cell>
          <cell r="Z274" t="str">
            <v>野呂</v>
          </cell>
          <cell r="AA274">
            <v>44775</v>
          </cell>
        </row>
        <row r="275">
          <cell r="U275" t="str">
            <v>360</v>
          </cell>
          <cell r="V275" t="str">
            <v>株式会社JERA</v>
          </cell>
          <cell r="W275" t="str">
            <v>ジェラ</v>
          </cell>
          <cell r="X275">
            <v>2019</v>
          </cell>
          <cell r="Y275" t="str">
            <v>1033360</v>
          </cell>
          <cell r="Z275" t="str">
            <v>野呂</v>
          </cell>
          <cell r="AA275">
            <v>44770</v>
          </cell>
        </row>
        <row r="276">
          <cell r="U276" t="str">
            <v>361</v>
          </cell>
          <cell r="V276" t="str">
            <v>東京電力パワーグリッド株式会社</v>
          </cell>
          <cell r="W276" t="str">
            <v>ﾄｳｷｮｳﾃﾞﾝﾘｮｸﾊﾟﾜｰｸﾞﾘｯﾄﾞ</v>
          </cell>
          <cell r="X276">
            <v>2019</v>
          </cell>
          <cell r="Y276" t="str">
            <v>1033361</v>
          </cell>
          <cell r="Z276" t="str">
            <v>野呂</v>
          </cell>
          <cell r="AA276">
            <v>44775</v>
          </cell>
        </row>
        <row r="277">
          <cell r="U277" t="str">
            <v>362</v>
          </cell>
          <cell r="V277" t="str">
            <v>東京電力ホールディングス株式会社</v>
          </cell>
          <cell r="W277" t="str">
            <v>ﾄｳｷｮｳﾃﾞﾝﾘｮｸﾎｰﾙﾃﾞｨﾝｸﾞｽ</v>
          </cell>
          <cell r="X277">
            <v>2020</v>
          </cell>
          <cell r="Y277" t="str">
            <v>1033362</v>
          </cell>
          <cell r="Z277" t="str">
            <v>飯岡</v>
          </cell>
          <cell r="AA277">
            <v>44781</v>
          </cell>
        </row>
        <row r="278">
          <cell r="U278" t="str">
            <v>363</v>
          </cell>
          <cell r="V278" t="str">
            <v>丸紅プライベートリート投資法人</v>
          </cell>
          <cell r="W278" t="str">
            <v>ﾏﾙﾍﾞﾆﾌﾟﾗｲﾍﾞｰﾄﾘｰﾄﾄｳｼﾎｳｼﾞﾝ</v>
          </cell>
          <cell r="X278">
            <v>2019</v>
          </cell>
          <cell r="Y278" t="str">
            <v>1068363</v>
          </cell>
          <cell r="Z278" t="str">
            <v>野呂</v>
          </cell>
          <cell r="AA278">
            <v>44782</v>
          </cell>
        </row>
        <row r="279">
          <cell r="U279" t="str">
            <v>364</v>
          </cell>
          <cell r="V279" t="str">
            <v>株式会社上組</v>
          </cell>
          <cell r="W279" t="str">
            <v>カミグミ</v>
          </cell>
          <cell r="X279">
            <v>2019</v>
          </cell>
          <cell r="Y279" t="str">
            <v>1048364</v>
          </cell>
          <cell r="Z279" t="str">
            <v>野呂</v>
          </cell>
          <cell r="AA279">
            <v>44782</v>
          </cell>
        </row>
        <row r="280">
          <cell r="U280" t="str">
            <v>365</v>
          </cell>
          <cell r="V280" t="str">
            <v>ＳＣリアルティプライベート投資法人</v>
          </cell>
          <cell r="W280" t="str">
            <v>エスシーリアルティプライベートトウシホウジン</v>
          </cell>
          <cell r="X280">
            <v>2019</v>
          </cell>
          <cell r="Y280" t="str">
            <v>1069365</v>
          </cell>
          <cell r="Z280" t="str">
            <v>野呂</v>
          </cell>
          <cell r="AA280">
            <v>44750</v>
          </cell>
          <cell r="AB280">
            <v>44750</v>
          </cell>
        </row>
        <row r="281">
          <cell r="U281" t="str">
            <v>366</v>
          </cell>
          <cell r="V281" t="str">
            <v>株式会社松屋フーズ</v>
          </cell>
          <cell r="W281" t="str">
            <v>マツヤフーズ</v>
          </cell>
          <cell r="X281">
            <v>2019</v>
          </cell>
          <cell r="Y281" t="str">
            <v>2076366</v>
          </cell>
          <cell r="Z281" t="str">
            <v>野呂</v>
          </cell>
        </row>
        <row r="282">
          <cell r="U282" t="str">
            <v>367</v>
          </cell>
          <cell r="V282" t="str">
            <v>ＳＢＳロジコム関東株式会社</v>
          </cell>
          <cell r="W282" t="str">
            <v>エスビーエスロジコムカントウ</v>
          </cell>
          <cell r="X282">
            <v>2019</v>
          </cell>
          <cell r="Y282" t="str">
            <v>3044367</v>
          </cell>
          <cell r="Z282" t="str">
            <v>野呂</v>
          </cell>
          <cell r="AA282">
            <v>44782</v>
          </cell>
        </row>
        <row r="283">
          <cell r="U283" t="str">
            <v>368</v>
          </cell>
          <cell r="V283" t="str">
            <v>フタムラ化学株式会社</v>
          </cell>
          <cell r="W283" t="str">
            <v>フタムラカガク</v>
          </cell>
          <cell r="X283">
            <v>2019</v>
          </cell>
          <cell r="Y283" t="str">
            <v>1016368</v>
          </cell>
          <cell r="Z283" t="str">
            <v>野呂</v>
          </cell>
          <cell r="AA283">
            <v>44788</v>
          </cell>
        </row>
        <row r="284">
          <cell r="U284" t="str">
            <v>369</v>
          </cell>
          <cell r="V284" t="str">
            <v>ジャパンエクセレント投資法人</v>
          </cell>
          <cell r="W284" t="str">
            <v>ジャパンエクセレントトウシホウジン</v>
          </cell>
          <cell r="X284">
            <v>2019</v>
          </cell>
          <cell r="Y284" t="str">
            <v>1069369</v>
          </cell>
          <cell r="Z284" t="str">
            <v>野呂</v>
          </cell>
          <cell r="AA284">
            <v>44770</v>
          </cell>
        </row>
        <row r="285">
          <cell r="U285" t="str">
            <v>370</v>
          </cell>
          <cell r="V285" t="str">
            <v>ケネディクス・オフィス投資法人</v>
          </cell>
          <cell r="W285" t="str">
            <v>ｹﾈﾃﾞｨｸｽ･ｵﾌｨｽﾄｳｼﾎｳｼﾞﾝ</v>
          </cell>
          <cell r="X285">
            <v>2020</v>
          </cell>
          <cell r="Y285" t="str">
            <v>1065370</v>
          </cell>
          <cell r="Z285" t="str">
            <v>野呂</v>
          </cell>
          <cell r="AA285">
            <v>44768</v>
          </cell>
        </row>
        <row r="286">
          <cell r="U286" t="str">
            <v>371</v>
          </cell>
          <cell r="V286" t="str">
            <v>三菱食品株式会社</v>
          </cell>
          <cell r="W286" t="str">
            <v>ﾐﾂﾋﾞｼｼｮｸﾋﾝ</v>
          </cell>
          <cell r="X286">
            <v>2020</v>
          </cell>
          <cell r="Y286" t="str">
            <v>1052371</v>
          </cell>
          <cell r="Z286" t="str">
            <v>野呂</v>
          </cell>
          <cell r="AA286">
            <v>44788</v>
          </cell>
        </row>
        <row r="287">
          <cell r="U287" t="str">
            <v>374</v>
          </cell>
          <cell r="V287" t="str">
            <v>地方独立行政法人神奈川県立病院機構</v>
          </cell>
          <cell r="W287" t="str">
            <v>ｶﾅｶﾞﾜｹﾝﾘﾂﾋﾞｮｳｲﾝｷｺｳ</v>
          </cell>
          <cell r="X287">
            <v>2020</v>
          </cell>
          <cell r="Y287" t="str">
            <v>1083374</v>
          </cell>
          <cell r="Z287" t="str">
            <v>飯岡</v>
          </cell>
          <cell r="AA287">
            <v>44783</v>
          </cell>
        </row>
        <row r="288">
          <cell r="U288" t="str">
            <v>375</v>
          </cell>
          <cell r="V288" t="str">
            <v>新日本ウエックス株式会社</v>
          </cell>
          <cell r="W288" t="str">
            <v>ｼﾝﾆﾎﾝｳｴｯｸｽ</v>
          </cell>
          <cell r="X288">
            <v>2020</v>
          </cell>
          <cell r="Y288" t="str">
            <v>1078375</v>
          </cell>
          <cell r="Z288" t="str">
            <v>野呂</v>
          </cell>
          <cell r="AA288">
            <v>44728</v>
          </cell>
        </row>
        <row r="289">
          <cell r="U289" t="str">
            <v>376</v>
          </cell>
          <cell r="V289" t="str">
            <v>合同会社ゼストリーシング</v>
          </cell>
          <cell r="W289" t="str">
            <v>ｾﾞｽﾄﾘｰｼﾝｸﾞ</v>
          </cell>
          <cell r="X289">
            <v>2020</v>
          </cell>
          <cell r="Y289" t="str">
            <v>1069376</v>
          </cell>
          <cell r="Z289" t="str">
            <v>野呂</v>
          </cell>
          <cell r="AA289">
            <v>44782</v>
          </cell>
        </row>
        <row r="290">
          <cell r="U290" t="str">
            <v>377</v>
          </cell>
          <cell r="V290" t="str">
            <v>株式会社快活フロンティア</v>
          </cell>
          <cell r="W290" t="str">
            <v>ｶｲｶﾂﾌﾛﾝﾃｨｱ</v>
          </cell>
          <cell r="X290">
            <v>2020</v>
          </cell>
          <cell r="Y290" t="str">
            <v>1095377</v>
          </cell>
          <cell r="Z290" t="str">
            <v>野呂</v>
          </cell>
          <cell r="AA290">
            <v>44768</v>
          </cell>
        </row>
        <row r="291">
          <cell r="U291" t="str">
            <v>378</v>
          </cell>
          <cell r="V291" t="str">
            <v>株式会社タツノ</v>
          </cell>
          <cell r="W291" t="str">
            <v>ﾀﾂﾉ</v>
          </cell>
          <cell r="X291">
            <v>2020</v>
          </cell>
          <cell r="Y291" t="str">
            <v>1011378</v>
          </cell>
          <cell r="Z291" t="str">
            <v>野呂</v>
          </cell>
          <cell r="AA291">
            <v>44768</v>
          </cell>
        </row>
        <row r="292">
          <cell r="U292" t="str">
            <v>379</v>
          </cell>
          <cell r="V292" t="str">
            <v>シーエムエーシージーエムジャパン株式会社</v>
          </cell>
          <cell r="W292" t="str">
            <v>ｼｰｴﾑｴｰｼｰｼﾞｰｴﾑｼﾞｬﾊﾟﾝ</v>
          </cell>
          <cell r="X292">
            <v>2020</v>
          </cell>
          <cell r="Y292" t="str">
            <v>1011379</v>
          </cell>
          <cell r="Z292" t="str">
            <v>飯岡</v>
          </cell>
          <cell r="AA292">
            <v>44770</v>
          </cell>
        </row>
        <row r="293">
          <cell r="U293" t="str">
            <v>380</v>
          </cell>
          <cell r="V293" t="str">
            <v>山村フォトニクス株式会社</v>
          </cell>
          <cell r="W293" t="str">
            <v>ﾔﾏﾑﾗﾌｫﾄﾆｸｽ</v>
          </cell>
          <cell r="X293">
            <v>2020</v>
          </cell>
          <cell r="Y293" t="str">
            <v>1011380</v>
          </cell>
          <cell r="Z293" t="str">
            <v>飯岡</v>
          </cell>
          <cell r="AA293">
            <v>44778</v>
          </cell>
        </row>
        <row r="294">
          <cell r="U294" t="str">
            <v>382</v>
          </cell>
          <cell r="V294" t="str">
            <v>芙蓉総合リース株式会社</v>
          </cell>
          <cell r="W294" t="str">
            <v>ﾌﾖｳｿｳｺﾞｳﾘｰｽ</v>
          </cell>
          <cell r="X294">
            <v>2020</v>
          </cell>
          <cell r="Y294" t="str">
            <v>1011382</v>
          </cell>
          <cell r="Z294" t="str">
            <v>野呂</v>
          </cell>
          <cell r="AA294">
            <v>44746</v>
          </cell>
        </row>
        <row r="295">
          <cell r="U295" t="str">
            <v>383</v>
          </cell>
          <cell r="V295" t="str">
            <v>キオクシア株式会社</v>
          </cell>
          <cell r="W295" t="str">
            <v>トウシバメモリカブシキカイシャ(キオクシアカブシキガイシャ)</v>
          </cell>
          <cell r="X295">
            <v>2021</v>
          </cell>
          <cell r="Y295" t="str">
            <v>1028383</v>
          </cell>
          <cell r="Z295" t="str">
            <v>飯岡</v>
          </cell>
          <cell r="AA295">
            <v>44788</v>
          </cell>
        </row>
        <row r="296">
          <cell r="U296" t="str">
            <v>384</v>
          </cell>
          <cell r="V296" t="str">
            <v>東芝エネルギーシステムズ株式会社</v>
          </cell>
          <cell r="W296" t="str">
            <v>トウシバエネルギーシステムズカブシキガイシャ</v>
          </cell>
          <cell r="X296">
            <v>2021</v>
          </cell>
          <cell r="Y296" t="str">
            <v>1029384</v>
          </cell>
          <cell r="Z296" t="str">
            <v>飯岡</v>
          </cell>
          <cell r="AA296">
            <v>44785</v>
          </cell>
        </row>
        <row r="297">
          <cell r="U297" t="str">
            <v>385</v>
          </cell>
          <cell r="V297" t="str">
            <v>合同会社YMMインベストメント</v>
          </cell>
          <cell r="W297" t="str">
            <v>ワイエムエムインベストメント</v>
          </cell>
          <cell r="X297">
            <v>2021</v>
          </cell>
          <cell r="Y297" t="str">
            <v>1069385</v>
          </cell>
          <cell r="Z297" t="str">
            <v>飯岡</v>
          </cell>
          <cell r="AA297">
            <v>44771</v>
          </cell>
        </row>
        <row r="298">
          <cell r="U298" t="str">
            <v>386</v>
          </cell>
          <cell r="V298" t="str">
            <v>イオンリテールストア株式会社</v>
          </cell>
          <cell r="W298" t="str">
            <v>イオンリテールストアカブシキガイシャ</v>
          </cell>
          <cell r="X298">
            <v>2021</v>
          </cell>
          <cell r="Y298" t="str">
            <v>1056386</v>
          </cell>
          <cell r="Z298" t="str">
            <v>飯岡</v>
          </cell>
          <cell r="AA298">
            <v>44757</v>
          </cell>
          <cell r="AB298">
            <v>44830</v>
          </cell>
          <cell r="AC298">
            <v>44841</v>
          </cell>
        </row>
        <row r="299">
          <cell r="U299" t="str">
            <v>387</v>
          </cell>
          <cell r="V299" t="str">
            <v>住友電工デバイス・イノベーション株式会社</v>
          </cell>
          <cell r="W299" t="str">
            <v>スミトモデンコウデバイス・イノベーションカブシキカイシャ</v>
          </cell>
          <cell r="X299">
            <v>2021</v>
          </cell>
          <cell r="Y299" t="str">
            <v>1029387</v>
          </cell>
          <cell r="Z299" t="str">
            <v>飯岡</v>
          </cell>
          <cell r="AA299">
            <v>44783</v>
          </cell>
        </row>
        <row r="300">
          <cell r="U300" t="str">
            <v>388</v>
          </cell>
          <cell r="V300" t="str">
            <v>NS Yokohama ML 合同会社       ( 旧：合同会社NSY　ML)</v>
          </cell>
          <cell r="W300" t="str">
            <v>エヌエスヨコハマエムエル</v>
          </cell>
          <cell r="X300">
            <v>2019</v>
          </cell>
          <cell r="Y300" t="str">
            <v>1069388</v>
          </cell>
          <cell r="Z300" t="str">
            <v>野呂</v>
          </cell>
          <cell r="AA300">
            <v>44768</v>
          </cell>
        </row>
        <row r="301">
          <cell r="U301" t="str">
            <v>389</v>
          </cell>
          <cell r="V301" t="str">
            <v>京浜交通株式会社</v>
          </cell>
          <cell r="W301" t="str">
            <v>ケイヒンコウツウ</v>
          </cell>
          <cell r="X301">
            <v>2019</v>
          </cell>
          <cell r="Y301" t="str">
            <v>3043389</v>
          </cell>
          <cell r="Z301" t="str">
            <v>野呂</v>
          </cell>
          <cell r="AA301">
            <v>44791</v>
          </cell>
        </row>
        <row r="302">
          <cell r="U302" t="str">
            <v>390</v>
          </cell>
          <cell r="V302" t="str">
            <v>京セラＳＯＣ株式会社</v>
          </cell>
          <cell r="W302" t="str">
            <v>キョウセラエスオーシー</v>
          </cell>
          <cell r="X302">
            <v>2019</v>
          </cell>
          <cell r="Y302" t="str">
            <v>1027390</v>
          </cell>
          <cell r="Z302" t="str">
            <v>飯岡</v>
          </cell>
          <cell r="AA302">
            <v>44770</v>
          </cell>
        </row>
        <row r="303">
          <cell r="U303" t="str">
            <v>391</v>
          </cell>
          <cell r="V303" t="str">
            <v>横浜ベイアスコン株式会社</v>
          </cell>
          <cell r="W303" t="str">
            <v>ヨコハマベイアスコン</v>
          </cell>
          <cell r="X303">
            <v>2019</v>
          </cell>
          <cell r="Y303" t="str">
            <v>1017391</v>
          </cell>
          <cell r="Z303" t="str">
            <v>飯岡</v>
          </cell>
          <cell r="AA303">
            <v>44769</v>
          </cell>
        </row>
        <row r="304">
          <cell r="U304" t="str">
            <v>392</v>
          </cell>
          <cell r="V304" t="str">
            <v>株式会社東急モールズデベロップメント</v>
          </cell>
          <cell r="W304" t="str">
            <v>トウキュウモールズデベロップメント</v>
          </cell>
          <cell r="X304">
            <v>2019</v>
          </cell>
          <cell r="Y304" t="str">
            <v>1069392</v>
          </cell>
          <cell r="Z304" t="str">
            <v>飯岡</v>
          </cell>
          <cell r="AA304">
            <v>44813</v>
          </cell>
          <cell r="AB304">
            <v>44853</v>
          </cell>
        </row>
        <row r="305">
          <cell r="U305" t="str">
            <v>393</v>
          </cell>
          <cell r="V305" t="str">
            <v>株式会社ミツウロコ</v>
          </cell>
          <cell r="W305" t="str">
            <v>ミツウロコ</v>
          </cell>
          <cell r="X305">
            <v>2019</v>
          </cell>
          <cell r="Y305" t="str">
            <v>1069393</v>
          </cell>
          <cell r="Z305" t="str">
            <v>飯岡</v>
          </cell>
          <cell r="AA305">
            <v>44783</v>
          </cell>
        </row>
        <row r="306">
          <cell r="U306" t="str">
            <v>394</v>
          </cell>
          <cell r="V306" t="str">
            <v>株式会社アイネス</v>
          </cell>
          <cell r="W306" t="str">
            <v>アイネス</v>
          </cell>
          <cell r="X306">
            <v>2019</v>
          </cell>
          <cell r="Y306" t="str">
            <v>1039394</v>
          </cell>
          <cell r="Z306" t="str">
            <v>野呂</v>
          </cell>
          <cell r="AA306">
            <v>44782</v>
          </cell>
        </row>
        <row r="307">
          <cell r="U307" t="str">
            <v>395</v>
          </cell>
          <cell r="V307" t="str">
            <v>積水ハウス株式会社</v>
          </cell>
          <cell r="W307" t="str">
            <v>セキスイハウス</v>
          </cell>
          <cell r="X307">
            <v>2020</v>
          </cell>
          <cell r="Y307" t="str">
            <v>3006395</v>
          </cell>
          <cell r="Z307" t="str">
            <v>飯岡</v>
          </cell>
          <cell r="AA307">
            <v>44757</v>
          </cell>
          <cell r="AB307">
            <v>44830</v>
          </cell>
        </row>
        <row r="308">
          <cell r="U308" t="str">
            <v>396</v>
          </cell>
          <cell r="V308" t="str">
            <v>キリンホールディングス株式会社</v>
          </cell>
          <cell r="W308" t="str">
            <v>キリンホールディングス</v>
          </cell>
          <cell r="X308">
            <v>2020</v>
          </cell>
          <cell r="Y308" t="str">
            <v>1010396</v>
          </cell>
          <cell r="Z308" t="str">
            <v>野呂</v>
          </cell>
          <cell r="AA308">
            <v>44788</v>
          </cell>
        </row>
        <row r="309">
          <cell r="U309" t="str">
            <v>397</v>
          </cell>
          <cell r="V309" t="str">
            <v>Apple Japan合同会社</v>
          </cell>
          <cell r="W309" t="str">
            <v>アップルジャパン</v>
          </cell>
          <cell r="X309">
            <v>2020</v>
          </cell>
          <cell r="Y309" t="str">
            <v>1055397</v>
          </cell>
          <cell r="Z309" t="str">
            <v>飯岡</v>
          </cell>
          <cell r="AA309">
            <v>44785</v>
          </cell>
        </row>
        <row r="310">
          <cell r="U310" t="str">
            <v>398</v>
          </cell>
          <cell r="V310" t="str">
            <v>株式会社横浜アリーナ</v>
          </cell>
          <cell r="W310" t="str">
            <v>ヨコハマアリーナ</v>
          </cell>
          <cell r="X310">
            <v>2020</v>
          </cell>
          <cell r="Y310" t="str">
            <v>1092398</v>
          </cell>
          <cell r="Z310" t="str">
            <v>飯岡</v>
          </cell>
          <cell r="AA310">
            <v>44771</v>
          </cell>
        </row>
        <row r="311">
          <cell r="U311" t="str">
            <v>399</v>
          </cell>
          <cell r="V311" t="str">
            <v>アパホテル株式会社</v>
          </cell>
          <cell r="W311" t="str">
            <v>アパホテル</v>
          </cell>
          <cell r="X311">
            <v>2020</v>
          </cell>
          <cell r="Y311" t="str">
            <v>1075399</v>
          </cell>
          <cell r="Z311" t="str">
            <v>飯岡</v>
          </cell>
          <cell r="AA311">
            <v>44769</v>
          </cell>
        </row>
        <row r="312">
          <cell r="U312" t="str">
            <v>400</v>
          </cell>
          <cell r="V312" t="str">
            <v>東芝マテリアル株式会社</v>
          </cell>
          <cell r="W312" t="str">
            <v>トウシバマテリアル</v>
          </cell>
          <cell r="X312">
            <v>2020</v>
          </cell>
          <cell r="Y312" t="str">
            <v>1021400</v>
          </cell>
          <cell r="Z312" t="str">
            <v>野呂</v>
          </cell>
          <cell r="AA312">
            <v>44791</v>
          </cell>
        </row>
        <row r="313">
          <cell r="U313" t="str">
            <v>401</v>
          </cell>
          <cell r="V313" t="str">
            <v>東芝デバイス＆ストレージ株式会社</v>
          </cell>
          <cell r="W313" t="str">
            <v>トウシバデバイスアンドストレージ</v>
          </cell>
          <cell r="X313">
            <v>2020</v>
          </cell>
          <cell r="Y313" t="str">
            <v>1028401</v>
          </cell>
          <cell r="Z313" t="str">
            <v>野呂</v>
          </cell>
          <cell r="AA313">
            <v>44770</v>
          </cell>
        </row>
        <row r="314">
          <cell r="U314" t="str">
            <v>402</v>
          </cell>
          <cell r="V314" t="str">
            <v>ケネディクス商業リート投資法人</v>
          </cell>
          <cell r="W314" t="str">
            <v>ケネディクスショウギョウリートトウシホウジン</v>
          </cell>
          <cell r="X314">
            <v>2020</v>
          </cell>
          <cell r="Y314" t="str">
            <v>1065402</v>
          </cell>
          <cell r="Z314" t="str">
            <v>野呂</v>
          </cell>
          <cell r="AA314">
            <v>44770</v>
          </cell>
        </row>
        <row r="315">
          <cell r="U315" t="str">
            <v>403</v>
          </cell>
          <cell r="V315" t="str">
            <v>東新工業株式会社</v>
          </cell>
          <cell r="W315" t="str">
            <v>トウシンコウギョウ</v>
          </cell>
          <cell r="X315">
            <v>2020</v>
          </cell>
          <cell r="Y315" t="str">
            <v>1016403</v>
          </cell>
          <cell r="Z315" t="str">
            <v>飯岡</v>
          </cell>
          <cell r="AA315">
            <v>44814</v>
          </cell>
        </row>
        <row r="316">
          <cell r="U316" t="str">
            <v>404</v>
          </cell>
          <cell r="V316" t="str">
            <v>株式会社ドン・キホーテ</v>
          </cell>
          <cell r="W316" t="str">
            <v>ドン・キホーテ</v>
          </cell>
          <cell r="X316">
            <v>2020</v>
          </cell>
          <cell r="Y316" t="str">
            <v>1056404</v>
          </cell>
          <cell r="Z316" t="str">
            <v>野呂</v>
          </cell>
          <cell r="AA316">
            <v>44782</v>
          </cell>
        </row>
        <row r="317">
          <cell r="U317" t="str">
            <v>405</v>
          </cell>
          <cell r="V317" t="str">
            <v>リゾートトラスト株式会社</v>
          </cell>
          <cell r="W317" t="str">
            <v>リゾートトラスト</v>
          </cell>
          <cell r="X317">
            <v>2021</v>
          </cell>
          <cell r="Y317" t="str">
            <v>1075405</v>
          </cell>
          <cell r="Z317" t="str">
            <v>飯岡</v>
          </cell>
          <cell r="AA317">
            <v>44788</v>
          </cell>
        </row>
        <row r="318">
          <cell r="U318" t="str">
            <v>406</v>
          </cell>
          <cell r="V318" t="str">
            <v>株式会社ノジマ</v>
          </cell>
          <cell r="W318" t="str">
            <v>ノジマ</v>
          </cell>
          <cell r="X318">
            <v>2021</v>
          </cell>
          <cell r="Y318" t="str">
            <v>1059406</v>
          </cell>
          <cell r="AA318">
            <v>44791</v>
          </cell>
        </row>
        <row r="319">
          <cell r="U319" t="str">
            <v>407</v>
          </cell>
          <cell r="V319" t="str">
            <v>医療法人社団　善仁会</v>
          </cell>
          <cell r="W319" t="str">
            <v>イリョウホウジンシャダン　ゼンジンカイ</v>
          </cell>
          <cell r="X319">
            <v>2021</v>
          </cell>
          <cell r="Y319" t="str">
            <v>1083407</v>
          </cell>
          <cell r="Z319" t="str">
            <v>野呂</v>
          </cell>
          <cell r="AA319">
            <v>44788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4">
          <cell r="P4" t="str">
            <v>407</v>
          </cell>
        </row>
      </sheetData>
      <sheetData sheetId="25"/>
      <sheetData sheetId="26"/>
      <sheetData sheetId="27"/>
      <sheetData sheetId="28"/>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１】"/>
      <sheetName val="報告【２】"/>
      <sheetName val="報告【３】"/>
      <sheetName val="報告【４】"/>
      <sheetName val="報告【５】"/>
      <sheetName val="報告【６】"/>
      <sheetName val="報告【個別票】"/>
      <sheetName val="計画【１】"/>
      <sheetName val="計画【２】"/>
      <sheetName val="計画【３】"/>
      <sheetName val="計画【４】"/>
      <sheetName val="計画【個別票】"/>
      <sheetName val="R4年版変更点"/>
    </sheetNames>
    <sheetDataSet>
      <sheetData sheetId="0">
        <row r="7">
          <cell r="P7" t="b">
            <v>0</v>
          </cell>
        </row>
      </sheetData>
      <sheetData sheetId="1"/>
      <sheetData sheetId="2">
        <row r="11">
          <cell r="G11" t="str">
            <v/>
          </cell>
        </row>
      </sheetData>
      <sheetData sheetId="3"/>
      <sheetData sheetId="4">
        <row r="10">
          <cell r="BH10" t="str">
            <v>原油(コンデンセートを除く)</v>
          </cell>
        </row>
        <row r="11">
          <cell r="BH11" t="str">
            <v>原油のうちコンデンセート(NGL)</v>
          </cell>
        </row>
        <row r="12">
          <cell r="BH12" t="str">
            <v>揮発油（ガソリン）</v>
          </cell>
        </row>
        <row r="13">
          <cell r="BH13" t="str">
            <v>ナフサ</v>
          </cell>
        </row>
        <row r="14">
          <cell r="BH14" t="str">
            <v>灯油</v>
          </cell>
        </row>
        <row r="15">
          <cell r="BH15" t="str">
            <v>軽油</v>
          </cell>
        </row>
        <row r="16">
          <cell r="BH16" t="str">
            <v>Ａ重油</v>
          </cell>
        </row>
        <row r="17">
          <cell r="BH17" t="str">
            <v>Ｂ・Ｃ重油</v>
          </cell>
        </row>
        <row r="18">
          <cell r="BH18" t="str">
            <v>石油アスファルト</v>
          </cell>
        </row>
        <row r="19">
          <cell r="BH19" t="str">
            <v>石油コークス</v>
          </cell>
        </row>
        <row r="20">
          <cell r="BH20" t="str">
            <v>液化石油ガス(ＬＰＧ)</v>
          </cell>
        </row>
        <row r="21">
          <cell r="BH21" t="str">
            <v>石油系炭化水素ガス</v>
          </cell>
        </row>
        <row r="22">
          <cell r="BH22" t="str">
            <v>液化天然ガス（ＬＮＧ）</v>
          </cell>
        </row>
        <row r="23">
          <cell r="BH23" t="str">
            <v>その他可燃性天然ガス</v>
          </cell>
        </row>
        <row r="24">
          <cell r="BH24" t="str">
            <v>原料炭</v>
          </cell>
        </row>
        <row r="25">
          <cell r="BH25" t="str">
            <v>一般炭</v>
          </cell>
        </row>
        <row r="26">
          <cell r="BH26" t="str">
            <v>無煙炭</v>
          </cell>
        </row>
        <row r="27">
          <cell r="BH27" t="str">
            <v>石炭コークス</v>
          </cell>
        </row>
        <row r="28">
          <cell r="BH28" t="str">
            <v>コールタール</v>
          </cell>
        </row>
        <row r="29">
          <cell r="BH29" t="str">
            <v>コークス炉ガス</v>
          </cell>
        </row>
        <row r="30">
          <cell r="BH30" t="str">
            <v>高炉ガス</v>
          </cell>
        </row>
        <row r="31">
          <cell r="BH31" t="str">
            <v>転炉ガス</v>
          </cell>
        </row>
        <row r="32">
          <cell r="BH32" t="str">
            <v>都市ガス</v>
          </cell>
        </row>
        <row r="33">
          <cell r="BH33" t="str">
            <v>産業用蒸気</v>
          </cell>
        </row>
        <row r="34">
          <cell r="BH34" t="str">
            <v>産業用以外の蒸気</v>
          </cell>
        </row>
        <row r="35">
          <cell r="BH35" t="str">
            <v>温水</v>
          </cell>
        </row>
        <row r="36">
          <cell r="BH36" t="str">
            <v>冷水</v>
          </cell>
        </row>
        <row r="37">
          <cell r="BH37" t="str">
            <v>昼間買電</v>
          </cell>
        </row>
        <row r="38">
          <cell r="BH38" t="str">
            <v>夜間買電</v>
          </cell>
        </row>
        <row r="39">
          <cell r="BH39" t="str">
            <v>上記以外の買電</v>
          </cell>
        </row>
        <row r="40">
          <cell r="BH40" t="str">
            <v>その他の燃料１</v>
          </cell>
        </row>
        <row r="41">
          <cell r="BH41" t="str">
            <v>その他の燃料２</v>
          </cell>
        </row>
        <row r="42">
          <cell r="BH42" t="str">
            <v>その他の燃料３</v>
          </cell>
        </row>
      </sheetData>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結果"/>
      <sheetName val="【１～３】"/>
      <sheetName val="【４】"/>
      <sheetName val="【５～７】"/>
      <sheetName val="【８】"/>
      <sheetName val="【９】"/>
      <sheetName val="【１０～１１】"/>
      <sheetName val="【個別票】"/>
    </sheetNames>
    <sheetDataSet>
      <sheetData sheetId="0" refreshError="1"/>
      <sheetData sheetId="1" refreshError="1"/>
      <sheetData sheetId="2" refreshError="1"/>
      <sheetData sheetId="3" refreshError="1"/>
      <sheetData sheetId="4" refreshError="1"/>
      <sheetData sheetId="5">
        <row r="9">
          <cell r="BE9" t="str">
            <v>原油(コンデンセートを除く)</v>
          </cell>
        </row>
        <row r="10">
          <cell r="BE10" t="str">
            <v>原油のうちコンデンセート(NGL)</v>
          </cell>
        </row>
        <row r="11">
          <cell r="BE11" t="str">
            <v>揮発油（ガソリン）</v>
          </cell>
        </row>
        <row r="12">
          <cell r="BE12" t="str">
            <v>ナフサ</v>
          </cell>
        </row>
        <row r="13">
          <cell r="BE13" t="str">
            <v>灯油</v>
          </cell>
        </row>
        <row r="14">
          <cell r="BE14" t="str">
            <v>軽油</v>
          </cell>
        </row>
        <row r="15">
          <cell r="BE15" t="str">
            <v>Ａ重油</v>
          </cell>
        </row>
        <row r="16">
          <cell r="BE16" t="str">
            <v>Ｂ・Ｃ重油</v>
          </cell>
        </row>
        <row r="17">
          <cell r="BE17" t="str">
            <v>石油アスファルト</v>
          </cell>
        </row>
        <row r="18">
          <cell r="BE18" t="str">
            <v>石油コークス</v>
          </cell>
        </row>
        <row r="19">
          <cell r="BE19" t="str">
            <v>液化石油ガス(ＬＰＧ)</v>
          </cell>
        </row>
        <row r="20">
          <cell r="BE20" t="str">
            <v>石油系炭化水素ガス</v>
          </cell>
        </row>
        <row r="21">
          <cell r="BE21" t="str">
            <v>液化天然ガス（ＬＮＧ）</v>
          </cell>
        </row>
        <row r="22">
          <cell r="BE22" t="str">
            <v>その他可燃性天然ガス</v>
          </cell>
        </row>
        <row r="23">
          <cell r="BE23" t="str">
            <v>原料炭</v>
          </cell>
        </row>
        <row r="24">
          <cell r="BE24" t="str">
            <v>一般炭</v>
          </cell>
        </row>
        <row r="25">
          <cell r="BE25" t="str">
            <v>無煙炭</v>
          </cell>
        </row>
        <row r="26">
          <cell r="BE26" t="str">
            <v>石炭コークス</v>
          </cell>
        </row>
        <row r="27">
          <cell r="BE27" t="str">
            <v>コールタール</v>
          </cell>
        </row>
        <row r="28">
          <cell r="BE28" t="str">
            <v>コークス炉ガス</v>
          </cell>
        </row>
        <row r="29">
          <cell r="BE29" t="str">
            <v>高炉ガス</v>
          </cell>
        </row>
        <row r="30">
          <cell r="BE30" t="str">
            <v>転炉ガス</v>
          </cell>
        </row>
        <row r="31">
          <cell r="BE31" t="str">
            <v>都市ガス</v>
          </cell>
        </row>
        <row r="32">
          <cell r="BE32" t="str">
            <v>産業用蒸気</v>
          </cell>
        </row>
        <row r="33">
          <cell r="BE33" t="str">
            <v>産業用以外の蒸気</v>
          </cell>
        </row>
        <row r="34">
          <cell r="BE34" t="str">
            <v>温水</v>
          </cell>
        </row>
        <row r="35">
          <cell r="BE35" t="str">
            <v>冷水</v>
          </cell>
        </row>
        <row r="36">
          <cell r="BE36" t="str">
            <v>昼間買電</v>
          </cell>
        </row>
        <row r="37">
          <cell r="BE37" t="str">
            <v>夜間買電</v>
          </cell>
        </row>
        <row r="38">
          <cell r="BE38" t="str">
            <v>上記以外の買電</v>
          </cell>
        </row>
        <row r="39">
          <cell r="BE39" t="str">
            <v>その他の燃料１</v>
          </cell>
        </row>
        <row r="40">
          <cell r="BE40" t="str">
            <v>その他の燃料２</v>
          </cell>
        </row>
        <row r="41">
          <cell r="BE41" t="str">
            <v>その他の燃料３</v>
          </cell>
        </row>
      </sheetData>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自主個別"/>
      <sheetName val="集計自主事業者別"/>
      <sheetName val="特記事項企業間連携"/>
      <sheetName val="計画書"/>
      <sheetName val="報告書"/>
      <sheetName val="自主項目"/>
      <sheetName val="計画個別"/>
      <sheetName val="報告個別"/>
    </sheetNames>
    <sheetDataSet>
      <sheetData sheetId="0"/>
      <sheetData sheetId="1"/>
      <sheetData sheetId="2"/>
      <sheetData sheetId="3"/>
      <sheetData sheetId="4">
        <row r="1">
          <cell r="E1"/>
          <cell r="F1"/>
          <cell r="G1"/>
          <cell r="H1"/>
          <cell r="Q1"/>
          <cell r="R1"/>
          <cell r="S1"/>
          <cell r="T1"/>
          <cell r="U1"/>
          <cell r="V1"/>
          <cell r="W1"/>
          <cell r="X1"/>
          <cell r="Y1"/>
        </row>
        <row r="2">
          <cell r="C2" t="str">
            <v>報告書（新様式）　総括表基本記載一覧</v>
          </cell>
          <cell r="D2" t="str">
            <v>2022/11/8時点</v>
          </cell>
          <cell r="E2"/>
          <cell r="F2"/>
          <cell r="G2" t="str">
            <v>【１～３】</v>
          </cell>
          <cell r="H2"/>
          <cell r="I2"/>
          <cell r="J2"/>
          <cell r="K2"/>
          <cell r="L2"/>
          <cell r="M2"/>
          <cell r="N2"/>
          <cell r="O2"/>
          <cell r="P2"/>
          <cell r="Q2"/>
          <cell r="R2"/>
          <cell r="S2"/>
          <cell r="T2"/>
          <cell r="U2"/>
          <cell r="V2"/>
          <cell r="W2"/>
          <cell r="X2"/>
          <cell r="Y2"/>
          <cell r="Z2"/>
          <cell r="AA2"/>
          <cell r="AB2"/>
          <cell r="AC2"/>
          <cell r="AD2"/>
          <cell r="AE2"/>
          <cell r="AF2"/>
          <cell r="AG2"/>
          <cell r="AH2"/>
          <cell r="AI2"/>
          <cell r="AJ2" t="str">
            <v>【４】</v>
          </cell>
          <cell r="AK2"/>
          <cell r="AL2"/>
          <cell r="AM2"/>
          <cell r="AN2"/>
          <cell r="AO2"/>
          <cell r="AP2"/>
          <cell r="AQ2"/>
          <cell r="AR2"/>
          <cell r="AS2"/>
          <cell r="AT2"/>
          <cell r="AU2"/>
          <cell r="AV2"/>
          <cell r="AW2"/>
          <cell r="AX2"/>
          <cell r="AY2"/>
          <cell r="AZ2"/>
          <cell r="BA2"/>
          <cell r="BB2"/>
          <cell r="BC2"/>
          <cell r="BD2"/>
          <cell r="BE2"/>
          <cell r="BF2"/>
          <cell r="BG2"/>
          <cell r="BH2"/>
          <cell r="BI2"/>
          <cell r="BJ2"/>
          <cell r="BK2"/>
          <cell r="BL2"/>
          <cell r="BM2"/>
          <cell r="BN2"/>
          <cell r="BO2"/>
          <cell r="BP2"/>
          <cell r="BQ2"/>
          <cell r="BR2"/>
          <cell r="BS2"/>
          <cell r="BT2"/>
          <cell r="BU2"/>
          <cell r="BV2"/>
          <cell r="BW2"/>
          <cell r="BX2"/>
          <cell r="BY2"/>
          <cell r="BZ2"/>
          <cell r="CA2"/>
          <cell r="CB2"/>
          <cell r="CC2"/>
          <cell r="CD2"/>
          <cell r="CE2"/>
          <cell r="CF2"/>
          <cell r="CG2"/>
          <cell r="CH2"/>
          <cell r="CI2"/>
          <cell r="CJ2"/>
          <cell r="CK2"/>
          <cell r="CL2"/>
          <cell r="CM2"/>
        </row>
        <row r="3">
          <cell r="C3"/>
          <cell r="D3" t="str">
            <v>掲載事業者数：310</v>
          </cell>
          <cell r="E3"/>
          <cell r="F3"/>
          <cell r="G3" t="str">
            <v>提出情報</v>
          </cell>
          <cell r="H3"/>
          <cell r="I3"/>
          <cell r="J3"/>
          <cell r="K3"/>
          <cell r="L3" t="str">
            <v>１　地球温暖化対策事業者等の概要</v>
          </cell>
          <cell r="M3"/>
          <cell r="N3"/>
          <cell r="O3"/>
          <cell r="P3"/>
          <cell r="Q3"/>
          <cell r="R3"/>
          <cell r="S3"/>
          <cell r="T3"/>
          <cell r="U3"/>
          <cell r="V3"/>
          <cell r="W3"/>
          <cell r="X3"/>
          <cell r="Y3" t="str">
            <v>２　計画期間及び実施年度</v>
          </cell>
          <cell r="Z3"/>
          <cell r="AA3"/>
          <cell r="AB3" t="str">
            <v>３　公表の方法</v>
          </cell>
          <cell r="AC3"/>
          <cell r="AD3"/>
          <cell r="AE3"/>
          <cell r="AF3"/>
          <cell r="AG3"/>
          <cell r="AH3"/>
          <cell r="AI3"/>
          <cell r="AJ3" t="str">
            <v>４の１　温室効果ガスの排出の抑制に係る目標等の状況（第１号及び第２号該当事業者）</v>
          </cell>
          <cell r="AK3"/>
          <cell r="AL3"/>
          <cell r="AM3"/>
          <cell r="AN3"/>
          <cell r="AO3"/>
          <cell r="AP3"/>
          <cell r="AQ3"/>
          <cell r="AR3"/>
          <cell r="AS3"/>
          <cell r="AT3"/>
          <cell r="AU3"/>
          <cell r="AV3"/>
          <cell r="AW3"/>
          <cell r="AX3"/>
          <cell r="AY3"/>
          <cell r="AZ3"/>
          <cell r="BA3"/>
          <cell r="BB3"/>
          <cell r="BC3"/>
          <cell r="BD3"/>
          <cell r="BE3"/>
          <cell r="BF3"/>
          <cell r="BG3"/>
          <cell r="BH3"/>
          <cell r="BI3"/>
          <cell r="BJ3"/>
          <cell r="BK3"/>
          <cell r="BL3"/>
          <cell r="BM3"/>
          <cell r="BN3"/>
          <cell r="BO3"/>
          <cell r="BP3"/>
          <cell r="BQ3"/>
          <cell r="BR3"/>
          <cell r="BS3"/>
          <cell r="BT3"/>
          <cell r="BU3"/>
          <cell r="BV3"/>
          <cell r="BW3"/>
          <cell r="BX3"/>
          <cell r="BY3" t="str">
            <v>４の２　温室効果ガスの排出の抑制に係る目標等の状況（第３号該当事業者）</v>
          </cell>
          <cell r="BZ3"/>
          <cell r="CA3"/>
          <cell r="CB3"/>
          <cell r="CC3"/>
          <cell r="CD3"/>
          <cell r="CE3"/>
          <cell r="CF3"/>
          <cell r="CG3"/>
          <cell r="CH3"/>
          <cell r="CI3"/>
          <cell r="CJ3"/>
          <cell r="CK3"/>
          <cell r="CL3"/>
          <cell r="CM3"/>
        </row>
        <row r="4">
          <cell r="B4" t="str">
            <v>事業者基本情報</v>
          </cell>
          <cell r="C4"/>
          <cell r="D4"/>
          <cell r="E4"/>
          <cell r="F4"/>
          <cell r="G4" t="str">
            <v>基本情報</v>
          </cell>
          <cell r="H4"/>
          <cell r="I4" t="str">
            <v>提出者</v>
          </cell>
          <cell r="J4"/>
          <cell r="K4"/>
          <cell r="L4" t="str">
            <v>事業者概要</v>
          </cell>
          <cell r="M4"/>
          <cell r="N4"/>
          <cell r="O4" t="str">
            <v>主たる
事業の業種</v>
          </cell>
          <cell r="P4"/>
          <cell r="Q4" t="str">
            <v>該当区分</v>
          </cell>
          <cell r="R4"/>
          <cell r="S4"/>
          <cell r="T4"/>
          <cell r="U4" t="str">
            <v>該当基準値</v>
          </cell>
          <cell r="V4"/>
          <cell r="W4"/>
          <cell r="X4"/>
          <cell r="Y4" t="str">
            <v>計画期間</v>
          </cell>
          <cell r="Z4"/>
          <cell r="AA4" t="str">
            <v>実施年度</v>
          </cell>
          <cell r="AB4" t="str">
            <v>ホームページ</v>
          </cell>
          <cell r="AC4"/>
          <cell r="AD4" t="str">
            <v>窓口で閲覧</v>
          </cell>
          <cell r="AE4"/>
          <cell r="AF4"/>
          <cell r="AG4"/>
          <cell r="AH4" t="str">
            <v>その他</v>
          </cell>
          <cell r="AI4"/>
          <cell r="AJ4" t="str">
            <v>基準年度</v>
          </cell>
          <cell r="AK4"/>
          <cell r="AL4"/>
          <cell r="AM4"/>
          <cell r="AN4"/>
          <cell r="AO4" t="str">
            <v>目標年度</v>
          </cell>
          <cell r="AP4"/>
          <cell r="AQ4"/>
          <cell r="AR4"/>
          <cell r="AS4"/>
          <cell r="AT4"/>
          <cell r="AU4"/>
          <cell r="AV4"/>
          <cell r="AW4" t="str">
            <v>第一年度</v>
          </cell>
          <cell r="AX4"/>
          <cell r="AY4"/>
          <cell r="AZ4"/>
          <cell r="BA4"/>
          <cell r="BB4"/>
          <cell r="BC4"/>
          <cell r="BD4"/>
          <cell r="BE4" t="str">
            <v>第二年度</v>
          </cell>
          <cell r="BF4"/>
          <cell r="BG4"/>
          <cell r="BH4"/>
          <cell r="BI4"/>
          <cell r="BJ4"/>
          <cell r="BK4"/>
          <cell r="BL4"/>
          <cell r="BM4" t="str">
            <v>第三年度</v>
          </cell>
          <cell r="BN4"/>
          <cell r="BO4"/>
          <cell r="BP4"/>
          <cell r="BQ4"/>
          <cell r="BR4"/>
          <cell r="BS4"/>
          <cell r="BT4"/>
          <cell r="BU4" t="str">
            <v>達成状況(R4変更）</v>
          </cell>
          <cell r="BV4" t="str">
            <v>省エネ取組
(R4変更）</v>
          </cell>
          <cell r="BW4" t="str">
            <v>事業活動量
(R4変更）</v>
          </cell>
          <cell r="BX4" t="str">
            <v>自由記述欄
(R4変更）</v>
          </cell>
          <cell r="BY4" t="str">
            <v>基準年度</v>
          </cell>
          <cell r="BZ4"/>
          <cell r="CA4"/>
          <cell r="CB4"/>
          <cell r="CC4"/>
          <cell r="CD4" t="str">
            <v>目標年度</v>
          </cell>
          <cell r="CE4"/>
          <cell r="CF4"/>
          <cell r="CG4"/>
          <cell r="CH4"/>
          <cell r="CI4"/>
          <cell r="CJ4"/>
          <cell r="CK4"/>
          <cell r="CL4" t="str">
            <v>第一年度</v>
          </cell>
          <cell r="CM4"/>
        </row>
        <row r="5">
          <cell r="B5" t="str">
            <v>連番</v>
          </cell>
          <cell r="C5" t="str">
            <v>事業者名</v>
          </cell>
          <cell r="D5" t="str">
            <v>計画開始
年度</v>
          </cell>
          <cell r="E5" t="str">
            <v>該当
号数
(記載)</v>
          </cell>
          <cell r="F5" t="str">
            <v>事業者ID
(フォルダ名から取得)</v>
          </cell>
          <cell r="G5" t="str">
            <v>事業者ＩＤ</v>
          </cell>
          <cell r="H5" t="str">
            <v>提出年月日</v>
          </cell>
          <cell r="I5" t="str">
            <v>住所</v>
          </cell>
          <cell r="J5" t="str">
            <v>提出事業者名</v>
          </cell>
          <cell r="K5" t="str">
            <v>提出代表者</v>
          </cell>
          <cell r="L5" t="str">
            <v>事業者の名称</v>
          </cell>
          <cell r="M5" t="str">
            <v>事業者代表者名</v>
          </cell>
          <cell r="N5" t="str">
            <v>主たる事業所所在地</v>
          </cell>
          <cell r="O5" t="str">
            <v>大分類</v>
          </cell>
          <cell r="P5" t="str">
            <v>中分類</v>
          </cell>
          <cell r="Q5" t="str">
            <v>1号</v>
          </cell>
          <cell r="R5" t="str">
            <v>2号</v>
          </cell>
          <cell r="S5" t="str">
            <v>3号</v>
          </cell>
          <cell r="T5" t="str">
            <v>任意</v>
          </cell>
          <cell r="U5" t="str">
            <v>原油換算
エネルギー
使用量</v>
          </cell>
          <cell r="V5" t="str">
            <v>市内全事業所数</v>
          </cell>
          <cell r="W5" t="str">
            <v>エネルギー500kl以上事業所数</v>
          </cell>
          <cell r="X5" t="str">
            <v>自動車台数</v>
          </cell>
          <cell r="Y5" t="str">
            <v>開始年度</v>
          </cell>
          <cell r="Z5" t="str">
            <v>終了年度</v>
          </cell>
          <cell r="AA5"/>
          <cell r="AB5" t="str">
            <v>有無</v>
          </cell>
          <cell r="AC5" t="str">
            <v>アドレス</v>
          </cell>
          <cell r="AD5" t="str">
            <v>有無</v>
          </cell>
          <cell r="AE5" t="str">
            <v>閲覧場所</v>
          </cell>
          <cell r="AF5" t="str">
            <v>所在地</v>
          </cell>
          <cell r="AG5" t="str">
            <v>閲覧可能時間</v>
          </cell>
          <cell r="AH5" t="str">
            <v>有無</v>
          </cell>
          <cell r="AI5" t="str">
            <v>内容</v>
          </cell>
          <cell r="AJ5" t="str">
            <v>年度</v>
          </cell>
          <cell r="AK5" t="str">
            <v>基礎排出量
（tCO2）</v>
          </cell>
          <cell r="AL5" t="str">
            <v>調整後排出量
（tCO2）</v>
          </cell>
          <cell r="AM5" t="str">
            <v>原単位</v>
          </cell>
          <cell r="AN5" t="str">
            <v>原単位分母</v>
          </cell>
          <cell r="AO5" t="str">
            <v>年度</v>
          </cell>
          <cell r="AP5" t="str">
            <v>基礎
排出量
（tCO2）</v>
          </cell>
          <cell r="AQ5" t="str">
            <v>基礎削減率</v>
          </cell>
          <cell r="AR5" t="str">
            <v>調整後
排出量
（tCO2）</v>
          </cell>
          <cell r="AS5" t="str">
            <v>調整後削減率</v>
          </cell>
          <cell r="AT5" t="str">
            <v>原単位</v>
          </cell>
          <cell r="AU5" t="str">
            <v>原単位分母</v>
          </cell>
          <cell r="AV5" t="str">
            <v>削減率</v>
          </cell>
          <cell r="AW5" t="str">
            <v>年度</v>
          </cell>
          <cell r="AX5" t="str">
            <v>基礎排出量
（tCO2）</v>
          </cell>
          <cell r="AY5" t="str">
            <v>基礎削減率</v>
          </cell>
          <cell r="AZ5" t="str">
            <v>調整後排出量
（tCO2）</v>
          </cell>
          <cell r="BA5" t="str">
            <v>調整後削減率</v>
          </cell>
          <cell r="BB5" t="str">
            <v>原単位</v>
          </cell>
          <cell r="BC5" t="str">
            <v>原単位分母</v>
          </cell>
          <cell r="BD5" t="str">
            <v>削減率</v>
          </cell>
          <cell r="BE5" t="str">
            <v>年度</v>
          </cell>
          <cell r="BF5" t="str">
            <v>基礎排出量
（tCO2）</v>
          </cell>
          <cell r="BG5" t="str">
            <v>基礎削減率</v>
          </cell>
          <cell r="BH5" t="str">
            <v>調整後排出量
（tCO2）</v>
          </cell>
          <cell r="BI5" t="str">
            <v>調整後削減率</v>
          </cell>
          <cell r="BJ5" t="str">
            <v>原単位</v>
          </cell>
          <cell r="BK5" t="str">
            <v>原単位分母</v>
          </cell>
          <cell r="BL5" t="str">
            <v>削減率</v>
          </cell>
          <cell r="BM5" t="str">
            <v>年度</v>
          </cell>
          <cell r="BN5" t="str">
            <v>基礎排出量
（tCO2）</v>
          </cell>
          <cell r="BO5" t="str">
            <v>基礎削減率</v>
          </cell>
          <cell r="BP5" t="str">
            <v>調整後排出量
（tCO2）</v>
          </cell>
          <cell r="BQ5" t="str">
            <v>調整後削減率</v>
          </cell>
          <cell r="BR5" t="str">
            <v>原単位</v>
          </cell>
          <cell r="BS5" t="str">
            <v>原単位分母</v>
          </cell>
          <cell r="BT5" t="str">
            <v>削減率</v>
          </cell>
          <cell r="BU5" t="str">
            <v>達成状況</v>
          </cell>
          <cell r="BV5" t="str">
            <v>省エネ取組</v>
          </cell>
          <cell r="BW5" t="str">
            <v>事業活動量</v>
          </cell>
          <cell r="BX5" t="str">
            <v>自由記述欄</v>
          </cell>
          <cell r="BY5" t="str">
            <v>年度</v>
          </cell>
          <cell r="BZ5" t="str">
            <v>基礎排出量
（tCO2）</v>
          </cell>
          <cell r="CA5" t="str">
            <v>調整後排出量
（tCO2）</v>
          </cell>
          <cell r="CB5" t="str">
            <v>原単位</v>
          </cell>
          <cell r="CC5" t="str">
            <v>原単位分母</v>
          </cell>
          <cell r="CD5" t="str">
            <v>年度</v>
          </cell>
          <cell r="CE5" t="str">
            <v>基礎排出量
（tCO2）</v>
          </cell>
          <cell r="CF5" t="str">
            <v>基礎削減率</v>
          </cell>
          <cell r="CG5" t="str">
            <v>調整後排出量
（tCO2）</v>
          </cell>
          <cell r="CH5" t="str">
            <v>調整後削減率</v>
          </cell>
          <cell r="CI5" t="str">
            <v>原単位</v>
          </cell>
          <cell r="CJ5" t="str">
            <v>原単位分母</v>
          </cell>
          <cell r="CK5" t="str">
            <v>削減率</v>
          </cell>
          <cell r="CL5" t="str">
            <v>年度</v>
          </cell>
          <cell r="CM5" t="str">
            <v>基礎排出量
（tCO2）</v>
          </cell>
        </row>
        <row r="6">
          <cell r="B6"/>
          <cell r="C6" t="str">
            <v>-</v>
          </cell>
          <cell r="D6" t="str">
            <v>-</v>
          </cell>
          <cell r="E6" t="str">
            <v>報告【１】報告【１】報告【１】報告【１】</v>
          </cell>
          <cell r="F6" t="str">
            <v>元シート</v>
          </cell>
          <cell r="G6" t="str">
            <v>報告【１】</v>
          </cell>
          <cell r="H6" t="str">
            <v>報告【１】</v>
          </cell>
          <cell r="I6" t="str">
            <v>報告【１】</v>
          </cell>
          <cell r="J6" t="str">
            <v>報告【１】</v>
          </cell>
          <cell r="K6" t="str">
            <v>報告【１】</v>
          </cell>
          <cell r="L6" t="str">
            <v>報告【１】</v>
          </cell>
          <cell r="M6" t="str">
            <v>報告【１】</v>
          </cell>
          <cell r="N6" t="str">
            <v>報告【１】</v>
          </cell>
          <cell r="O6" t="str">
            <v>報告【１】</v>
          </cell>
          <cell r="P6" t="str">
            <v>報告【１】</v>
          </cell>
          <cell r="Q6" t="str">
            <v>報告【１】</v>
          </cell>
          <cell r="R6" t="str">
            <v>報告【１】</v>
          </cell>
          <cell r="S6" t="str">
            <v>報告【１】</v>
          </cell>
          <cell r="T6" t="str">
            <v>報告【１】</v>
          </cell>
          <cell r="U6" t="str">
            <v>報告【１】</v>
          </cell>
          <cell r="V6" t="str">
            <v>報告【１】</v>
          </cell>
          <cell r="W6" t="str">
            <v>報告【１】</v>
          </cell>
          <cell r="X6" t="str">
            <v>報告【１】</v>
          </cell>
          <cell r="Y6" t="str">
            <v>報告【１】</v>
          </cell>
          <cell r="Z6" t="str">
            <v>報告【１】</v>
          </cell>
          <cell r="AA6" t="str">
            <v>報告【１】</v>
          </cell>
          <cell r="AB6" t="str">
            <v>報告【１】</v>
          </cell>
          <cell r="AC6" t="str">
            <v>報告【１】</v>
          </cell>
          <cell r="AD6" t="str">
            <v>報告【１】</v>
          </cell>
          <cell r="AE6" t="str">
            <v>報告【１】</v>
          </cell>
          <cell r="AF6" t="str">
            <v>報告【１】</v>
          </cell>
          <cell r="AG6" t="str">
            <v>報告【１】</v>
          </cell>
          <cell r="AH6" t="str">
            <v>報告【１】</v>
          </cell>
          <cell r="AI6" t="str">
            <v>報告【１】</v>
          </cell>
          <cell r="AJ6" t="str">
            <v>報告【２】</v>
          </cell>
          <cell r="AK6" t="str">
            <v>報告【２】</v>
          </cell>
          <cell r="AL6" t="str">
            <v>報告【２】</v>
          </cell>
          <cell r="AM6" t="str">
            <v>報告【２】</v>
          </cell>
          <cell r="AN6" t="str">
            <v>報告【２】</v>
          </cell>
          <cell r="AO6" t="str">
            <v>報告【２】</v>
          </cell>
          <cell r="AP6" t="str">
            <v>報告【２】</v>
          </cell>
          <cell r="AQ6" t="str">
            <v>報告【２】</v>
          </cell>
          <cell r="AR6" t="str">
            <v>報告【２】</v>
          </cell>
          <cell r="AS6" t="str">
            <v>報告【２】</v>
          </cell>
          <cell r="AT6" t="str">
            <v>報告【２】</v>
          </cell>
          <cell r="AU6" t="str">
            <v>報告【２】</v>
          </cell>
          <cell r="AV6" t="str">
            <v>報告【２】</v>
          </cell>
          <cell r="AW6" t="str">
            <v>報告【２】</v>
          </cell>
          <cell r="AX6" t="str">
            <v>報告【２】</v>
          </cell>
          <cell r="AY6" t="str">
            <v>報告【２】</v>
          </cell>
          <cell r="AZ6" t="str">
            <v>報告【２】</v>
          </cell>
          <cell r="BA6" t="str">
            <v>報告【２】</v>
          </cell>
          <cell r="BB6" t="str">
            <v>報告【２】</v>
          </cell>
          <cell r="BC6" t="str">
            <v>報告【２】</v>
          </cell>
          <cell r="BD6" t="str">
            <v>報告【２】</v>
          </cell>
          <cell r="BE6" t="str">
            <v>報告【２】</v>
          </cell>
          <cell r="BF6" t="str">
            <v>報告【２】</v>
          </cell>
          <cell r="BG6" t="str">
            <v>報告【２】</v>
          </cell>
          <cell r="BH6" t="str">
            <v>報告【２】</v>
          </cell>
          <cell r="BI6" t="str">
            <v>報告【２】</v>
          </cell>
          <cell r="BJ6" t="str">
            <v>報告【２】</v>
          </cell>
          <cell r="BK6" t="str">
            <v>報告【２】</v>
          </cell>
          <cell r="BL6" t="str">
            <v>報告【２】</v>
          </cell>
          <cell r="BM6" t="str">
            <v>報告【２】</v>
          </cell>
          <cell r="BN6" t="str">
            <v>報告【２】</v>
          </cell>
          <cell r="BO6" t="str">
            <v>報告【２】</v>
          </cell>
          <cell r="BP6" t="str">
            <v>報告【２】</v>
          </cell>
          <cell r="BQ6" t="str">
            <v>報告【２】</v>
          </cell>
          <cell r="BR6" t="str">
            <v>報告【２】</v>
          </cell>
          <cell r="BS6" t="str">
            <v>報告【２】</v>
          </cell>
          <cell r="BT6" t="str">
            <v>報告【２】</v>
          </cell>
          <cell r="BU6" t="str">
            <v>報告【２】</v>
          </cell>
          <cell r="BV6" t="str">
            <v>報告【２】</v>
          </cell>
          <cell r="BW6" t="str">
            <v>報告【２】</v>
          </cell>
          <cell r="BX6" t="str">
            <v>報告【２】</v>
          </cell>
          <cell r="BY6" t="str">
            <v>報告【２】</v>
          </cell>
          <cell r="BZ6" t="str">
            <v>報告【２】</v>
          </cell>
          <cell r="CA6" t="str">
            <v>報告【２】</v>
          </cell>
          <cell r="CB6" t="str">
            <v>報告【２】</v>
          </cell>
          <cell r="CC6" t="str">
            <v>報告【２】</v>
          </cell>
          <cell r="CD6" t="str">
            <v>報告【２】</v>
          </cell>
          <cell r="CE6" t="str">
            <v>報告【２】</v>
          </cell>
          <cell r="CF6" t="str">
            <v>報告【２】</v>
          </cell>
          <cell r="CG6" t="str">
            <v>報告【２】</v>
          </cell>
          <cell r="CH6" t="str">
            <v>報告【２】</v>
          </cell>
          <cell r="CI6" t="str">
            <v>報告【２】</v>
          </cell>
          <cell r="CJ6" t="str">
            <v>報告【２】</v>
          </cell>
          <cell r="CK6" t="str">
            <v>報告【２】</v>
          </cell>
          <cell r="CL6" t="str">
            <v>報告【２】</v>
          </cell>
          <cell r="CM6" t="str">
            <v>報告【２】</v>
          </cell>
        </row>
        <row r="7">
          <cell r="B7"/>
          <cell r="C7"/>
          <cell r="D7"/>
          <cell r="E7"/>
          <cell r="F7" t="str">
            <v>元セル</v>
          </cell>
          <cell r="G7" t="str">
            <v>M2</v>
          </cell>
          <cell r="H7" t="str">
            <v>r5</v>
          </cell>
          <cell r="I7" t="str">
            <v>I7</v>
          </cell>
          <cell r="J7" t="str">
            <v>I8</v>
          </cell>
          <cell r="K7" t="str">
            <v>I9</v>
          </cell>
          <cell r="L7" t="str">
            <v>D14</v>
          </cell>
          <cell r="M7" t="str">
            <v>D15</v>
          </cell>
          <cell r="N7" t="str">
            <v>D1６</v>
          </cell>
          <cell r="O7" t="str">
            <v>F17</v>
          </cell>
          <cell r="P7" t="str">
            <v>F18</v>
          </cell>
          <cell r="Q7" t="str">
            <v>P7</v>
          </cell>
          <cell r="R7" t="str">
            <v>P8</v>
          </cell>
          <cell r="S7" t="str">
            <v>P9</v>
          </cell>
          <cell r="T7" t="str">
            <v>P10</v>
          </cell>
          <cell r="U7" t="str">
            <v>G23</v>
          </cell>
          <cell r="V7" t="str">
            <v>L23</v>
          </cell>
          <cell r="W7" t="str">
            <v>L24</v>
          </cell>
          <cell r="X7" t="str">
            <v>G25</v>
          </cell>
          <cell r="Y7" t="str">
            <v>D28</v>
          </cell>
          <cell r="Z7" t="str">
            <v>G28</v>
          </cell>
          <cell r="AA7" t="str">
            <v>L28</v>
          </cell>
          <cell r="AB7" t="str">
            <v>P31</v>
          </cell>
          <cell r="AC7" t="str">
            <v>F31</v>
          </cell>
          <cell r="AD7" t="str">
            <v>P32</v>
          </cell>
          <cell r="AE7" t="str">
            <v>F32</v>
          </cell>
          <cell r="AF7" t="str">
            <v>F33</v>
          </cell>
          <cell r="AG7" t="str">
            <v>F34</v>
          </cell>
          <cell r="AH7" t="str">
            <v>P33</v>
          </cell>
          <cell r="AI7" t="str">
            <v>D35</v>
          </cell>
          <cell r="AJ7" t="str">
            <v>A7</v>
          </cell>
          <cell r="AK7" t="str">
            <v>E6</v>
          </cell>
          <cell r="AL7" t="str">
            <v>E7</v>
          </cell>
          <cell r="AM7" t="str">
            <v>I6</v>
          </cell>
          <cell r="AN7" t="str">
            <v>K6</v>
          </cell>
          <cell r="AO7" t="str">
            <v>A9</v>
          </cell>
          <cell r="AP7" t="str">
            <v>E8</v>
          </cell>
          <cell r="AQ7" t="str">
            <v>G8</v>
          </cell>
          <cell r="AR7" t="str">
            <v>E9</v>
          </cell>
          <cell r="AS7" t="str">
            <v>G9</v>
          </cell>
          <cell r="AT7" t="str">
            <v>I8</v>
          </cell>
          <cell r="AU7" t="str">
            <v>K8</v>
          </cell>
          <cell r="AV7" t="str">
            <v>J9</v>
          </cell>
          <cell r="AW7" t="str">
            <v>A11</v>
          </cell>
          <cell r="AX7" t="str">
            <v>E10</v>
          </cell>
          <cell r="AY7" t="str">
            <v>G10</v>
          </cell>
          <cell r="AZ7" t="str">
            <v>E11</v>
          </cell>
          <cell r="BA7" t="str">
            <v>G11</v>
          </cell>
          <cell r="BB7" t="str">
            <v>I10</v>
          </cell>
          <cell r="BC7" t="str">
            <v>K10</v>
          </cell>
          <cell r="BD7" t="str">
            <v>J11</v>
          </cell>
          <cell r="BE7" t="str">
            <v>A13</v>
          </cell>
          <cell r="BF7" t="str">
            <v>E12</v>
          </cell>
          <cell r="BG7" t="str">
            <v>G12</v>
          </cell>
          <cell r="BH7" t="str">
            <v>E13</v>
          </cell>
          <cell r="BI7" t="str">
            <v>G13</v>
          </cell>
          <cell r="BJ7" t="str">
            <v>I12</v>
          </cell>
          <cell r="BK7" t="str">
            <v>K12</v>
          </cell>
          <cell r="BL7" t="str">
            <v>J13</v>
          </cell>
          <cell r="BM7" t="str">
            <v>A15</v>
          </cell>
          <cell r="BN7" t="str">
            <v>E14</v>
          </cell>
          <cell r="BO7" t="str">
            <v>G14</v>
          </cell>
          <cell r="BP7" t="str">
            <v>E15</v>
          </cell>
          <cell r="BQ7" t="str">
            <v>G15</v>
          </cell>
          <cell r="BR7" t="str">
            <v>I14</v>
          </cell>
          <cell r="BS7" t="str">
            <v>K14</v>
          </cell>
          <cell r="BT7" t="str">
            <v>J15</v>
          </cell>
          <cell r="BU7" t="str">
            <v>u16</v>
          </cell>
          <cell r="BV7" t="str">
            <v>u17</v>
          </cell>
          <cell r="BW7" t="str">
            <v>u18</v>
          </cell>
          <cell r="BX7" t="str">
            <v>f19</v>
          </cell>
          <cell r="BY7" t="str">
            <v>A24</v>
          </cell>
          <cell r="BZ7" t="str">
            <v>E23</v>
          </cell>
          <cell r="CA7" t="str">
            <v>E24</v>
          </cell>
          <cell r="CB7" t="str">
            <v>I23</v>
          </cell>
          <cell r="CC7" t="str">
            <v>K23</v>
          </cell>
          <cell r="CD7" t="str">
            <v>A26</v>
          </cell>
          <cell r="CE7" t="str">
            <v>E25</v>
          </cell>
          <cell r="CF7" t="str">
            <v>G25</v>
          </cell>
          <cell r="CG7" t="str">
            <v>E26</v>
          </cell>
          <cell r="CH7" t="str">
            <v>G26</v>
          </cell>
          <cell r="CI7" t="str">
            <v>I25</v>
          </cell>
          <cell r="CJ7" t="str">
            <v>K25</v>
          </cell>
          <cell r="CK7" t="str">
            <v>J26</v>
          </cell>
          <cell r="CL7" t="str">
            <v>A28</v>
          </cell>
          <cell r="CM7" t="str">
            <v>E27</v>
          </cell>
        </row>
        <row r="8">
          <cell r="B8"/>
          <cell r="C8" t="str">
            <v>参照式</v>
          </cell>
          <cell r="D8" t="str">
            <v>参照式</v>
          </cell>
          <cell r="E8" t="str">
            <v>参照式</v>
          </cell>
          <cell r="F8"/>
          <cell r="G8"/>
          <cell r="H8" t="str">
            <v>年月日</v>
          </cell>
          <cell r="I8"/>
          <cell r="J8"/>
          <cell r="K8"/>
          <cell r="L8"/>
          <cell r="M8"/>
          <cell r="N8"/>
          <cell r="O8"/>
          <cell r="P8"/>
          <cell r="Q8" t="str">
            <v>該当</v>
          </cell>
          <cell r="R8" t="str">
            <v>該当</v>
          </cell>
          <cell r="S8" t="str">
            <v>該当</v>
          </cell>
          <cell r="T8" t="str">
            <v>該当</v>
          </cell>
          <cell r="U8"/>
          <cell r="V8"/>
          <cell r="W8"/>
          <cell r="X8"/>
          <cell r="Y8"/>
          <cell r="Z8"/>
          <cell r="AA8"/>
          <cell r="AB8" t="str">
            <v>有無</v>
          </cell>
          <cell r="AC8"/>
          <cell r="AD8" t="str">
            <v>有無</v>
          </cell>
          <cell r="AE8"/>
          <cell r="AF8"/>
          <cell r="AG8"/>
          <cell r="AH8" t="str">
            <v>有無</v>
          </cell>
          <cell r="AI8"/>
          <cell r="AJ8" t="str">
            <v>年度</v>
          </cell>
          <cell r="AK8"/>
          <cell r="AL8"/>
          <cell r="AM8"/>
          <cell r="AN8"/>
          <cell r="AO8" t="str">
            <v>年度</v>
          </cell>
          <cell r="AP8"/>
          <cell r="AQ8"/>
          <cell r="AR8"/>
          <cell r="AS8"/>
          <cell r="AT8"/>
          <cell r="AU8"/>
          <cell r="AV8"/>
          <cell r="AW8" t="str">
            <v>年度</v>
          </cell>
          <cell r="AX8" t="str">
            <v>LK</v>
          </cell>
          <cell r="AY8"/>
          <cell r="AZ8"/>
          <cell r="BA8"/>
          <cell r="BB8" t="str">
            <v>LK</v>
          </cell>
          <cell r="BC8" t="str">
            <v>LK</v>
          </cell>
          <cell r="BD8"/>
          <cell r="BE8" t="str">
            <v>年度</v>
          </cell>
          <cell r="BF8" t="str">
            <v>LK</v>
          </cell>
          <cell r="BG8"/>
          <cell r="BH8"/>
          <cell r="BI8"/>
          <cell r="BJ8" t="str">
            <v>LK</v>
          </cell>
          <cell r="BK8" t="str">
            <v>LK</v>
          </cell>
          <cell r="BL8"/>
          <cell r="BM8" t="str">
            <v>年度</v>
          </cell>
          <cell r="BN8" t="str">
            <v>LK</v>
          </cell>
          <cell r="BO8"/>
          <cell r="BP8"/>
          <cell r="BQ8"/>
          <cell r="BR8" t="str">
            <v>LK</v>
          </cell>
          <cell r="BS8" t="str">
            <v>LK</v>
          </cell>
          <cell r="BT8"/>
          <cell r="BU8"/>
          <cell r="BV8"/>
          <cell r="BW8"/>
          <cell r="BX8"/>
          <cell r="BY8" t="str">
            <v>年度</v>
          </cell>
          <cell r="BZ8"/>
          <cell r="CA8"/>
          <cell r="CB8"/>
          <cell r="CC8"/>
          <cell r="CD8" t="str">
            <v>年度</v>
          </cell>
          <cell r="CE8"/>
          <cell r="CF8"/>
          <cell r="CG8"/>
          <cell r="CH8"/>
          <cell r="CI8"/>
          <cell r="CJ8"/>
          <cell r="CK8"/>
          <cell r="CL8" t="str">
            <v>年度</v>
          </cell>
          <cell r="CM8" t="str">
            <v>LK</v>
          </cell>
        </row>
        <row r="9">
          <cell r="B9">
            <v>1</v>
          </cell>
          <cell r="C9">
            <v>2</v>
          </cell>
          <cell r="D9">
            <v>3</v>
          </cell>
          <cell r="E9">
            <v>4</v>
          </cell>
          <cell r="F9">
            <v>5</v>
          </cell>
          <cell r="G9">
            <v>6</v>
          </cell>
          <cell r="H9">
            <v>7</v>
          </cell>
          <cell r="I9">
            <v>8</v>
          </cell>
          <cell r="J9">
            <v>9</v>
          </cell>
          <cell r="K9">
            <v>10</v>
          </cell>
          <cell r="L9">
            <v>11</v>
          </cell>
          <cell r="M9">
            <v>12</v>
          </cell>
          <cell r="N9">
            <v>13</v>
          </cell>
          <cell r="O9">
            <v>14</v>
          </cell>
          <cell r="P9">
            <v>15</v>
          </cell>
          <cell r="Q9">
            <v>16</v>
          </cell>
          <cell r="R9">
            <v>17</v>
          </cell>
          <cell r="S9">
            <v>18</v>
          </cell>
          <cell r="T9">
            <v>19</v>
          </cell>
          <cell r="U9">
            <v>20</v>
          </cell>
          <cell r="V9">
            <v>21</v>
          </cell>
          <cell r="W9">
            <v>22</v>
          </cell>
          <cell r="X9">
            <v>23</v>
          </cell>
          <cell r="Y9">
            <v>24</v>
          </cell>
          <cell r="Z9">
            <v>25</v>
          </cell>
          <cell r="AA9">
            <v>26</v>
          </cell>
          <cell r="AB9">
            <v>27</v>
          </cell>
          <cell r="AC9">
            <v>28</v>
          </cell>
          <cell r="AD9">
            <v>29</v>
          </cell>
          <cell r="AE9">
            <v>30</v>
          </cell>
          <cell r="AF9">
            <v>31</v>
          </cell>
          <cell r="AG9">
            <v>32</v>
          </cell>
          <cell r="AH9">
            <v>33</v>
          </cell>
          <cell r="AI9">
            <v>34</v>
          </cell>
          <cell r="AJ9">
            <v>35</v>
          </cell>
          <cell r="AK9">
            <v>36</v>
          </cell>
          <cell r="AL9">
            <v>37</v>
          </cell>
          <cell r="AM9">
            <v>38</v>
          </cell>
          <cell r="AN9">
            <v>39</v>
          </cell>
          <cell r="AO9">
            <v>40</v>
          </cell>
          <cell r="AP9">
            <v>41</v>
          </cell>
          <cell r="AQ9">
            <v>42</v>
          </cell>
          <cell r="AR9">
            <v>43</v>
          </cell>
          <cell r="AS9">
            <v>44</v>
          </cell>
          <cell r="AT9">
            <v>45</v>
          </cell>
          <cell r="AU9">
            <v>46</v>
          </cell>
          <cell r="AV9">
            <v>47</v>
          </cell>
          <cell r="AW9">
            <v>48</v>
          </cell>
          <cell r="AX9">
            <v>49</v>
          </cell>
          <cell r="AY9">
            <v>50</v>
          </cell>
          <cell r="AZ9">
            <v>51</v>
          </cell>
          <cell r="BA9">
            <v>52</v>
          </cell>
          <cell r="BB9">
            <v>53</v>
          </cell>
          <cell r="BC9">
            <v>54</v>
          </cell>
          <cell r="BD9">
            <v>55</v>
          </cell>
          <cell r="BE9">
            <v>56</v>
          </cell>
          <cell r="BF9">
            <v>57</v>
          </cell>
          <cell r="BG9">
            <v>58</v>
          </cell>
          <cell r="BH9">
            <v>59</v>
          </cell>
          <cell r="BI9">
            <v>60</v>
          </cell>
          <cell r="BJ9">
            <v>61</v>
          </cell>
          <cell r="BK9">
            <v>62</v>
          </cell>
          <cell r="BL9">
            <v>63</v>
          </cell>
          <cell r="BM9">
            <v>64</v>
          </cell>
          <cell r="BN9">
            <v>65</v>
          </cell>
          <cell r="BO9">
            <v>66</v>
          </cell>
          <cell r="BP9">
            <v>67</v>
          </cell>
          <cell r="BQ9">
            <v>68</v>
          </cell>
          <cell r="BR9">
            <v>69</v>
          </cell>
          <cell r="BS9">
            <v>70</v>
          </cell>
          <cell r="BT9">
            <v>71</v>
          </cell>
          <cell r="BU9">
            <v>72</v>
          </cell>
          <cell r="BV9">
            <v>73</v>
          </cell>
          <cell r="BW9">
            <v>74</v>
          </cell>
          <cell r="BX9">
            <v>75</v>
          </cell>
          <cell r="BY9">
            <v>76</v>
          </cell>
          <cell r="BZ9">
            <v>77</v>
          </cell>
          <cell r="CA9">
            <v>78</v>
          </cell>
          <cell r="CB9">
            <v>79</v>
          </cell>
          <cell r="CC9">
            <v>80</v>
          </cell>
          <cell r="CD9">
            <v>81</v>
          </cell>
          <cell r="CE9">
            <v>82</v>
          </cell>
          <cell r="CF9">
            <v>83</v>
          </cell>
          <cell r="CG9">
            <v>84</v>
          </cell>
          <cell r="CH9">
            <v>85</v>
          </cell>
          <cell r="CI9">
            <v>86</v>
          </cell>
          <cell r="CJ9">
            <v>87</v>
          </cell>
          <cell r="CK9">
            <v>88</v>
          </cell>
          <cell r="CL9">
            <v>89</v>
          </cell>
          <cell r="CM9">
            <v>90</v>
          </cell>
        </row>
        <row r="10">
          <cell r="B10"/>
          <cell r="C10"/>
          <cell r="D10"/>
          <cell r="E10" t="str">
            <v>tbl報告書_基本情報</v>
          </cell>
          <cell r="F10"/>
          <cell r="G10"/>
          <cell r="H10"/>
          <cell r="I10" t="str">
            <v>tbl報告書_基本情報</v>
          </cell>
          <cell r="J10" t="str">
            <v>tbl報告書_基本情報</v>
          </cell>
          <cell r="K10"/>
          <cell r="L10" t="str">
            <v>tbl報告書_基本情報</v>
          </cell>
          <cell r="M10"/>
          <cell r="N10" t="str">
            <v>tbl報告書_基本情報</v>
          </cell>
          <cell r="O10" t="str">
            <v>tbl報告書_基本情報</v>
          </cell>
          <cell r="P10" t="str">
            <v>tbl報告書_基本情報</v>
          </cell>
          <cell r="Q10"/>
          <cell r="R10"/>
          <cell r="S10"/>
          <cell r="T10"/>
          <cell r="U10" t="str">
            <v>tbl報告書_基本情報</v>
          </cell>
          <cell r="V10" t="str">
            <v>tbl報告書_基本情報</v>
          </cell>
          <cell r="W10" t="str">
            <v>tbl報告書_基本情報</v>
          </cell>
          <cell r="X10" t="str">
            <v>tbl報告書_基本情報</v>
          </cell>
          <cell r="Y10"/>
          <cell r="Z10"/>
          <cell r="AA10"/>
          <cell r="AB10" t="str">
            <v>tbl報告書_基本情報</v>
          </cell>
          <cell r="AC10" t="str">
            <v>tbl報告書_基本情報</v>
          </cell>
          <cell r="AD10" t="str">
            <v>tbl報告書_基本情報</v>
          </cell>
          <cell r="AE10" t="str">
            <v>tbl報告書_基本情報</v>
          </cell>
          <cell r="AF10" t="str">
            <v>tbl報告書_基本情報</v>
          </cell>
          <cell r="AG10" t="str">
            <v>tbl報告書_基本情報</v>
          </cell>
          <cell r="AH10" t="str">
            <v>tbl報告書_基本情報</v>
          </cell>
          <cell r="AI10" t="str">
            <v>tbl報告書_基本情報</v>
          </cell>
          <cell r="AJ10" t="str">
            <v>tbl報告書_排出目標_1号2号</v>
          </cell>
          <cell r="AK10" t="str">
            <v>tbl報告書_排出目標_1号2号</v>
          </cell>
          <cell r="AL10" t="str">
            <v>tbl報告書_排出目標_1号2号</v>
          </cell>
          <cell r="AM10" t="str">
            <v>tbl報告書_排出目標_1号2号</v>
          </cell>
          <cell r="AN10" t="str">
            <v>tbl報告書_排出目標_1号2号</v>
          </cell>
          <cell r="AO10" t="str">
            <v>tbl報告書_排出目標_1号2号</v>
          </cell>
          <cell r="AP10" t="str">
            <v>tbl報告書_排出目標_1号2号</v>
          </cell>
          <cell r="AQ10" t="str">
            <v>tbl報告書_排出目標_1号2号</v>
          </cell>
          <cell r="AR10" t="str">
            <v>tbl報告書_排出目標_1号2号</v>
          </cell>
          <cell r="AS10" t="str">
            <v>tbl報告書_排出目標_1号2号</v>
          </cell>
          <cell r="AT10" t="str">
            <v>tbl報告書_排出目標_1号2号</v>
          </cell>
          <cell r="AU10" t="str">
            <v>tbl報告書_排出目標_1号2号</v>
          </cell>
          <cell r="AV10" t="str">
            <v>tbl報告書_排出目標_1号2号</v>
          </cell>
          <cell r="AW10" t="str">
            <v>tbl報告書_排出目標_1号2号</v>
          </cell>
          <cell r="AX10" t="str">
            <v>tbl報告書_排出目標_1号2号</v>
          </cell>
          <cell r="AY10" t="str">
            <v>tbl報告書_排出目標_1号2号</v>
          </cell>
          <cell r="AZ10" t="str">
            <v>tbl報告書_排出目標_1号2号</v>
          </cell>
          <cell r="BA10" t="str">
            <v>tbl報告書_排出目標_1号2号</v>
          </cell>
          <cell r="BB10" t="str">
            <v>tbl報告書_排出目標_1号2号</v>
          </cell>
          <cell r="BC10" t="str">
            <v>tbl報告書_排出目標_1号2号</v>
          </cell>
          <cell r="BD10" t="str">
            <v>tbl報告書_排出目標_1号2号</v>
          </cell>
          <cell r="BE10" t="str">
            <v>tbl報告書_排出目標_1号2号</v>
          </cell>
          <cell r="BF10" t="str">
            <v>tbl報告書_排出目標_1号2号</v>
          </cell>
          <cell r="BG10" t="str">
            <v>tbl報告書_排出目標_1号2号</v>
          </cell>
          <cell r="BH10" t="str">
            <v>tbl報告書_排出目標_1号2号</v>
          </cell>
          <cell r="BI10" t="str">
            <v>tbl報告書_排出目標_1号2号</v>
          </cell>
          <cell r="BJ10" t="str">
            <v>tbl報告書_排出目標_1号2号</v>
          </cell>
          <cell r="BK10" t="str">
            <v>tbl報告書_排出目標_1号2号</v>
          </cell>
          <cell r="BL10" t="str">
            <v>tbl報告書_排出目標_1号2号</v>
          </cell>
          <cell r="BM10" t="str">
            <v>tbl報告書_排出目標_1号2号</v>
          </cell>
          <cell r="BN10" t="str">
            <v>tbl報告書_排出目標_1号2号</v>
          </cell>
          <cell r="BO10" t="str">
            <v>tbl報告書_排出目標_1号2号</v>
          </cell>
          <cell r="BP10" t="str">
            <v>tbl報告書_排出目標_1号2号</v>
          </cell>
          <cell r="BQ10" t="str">
            <v>tbl報告書_排出目標_1号2号</v>
          </cell>
          <cell r="BR10" t="str">
            <v>tbl報告書_排出目標_1号2号</v>
          </cell>
          <cell r="BS10" t="str">
            <v>tbl報告書_排出目標_1号2号</v>
          </cell>
          <cell r="BT10" t="str">
            <v>tbl報告書_排出目標_1号2号</v>
          </cell>
          <cell r="BU10"/>
          <cell r="BV10"/>
          <cell r="BW10"/>
          <cell r="BX10"/>
          <cell r="BY10" t="str">
            <v>tbl報告書_排出目標_3号</v>
          </cell>
          <cell r="BZ10" t="str">
            <v>tbl報告書_排出目標_3号</v>
          </cell>
          <cell r="CA10" t="str">
            <v>tbl報告書_排出目標_3号</v>
          </cell>
          <cell r="CB10" t="str">
            <v>tbl報告書_排出目標_3号</v>
          </cell>
          <cell r="CC10" t="str">
            <v>tbl報告書_排出目標_3号</v>
          </cell>
          <cell r="CD10" t="str">
            <v>tbl報告書_排出目標_3号</v>
          </cell>
          <cell r="CE10" t="str">
            <v>tbl報告書_排出目標_3号</v>
          </cell>
          <cell r="CF10" t="str">
            <v>tbl報告書_排出目標_3号</v>
          </cell>
          <cell r="CG10" t="str">
            <v>tbl報告書_排出目標_3号</v>
          </cell>
          <cell r="CH10" t="str">
            <v>tbl報告書_排出目標_3号</v>
          </cell>
          <cell r="CI10" t="str">
            <v>tbl報告書_排出目標_3号</v>
          </cell>
          <cell r="CJ10" t="str">
            <v>tbl報告書_排出目標_3号</v>
          </cell>
          <cell r="CK10" t="str">
            <v>tbl報告書_排出目標_3号</v>
          </cell>
          <cell r="CL10" t="str">
            <v>tbl報告書_排出目標_3号</v>
          </cell>
          <cell r="CM10" t="str">
            <v>tbl報告書_排出目標_3号</v>
          </cell>
        </row>
        <row r="11">
          <cell r="B11"/>
          <cell r="C11"/>
          <cell r="D11"/>
          <cell r="E11"/>
          <cell r="F11"/>
          <cell r="G11" t="str">
            <v>提出書</v>
          </cell>
          <cell r="H11"/>
          <cell r="I11" t="str">
            <v>提出書</v>
          </cell>
          <cell r="J11" t="str">
            <v>提出書</v>
          </cell>
          <cell r="K11" t="str">
            <v>提出書</v>
          </cell>
          <cell r="L11" t="str">
            <v>提出書</v>
          </cell>
          <cell r="M11" t="str">
            <v>提出書</v>
          </cell>
          <cell r="N11" t="str">
            <v>提出書</v>
          </cell>
          <cell r="O11" t="str">
            <v>【１～３】</v>
          </cell>
          <cell r="P11" t="str">
            <v>【１～３】</v>
          </cell>
          <cell r="Q11" t="str">
            <v>【１～３】</v>
          </cell>
          <cell r="R11" t="str">
            <v>【１～３】</v>
          </cell>
          <cell r="S11" t="str">
            <v>【１～３】</v>
          </cell>
          <cell r="T11" t="str">
            <v>【１～３】</v>
          </cell>
          <cell r="U11"/>
          <cell r="V11"/>
          <cell r="W11"/>
          <cell r="X11"/>
          <cell r="Y11" t="str">
            <v>【１～３】</v>
          </cell>
          <cell r="Z11"/>
          <cell r="AA11"/>
          <cell r="AB11" t="str">
            <v>【１～３】</v>
          </cell>
          <cell r="AC11" t="str">
            <v>【１～３】</v>
          </cell>
          <cell r="AD11" t="str">
            <v>【１～３】</v>
          </cell>
          <cell r="AE11" t="str">
            <v>【１～３】</v>
          </cell>
          <cell r="AF11" t="str">
            <v>【１～３】</v>
          </cell>
          <cell r="AG11" t="str">
            <v>【１～３】</v>
          </cell>
          <cell r="AH11" t="str">
            <v>【１～３】</v>
          </cell>
          <cell r="AI11" t="str">
            <v>【１～３】</v>
          </cell>
          <cell r="AJ11" t="str">
            <v>【４】</v>
          </cell>
          <cell r="AK11" t="str">
            <v>【４】</v>
          </cell>
          <cell r="AL11" t="str">
            <v>【４】</v>
          </cell>
          <cell r="AM11" t="str">
            <v>【４】</v>
          </cell>
          <cell r="AN11" t="str">
            <v>【４】</v>
          </cell>
          <cell r="AO11" t="str">
            <v>【４】</v>
          </cell>
          <cell r="AP11" t="str">
            <v>【４】</v>
          </cell>
          <cell r="AQ11"/>
          <cell r="AR11" t="str">
            <v>【４】</v>
          </cell>
          <cell r="AS11"/>
          <cell r="AT11" t="str">
            <v>【４】</v>
          </cell>
          <cell r="AU11" t="str">
            <v>【４】</v>
          </cell>
          <cell r="AV11"/>
          <cell r="AW11" t="str">
            <v>【４】</v>
          </cell>
          <cell r="AX11" t="str">
            <v>【４】</v>
          </cell>
          <cell r="AY11"/>
          <cell r="AZ11" t="str">
            <v>【４】</v>
          </cell>
          <cell r="BA11"/>
          <cell r="BB11" t="str">
            <v>【４】</v>
          </cell>
          <cell r="BC11" t="str">
            <v>【４】</v>
          </cell>
          <cell r="BD11"/>
          <cell r="BE11" t="str">
            <v>【４】</v>
          </cell>
          <cell r="BF11" t="str">
            <v>【４】</v>
          </cell>
          <cell r="BG11"/>
          <cell r="BH11" t="str">
            <v>【４】</v>
          </cell>
          <cell r="BI11"/>
          <cell r="BJ11" t="str">
            <v>【４】</v>
          </cell>
          <cell r="BK11" t="str">
            <v>【４】</v>
          </cell>
          <cell r="BL11"/>
          <cell r="BM11" t="str">
            <v>【４】</v>
          </cell>
          <cell r="BN11" t="str">
            <v>【４】</v>
          </cell>
          <cell r="BO11"/>
          <cell r="BP11" t="str">
            <v>【４】</v>
          </cell>
          <cell r="BQ11"/>
          <cell r="BR11" t="str">
            <v>【４】</v>
          </cell>
          <cell r="BS11" t="str">
            <v>【４】</v>
          </cell>
          <cell r="BT11"/>
          <cell r="BU11"/>
          <cell r="BV11"/>
          <cell r="BW11"/>
          <cell r="BX11"/>
          <cell r="BY11" t="str">
            <v>【４】</v>
          </cell>
          <cell r="BZ11" t="str">
            <v>【４】</v>
          </cell>
          <cell r="CA11" t="str">
            <v>【４】</v>
          </cell>
          <cell r="CB11" t="str">
            <v>【４】</v>
          </cell>
          <cell r="CC11" t="str">
            <v>【４】</v>
          </cell>
          <cell r="CD11" t="str">
            <v>【４】</v>
          </cell>
          <cell r="CE11" t="str">
            <v>【４】</v>
          </cell>
          <cell r="CF11"/>
          <cell r="CG11" t="str">
            <v>【４】</v>
          </cell>
          <cell r="CH11"/>
          <cell r="CI11" t="str">
            <v>【４】</v>
          </cell>
          <cell r="CJ11" t="str">
            <v>【４】</v>
          </cell>
          <cell r="CK11"/>
          <cell r="CL11" t="str">
            <v>【４】</v>
          </cell>
          <cell r="CM11" t="str">
            <v>【４】</v>
          </cell>
        </row>
        <row r="12">
          <cell r="B12"/>
          <cell r="C12"/>
          <cell r="D12"/>
          <cell r="E12"/>
          <cell r="F12"/>
          <cell r="G12" t="str">
            <v>M2</v>
          </cell>
          <cell r="H12"/>
          <cell r="I12" t="str">
            <v>J8</v>
          </cell>
          <cell r="J12" t="str">
            <v>J9</v>
          </cell>
          <cell r="K12" t="str">
            <v>J10</v>
          </cell>
          <cell r="L12" t="str">
            <v>D14</v>
          </cell>
          <cell r="M12" t="str">
            <v>D15</v>
          </cell>
          <cell r="N12" t="str">
            <v>D17</v>
          </cell>
          <cell r="O12" t="str">
            <v>F17</v>
          </cell>
          <cell r="P12" t="str">
            <v>F18</v>
          </cell>
          <cell r="Q12" t="str">
            <v>P7</v>
          </cell>
          <cell r="R12" t="str">
            <v>P8</v>
          </cell>
          <cell r="S12" t="str">
            <v>P9</v>
          </cell>
          <cell r="T12" t="str">
            <v>P10</v>
          </cell>
          <cell r="U12"/>
          <cell r="V12"/>
          <cell r="W12"/>
          <cell r="X12"/>
          <cell r="Y12" t="str">
            <v>D28</v>
          </cell>
          <cell r="Z12"/>
          <cell r="AA12"/>
          <cell r="AB12" t="str">
            <v>P31</v>
          </cell>
          <cell r="AC12" t="str">
            <v>F31</v>
          </cell>
          <cell r="AD12" t="str">
            <v>P32</v>
          </cell>
          <cell r="AE12" t="str">
            <v>F32</v>
          </cell>
          <cell r="AF12" t="str">
            <v>F33</v>
          </cell>
          <cell r="AG12" t="str">
            <v>F34</v>
          </cell>
          <cell r="AH12" t="str">
            <v>P33</v>
          </cell>
          <cell r="AI12" t="str">
            <v>D35</v>
          </cell>
          <cell r="AJ12" t="str">
            <v>A7</v>
          </cell>
          <cell r="AK12" t="str">
            <v>E6</v>
          </cell>
          <cell r="AL12" t="str">
            <v>E7</v>
          </cell>
          <cell r="AM12" t="str">
            <v>I6</v>
          </cell>
          <cell r="AN12" t="str">
            <v>K6</v>
          </cell>
          <cell r="AO12" t="str">
            <v>A9</v>
          </cell>
          <cell r="AP12" t="str">
            <v>E8</v>
          </cell>
          <cell r="AQ12"/>
          <cell r="AR12" t="str">
            <v>E9</v>
          </cell>
          <cell r="AS12"/>
          <cell r="AT12" t="str">
            <v>I8</v>
          </cell>
          <cell r="AU12" t="str">
            <v>K8</v>
          </cell>
          <cell r="AV12"/>
          <cell r="AW12" t="str">
            <v>A11</v>
          </cell>
          <cell r="AX12" t="str">
            <v>E10</v>
          </cell>
          <cell r="AY12"/>
          <cell r="AZ12" t="str">
            <v>E11</v>
          </cell>
          <cell r="BA12"/>
          <cell r="BB12" t="str">
            <v>I10</v>
          </cell>
          <cell r="BC12" t="str">
            <v>K10</v>
          </cell>
          <cell r="BD12"/>
          <cell r="BE12" t="str">
            <v>A13</v>
          </cell>
          <cell r="BF12" t="str">
            <v>E12</v>
          </cell>
          <cell r="BG12"/>
          <cell r="BH12" t="str">
            <v>E13</v>
          </cell>
          <cell r="BI12"/>
          <cell r="BJ12" t="str">
            <v>I12</v>
          </cell>
          <cell r="BK12" t="str">
            <v>K12</v>
          </cell>
          <cell r="BL12"/>
          <cell r="BM12" t="str">
            <v>A15</v>
          </cell>
          <cell r="BN12" t="str">
            <v>E14</v>
          </cell>
          <cell r="BO12"/>
          <cell r="BP12" t="str">
            <v>E15</v>
          </cell>
          <cell r="BQ12"/>
          <cell r="BR12" t="str">
            <v>I14</v>
          </cell>
          <cell r="BS12" t="str">
            <v>K14</v>
          </cell>
          <cell r="BT12"/>
          <cell r="BU12"/>
          <cell r="BV12"/>
          <cell r="BW12"/>
          <cell r="BX12"/>
          <cell r="BY12" t="str">
            <v>A24</v>
          </cell>
          <cell r="BZ12" t="str">
            <v>E23</v>
          </cell>
          <cell r="CA12" t="str">
            <v>E24</v>
          </cell>
          <cell r="CB12" t="str">
            <v>I23</v>
          </cell>
          <cell r="CC12" t="str">
            <v>K23</v>
          </cell>
          <cell r="CD12" t="str">
            <v>A26</v>
          </cell>
          <cell r="CE12" t="str">
            <v>E25</v>
          </cell>
          <cell r="CF12"/>
          <cell r="CG12" t="str">
            <v>E26</v>
          </cell>
          <cell r="CH12"/>
          <cell r="CI12" t="str">
            <v>I25</v>
          </cell>
          <cell r="CJ12" t="str">
            <v>K25</v>
          </cell>
          <cell r="CK12"/>
          <cell r="CL12" t="str">
            <v>A28</v>
          </cell>
          <cell r="CM12" t="str">
            <v>E27</v>
          </cell>
        </row>
        <row r="13">
          <cell r="B13" t="str">
            <v>連番</v>
          </cell>
          <cell r="C13" t="str">
            <v>事業者名</v>
          </cell>
          <cell r="D13" t="str">
            <v>計画開始
年度</v>
          </cell>
          <cell r="E13" t="str">
            <v>該当
号数
(記載)</v>
          </cell>
          <cell r="F13" t="str">
            <v>事業者ID
(フォルダ名から取得)</v>
          </cell>
          <cell r="G13" t="str">
            <v>事業者ＩＤ</v>
          </cell>
          <cell r="H13" t="str">
            <v>提出年月日</v>
          </cell>
          <cell r="I13" t="str">
            <v>住所</v>
          </cell>
          <cell r="J13" t="str">
            <v>提出事業者名</v>
          </cell>
          <cell r="K13" t="str">
            <v>提出代表者</v>
          </cell>
          <cell r="L13" t="str">
            <v>事業者の名称</v>
          </cell>
          <cell r="M13" t="str">
            <v>事業者代表者名</v>
          </cell>
          <cell r="N13" t="str">
            <v>主たる事業所所在地</v>
          </cell>
          <cell r="O13" t="str">
            <v>大分類</v>
          </cell>
          <cell r="P13" t="str">
            <v>中分類</v>
          </cell>
          <cell r="Q13" t="str">
            <v>1号</v>
          </cell>
          <cell r="R13" t="str">
            <v>2号</v>
          </cell>
          <cell r="S13" t="str">
            <v>3号</v>
          </cell>
          <cell r="T13" t="str">
            <v>任意</v>
          </cell>
          <cell r="U13" t="str">
            <v>原油換算
エネルギー
使用量</v>
          </cell>
          <cell r="V13" t="str">
            <v>市内全事業所数</v>
          </cell>
          <cell r="W13" t="str">
            <v>エネルギー500kl以上事業所数</v>
          </cell>
          <cell r="X13" t="str">
            <v>自動車台数</v>
          </cell>
          <cell r="Y13" t="str">
            <v>開始年度</v>
          </cell>
          <cell r="Z13" t="str">
            <v>終了年度</v>
          </cell>
          <cell r="AA13" t="str">
            <v>実施年度</v>
          </cell>
          <cell r="AB13" t="str">
            <v>ホームページ_有無</v>
          </cell>
          <cell r="AC13" t="str">
            <v>ホームページ_アドレス</v>
          </cell>
          <cell r="AD13" t="str">
            <v>窓口閲覧_有無</v>
          </cell>
          <cell r="AE13" t="str">
            <v>窓口閲覧_閲覧場所</v>
          </cell>
          <cell r="AF13" t="str">
            <v>窓口閲覧_所在地</v>
          </cell>
          <cell r="AG13" t="str">
            <v>窓口閲覧_閲覧可能時間</v>
          </cell>
          <cell r="AH13" t="str">
            <v>公表その他方式_有無</v>
          </cell>
          <cell r="AI13" t="str">
            <v>公表その他方式_内容</v>
          </cell>
          <cell r="AJ13" t="str">
            <v>基準年度</v>
          </cell>
          <cell r="AK13" t="str">
            <v>基準排出量</v>
          </cell>
          <cell r="AL13" t="str">
            <v>基準年度調整後排出量</v>
          </cell>
          <cell r="AM13" t="str">
            <v>基準原単位</v>
          </cell>
          <cell r="AN13" t="str">
            <v>基準原単位分母</v>
          </cell>
          <cell r="AO13" t="str">
            <v>目標年度</v>
          </cell>
          <cell r="AP13" t="str">
            <v>目標排出量</v>
          </cell>
          <cell r="AQ13" t="str">
            <v>目標排出量削減率</v>
          </cell>
          <cell r="AR13" t="str">
            <v>目標調整後排出量</v>
          </cell>
          <cell r="AS13" t="str">
            <v>目標調整後排出量削減率</v>
          </cell>
          <cell r="AT13" t="str">
            <v>目標原単位</v>
          </cell>
          <cell r="AU13" t="str">
            <v>目標原単位分母</v>
          </cell>
          <cell r="AV13" t="str">
            <v>目標原単位削減率</v>
          </cell>
          <cell r="AW13" t="str">
            <v>第一年度</v>
          </cell>
          <cell r="AX13" t="str">
            <v>第一年度排出量</v>
          </cell>
          <cell r="AY13" t="str">
            <v>第一年度排出量削減率</v>
          </cell>
          <cell r="AZ13" t="str">
            <v>第一年度調整後排出量</v>
          </cell>
          <cell r="BA13" t="str">
            <v>第一年度調整後排出量削減率</v>
          </cell>
          <cell r="BB13" t="str">
            <v>第一年度原単位</v>
          </cell>
          <cell r="BC13" t="str">
            <v>第一年度原単位分母</v>
          </cell>
          <cell r="BD13" t="str">
            <v>第一年度原単位削減率</v>
          </cell>
          <cell r="BE13" t="str">
            <v>第二年度</v>
          </cell>
          <cell r="BF13" t="str">
            <v>第二年度排出量</v>
          </cell>
          <cell r="BG13" t="str">
            <v>第二年度排出量削減率</v>
          </cell>
          <cell r="BH13" t="str">
            <v>第二年度調整後排出量</v>
          </cell>
          <cell r="BI13" t="str">
            <v>第二年度調整後排出量削減率</v>
          </cell>
          <cell r="BJ13" t="str">
            <v>第二年度原単位</v>
          </cell>
          <cell r="BK13" t="str">
            <v>第二年度原単位分母</v>
          </cell>
          <cell r="BL13" t="str">
            <v>第二年度原単位削減率</v>
          </cell>
          <cell r="BM13" t="str">
            <v>第三年度</v>
          </cell>
          <cell r="BN13" t="str">
            <v>第三年度排出量</v>
          </cell>
          <cell r="BO13" t="str">
            <v>第三年度排出量削減率</v>
          </cell>
          <cell r="BP13" t="str">
            <v>第三年度調整後排出量</v>
          </cell>
          <cell r="BQ13" t="str">
            <v>第三年度調整後排出量削減率</v>
          </cell>
          <cell r="BR13" t="str">
            <v>第三年度原単位</v>
          </cell>
          <cell r="BS13" t="str">
            <v>第三年度原単位分母</v>
          </cell>
          <cell r="BT13" t="str">
            <v>第三年度原単位削減率</v>
          </cell>
          <cell r="BU13" t="str">
            <v>達成状況</v>
          </cell>
          <cell r="BV13" t="str">
            <v>省エネ取組</v>
          </cell>
          <cell r="BW13" t="str">
            <v>事業活動量</v>
          </cell>
          <cell r="BX13" t="str">
            <v>自由記述欄</v>
          </cell>
          <cell r="BY13" t="str">
            <v>基準年度</v>
          </cell>
          <cell r="BZ13" t="str">
            <v>基準排出量</v>
          </cell>
          <cell r="CA13" t="str">
            <v>基準年度調整後排出量</v>
          </cell>
          <cell r="CB13" t="str">
            <v>基準原単位</v>
          </cell>
          <cell r="CC13" t="str">
            <v>基準原単位分母</v>
          </cell>
          <cell r="CD13" t="str">
            <v>目標年度</v>
          </cell>
          <cell r="CE13" t="str">
            <v>目標排出量</v>
          </cell>
          <cell r="CF13" t="str">
            <v>目標排出量削減率</v>
          </cell>
          <cell r="CG13" t="str">
            <v>目標調整後排出量</v>
          </cell>
          <cell r="CH13" t="str">
            <v>目標調整後排出量削減率</v>
          </cell>
          <cell r="CI13" t="str">
            <v>目標原単位</v>
          </cell>
          <cell r="CJ13" t="str">
            <v>目標原単位分母</v>
          </cell>
          <cell r="CK13" t="str">
            <v>目標原単位削減率</v>
          </cell>
          <cell r="CL13" t="str">
            <v>第一年度</v>
          </cell>
          <cell r="CM13" t="str">
            <v>第一年度排出量</v>
          </cell>
        </row>
        <row r="14">
          <cell r="B14" t="str">
            <v>001</v>
          </cell>
          <cell r="C14" t="str">
            <v>株式会社レインズインターナショナル</v>
          </cell>
          <cell r="D14">
            <v>2019</v>
          </cell>
          <cell r="E14" t="str">
            <v>2号</v>
          </cell>
          <cell r="F14">
            <v>2076001</v>
          </cell>
          <cell r="G14">
            <v>2076001</v>
          </cell>
          <cell r="H14">
            <v>44798</v>
          </cell>
          <cell r="I14" t="str">
            <v>横浜市西区みなとみらい2-2-1
ランドマークタワー12階</v>
          </cell>
          <cell r="J14" t="str">
            <v>株式会社レインズインターナショナル</v>
          </cell>
          <cell r="K14" t="str">
            <v>代表取締役　澄川　浩太</v>
          </cell>
          <cell r="L14" t="str">
            <v>株式会社レインズインターナショナル</v>
          </cell>
          <cell r="M14" t="str">
            <v>代表取締役　澄川　浩太</v>
          </cell>
          <cell r="N14" t="str">
            <v>横浜市西区みなとみらい2-2-1　ランドマークタワー12階</v>
          </cell>
          <cell r="O14" t="str">
            <v>Ｍ 宿泊業、飲食サービス業</v>
          </cell>
          <cell r="P14" t="str">
            <v>７６ 飲食店</v>
          </cell>
          <cell r="Q14"/>
          <cell r="R14" t="str">
            <v>2号</v>
          </cell>
          <cell r="S14"/>
          <cell r="T14"/>
          <cell r="U14">
            <v>4025.8273560000002</v>
          </cell>
          <cell r="V14">
            <v>79</v>
          </cell>
          <cell r="W14">
            <v>1</v>
          </cell>
          <cell r="X14"/>
          <cell r="Y14">
            <v>2019</v>
          </cell>
          <cell r="Z14">
            <v>2021</v>
          </cell>
          <cell r="AA14">
            <v>2021</v>
          </cell>
          <cell r="AB14"/>
          <cell r="AC14"/>
          <cell r="AD14" t="str">
            <v>有</v>
          </cell>
          <cell r="AE14" t="str">
            <v>本部オフィス安全管理部(事前連絡要)</v>
          </cell>
          <cell r="AF14" t="str">
            <v>横浜市西区みなとみらい2-2-1ランドマークタワー12階</v>
          </cell>
          <cell r="AG14" t="str">
            <v>10：00～18：00</v>
          </cell>
          <cell r="AH14"/>
          <cell r="AI14"/>
          <cell r="AJ14">
            <v>2018</v>
          </cell>
          <cell r="AK14">
            <v>3425</v>
          </cell>
          <cell r="AL14">
            <v>3396</v>
          </cell>
          <cell r="AM14">
            <v>0.59</v>
          </cell>
          <cell r="AN14" t="str">
            <v>百万円</v>
          </cell>
          <cell r="AO14">
            <v>2021</v>
          </cell>
          <cell r="AP14">
            <v>3322</v>
          </cell>
          <cell r="AQ14">
            <v>3</v>
          </cell>
          <cell r="AR14">
            <v>3225</v>
          </cell>
          <cell r="AS14">
            <v>5.03</v>
          </cell>
          <cell r="AT14">
            <v>0.57230000000000003</v>
          </cell>
          <cell r="AU14" t="str">
            <v>百万円</v>
          </cell>
          <cell r="AV14">
            <v>2.99</v>
          </cell>
          <cell r="AW14">
            <v>2019</v>
          </cell>
          <cell r="AX14">
            <v>6513</v>
          </cell>
          <cell r="AY14">
            <v>-90.17</v>
          </cell>
          <cell r="AZ14">
            <v>6294</v>
          </cell>
          <cell r="BA14">
            <v>-85.34</v>
          </cell>
          <cell r="BB14">
            <v>0.63</v>
          </cell>
          <cell r="BC14" t="str">
            <v>百万円</v>
          </cell>
          <cell r="BD14">
            <v>-6.78</v>
          </cell>
          <cell r="BE14">
            <v>2020</v>
          </cell>
          <cell r="BF14">
            <v>4198</v>
          </cell>
          <cell r="BG14">
            <v>-22.57</v>
          </cell>
          <cell r="BH14">
            <v>3938</v>
          </cell>
          <cell r="BI14">
            <v>-15.96</v>
          </cell>
          <cell r="BJ14">
            <v>0.91</v>
          </cell>
          <cell r="BK14" t="str">
            <v>百万円</v>
          </cell>
          <cell r="BL14">
            <v>-54.24</v>
          </cell>
          <cell r="BM14">
            <v>2021</v>
          </cell>
          <cell r="BN14">
            <v>7429</v>
          </cell>
          <cell r="BO14">
            <v>-116.91</v>
          </cell>
          <cell r="BP14">
            <v>7380</v>
          </cell>
          <cell r="BQ14">
            <v>-117.32</v>
          </cell>
          <cell r="BR14">
            <v>2.23</v>
          </cell>
          <cell r="BS14" t="str">
            <v>百万円</v>
          </cell>
          <cell r="BT14">
            <v>-277.97000000000003</v>
          </cell>
          <cell r="BU14" t="str">
            <v>目標を下回った</v>
          </cell>
          <cell r="BV14" t="str">
            <v>なし</v>
          </cell>
          <cell r="BW14" t="str">
            <v>増</v>
          </cell>
          <cell r="BX14" t="str">
            <v>基準年度から事業統合等により店舗数が19店舗増加しております。また、昨年度はコロナウイルスによる緊急事態宣言、営業時間の短縮等の影響もあり数値が大きく変動しております。</v>
          </cell>
          <cell r="BY14">
            <v>2018</v>
          </cell>
          <cell r="BZ14"/>
          <cell r="CA14"/>
          <cell r="CB14"/>
          <cell r="CC14"/>
          <cell r="CD14">
            <v>2021</v>
          </cell>
          <cell r="CE14"/>
          <cell r="CF14" t="str">
            <v/>
          </cell>
          <cell r="CG14"/>
          <cell r="CH14" t="str">
            <v/>
          </cell>
          <cell r="CI14"/>
          <cell r="CJ14" t="str">
            <v/>
          </cell>
          <cell r="CK14"/>
          <cell r="CL14">
            <v>2019</v>
          </cell>
          <cell r="CM14"/>
        </row>
        <row r="15">
          <cell r="B15" t="str">
            <v>004</v>
          </cell>
          <cell r="C15" t="str">
            <v>ウエルシア薬局株式会社</v>
          </cell>
          <cell r="D15">
            <v>2019</v>
          </cell>
          <cell r="E15" t="str">
            <v>1号</v>
          </cell>
          <cell r="F15">
            <v>1060004</v>
          </cell>
          <cell r="G15">
            <v>1060004</v>
          </cell>
          <cell r="H15">
            <v>44771</v>
          </cell>
          <cell r="I15" t="str">
            <v>東京都千代田区外神田二丁目２－１５</v>
          </cell>
          <cell r="J15" t="str">
            <v>ウエルシア薬局株式会社</v>
          </cell>
          <cell r="K15" t="str">
            <v>代表取締役社長　松本忠久</v>
          </cell>
          <cell r="L15" t="str">
            <v>ウエルシア薬局株式会社</v>
          </cell>
          <cell r="M15" t="str">
            <v>代表取締役社長　松本忠久</v>
          </cell>
          <cell r="N15" t="str">
            <v>東京都千代田区外神田二丁目２－１５</v>
          </cell>
          <cell r="O15" t="str">
            <v>Ｉ 卸売・小売業</v>
          </cell>
          <cell r="P15" t="str">
            <v>６０ その他の小売業</v>
          </cell>
          <cell r="Q15" t="str">
            <v>1号</v>
          </cell>
          <cell r="R15"/>
          <cell r="S15"/>
          <cell r="T15"/>
          <cell r="U15">
            <v>4841.286666</v>
          </cell>
          <cell r="V15">
            <v>128</v>
          </cell>
          <cell r="W15">
            <v>0</v>
          </cell>
          <cell r="X15"/>
          <cell r="Y15">
            <v>2019</v>
          </cell>
          <cell r="Z15">
            <v>2021</v>
          </cell>
          <cell r="AA15">
            <v>2021</v>
          </cell>
          <cell r="AB15"/>
          <cell r="AC15"/>
          <cell r="AD15" t="str">
            <v>有</v>
          </cell>
          <cell r="AE15" t="str">
            <v>ウエルシア薬局株式会社　本部</v>
          </cell>
          <cell r="AF15" t="str">
            <v>東京都千代田区外神田二丁目２－１５</v>
          </cell>
          <cell r="AG15" t="str">
            <v>9：00-18：00　土日祝日を除く</v>
          </cell>
          <cell r="AH15"/>
          <cell r="AI15"/>
          <cell r="AJ15">
            <v>2018</v>
          </cell>
          <cell r="AK15">
            <v>9536</v>
          </cell>
          <cell r="AL15">
            <v>9487</v>
          </cell>
          <cell r="AM15">
            <v>11.4</v>
          </cell>
          <cell r="AN15" t="str">
            <v>千㎡h</v>
          </cell>
          <cell r="AO15">
            <v>2021</v>
          </cell>
          <cell r="AP15">
            <v>9536</v>
          </cell>
          <cell r="AQ15">
            <v>0</v>
          </cell>
          <cell r="AR15">
            <v>9487</v>
          </cell>
          <cell r="AS15">
            <v>0</v>
          </cell>
          <cell r="AT15">
            <v>11.3</v>
          </cell>
          <cell r="AU15" t="str">
            <v>千㎡h</v>
          </cell>
          <cell r="AV15">
            <v>0.87</v>
          </cell>
          <cell r="AW15">
            <v>2019</v>
          </cell>
          <cell r="AX15">
            <v>8752</v>
          </cell>
          <cell r="AY15">
            <v>8.2200000000000006</v>
          </cell>
          <cell r="AZ15">
            <v>8556</v>
          </cell>
          <cell r="BA15">
            <v>9.81</v>
          </cell>
          <cell r="BB15">
            <v>12.09</v>
          </cell>
          <cell r="BC15" t="str">
            <v>千㎡h</v>
          </cell>
          <cell r="BD15">
            <v>-6.06</v>
          </cell>
          <cell r="BE15">
            <v>2020</v>
          </cell>
          <cell r="BF15">
            <v>9294</v>
          </cell>
          <cell r="BG15">
            <v>2.5299999999999998</v>
          </cell>
          <cell r="BH15">
            <v>8471</v>
          </cell>
          <cell r="BI15">
            <v>10.7</v>
          </cell>
          <cell r="BJ15">
            <v>12.46</v>
          </cell>
          <cell r="BK15" t="str">
            <v>千㎡h</v>
          </cell>
          <cell r="BL15">
            <v>-9.3000000000000007</v>
          </cell>
          <cell r="BM15">
            <v>2021</v>
          </cell>
          <cell r="BN15">
            <v>8463</v>
          </cell>
          <cell r="BO15">
            <v>11.25</v>
          </cell>
          <cell r="BP15">
            <v>8473</v>
          </cell>
          <cell r="BQ15">
            <v>10.68</v>
          </cell>
          <cell r="BR15">
            <v>10.79</v>
          </cell>
          <cell r="BS15" t="str">
            <v>千㎡h</v>
          </cell>
          <cell r="BT15">
            <v>5.35</v>
          </cell>
          <cell r="BU15" t="str">
            <v>目標を上回った</v>
          </cell>
          <cell r="BV15" t="str">
            <v>なし</v>
          </cell>
          <cell r="BW15" t="str">
            <v>ほぼ変動無し</v>
          </cell>
          <cell r="BX15"/>
          <cell r="BY15">
            <v>2018</v>
          </cell>
          <cell r="BZ15"/>
          <cell r="CA15"/>
          <cell r="CB15"/>
          <cell r="CC15"/>
          <cell r="CD15">
            <v>2021</v>
          </cell>
          <cell r="CE15"/>
          <cell r="CF15" t="str">
            <v/>
          </cell>
          <cell r="CG15"/>
          <cell r="CH15" t="str">
            <v/>
          </cell>
          <cell r="CI15"/>
          <cell r="CJ15" t="str">
            <v/>
          </cell>
          <cell r="CK15"/>
          <cell r="CL15">
            <v>2019</v>
          </cell>
          <cell r="CM15"/>
        </row>
        <row r="16">
          <cell r="B16" t="str">
            <v>005</v>
          </cell>
          <cell r="C16" t="str">
            <v>株式会社ホテル、ニューグランド</v>
          </cell>
          <cell r="D16">
            <v>2019</v>
          </cell>
          <cell r="E16" t="str">
            <v>1号</v>
          </cell>
          <cell r="F16">
            <v>1075005</v>
          </cell>
          <cell r="G16">
            <v>1075005</v>
          </cell>
          <cell r="H16">
            <v>44718</v>
          </cell>
          <cell r="I16" t="str">
            <v>神奈川県横浜市中区山下町１０番地</v>
          </cell>
          <cell r="J16" t="str">
            <v>株式会社ホテル、ニューグランド</v>
          </cell>
          <cell r="K16" t="str">
            <v>代表取締役会長兼社長　原 信造</v>
          </cell>
          <cell r="L16" t="str">
            <v>株式会社ホテル、ニューグランド</v>
          </cell>
          <cell r="M16" t="str">
            <v>代表取締役会長兼社長　原 信造</v>
          </cell>
          <cell r="N16" t="str">
            <v>神奈川県横浜市中区山下町１０番地</v>
          </cell>
          <cell r="O16" t="str">
            <v>Ｍ 宿泊業、飲食サービス業</v>
          </cell>
          <cell r="P16" t="str">
            <v>７５ 宿泊業</v>
          </cell>
          <cell r="Q16" t="str">
            <v>1号</v>
          </cell>
          <cell r="R16"/>
          <cell r="S16"/>
          <cell r="T16"/>
          <cell r="U16">
            <v>1984.5055560000001</v>
          </cell>
          <cell r="V16">
            <v>5</v>
          </cell>
          <cell r="W16">
            <v>1</v>
          </cell>
          <cell r="X16"/>
          <cell r="Y16">
            <v>2019</v>
          </cell>
          <cell r="Z16">
            <v>2021</v>
          </cell>
          <cell r="AA16">
            <v>2021</v>
          </cell>
          <cell r="AB16"/>
          <cell r="AC16"/>
          <cell r="AD16" t="str">
            <v>有</v>
          </cell>
          <cell r="AE16" t="str">
            <v>株式会社ホテルニューグランド　施設部</v>
          </cell>
          <cell r="AF16" t="str">
            <v>横浜市中区山下町10番地</v>
          </cell>
          <cell r="AG16" t="str">
            <v>９：００～１６：００</v>
          </cell>
          <cell r="AH16"/>
          <cell r="AI16"/>
          <cell r="AJ16">
            <v>2018</v>
          </cell>
          <cell r="AK16">
            <v>4388</v>
          </cell>
          <cell r="AL16">
            <v>4339</v>
          </cell>
          <cell r="AM16">
            <v>12.32</v>
          </cell>
          <cell r="AN16" t="str">
            <v>百m2</v>
          </cell>
          <cell r="AO16">
            <v>2021</v>
          </cell>
          <cell r="AP16">
            <v>4344</v>
          </cell>
          <cell r="AQ16">
            <v>1</v>
          </cell>
          <cell r="AR16">
            <v>4297</v>
          </cell>
          <cell r="AS16">
            <v>0.96</v>
          </cell>
          <cell r="AT16">
            <v>12.2</v>
          </cell>
          <cell r="AU16" t="str">
            <v>百m2</v>
          </cell>
          <cell r="AV16">
            <v>0.97</v>
          </cell>
          <cell r="AW16">
            <v>2019</v>
          </cell>
          <cell r="AX16">
            <v>4199</v>
          </cell>
          <cell r="AY16">
            <v>4.3</v>
          </cell>
          <cell r="AZ16">
            <v>4128</v>
          </cell>
          <cell r="BA16">
            <v>4.8600000000000003</v>
          </cell>
          <cell r="BB16">
            <v>11.78</v>
          </cell>
          <cell r="BC16" t="str">
            <v>百m2</v>
          </cell>
          <cell r="BD16">
            <v>4.38</v>
          </cell>
          <cell r="BE16">
            <v>2020</v>
          </cell>
          <cell r="BF16">
            <v>3494</v>
          </cell>
          <cell r="BG16">
            <v>20.37</v>
          </cell>
          <cell r="BH16">
            <v>3389</v>
          </cell>
          <cell r="BI16">
            <v>21.89</v>
          </cell>
          <cell r="BJ16">
            <v>9.81</v>
          </cell>
          <cell r="BK16" t="str">
            <v>百m2</v>
          </cell>
          <cell r="BL16">
            <v>20.37</v>
          </cell>
          <cell r="BM16">
            <v>2021</v>
          </cell>
          <cell r="BN16">
            <v>3750</v>
          </cell>
          <cell r="BO16">
            <v>14.53</v>
          </cell>
          <cell r="BP16">
            <v>3402</v>
          </cell>
          <cell r="BQ16">
            <v>21.59</v>
          </cell>
          <cell r="BR16">
            <v>10.52</v>
          </cell>
          <cell r="BS16" t="str">
            <v>百m2</v>
          </cell>
          <cell r="BT16">
            <v>14.61</v>
          </cell>
          <cell r="BU16" t="str">
            <v>目標を上回った</v>
          </cell>
          <cell r="BV16" t="str">
            <v>なし</v>
          </cell>
          <cell r="BW16" t="str">
            <v>減</v>
          </cell>
          <cell r="BX16"/>
          <cell r="BY16">
            <v>2018</v>
          </cell>
          <cell r="BZ16"/>
          <cell r="CA16"/>
          <cell r="CB16"/>
          <cell r="CC16"/>
          <cell r="CD16">
            <v>2021</v>
          </cell>
          <cell r="CE16"/>
          <cell r="CF16" t="str">
            <v/>
          </cell>
          <cell r="CG16"/>
          <cell r="CH16" t="str">
            <v/>
          </cell>
          <cell r="CI16"/>
          <cell r="CJ16" t="str">
            <v/>
          </cell>
          <cell r="CK16"/>
          <cell r="CL16">
            <v>2019</v>
          </cell>
          <cell r="CM16"/>
        </row>
        <row r="17">
          <cell r="B17" t="str">
            <v>006</v>
          </cell>
          <cell r="C17" t="str">
            <v>富士シティオ株式会社</v>
          </cell>
          <cell r="D17">
            <v>2019</v>
          </cell>
          <cell r="E17" t="str">
            <v>1号</v>
          </cell>
          <cell r="F17">
            <v>1058006</v>
          </cell>
          <cell r="G17">
            <v>1058006</v>
          </cell>
          <cell r="H17">
            <v>44728</v>
          </cell>
          <cell r="I17" t="str">
            <v>横浜市中区日本大通17番地</v>
          </cell>
          <cell r="J17" t="str">
            <v>富士シティオ株式会社</v>
          </cell>
          <cell r="K17" t="str">
            <v>代表取締役　永田　俊雄</v>
          </cell>
          <cell r="L17" t="str">
            <v>富士シティオ株式会社</v>
          </cell>
          <cell r="M17" t="str">
            <v>代表取締役　永田　俊雄</v>
          </cell>
          <cell r="N17" t="str">
            <v>横浜市中区日本大通17番地</v>
          </cell>
          <cell r="O17" t="str">
            <v>Ｉ 卸売・小売業</v>
          </cell>
          <cell r="P17" t="str">
            <v>５８ 飲食料品小売業</v>
          </cell>
          <cell r="Q17" t="str">
            <v>1号</v>
          </cell>
          <cell r="R17"/>
          <cell r="S17"/>
          <cell r="T17"/>
          <cell r="U17">
            <v>4344</v>
          </cell>
          <cell r="V17">
            <v>20</v>
          </cell>
          <cell r="W17">
            <v>1</v>
          </cell>
          <cell r="X17"/>
          <cell r="Y17">
            <v>2019</v>
          </cell>
          <cell r="Z17">
            <v>2021</v>
          </cell>
          <cell r="AA17">
            <v>2021</v>
          </cell>
          <cell r="AB17"/>
          <cell r="AC17"/>
          <cell r="AD17" t="str">
            <v>有</v>
          </cell>
          <cell r="AE17" t="str">
            <v>富士シティオ株式会社　本部</v>
          </cell>
          <cell r="AF17" t="str">
            <v>横浜市中区日本大通17番地</v>
          </cell>
          <cell r="AG17" t="str">
            <v>9：30～17：00</v>
          </cell>
          <cell r="AH17"/>
          <cell r="AI17"/>
          <cell r="AJ17">
            <v>2018</v>
          </cell>
          <cell r="AK17">
            <v>8158</v>
          </cell>
          <cell r="AL17">
            <v>7935</v>
          </cell>
          <cell r="AM17"/>
          <cell r="AN17"/>
          <cell r="AO17">
            <v>2021</v>
          </cell>
          <cell r="AP17">
            <v>8075</v>
          </cell>
          <cell r="AQ17">
            <v>1.01</v>
          </cell>
          <cell r="AR17">
            <v>7848</v>
          </cell>
          <cell r="AS17">
            <v>1.0900000000000001</v>
          </cell>
          <cell r="AT17"/>
          <cell r="AU17"/>
          <cell r="AV17"/>
          <cell r="AW17">
            <v>2019</v>
          </cell>
          <cell r="AX17">
            <v>8432</v>
          </cell>
          <cell r="AY17">
            <v>-3.36</v>
          </cell>
          <cell r="AZ17">
            <v>8077</v>
          </cell>
          <cell r="BA17">
            <v>-1.79</v>
          </cell>
          <cell r="BB17"/>
          <cell r="BC17" t="str">
            <v/>
          </cell>
          <cell r="BD17" t="str">
            <v/>
          </cell>
          <cell r="BE17">
            <v>2020</v>
          </cell>
          <cell r="BF17">
            <v>8204</v>
          </cell>
          <cell r="BG17">
            <v>-0.56999999999999995</v>
          </cell>
          <cell r="BH17">
            <v>7634</v>
          </cell>
          <cell r="BI17">
            <v>3.79</v>
          </cell>
          <cell r="BJ17"/>
          <cell r="BK17" t="str">
            <v/>
          </cell>
          <cell r="BL17" t="str">
            <v/>
          </cell>
          <cell r="BM17">
            <v>2021</v>
          </cell>
          <cell r="BN17">
            <v>7922</v>
          </cell>
          <cell r="BO17">
            <v>2.89</v>
          </cell>
          <cell r="BP17">
            <v>7871</v>
          </cell>
          <cell r="BQ17">
            <v>0.8</v>
          </cell>
          <cell r="BR17"/>
          <cell r="BS17" t="str">
            <v/>
          </cell>
          <cell r="BT17" t="str">
            <v/>
          </cell>
          <cell r="BU17" t="str">
            <v>目標を下回った</v>
          </cell>
          <cell r="BV17" t="str">
            <v>なし</v>
          </cell>
          <cell r="BW17" t="str">
            <v>ほぼ変動無し</v>
          </cell>
          <cell r="BX17"/>
          <cell r="BY17">
            <v>2018</v>
          </cell>
          <cell r="BZ17"/>
          <cell r="CA17"/>
          <cell r="CB17"/>
          <cell r="CC17"/>
          <cell r="CD17">
            <v>2021</v>
          </cell>
          <cell r="CE17"/>
          <cell r="CF17" t="str">
            <v/>
          </cell>
          <cell r="CG17"/>
          <cell r="CH17" t="str">
            <v/>
          </cell>
          <cell r="CI17"/>
          <cell r="CJ17" t="str">
            <v/>
          </cell>
          <cell r="CK17"/>
          <cell r="CL17">
            <v>2019</v>
          </cell>
          <cell r="CM17"/>
        </row>
        <row r="18">
          <cell r="B18" t="str">
            <v>007</v>
          </cell>
          <cell r="C18" t="str">
            <v>株式会社インテック</v>
          </cell>
          <cell r="D18">
            <v>2019</v>
          </cell>
          <cell r="E18" t="str">
            <v>1号</v>
          </cell>
          <cell r="F18">
            <v>1039007</v>
          </cell>
          <cell r="G18">
            <v>1039007</v>
          </cell>
          <cell r="H18">
            <v>44764</v>
          </cell>
          <cell r="I18" t="str">
            <v>富山県富山市牛島新町５番５号</v>
          </cell>
          <cell r="J18" t="str">
            <v>株式会社インテック</v>
          </cell>
          <cell r="K18" t="str">
            <v>代表取締役社長　北　岡　隆　之</v>
          </cell>
          <cell r="L18" t="str">
            <v>株式会社インテック</v>
          </cell>
          <cell r="M18" t="str">
            <v>代表取締役社長　北　岡　隆　之</v>
          </cell>
          <cell r="N18" t="str">
            <v>富山県富山市牛島新町５番５号</v>
          </cell>
          <cell r="O18" t="str">
            <v>Ｇ 情報通信業</v>
          </cell>
          <cell r="P18" t="str">
            <v>３９ 情報サービス業</v>
          </cell>
          <cell r="Q18" t="str">
            <v>1号</v>
          </cell>
          <cell r="R18"/>
          <cell r="S18"/>
          <cell r="T18"/>
          <cell r="U18">
            <v>1913.2549860000004</v>
          </cell>
          <cell r="V18">
            <v>2</v>
          </cell>
          <cell r="W18">
            <v>1</v>
          </cell>
          <cell r="X18"/>
          <cell r="Y18">
            <v>2019</v>
          </cell>
          <cell r="Z18">
            <v>2021</v>
          </cell>
          <cell r="AA18">
            <v>2021</v>
          </cell>
          <cell r="AB18"/>
          <cell r="AC18"/>
          <cell r="AD18" t="str">
            <v>有</v>
          </cell>
          <cell r="AE18" t="str">
            <v>株式会社インテック横浜事業所　１Ｆ受付</v>
          </cell>
          <cell r="AF18" t="str">
            <v>横浜市神奈川区新浦島町１－１－２５</v>
          </cell>
          <cell r="AG18" t="str">
            <v>営業時間内（9：00～17：30）</v>
          </cell>
          <cell r="AH18"/>
          <cell r="AI18"/>
          <cell r="AJ18">
            <v>2018</v>
          </cell>
          <cell r="AK18">
            <v>4960</v>
          </cell>
          <cell r="AL18">
            <v>4828</v>
          </cell>
          <cell r="AM18"/>
          <cell r="AN18"/>
          <cell r="AO18">
            <v>2021</v>
          </cell>
          <cell r="AP18">
            <v>4811</v>
          </cell>
          <cell r="AQ18">
            <v>3</v>
          </cell>
          <cell r="AR18">
            <v>4676</v>
          </cell>
          <cell r="AS18">
            <v>3.14</v>
          </cell>
          <cell r="AT18"/>
          <cell r="AU18"/>
          <cell r="AV18"/>
          <cell r="AW18">
            <v>2019</v>
          </cell>
          <cell r="AX18">
            <v>4646</v>
          </cell>
          <cell r="AY18">
            <v>6.33</v>
          </cell>
          <cell r="AZ18">
            <v>4456</v>
          </cell>
          <cell r="BA18">
            <v>7.7</v>
          </cell>
          <cell r="BB18"/>
          <cell r="BC18" t="str">
            <v/>
          </cell>
          <cell r="BD18" t="str">
            <v/>
          </cell>
          <cell r="BE18">
            <v>2020</v>
          </cell>
          <cell r="BF18">
            <v>3900</v>
          </cell>
          <cell r="BG18">
            <v>21.37</v>
          </cell>
          <cell r="BH18">
            <v>3635</v>
          </cell>
          <cell r="BI18">
            <v>24.71</v>
          </cell>
          <cell r="BJ18"/>
          <cell r="BK18" t="str">
            <v/>
          </cell>
          <cell r="BL18" t="str">
            <v/>
          </cell>
          <cell r="BM18">
            <v>2021</v>
          </cell>
          <cell r="BN18">
            <v>3426</v>
          </cell>
          <cell r="BO18">
            <v>30.92</v>
          </cell>
          <cell r="BP18">
            <v>3395</v>
          </cell>
          <cell r="BQ18">
            <v>29.68</v>
          </cell>
          <cell r="BR18"/>
          <cell r="BS18" t="str">
            <v/>
          </cell>
          <cell r="BT18" t="str">
            <v/>
          </cell>
          <cell r="BU18" t="str">
            <v>目標を上回った</v>
          </cell>
          <cell r="BV18" t="str">
            <v>なし</v>
          </cell>
          <cell r="BW18" t="str">
            <v>減</v>
          </cell>
          <cell r="BX18" t="str">
            <v>・サーバ機器を当社の他データセンターへ移設を行った。
また、電算空調機の稼働台数の調整を行った。
・事務所では、在宅勤務促進により、時間外空調稼働時間の削減を実施した。</v>
          </cell>
          <cell r="BY18">
            <v>2018</v>
          </cell>
          <cell r="BZ18"/>
          <cell r="CA18"/>
          <cell r="CB18"/>
          <cell r="CC18"/>
          <cell r="CD18">
            <v>2021</v>
          </cell>
          <cell r="CE18"/>
          <cell r="CF18" t="str">
            <v/>
          </cell>
          <cell r="CG18"/>
          <cell r="CH18" t="str">
            <v/>
          </cell>
          <cell r="CI18"/>
          <cell r="CJ18" t="str">
            <v/>
          </cell>
          <cell r="CK18"/>
          <cell r="CL18">
            <v>2019</v>
          </cell>
          <cell r="CM18"/>
        </row>
        <row r="19">
          <cell r="B19" t="str">
            <v>008</v>
          </cell>
          <cell r="C19" t="str">
            <v>三和交通株式会社</v>
          </cell>
          <cell r="D19">
            <v>2019</v>
          </cell>
          <cell r="E19" t="str">
            <v>3号</v>
          </cell>
          <cell r="F19">
            <v>3043008</v>
          </cell>
          <cell r="G19">
            <v>3043008</v>
          </cell>
          <cell r="H19"/>
          <cell r="I19" t="str">
            <v>横浜市港北区鳥山町480番地</v>
          </cell>
          <cell r="J19" t="str">
            <v>三和交通株式会社</v>
          </cell>
          <cell r="K19" t="str">
            <v>代表取締役　吉川　永一</v>
          </cell>
          <cell r="L19" t="str">
            <v>三和交通株式会社</v>
          </cell>
          <cell r="M19" t="str">
            <v>代表取締役　吉川　永一</v>
          </cell>
          <cell r="N19" t="str">
            <v>横浜市港北区鳥山町480番地</v>
          </cell>
          <cell r="O19" t="str">
            <v>Ｈ 運輸業、郵便業</v>
          </cell>
          <cell r="P19" t="str">
            <v>４３ 道路旅客運送業</v>
          </cell>
          <cell r="Q19"/>
          <cell r="R19"/>
          <cell r="S19" t="str">
            <v>3号</v>
          </cell>
          <cell r="T19"/>
          <cell r="U19"/>
          <cell r="V19"/>
          <cell r="W19"/>
          <cell r="X19">
            <v>152</v>
          </cell>
          <cell r="Y19">
            <v>2019</v>
          </cell>
          <cell r="Z19">
            <v>2021</v>
          </cell>
          <cell r="AA19">
            <v>2021</v>
          </cell>
          <cell r="AB19"/>
          <cell r="AC19"/>
          <cell r="AD19" t="str">
            <v>有</v>
          </cell>
          <cell r="AE19" t="str">
            <v>三和交通株式会社</v>
          </cell>
          <cell r="AF19" t="str">
            <v>横浜市港北区鳥山町480番地</v>
          </cell>
          <cell r="AG19" t="str">
            <v>9：00～15：00</v>
          </cell>
          <cell r="AH19"/>
          <cell r="AI19"/>
          <cell r="AJ19">
            <v>2018</v>
          </cell>
          <cell r="AK19"/>
          <cell r="AL19"/>
          <cell r="AM19"/>
          <cell r="AN19"/>
          <cell r="AO19">
            <v>2021</v>
          </cell>
          <cell r="AP19"/>
          <cell r="AQ19" t="str">
            <v/>
          </cell>
          <cell r="AR19"/>
          <cell r="AS19" t="str">
            <v/>
          </cell>
          <cell r="AT19"/>
          <cell r="AU19"/>
          <cell r="AV19"/>
          <cell r="AW19">
            <v>2019</v>
          </cell>
          <cell r="AX19"/>
          <cell r="AY19" t="str">
            <v/>
          </cell>
          <cell r="AZ19" t="str">
            <v/>
          </cell>
          <cell r="BA19" t="str">
            <v/>
          </cell>
          <cell r="BB19"/>
          <cell r="BC19" t="str">
            <v/>
          </cell>
          <cell r="BD19" t="str">
            <v/>
          </cell>
          <cell r="BE19">
            <v>2020</v>
          </cell>
          <cell r="BF19"/>
          <cell r="BG19" t="str">
            <v/>
          </cell>
          <cell r="BH19" t="str">
            <v/>
          </cell>
          <cell r="BI19" t="str">
            <v/>
          </cell>
          <cell r="BJ19"/>
          <cell r="BK19" t="str">
            <v/>
          </cell>
          <cell r="BL19" t="str">
            <v/>
          </cell>
          <cell r="BM19">
            <v>2021</v>
          </cell>
          <cell r="BN19"/>
          <cell r="BO19" t="str">
            <v/>
          </cell>
          <cell r="BP19" t="str">
            <v/>
          </cell>
          <cell r="BQ19" t="str">
            <v/>
          </cell>
          <cell r="BR19"/>
          <cell r="BS19" t="str">
            <v/>
          </cell>
          <cell r="BT19" t="str">
            <v/>
          </cell>
          <cell r="BU19" t="str">
            <v/>
          </cell>
          <cell r="BV19" t="str">
            <v/>
          </cell>
          <cell r="BW19" t="str">
            <v/>
          </cell>
          <cell r="BX19"/>
          <cell r="BY19">
            <v>2018</v>
          </cell>
          <cell r="BZ19">
            <v>3126</v>
          </cell>
          <cell r="CA19">
            <v>3126</v>
          </cell>
          <cell r="CB19"/>
          <cell r="CC19"/>
          <cell r="CD19">
            <v>2021</v>
          </cell>
          <cell r="CE19">
            <v>3063</v>
          </cell>
          <cell r="CF19">
            <v>2.0099999999999998</v>
          </cell>
          <cell r="CG19">
            <v>3063</v>
          </cell>
          <cell r="CH19">
            <v>2.0099999999999998</v>
          </cell>
          <cell r="CI19"/>
          <cell r="CJ19" t="str">
            <v/>
          </cell>
          <cell r="CK19"/>
          <cell r="CL19">
            <v>2019</v>
          </cell>
          <cell r="CM19">
            <v>2616</v>
          </cell>
        </row>
        <row r="20">
          <cell r="B20" t="str">
            <v>010</v>
          </cell>
          <cell r="C20" t="str">
            <v>株式会社アズマ</v>
          </cell>
          <cell r="D20">
            <v>2019</v>
          </cell>
          <cell r="E20" t="str">
            <v>1号</v>
          </cell>
          <cell r="F20">
            <v>1024010</v>
          </cell>
          <cell r="G20">
            <v>1024010</v>
          </cell>
          <cell r="H20">
            <v>44770</v>
          </cell>
          <cell r="I20" t="str">
            <v>神奈川県横浜市都筑区川和町635</v>
          </cell>
          <cell r="J20" t="str">
            <v>株式会社アズマ</v>
          </cell>
          <cell r="K20" t="str">
            <v>代表取締役社長　手塚　佳樹</v>
          </cell>
          <cell r="L20" t="str">
            <v>株式会社アズマ</v>
          </cell>
          <cell r="M20" t="str">
            <v>代表取締役社長　手塚　佳樹</v>
          </cell>
          <cell r="N20" t="str">
            <v>神奈川県横浜市都筑区川和町635</v>
          </cell>
          <cell r="O20" t="str">
            <v>Ｅ 製造業</v>
          </cell>
          <cell r="P20" t="str">
            <v>２４ 金属製品製造業</v>
          </cell>
          <cell r="Q20" t="str">
            <v>1号</v>
          </cell>
          <cell r="R20"/>
          <cell r="S20"/>
          <cell r="T20"/>
          <cell r="U20">
            <v>3489.1796933999995</v>
          </cell>
          <cell r="V20">
            <v>2</v>
          </cell>
          <cell r="W20">
            <v>2</v>
          </cell>
          <cell r="X20"/>
          <cell r="Y20">
            <v>2019</v>
          </cell>
          <cell r="Z20">
            <v>2021</v>
          </cell>
          <cell r="AA20">
            <v>2021</v>
          </cell>
          <cell r="AB20"/>
          <cell r="AC20"/>
          <cell r="AD20" t="str">
            <v>有</v>
          </cell>
          <cell r="AE20" t="str">
            <v>㈱　アズマ　横浜工場</v>
          </cell>
          <cell r="AF20" t="str">
            <v>横浜市都筑区川和町635</v>
          </cell>
          <cell r="AG20" t="str">
            <v>8：30～17：00</v>
          </cell>
          <cell r="AH20"/>
          <cell r="AI20"/>
          <cell r="AJ20">
            <v>2018</v>
          </cell>
          <cell r="AK20">
            <v>6469</v>
          </cell>
          <cell r="AL20">
            <v>6313</v>
          </cell>
          <cell r="AM20">
            <v>4.6500000000000004</v>
          </cell>
          <cell r="AN20" t="str">
            <v>千㎡</v>
          </cell>
          <cell r="AO20">
            <v>2021</v>
          </cell>
          <cell r="AP20">
            <v>6275</v>
          </cell>
          <cell r="AQ20">
            <v>2.99</v>
          </cell>
          <cell r="AR20">
            <v>6124</v>
          </cell>
          <cell r="AS20">
            <v>2.99</v>
          </cell>
          <cell r="AT20">
            <v>4.51</v>
          </cell>
          <cell r="AU20" t="str">
            <v>千㎡</v>
          </cell>
          <cell r="AV20">
            <v>3.01</v>
          </cell>
          <cell r="AW20">
            <v>2019</v>
          </cell>
          <cell r="AX20">
            <v>6030</v>
          </cell>
          <cell r="AY20">
            <v>6.78</v>
          </cell>
          <cell r="AZ20">
            <v>5813</v>
          </cell>
          <cell r="BA20">
            <v>7.92</v>
          </cell>
          <cell r="BB20">
            <v>4.97</v>
          </cell>
          <cell r="BC20" t="str">
            <v>千㎡</v>
          </cell>
          <cell r="BD20">
            <v>-6.89</v>
          </cell>
          <cell r="BE20">
            <v>2020</v>
          </cell>
          <cell r="BF20">
            <v>5620</v>
          </cell>
          <cell r="BG20">
            <v>13.12</v>
          </cell>
          <cell r="BH20">
            <v>5640</v>
          </cell>
          <cell r="BI20">
            <v>10.66</v>
          </cell>
          <cell r="BJ20">
            <v>5.07</v>
          </cell>
          <cell r="BK20" t="str">
            <v>千㎡</v>
          </cell>
          <cell r="BL20">
            <v>-9.0399999999999991</v>
          </cell>
          <cell r="BM20">
            <v>2021</v>
          </cell>
          <cell r="BN20">
            <v>6149</v>
          </cell>
          <cell r="BO20">
            <v>4.9400000000000004</v>
          </cell>
          <cell r="BP20">
            <v>5727</v>
          </cell>
          <cell r="BQ20">
            <v>9.2799999999999994</v>
          </cell>
          <cell r="BR20">
            <v>4.3899999999999997</v>
          </cell>
          <cell r="BS20" t="str">
            <v>千㎡</v>
          </cell>
          <cell r="BT20">
            <v>5.59</v>
          </cell>
          <cell r="BU20" t="str">
            <v>目標を上回った</v>
          </cell>
          <cell r="BV20" t="str">
            <v>あり</v>
          </cell>
          <cell r="BW20" t="str">
            <v>増</v>
          </cell>
          <cell r="BX20"/>
          <cell r="BY20">
            <v>2018</v>
          </cell>
          <cell r="BZ20"/>
          <cell r="CA20"/>
          <cell r="CB20"/>
          <cell r="CC20"/>
          <cell r="CD20">
            <v>2021</v>
          </cell>
          <cell r="CE20"/>
          <cell r="CF20" t="str">
            <v/>
          </cell>
          <cell r="CG20"/>
          <cell r="CH20" t="str">
            <v/>
          </cell>
          <cell r="CI20"/>
          <cell r="CJ20" t="str">
            <v/>
          </cell>
          <cell r="CK20"/>
          <cell r="CL20">
            <v>2019</v>
          </cell>
          <cell r="CM20"/>
        </row>
        <row r="21">
          <cell r="B21" t="str">
            <v>012</v>
          </cell>
          <cell r="C21" t="str">
            <v>メトロ自動車株式会社</v>
          </cell>
          <cell r="D21">
            <v>2019</v>
          </cell>
          <cell r="E21" t="str">
            <v>3号</v>
          </cell>
          <cell r="F21">
            <v>3043012</v>
          </cell>
          <cell r="G21">
            <v>3043012</v>
          </cell>
          <cell r="H21">
            <v>44727</v>
          </cell>
          <cell r="I21" t="str">
            <v>横浜市神奈川区金港町5-36</v>
          </cell>
          <cell r="J21" t="str">
            <v>メトロ自動車株式会社</v>
          </cell>
          <cell r="K21" t="str">
            <v>代表取締役　秋元　康尚</v>
          </cell>
          <cell r="L21" t="str">
            <v>メトロ自動車株式会社</v>
          </cell>
          <cell r="M21" t="str">
            <v>代表取締役　秋元　康尚</v>
          </cell>
          <cell r="N21" t="str">
            <v>横浜市神奈川区金港町5-36</v>
          </cell>
          <cell r="O21" t="str">
            <v>Ｈ 運輸業、郵便業</v>
          </cell>
          <cell r="P21" t="str">
            <v>４３ 道路旅客運送業</v>
          </cell>
          <cell r="Q21"/>
          <cell r="R21"/>
          <cell r="S21" t="str">
            <v>3号</v>
          </cell>
          <cell r="T21"/>
          <cell r="U21"/>
          <cell r="V21"/>
          <cell r="W21"/>
          <cell r="X21">
            <v>111</v>
          </cell>
          <cell r="Y21">
            <v>2019</v>
          </cell>
          <cell r="Z21">
            <v>2021</v>
          </cell>
          <cell r="AA21">
            <v>2021</v>
          </cell>
          <cell r="AB21"/>
          <cell r="AC21"/>
          <cell r="AD21" t="str">
            <v>有</v>
          </cell>
          <cell r="AE21" t="str">
            <v>メトロ自動車株式会社　本社</v>
          </cell>
          <cell r="AF21" t="str">
            <v>横浜市神奈川区金港町5－36</v>
          </cell>
          <cell r="AG21" t="str">
            <v>13時から15時 (月曜日～金曜日の平日)</v>
          </cell>
          <cell r="AH21"/>
          <cell r="AI21"/>
          <cell r="AJ21">
            <v>2018</v>
          </cell>
          <cell r="AK21"/>
          <cell r="AL21"/>
          <cell r="AM21"/>
          <cell r="AN21"/>
          <cell r="AO21">
            <v>2021</v>
          </cell>
          <cell r="AP21"/>
          <cell r="AQ21" t="str">
            <v/>
          </cell>
          <cell r="AR21"/>
          <cell r="AS21" t="str">
            <v/>
          </cell>
          <cell r="AT21"/>
          <cell r="AU21"/>
          <cell r="AV21"/>
          <cell r="AW21">
            <v>2019</v>
          </cell>
          <cell r="AX21"/>
          <cell r="AY21" t="str">
            <v/>
          </cell>
          <cell r="AZ21" t="str">
            <v/>
          </cell>
          <cell r="BA21" t="str">
            <v/>
          </cell>
          <cell r="BB21"/>
          <cell r="BC21" t="str">
            <v/>
          </cell>
          <cell r="BD21" t="str">
            <v/>
          </cell>
          <cell r="BE21">
            <v>2020</v>
          </cell>
          <cell r="BF21"/>
          <cell r="BG21" t="str">
            <v/>
          </cell>
          <cell r="BH21" t="str">
            <v/>
          </cell>
          <cell r="BI21" t="str">
            <v/>
          </cell>
          <cell r="BJ21"/>
          <cell r="BK21" t="str">
            <v/>
          </cell>
          <cell r="BL21" t="str">
            <v/>
          </cell>
          <cell r="BM21">
            <v>2021</v>
          </cell>
          <cell r="BN21"/>
          <cell r="BO21" t="str">
            <v/>
          </cell>
          <cell r="BP21" t="str">
            <v/>
          </cell>
          <cell r="BQ21" t="str">
            <v/>
          </cell>
          <cell r="BR21"/>
          <cell r="BS21" t="str">
            <v/>
          </cell>
          <cell r="BT21" t="str">
            <v/>
          </cell>
          <cell r="BU21" t="str">
            <v/>
          </cell>
          <cell r="BV21" t="str">
            <v/>
          </cell>
          <cell r="BW21" t="str">
            <v/>
          </cell>
          <cell r="BX21"/>
          <cell r="BY21">
            <v>2018</v>
          </cell>
          <cell r="BZ21">
            <v>1861</v>
          </cell>
          <cell r="CA21">
            <v>1861</v>
          </cell>
          <cell r="CB21">
            <v>0.28000000000000003</v>
          </cell>
          <cell r="CC21" t="str">
            <v>千㎞</v>
          </cell>
          <cell r="CD21">
            <v>2021</v>
          </cell>
          <cell r="CE21">
            <v>1861</v>
          </cell>
          <cell r="CF21">
            <v>0</v>
          </cell>
          <cell r="CG21">
            <v>1861</v>
          </cell>
          <cell r="CH21">
            <v>0</v>
          </cell>
          <cell r="CI21">
            <v>0.2576</v>
          </cell>
          <cell r="CJ21" t="str">
            <v>千㎞</v>
          </cell>
          <cell r="CK21">
            <v>8</v>
          </cell>
          <cell r="CL21">
            <v>2019</v>
          </cell>
          <cell r="CM21">
            <v>1810</v>
          </cell>
        </row>
        <row r="22">
          <cell r="B22" t="str">
            <v>013</v>
          </cell>
          <cell r="C22" t="str">
            <v>前田道路株式会社</v>
          </cell>
          <cell r="D22">
            <v>2019</v>
          </cell>
          <cell r="E22" t="str">
            <v>1号</v>
          </cell>
          <cell r="F22">
            <v>1006013</v>
          </cell>
          <cell r="G22">
            <v>1006013</v>
          </cell>
          <cell r="H22">
            <v>44767</v>
          </cell>
          <cell r="I22" t="str">
            <v>東京都品川区大崎１－１１－３</v>
          </cell>
          <cell r="J22" t="str">
            <v>前田道路株式会社</v>
          </cell>
          <cell r="K22" t="str">
            <v>代表取締役　武川　秀也</v>
          </cell>
          <cell r="L22" t="str">
            <v>前田道路株式会社</v>
          </cell>
          <cell r="M22" t="str">
            <v>代表取締役　武川　秀也</v>
          </cell>
          <cell r="N22" t="str">
            <v>神奈川県横浜市瀬谷区北町20-13</v>
          </cell>
          <cell r="O22" t="str">
            <v>Ｄ 建設業</v>
          </cell>
          <cell r="P22" t="str">
            <v>０６ 総合工事業</v>
          </cell>
          <cell r="Q22" t="str">
            <v>1号</v>
          </cell>
          <cell r="R22"/>
          <cell r="S22"/>
          <cell r="T22"/>
          <cell r="U22">
            <v>3820.0819019999999</v>
          </cell>
          <cell r="V22">
            <v>5</v>
          </cell>
          <cell r="W22">
            <v>2</v>
          </cell>
          <cell r="X22"/>
          <cell r="Y22">
            <v>2019</v>
          </cell>
          <cell r="Z22">
            <v>2021</v>
          </cell>
          <cell r="AA22">
            <v>2021</v>
          </cell>
          <cell r="AB22"/>
          <cell r="AC22"/>
          <cell r="AD22" t="str">
            <v>有</v>
          </cell>
          <cell r="AE22" t="str">
            <v>前田道路株式会社　西関東支店</v>
          </cell>
          <cell r="AF22" t="str">
            <v>横浜市中区不老町３－１２－５</v>
          </cell>
          <cell r="AG22" t="str">
            <v>９：００～１６：００</v>
          </cell>
          <cell r="AH22"/>
          <cell r="AI22"/>
          <cell r="AJ22">
            <v>2018</v>
          </cell>
          <cell r="AK22">
            <v>7433</v>
          </cell>
          <cell r="AL22">
            <v>7383</v>
          </cell>
          <cell r="AM22"/>
          <cell r="AN22"/>
          <cell r="AO22">
            <v>2021</v>
          </cell>
          <cell r="AP22">
            <v>7321</v>
          </cell>
          <cell r="AQ22">
            <v>1.5</v>
          </cell>
          <cell r="AR22">
            <v>7272</v>
          </cell>
          <cell r="AS22">
            <v>1.5</v>
          </cell>
          <cell r="AT22"/>
          <cell r="AU22"/>
          <cell r="AV22">
            <v>1.5</v>
          </cell>
          <cell r="AW22">
            <v>2019</v>
          </cell>
          <cell r="AX22">
            <v>7074</v>
          </cell>
          <cell r="AY22">
            <v>4.82</v>
          </cell>
          <cell r="AZ22">
            <v>6994</v>
          </cell>
          <cell r="BA22">
            <v>5.26</v>
          </cell>
          <cell r="BB22"/>
          <cell r="BC22" t="str">
            <v/>
          </cell>
          <cell r="BD22" t="str">
            <v/>
          </cell>
          <cell r="BE22">
            <v>2020</v>
          </cell>
          <cell r="BF22">
            <v>7272</v>
          </cell>
          <cell r="BG22">
            <v>2.16</v>
          </cell>
          <cell r="BH22">
            <v>7151</v>
          </cell>
          <cell r="BI22">
            <v>3.14</v>
          </cell>
          <cell r="BJ22"/>
          <cell r="BK22" t="str">
            <v/>
          </cell>
          <cell r="BL22" t="str">
            <v/>
          </cell>
          <cell r="BM22">
            <v>2021</v>
          </cell>
          <cell r="BN22">
            <v>7421</v>
          </cell>
          <cell r="BO22">
            <v>0.16</v>
          </cell>
          <cell r="BP22">
            <v>7405</v>
          </cell>
          <cell r="BQ22">
            <v>-0.3</v>
          </cell>
          <cell r="BR22"/>
          <cell r="BS22" t="str">
            <v/>
          </cell>
          <cell r="BT22" t="str">
            <v/>
          </cell>
          <cell r="BU22" t="str">
            <v>おおむね目標通り</v>
          </cell>
          <cell r="BV22" t="str">
            <v>なし</v>
          </cell>
          <cell r="BW22" t="str">
            <v>ほぼ変動無し</v>
          </cell>
          <cell r="BX22"/>
          <cell r="BY22">
            <v>2018</v>
          </cell>
          <cell r="BZ22"/>
          <cell r="CA22"/>
          <cell r="CB22"/>
          <cell r="CC22"/>
          <cell r="CD22">
            <v>2021</v>
          </cell>
          <cell r="CE22"/>
          <cell r="CF22" t="str">
            <v/>
          </cell>
          <cell r="CG22"/>
          <cell r="CH22" t="str">
            <v/>
          </cell>
          <cell r="CI22"/>
          <cell r="CJ22" t="str">
            <v/>
          </cell>
          <cell r="CK22"/>
          <cell r="CL22">
            <v>2019</v>
          </cell>
          <cell r="CM22"/>
        </row>
        <row r="23">
          <cell r="B23" t="str">
            <v>014</v>
          </cell>
          <cell r="C23" t="str">
            <v>高梨販売株式会社</v>
          </cell>
          <cell r="D23">
            <v>2019</v>
          </cell>
          <cell r="E23" t="str">
            <v>3号</v>
          </cell>
          <cell r="F23">
            <v>3052014</v>
          </cell>
          <cell r="G23">
            <v>3052014</v>
          </cell>
          <cell r="H23">
            <v>44790</v>
          </cell>
          <cell r="I23" t="str">
            <v>神奈川県横浜市旭区本宿町5番地</v>
          </cell>
          <cell r="J23" t="str">
            <v>高梨販売株式会社</v>
          </cell>
          <cell r="K23" t="str">
            <v>代表取締役社長　髙梨　信芳</v>
          </cell>
          <cell r="L23" t="str">
            <v>高梨販売株式会社</v>
          </cell>
          <cell r="M23" t="str">
            <v>代表取締役社長　　髙梨　信芳</v>
          </cell>
          <cell r="N23" t="str">
            <v>神奈川県横浜市旭区本宿町5番地</v>
          </cell>
          <cell r="O23" t="str">
            <v>Ｉ 卸売・小売業</v>
          </cell>
          <cell r="P23" t="str">
            <v>５２ 飲食料品卸売業</v>
          </cell>
          <cell r="Q23"/>
          <cell r="R23"/>
          <cell r="S23" t="str">
            <v>3号</v>
          </cell>
          <cell r="T23"/>
          <cell r="U23"/>
          <cell r="V23"/>
          <cell r="W23"/>
          <cell r="X23">
            <v>92</v>
          </cell>
          <cell r="Y23">
            <v>2019</v>
          </cell>
          <cell r="Z23">
            <v>2021</v>
          </cell>
          <cell r="AA23">
            <v>2021</v>
          </cell>
          <cell r="AB23"/>
          <cell r="AC23"/>
          <cell r="AD23" t="str">
            <v>有</v>
          </cell>
          <cell r="AE23" t="str">
            <v>高梨販売株式会社　企画センター</v>
          </cell>
          <cell r="AF23" t="str">
            <v>横浜市保土ヶ谷区神戸町134横浜ビジネスパークイーストタワー13F</v>
          </cell>
          <cell r="AG23" t="str">
            <v>9時～17時</v>
          </cell>
          <cell r="AH23"/>
          <cell r="AI23"/>
          <cell r="AJ23">
            <v>2018</v>
          </cell>
          <cell r="AK23"/>
          <cell r="AL23"/>
          <cell r="AM23"/>
          <cell r="AN23"/>
          <cell r="AO23">
            <v>2021</v>
          </cell>
          <cell r="AP23"/>
          <cell r="AQ23" t="str">
            <v/>
          </cell>
          <cell r="AR23"/>
          <cell r="AS23" t="str">
            <v/>
          </cell>
          <cell r="AT23"/>
          <cell r="AU23"/>
          <cell r="AV23"/>
          <cell r="AW23">
            <v>2019</v>
          </cell>
          <cell r="AX23"/>
          <cell r="AY23" t="str">
            <v/>
          </cell>
          <cell r="AZ23" t="str">
            <v/>
          </cell>
          <cell r="BA23" t="str">
            <v/>
          </cell>
          <cell r="BB23"/>
          <cell r="BC23" t="str">
            <v/>
          </cell>
          <cell r="BD23" t="str">
            <v/>
          </cell>
          <cell r="BE23">
            <v>2020</v>
          </cell>
          <cell r="BF23"/>
          <cell r="BG23" t="str">
            <v/>
          </cell>
          <cell r="BH23" t="str">
            <v/>
          </cell>
          <cell r="BI23" t="str">
            <v/>
          </cell>
          <cell r="BJ23"/>
          <cell r="BK23" t="str">
            <v/>
          </cell>
          <cell r="BL23" t="str">
            <v/>
          </cell>
          <cell r="BM23">
            <v>2021</v>
          </cell>
          <cell r="BN23"/>
          <cell r="BO23" t="str">
            <v/>
          </cell>
          <cell r="BP23" t="str">
            <v/>
          </cell>
          <cell r="BQ23" t="str">
            <v/>
          </cell>
          <cell r="BR23"/>
          <cell r="BS23" t="str">
            <v/>
          </cell>
          <cell r="BT23" t="str">
            <v/>
          </cell>
          <cell r="BU23" t="str">
            <v/>
          </cell>
          <cell r="BV23" t="str">
            <v/>
          </cell>
          <cell r="BW23" t="str">
            <v/>
          </cell>
          <cell r="BX23"/>
          <cell r="BY23">
            <v>2018</v>
          </cell>
          <cell r="BZ23">
            <v>550</v>
          </cell>
          <cell r="CA23">
            <v>550</v>
          </cell>
          <cell r="CB23"/>
          <cell r="CC23"/>
          <cell r="CD23">
            <v>2021</v>
          </cell>
          <cell r="CE23">
            <v>533</v>
          </cell>
          <cell r="CF23">
            <v>3.09</v>
          </cell>
          <cell r="CG23">
            <v>533</v>
          </cell>
          <cell r="CH23">
            <v>3.09</v>
          </cell>
          <cell r="CI23"/>
          <cell r="CJ23" t="str">
            <v/>
          </cell>
          <cell r="CK23"/>
          <cell r="CL23">
            <v>2019</v>
          </cell>
          <cell r="CM23">
            <v>494</v>
          </cell>
        </row>
        <row r="24">
          <cell r="B24" t="str">
            <v>015</v>
          </cell>
          <cell r="C24" t="str">
            <v>コカ・コーラボトラーズジャパン株式会社</v>
          </cell>
          <cell r="D24">
            <v>2019</v>
          </cell>
          <cell r="E24" t="str">
            <v>3号</v>
          </cell>
          <cell r="F24">
            <v>3052015</v>
          </cell>
          <cell r="G24">
            <v>3052015</v>
          </cell>
          <cell r="H24">
            <v>44757</v>
          </cell>
          <cell r="I24" t="str">
            <v>東京都港区赤坂９丁目７番１号
ミッドタウン・タワー</v>
          </cell>
          <cell r="J24" t="str">
            <v>コカ・コーラボトラーズジャパン株式会社</v>
          </cell>
          <cell r="K24" t="str">
            <v>代表取締役社長　カリン・ドラガン</v>
          </cell>
          <cell r="L24" t="str">
            <v>コカ・コーラボトラーズジャパン株式会社</v>
          </cell>
          <cell r="M24" t="str">
            <v>代表取締役社長　カリン・ドラガン</v>
          </cell>
          <cell r="N24" t="str">
            <v>東京都港区赤坂９丁目７番１号 ミッドタウン・タワー</v>
          </cell>
          <cell r="O24" t="str">
            <v>Ｉ 卸売・小売業</v>
          </cell>
          <cell r="P24" t="str">
            <v>５２ 飲食料品卸売業</v>
          </cell>
          <cell r="Q24"/>
          <cell r="R24"/>
          <cell r="S24" t="str">
            <v>3号</v>
          </cell>
          <cell r="T24"/>
          <cell r="U24"/>
          <cell r="V24"/>
          <cell r="W24"/>
          <cell r="X24">
            <v>53</v>
          </cell>
          <cell r="Y24">
            <v>2019</v>
          </cell>
          <cell r="Z24">
            <v>2021</v>
          </cell>
          <cell r="AA24">
            <v>2021</v>
          </cell>
          <cell r="AB24"/>
          <cell r="AC24"/>
          <cell r="AD24" t="str">
            <v>有</v>
          </cell>
          <cell r="AE24" t="str">
            <v>コカ・コーラボトラーズジャパン㈱資産管理部　車両管理課</v>
          </cell>
          <cell r="AF24" t="str">
            <v>福岡県福岡市中央区薬院3-2-23</v>
          </cell>
          <cell r="AG24" t="str">
            <v>午前9時から午後5時45分まで</v>
          </cell>
          <cell r="AH24"/>
          <cell r="AI24"/>
          <cell r="AJ24">
            <v>2018</v>
          </cell>
          <cell r="AK24"/>
          <cell r="AL24"/>
          <cell r="AM24"/>
          <cell r="AN24"/>
          <cell r="AO24">
            <v>2021</v>
          </cell>
          <cell r="AP24"/>
          <cell r="AQ24" t="str">
            <v/>
          </cell>
          <cell r="AR24"/>
          <cell r="AS24" t="str">
            <v/>
          </cell>
          <cell r="AT24"/>
          <cell r="AU24"/>
          <cell r="AV24"/>
          <cell r="AW24">
            <v>2019</v>
          </cell>
          <cell r="AX24"/>
          <cell r="AY24" t="str">
            <v/>
          </cell>
          <cell r="AZ24" t="str">
            <v/>
          </cell>
          <cell r="BA24" t="str">
            <v/>
          </cell>
          <cell r="BB24"/>
          <cell r="BC24" t="str">
            <v/>
          </cell>
          <cell r="BD24" t="str">
            <v/>
          </cell>
          <cell r="BE24">
            <v>2020</v>
          </cell>
          <cell r="BF24"/>
          <cell r="BG24" t="str">
            <v/>
          </cell>
          <cell r="BH24" t="str">
            <v/>
          </cell>
          <cell r="BI24" t="str">
            <v/>
          </cell>
          <cell r="BJ24"/>
          <cell r="BK24" t="str">
            <v/>
          </cell>
          <cell r="BL24" t="str">
            <v/>
          </cell>
          <cell r="BM24">
            <v>2021</v>
          </cell>
          <cell r="BN24"/>
          <cell r="BO24" t="str">
            <v/>
          </cell>
          <cell r="BP24" t="str">
            <v/>
          </cell>
          <cell r="BQ24" t="str">
            <v/>
          </cell>
          <cell r="BR24"/>
          <cell r="BS24" t="str">
            <v/>
          </cell>
          <cell r="BT24" t="str">
            <v/>
          </cell>
          <cell r="BU24" t="str">
            <v/>
          </cell>
          <cell r="BV24" t="str">
            <v/>
          </cell>
          <cell r="BW24" t="str">
            <v/>
          </cell>
          <cell r="BX24"/>
          <cell r="BY24">
            <v>2018</v>
          </cell>
          <cell r="BZ24">
            <v>289</v>
          </cell>
          <cell r="CA24">
            <v>289</v>
          </cell>
          <cell r="CB24"/>
          <cell r="CC24"/>
          <cell r="CD24">
            <v>2021</v>
          </cell>
          <cell r="CE24">
            <v>286.10000000000002</v>
          </cell>
          <cell r="CF24">
            <v>1</v>
          </cell>
          <cell r="CG24">
            <v>286.10000000000002</v>
          </cell>
          <cell r="CH24">
            <v>1</v>
          </cell>
          <cell r="CI24"/>
          <cell r="CJ24" t="str">
            <v/>
          </cell>
          <cell r="CK24"/>
          <cell r="CL24">
            <v>2019</v>
          </cell>
          <cell r="CM24">
            <v>262</v>
          </cell>
        </row>
        <row r="25">
          <cell r="B25" t="str">
            <v>016</v>
          </cell>
          <cell r="C25" t="str">
            <v>神奈川都市交通株式会社</v>
          </cell>
          <cell r="D25">
            <v>2019</v>
          </cell>
          <cell r="E25" t="str">
            <v>3号</v>
          </cell>
          <cell r="F25">
            <v>3043016</v>
          </cell>
          <cell r="G25">
            <v>3043016</v>
          </cell>
          <cell r="H25">
            <v>44771</v>
          </cell>
          <cell r="I25" t="str">
            <v>横浜市西区桜木町７－４１</v>
          </cell>
          <cell r="J25" t="str">
            <v>神奈川都市交通株式会社</v>
          </cell>
          <cell r="K25" t="str">
            <v>取締役社長　伊藤　宏</v>
          </cell>
          <cell r="L25" t="str">
            <v>神奈川都市交通株式会社</v>
          </cell>
          <cell r="M25" t="str">
            <v>取締役社長　伊藤　宏</v>
          </cell>
          <cell r="N25" t="str">
            <v>横浜市西区桜木町７－４１</v>
          </cell>
          <cell r="O25" t="str">
            <v>Ｈ 運輸業、郵便業</v>
          </cell>
          <cell r="P25" t="str">
            <v>４３ 道路旅客運送業</v>
          </cell>
          <cell r="Q25"/>
          <cell r="R25"/>
          <cell r="S25" t="str">
            <v>3号</v>
          </cell>
          <cell r="T25"/>
          <cell r="U25"/>
          <cell r="V25"/>
          <cell r="W25"/>
          <cell r="X25">
            <v>450</v>
          </cell>
          <cell r="Y25">
            <v>2019</v>
          </cell>
          <cell r="Z25">
            <v>2021</v>
          </cell>
          <cell r="AA25">
            <v>2021</v>
          </cell>
          <cell r="AB25"/>
          <cell r="AC25"/>
          <cell r="AD25" t="str">
            <v>有</v>
          </cell>
          <cell r="AE25" t="str">
            <v>　本社５階　業務部業務課受付</v>
          </cell>
          <cell r="AF25" t="str">
            <v>　横浜市西区桜木町７－４１</v>
          </cell>
          <cell r="AG25" t="str">
            <v>　午前９時　～　午後５時</v>
          </cell>
          <cell r="AH25"/>
          <cell r="AI25"/>
          <cell r="AJ25">
            <v>2018</v>
          </cell>
          <cell r="AK25"/>
          <cell r="AL25"/>
          <cell r="AM25"/>
          <cell r="AN25"/>
          <cell r="AO25">
            <v>2021</v>
          </cell>
          <cell r="AP25"/>
          <cell r="AQ25" t="str">
            <v/>
          </cell>
          <cell r="AR25"/>
          <cell r="AS25" t="str">
            <v/>
          </cell>
          <cell r="AT25"/>
          <cell r="AU25"/>
          <cell r="AV25"/>
          <cell r="AW25">
            <v>2019</v>
          </cell>
          <cell r="AX25"/>
          <cell r="AY25" t="str">
            <v/>
          </cell>
          <cell r="AZ25" t="str">
            <v/>
          </cell>
          <cell r="BA25" t="str">
            <v/>
          </cell>
          <cell r="BB25"/>
          <cell r="BC25" t="str">
            <v/>
          </cell>
          <cell r="BD25" t="str">
            <v/>
          </cell>
          <cell r="BE25">
            <v>2020</v>
          </cell>
          <cell r="BF25"/>
          <cell r="BG25" t="str">
            <v/>
          </cell>
          <cell r="BH25" t="str">
            <v/>
          </cell>
          <cell r="BI25" t="str">
            <v/>
          </cell>
          <cell r="BJ25"/>
          <cell r="BK25" t="str">
            <v/>
          </cell>
          <cell r="BL25" t="str">
            <v/>
          </cell>
          <cell r="BM25">
            <v>2021</v>
          </cell>
          <cell r="BN25"/>
          <cell r="BO25" t="str">
            <v/>
          </cell>
          <cell r="BP25" t="str">
            <v/>
          </cell>
          <cell r="BQ25" t="str">
            <v/>
          </cell>
          <cell r="BR25"/>
          <cell r="BS25" t="str">
            <v/>
          </cell>
          <cell r="BT25" t="str">
            <v/>
          </cell>
          <cell r="BU25" t="str">
            <v/>
          </cell>
          <cell r="BV25" t="str">
            <v/>
          </cell>
          <cell r="BW25" t="str">
            <v/>
          </cell>
          <cell r="BX25"/>
          <cell r="BY25">
            <v>2018</v>
          </cell>
          <cell r="BZ25">
            <v>6697</v>
          </cell>
          <cell r="CA25">
            <v>6697</v>
          </cell>
          <cell r="CB25"/>
          <cell r="CC25"/>
          <cell r="CD25">
            <v>2021</v>
          </cell>
          <cell r="CE25">
            <v>6495</v>
          </cell>
          <cell r="CF25">
            <v>3.01</v>
          </cell>
          <cell r="CG25">
            <v>6495</v>
          </cell>
          <cell r="CH25">
            <v>3.01</v>
          </cell>
          <cell r="CI25"/>
          <cell r="CJ25" t="str">
            <v/>
          </cell>
          <cell r="CK25"/>
          <cell r="CL25">
            <v>2019</v>
          </cell>
          <cell r="CM25">
            <v>6398</v>
          </cell>
        </row>
        <row r="26">
          <cell r="B26" t="str">
            <v>017</v>
          </cell>
          <cell r="C26" t="str">
            <v>学校法人昭和大学</v>
          </cell>
          <cell r="D26">
            <v>2019</v>
          </cell>
          <cell r="E26" t="str">
            <v>1号</v>
          </cell>
          <cell r="F26">
            <v>1081017</v>
          </cell>
          <cell r="G26">
            <v>1081017</v>
          </cell>
          <cell r="H26">
            <v>44770</v>
          </cell>
          <cell r="I26" t="str">
            <v>東京都品川区旗の台一丁目５番地８号</v>
          </cell>
          <cell r="J26" t="str">
            <v>学校法人昭和大学</v>
          </cell>
          <cell r="K26" t="str">
            <v>理事長　小口勝司</v>
          </cell>
          <cell r="L26" t="str">
            <v>学校法人昭和大学</v>
          </cell>
          <cell r="M26" t="str">
            <v>理事長　小口勝司</v>
          </cell>
          <cell r="N26" t="str">
            <v>東京都品川区旗の台一丁目５番地８号</v>
          </cell>
          <cell r="O26" t="str">
            <v>Ｏ 教育、学習支援業</v>
          </cell>
          <cell r="P26" t="str">
            <v>８１ 学校教育</v>
          </cell>
          <cell r="Q26" t="str">
            <v>1号</v>
          </cell>
          <cell r="R26"/>
          <cell r="S26"/>
          <cell r="T26"/>
          <cell r="U26">
            <v>9467.0441671200006</v>
          </cell>
          <cell r="V26">
            <v>8</v>
          </cell>
          <cell r="W26">
            <v>3</v>
          </cell>
          <cell r="X26"/>
          <cell r="Y26">
            <v>2019</v>
          </cell>
          <cell r="Z26">
            <v>2021</v>
          </cell>
          <cell r="AA26">
            <v>2021</v>
          </cell>
          <cell r="AB26"/>
          <cell r="AC26"/>
          <cell r="AD26" t="str">
            <v>有</v>
          </cell>
          <cell r="AE26" t="str">
            <v>昭和大学横浜市北部病院　中央監視室</v>
          </cell>
          <cell r="AF26" t="str">
            <v>神奈川県横浜市都筑区茅ケ崎中央３５－１</v>
          </cell>
          <cell r="AG26" t="str">
            <v>9：00～17：00</v>
          </cell>
          <cell r="AH26"/>
          <cell r="AI26"/>
          <cell r="AJ26">
            <v>2018</v>
          </cell>
          <cell r="AK26">
            <v>16124</v>
          </cell>
          <cell r="AL26">
            <v>15866</v>
          </cell>
          <cell r="AM26"/>
          <cell r="AN26"/>
          <cell r="AO26">
            <v>2021</v>
          </cell>
          <cell r="AP26">
            <v>15962.76</v>
          </cell>
          <cell r="AQ26">
            <v>0.99</v>
          </cell>
          <cell r="AR26">
            <v>15707.34</v>
          </cell>
          <cell r="AS26">
            <v>0.99</v>
          </cell>
          <cell r="AT26"/>
          <cell r="AU26"/>
          <cell r="AV26"/>
          <cell r="AW26">
            <v>2019</v>
          </cell>
          <cell r="AX26">
            <v>16905</v>
          </cell>
          <cell r="AY26">
            <v>-4.8499999999999996</v>
          </cell>
          <cell r="AZ26">
            <v>16502</v>
          </cell>
          <cell r="BA26">
            <v>-4.01</v>
          </cell>
          <cell r="BB26"/>
          <cell r="BC26" t="str">
            <v/>
          </cell>
          <cell r="BD26" t="str">
            <v/>
          </cell>
          <cell r="BE26">
            <v>2020</v>
          </cell>
          <cell r="BF26">
            <v>16976</v>
          </cell>
          <cell r="BG26">
            <v>-5.29</v>
          </cell>
          <cell r="BH26">
            <v>16315</v>
          </cell>
          <cell r="BI26">
            <v>-2.83</v>
          </cell>
          <cell r="BJ26"/>
          <cell r="BK26" t="str">
            <v/>
          </cell>
          <cell r="BL26" t="str">
            <v/>
          </cell>
          <cell r="BM26">
            <v>2021</v>
          </cell>
          <cell r="BN26">
            <v>16949</v>
          </cell>
          <cell r="BO26">
            <v>-5.12</v>
          </cell>
          <cell r="BP26">
            <v>16870</v>
          </cell>
          <cell r="BQ26">
            <v>-6.33</v>
          </cell>
          <cell r="BR26"/>
          <cell r="BS26" t="str">
            <v/>
          </cell>
          <cell r="BT26" t="str">
            <v/>
          </cell>
          <cell r="BU26" t="str">
            <v>目標を下回った</v>
          </cell>
          <cell r="BV26" t="str">
            <v>なし</v>
          </cell>
          <cell r="BW26" t="str">
            <v>増</v>
          </cell>
          <cell r="BX26" t="str">
            <v>コロナ禍による空調機の運転時間が増加し、　　　　　　　　　　　　　　　　　　　伴うモーターや熱源の使用量が増えた事によりエネルギー使用量が増加しました。</v>
          </cell>
          <cell r="BY26">
            <v>2018</v>
          </cell>
          <cell r="BZ26"/>
          <cell r="CA26"/>
          <cell r="CB26"/>
          <cell r="CC26"/>
          <cell r="CD26">
            <v>2021</v>
          </cell>
          <cell r="CE26"/>
          <cell r="CF26" t="str">
            <v/>
          </cell>
          <cell r="CG26"/>
          <cell r="CH26" t="str">
            <v/>
          </cell>
          <cell r="CI26"/>
          <cell r="CJ26" t="str">
            <v/>
          </cell>
          <cell r="CK26"/>
          <cell r="CL26">
            <v>2019</v>
          </cell>
          <cell r="CM26"/>
        </row>
        <row r="27">
          <cell r="B27" t="str">
            <v>018</v>
          </cell>
          <cell r="C27" t="str">
            <v>横浜熱供給株式会社</v>
          </cell>
          <cell r="D27">
            <v>2019</v>
          </cell>
          <cell r="E27" t="str">
            <v>1号</v>
          </cell>
          <cell r="F27">
            <v>1035018</v>
          </cell>
          <cell r="G27">
            <v>1035018</v>
          </cell>
          <cell r="H27">
            <v>44768</v>
          </cell>
          <cell r="I27" t="str">
            <v>横浜市西区北幸二丁目９番１４号　　</v>
          </cell>
          <cell r="J27" t="str">
            <v>横浜熱供給株式会社</v>
          </cell>
          <cell r="K27" t="str">
            <v>取締役社長　平野　雅之</v>
          </cell>
          <cell r="L27" t="str">
            <v>横浜熱供給株式会社</v>
          </cell>
          <cell r="M27" t="str">
            <v>取締役社長　平野　雅之</v>
          </cell>
          <cell r="N27" t="str">
            <v>横浜市西区北幸二丁目９番１４号</v>
          </cell>
          <cell r="O27" t="str">
            <v>Ｆ 電気・ガス・熱供給・水道業</v>
          </cell>
          <cell r="P27" t="str">
            <v>３５ 熱供給業</v>
          </cell>
          <cell r="Q27" t="str">
            <v>1号</v>
          </cell>
          <cell r="R27"/>
          <cell r="S27"/>
          <cell r="T27"/>
          <cell r="U27">
            <v>8537.629445999999</v>
          </cell>
          <cell r="V27">
            <v>2</v>
          </cell>
          <cell r="W27">
            <v>1</v>
          </cell>
          <cell r="X27"/>
          <cell r="Y27">
            <v>2019</v>
          </cell>
          <cell r="Z27">
            <v>2021</v>
          </cell>
          <cell r="AA27">
            <v>2021</v>
          </cell>
          <cell r="AB27"/>
          <cell r="AC27"/>
          <cell r="AD27" t="str">
            <v>有</v>
          </cell>
          <cell r="AE27" t="str">
            <v>横浜熱供給株式会社　本社事務室（相鉄本社ビル５階）</v>
          </cell>
          <cell r="AF27" t="str">
            <v>横浜市西区北幸二丁目９番１４号</v>
          </cell>
          <cell r="AG27" t="str">
            <v>平日の９：００～１２：００及び１３：００～１７：３０</v>
          </cell>
          <cell r="AH27"/>
          <cell r="AI27"/>
          <cell r="AJ27">
            <v>2018</v>
          </cell>
          <cell r="AK27">
            <v>2709</v>
          </cell>
          <cell r="AL27">
            <v>2688</v>
          </cell>
          <cell r="AM27">
            <v>9.1300000000000008</v>
          </cell>
          <cell r="AN27" t="str">
            <v>千GJ</v>
          </cell>
          <cell r="AO27">
            <v>2021</v>
          </cell>
          <cell r="AP27">
            <v>2709</v>
          </cell>
          <cell r="AQ27">
            <v>0</v>
          </cell>
          <cell r="AR27">
            <v>2688</v>
          </cell>
          <cell r="AS27">
            <v>0</v>
          </cell>
          <cell r="AT27">
            <v>9.0399999999999991</v>
          </cell>
          <cell r="AU27" t="str">
            <v>千GJ</v>
          </cell>
          <cell r="AV27">
            <v>0.98</v>
          </cell>
          <cell r="AW27">
            <v>2019</v>
          </cell>
          <cell r="AX27">
            <v>2579</v>
          </cell>
          <cell r="AY27">
            <v>4.79</v>
          </cell>
          <cell r="AZ27">
            <v>2548</v>
          </cell>
          <cell r="BA27">
            <v>5.2</v>
          </cell>
          <cell r="BB27">
            <v>9.0500000000000007</v>
          </cell>
          <cell r="BC27" t="str">
            <v>千GJ</v>
          </cell>
          <cell r="BD27">
            <v>0.87</v>
          </cell>
          <cell r="BE27">
            <v>2020</v>
          </cell>
          <cell r="BF27">
            <v>2731</v>
          </cell>
          <cell r="BG27">
            <v>-0.82</v>
          </cell>
          <cell r="BH27">
            <v>2680</v>
          </cell>
          <cell r="BI27">
            <v>0.28999999999999998</v>
          </cell>
          <cell r="BJ27">
            <v>10.32</v>
          </cell>
          <cell r="BK27" t="str">
            <v>千GJ</v>
          </cell>
          <cell r="BL27">
            <v>-13.04</v>
          </cell>
          <cell r="BM27">
            <v>2021</v>
          </cell>
          <cell r="BN27">
            <v>2205</v>
          </cell>
          <cell r="BO27">
            <v>18.600000000000001</v>
          </cell>
          <cell r="BP27">
            <v>2199</v>
          </cell>
          <cell r="BQ27">
            <v>18.190000000000001</v>
          </cell>
          <cell r="BR27">
            <v>8.44</v>
          </cell>
          <cell r="BS27" t="str">
            <v>千GJ</v>
          </cell>
          <cell r="BT27">
            <v>7.55</v>
          </cell>
          <cell r="BU27" t="str">
            <v>目標を上回った</v>
          </cell>
          <cell r="BV27" t="str">
            <v>なし</v>
          </cell>
          <cell r="BW27" t="str">
            <v>増</v>
          </cell>
          <cell r="BX27" t="str">
            <v>2020年10月着手した、熱源機器更新工事の第Ⅰ期工事が2021年7月に竣工し、高効率冷凍機2台（INVターボ冷凍機：800RT、高効率吸収式冷凍機：1900RT）が運転開始となり、排出原単位の削減に大きく貢献した。</v>
          </cell>
          <cell r="BY27">
            <v>2018</v>
          </cell>
          <cell r="BZ27"/>
          <cell r="CA27"/>
          <cell r="CB27"/>
          <cell r="CC27"/>
          <cell r="CD27">
            <v>2021</v>
          </cell>
          <cell r="CE27"/>
          <cell r="CF27" t="str">
            <v/>
          </cell>
          <cell r="CG27"/>
          <cell r="CH27" t="str">
            <v/>
          </cell>
          <cell r="CI27"/>
          <cell r="CJ27" t="str">
            <v/>
          </cell>
          <cell r="CK27"/>
          <cell r="CL27">
            <v>2019</v>
          </cell>
          <cell r="CM27"/>
        </row>
        <row r="28">
          <cell r="B28" t="str">
            <v>020</v>
          </cell>
          <cell r="C28" t="str">
            <v>株式会社Olympic</v>
          </cell>
          <cell r="D28">
            <v>2019</v>
          </cell>
          <cell r="E28" t="str">
            <v>1号</v>
          </cell>
          <cell r="F28">
            <v>1056020</v>
          </cell>
          <cell r="G28">
            <v>1056020</v>
          </cell>
          <cell r="H28">
            <v>44769</v>
          </cell>
          <cell r="I28" t="str">
            <v>東京都国分寺市本町４丁目１２番１号</v>
          </cell>
          <cell r="J28" t="str">
            <v>株式会社Olympic</v>
          </cell>
          <cell r="K28" t="str">
            <v>代表取締役　　大下内 徹</v>
          </cell>
          <cell r="L28" t="str">
            <v>株式会社Olympic</v>
          </cell>
          <cell r="M28" t="str">
            <v>代表取締役　　大下内 徹</v>
          </cell>
          <cell r="N28" t="str">
            <v>東京都国分寺市本町４丁目１２番１号</v>
          </cell>
          <cell r="O28" t="str">
            <v>Ｉ 卸売・小売業</v>
          </cell>
          <cell r="P28" t="str">
            <v>５６ 各種商品小売業</v>
          </cell>
          <cell r="Q28" t="str">
            <v>1号</v>
          </cell>
          <cell r="R28"/>
          <cell r="S28"/>
          <cell r="T28"/>
          <cell r="U28">
            <v>2929.659024186727</v>
          </cell>
          <cell r="V28">
            <v>9</v>
          </cell>
          <cell r="W28">
            <v>2</v>
          </cell>
          <cell r="X28"/>
          <cell r="Y28">
            <v>2019</v>
          </cell>
          <cell r="Z28">
            <v>2021</v>
          </cell>
          <cell r="AA28">
            <v>2021</v>
          </cell>
          <cell r="AB28"/>
          <cell r="AC28"/>
          <cell r="AD28" t="str">
            <v>有</v>
          </cell>
          <cell r="AE28" t="str">
            <v>株式会社Olympic　総務部</v>
          </cell>
          <cell r="AF28" t="str">
            <v>東京都国分寺市本町４丁目１２番１号</v>
          </cell>
          <cell r="AG28" t="str">
            <v>平日　10時～17時</v>
          </cell>
          <cell r="AH28"/>
          <cell r="AI28"/>
          <cell r="AJ28">
            <v>2018</v>
          </cell>
          <cell r="AK28">
            <v>5444</v>
          </cell>
          <cell r="AL28">
            <v>5297</v>
          </cell>
          <cell r="AM28"/>
          <cell r="AN28"/>
          <cell r="AO28">
            <v>2021</v>
          </cell>
          <cell r="AP28">
            <v>5280</v>
          </cell>
          <cell r="AQ28">
            <v>3.01</v>
          </cell>
          <cell r="AR28">
            <v>5138</v>
          </cell>
          <cell r="AS28">
            <v>3</v>
          </cell>
          <cell r="AT28"/>
          <cell r="AU28"/>
          <cell r="AV28"/>
          <cell r="AW28">
            <v>2019</v>
          </cell>
          <cell r="AX28">
            <v>5344</v>
          </cell>
          <cell r="AY28">
            <v>1.83</v>
          </cell>
          <cell r="AZ28">
            <v>5122</v>
          </cell>
          <cell r="BA28">
            <v>3.3</v>
          </cell>
          <cell r="BB28"/>
          <cell r="BC28" t="str">
            <v/>
          </cell>
          <cell r="BD28" t="str">
            <v/>
          </cell>
          <cell r="BE28">
            <v>2020</v>
          </cell>
          <cell r="BF28">
            <v>5367</v>
          </cell>
          <cell r="BG28">
            <v>1.41</v>
          </cell>
          <cell r="BH28">
            <v>5000</v>
          </cell>
          <cell r="BI28">
            <v>5.6</v>
          </cell>
          <cell r="BJ28"/>
          <cell r="BK28" t="str">
            <v/>
          </cell>
          <cell r="BL28" t="str">
            <v/>
          </cell>
          <cell r="BM28">
            <v>2021</v>
          </cell>
          <cell r="BN28">
            <v>5170</v>
          </cell>
          <cell r="BO28">
            <v>5.03</v>
          </cell>
          <cell r="BP28">
            <v>5124</v>
          </cell>
          <cell r="BQ28">
            <v>3.26</v>
          </cell>
          <cell r="BR28"/>
          <cell r="BS28" t="str">
            <v/>
          </cell>
          <cell r="BT28" t="str">
            <v/>
          </cell>
          <cell r="BU28" t="str">
            <v>目標を上回った</v>
          </cell>
          <cell r="BV28" t="str">
            <v>なし</v>
          </cell>
          <cell r="BW28" t="str">
            <v>ほぼ変動無し</v>
          </cell>
          <cell r="BX28"/>
          <cell r="BY28">
            <v>2018</v>
          </cell>
          <cell r="BZ28"/>
          <cell r="CA28"/>
          <cell r="CB28"/>
          <cell r="CC28"/>
          <cell r="CD28">
            <v>2021</v>
          </cell>
          <cell r="CE28"/>
          <cell r="CF28" t="str">
            <v/>
          </cell>
          <cell r="CG28"/>
          <cell r="CH28" t="str">
            <v/>
          </cell>
          <cell r="CI28"/>
          <cell r="CJ28" t="str">
            <v/>
          </cell>
          <cell r="CK28"/>
          <cell r="CL28">
            <v>2019</v>
          </cell>
          <cell r="CM28"/>
        </row>
        <row r="29">
          <cell r="B29" t="str">
            <v>022</v>
          </cell>
          <cell r="C29" t="str">
            <v>丸全昭和運輸株式会社</v>
          </cell>
          <cell r="D29">
            <v>2019</v>
          </cell>
          <cell r="E29" t="str">
            <v>1号</v>
          </cell>
          <cell r="F29">
            <v>1044022</v>
          </cell>
          <cell r="G29">
            <v>1044022</v>
          </cell>
          <cell r="H29">
            <v>44749</v>
          </cell>
          <cell r="I29" t="str">
            <v>横浜市中区南仲通２-１５</v>
          </cell>
          <cell r="J29" t="str">
            <v>丸全昭和運輸株式会社</v>
          </cell>
          <cell r="K29" t="str">
            <v>代表取締役社長　岡田　廣次</v>
          </cell>
          <cell r="L29" t="str">
            <v>丸全昭和運輸株式会社</v>
          </cell>
          <cell r="M29" t="str">
            <v>代表取締役社長　岡田　廣次</v>
          </cell>
          <cell r="N29" t="str">
            <v>横浜市中区南仲通２-１５</v>
          </cell>
          <cell r="O29" t="str">
            <v>Ｈ 運輸業、郵便業</v>
          </cell>
          <cell r="P29" t="str">
            <v>４４ 道路貨物運送業</v>
          </cell>
          <cell r="Q29" t="str">
            <v>1号</v>
          </cell>
          <cell r="R29"/>
          <cell r="S29"/>
          <cell r="T29"/>
          <cell r="U29">
            <v>2007.6352520268003</v>
          </cell>
          <cell r="V29">
            <v>14</v>
          </cell>
          <cell r="W29">
            <v>1</v>
          </cell>
          <cell r="X29"/>
          <cell r="Y29">
            <v>2019</v>
          </cell>
          <cell r="Z29">
            <v>2021</v>
          </cell>
          <cell r="AA29">
            <v>2021</v>
          </cell>
          <cell r="AB29"/>
          <cell r="AC29"/>
          <cell r="AD29" t="str">
            <v>有</v>
          </cell>
          <cell r="AE29" t="str">
            <v>総務部</v>
          </cell>
          <cell r="AF29" t="str">
            <v>横浜市中区南仲通２－１５</v>
          </cell>
          <cell r="AG29" t="str">
            <v>平日　９：００～１７:００（１２：００～１３：００を除く）</v>
          </cell>
          <cell r="AH29"/>
          <cell r="AI29"/>
          <cell r="AJ29">
            <v>2018</v>
          </cell>
          <cell r="AK29">
            <v>5582</v>
          </cell>
          <cell r="AL29">
            <v>5566</v>
          </cell>
          <cell r="AM29"/>
          <cell r="AN29"/>
          <cell r="AO29">
            <v>2021</v>
          </cell>
          <cell r="AP29">
            <v>5416</v>
          </cell>
          <cell r="AQ29">
            <v>2.97</v>
          </cell>
          <cell r="AR29">
            <v>5162</v>
          </cell>
          <cell r="AS29">
            <v>7.25</v>
          </cell>
          <cell r="AT29"/>
          <cell r="AU29"/>
          <cell r="AV29"/>
          <cell r="AW29">
            <v>2019</v>
          </cell>
          <cell r="AX29">
            <v>5757</v>
          </cell>
          <cell r="AY29">
            <v>-3.14</v>
          </cell>
          <cell r="AZ29">
            <v>5709</v>
          </cell>
          <cell r="BA29">
            <v>-2.57</v>
          </cell>
          <cell r="BB29"/>
          <cell r="BC29" t="str">
            <v/>
          </cell>
          <cell r="BD29" t="str">
            <v/>
          </cell>
          <cell r="BE29">
            <v>2020</v>
          </cell>
          <cell r="BF29">
            <v>4083</v>
          </cell>
          <cell r="BG29">
            <v>26.85</v>
          </cell>
          <cell r="BH29">
            <v>4008</v>
          </cell>
          <cell r="BI29">
            <v>27.99</v>
          </cell>
          <cell r="BJ29"/>
          <cell r="BK29" t="str">
            <v/>
          </cell>
          <cell r="BL29" t="str">
            <v/>
          </cell>
          <cell r="BM29">
            <v>2021</v>
          </cell>
          <cell r="BN29">
            <v>3720</v>
          </cell>
          <cell r="BO29">
            <v>33.35</v>
          </cell>
          <cell r="BP29">
            <v>3791</v>
          </cell>
          <cell r="BQ29">
            <v>31.89</v>
          </cell>
          <cell r="BR29" t="str">
            <v/>
          </cell>
          <cell r="BS29" t="str">
            <v/>
          </cell>
          <cell r="BT29" t="str">
            <v/>
          </cell>
          <cell r="BU29" t="str">
            <v>目標を上回った</v>
          </cell>
          <cell r="BV29" t="str">
            <v>なし</v>
          </cell>
          <cell r="BW29" t="str">
            <v>増</v>
          </cell>
          <cell r="BX29"/>
          <cell r="BY29">
            <v>2018</v>
          </cell>
          <cell r="BZ29"/>
          <cell r="CA29"/>
          <cell r="CB29"/>
          <cell r="CC29"/>
          <cell r="CD29">
            <v>2021</v>
          </cell>
          <cell r="CE29"/>
          <cell r="CF29" t="str">
            <v/>
          </cell>
          <cell r="CG29"/>
          <cell r="CH29" t="str">
            <v/>
          </cell>
          <cell r="CI29"/>
          <cell r="CJ29" t="str">
            <v/>
          </cell>
          <cell r="CK29"/>
          <cell r="CL29">
            <v>2019</v>
          </cell>
          <cell r="CM29"/>
        </row>
        <row r="30">
          <cell r="B30" t="str">
            <v>024</v>
          </cell>
          <cell r="C30" t="str">
            <v>千代田化工建設株式会社</v>
          </cell>
          <cell r="D30">
            <v>2019</v>
          </cell>
          <cell r="E30" t="str">
            <v>1号</v>
          </cell>
          <cell r="F30">
            <v>1006024</v>
          </cell>
          <cell r="G30">
            <v>1006024</v>
          </cell>
          <cell r="H30">
            <v>44742</v>
          </cell>
          <cell r="I30" t="str">
            <v>神奈川県横浜市西区みなとみらい四丁目6番2号みなとみらいグランドセントラルタワー</v>
          </cell>
          <cell r="J30" t="str">
            <v>千代田化工建設株式会社</v>
          </cell>
          <cell r="K30" t="str">
            <v>代表取締役会長兼社長　榊田　雅和</v>
          </cell>
          <cell r="L30" t="str">
            <v>千代田化工建設株式会社</v>
          </cell>
          <cell r="M30" t="str">
            <v>代表取締役会長兼社長　榊田　雅和</v>
          </cell>
          <cell r="N30" t="str">
            <v>神奈川県横浜市西区みなとみらい四丁目6番2号みなとみらいグランドセントラルタワー</v>
          </cell>
          <cell r="O30" t="str">
            <v>Ｌ 学術研究、専門・技術サービス業</v>
          </cell>
          <cell r="P30" t="str">
            <v>７２ 専門サービス業（他に分類されないもの）</v>
          </cell>
          <cell r="Q30" t="str">
            <v>1号</v>
          </cell>
          <cell r="R30"/>
          <cell r="S30"/>
          <cell r="T30"/>
          <cell r="U30">
            <v>2744.9691164400001</v>
          </cell>
          <cell r="V30">
            <v>2</v>
          </cell>
          <cell r="W30">
            <v>2</v>
          </cell>
          <cell r="X30"/>
          <cell r="Y30">
            <v>2019</v>
          </cell>
          <cell r="Z30">
            <v>2021</v>
          </cell>
          <cell r="AA30">
            <v>2021</v>
          </cell>
          <cell r="AB30"/>
          <cell r="AC30"/>
          <cell r="AD30" t="str">
            <v>有</v>
          </cell>
          <cell r="AE30" t="str">
            <v>千代田化工建設㈱本社　SQEI部　設備法令・気候変動対応グループ</v>
          </cell>
          <cell r="AF30" t="str">
            <v>神奈川県横浜市西区みなとみらい四丁目6番2号みなとみらいグランドセントラルタワー</v>
          </cell>
          <cell r="AG30" t="str">
            <v>08：00～16：36</v>
          </cell>
          <cell r="AH30"/>
          <cell r="AI30"/>
          <cell r="AJ30">
            <v>2018</v>
          </cell>
          <cell r="AK30">
            <v>5785</v>
          </cell>
          <cell r="AL30">
            <v>6153</v>
          </cell>
          <cell r="AM30"/>
          <cell r="AN30"/>
          <cell r="AO30">
            <v>2021</v>
          </cell>
          <cell r="AP30">
            <v>5612</v>
          </cell>
          <cell r="AQ30">
            <v>2.99</v>
          </cell>
          <cell r="AR30">
            <v>5969</v>
          </cell>
          <cell r="AS30">
            <v>2.99</v>
          </cell>
          <cell r="AT30"/>
          <cell r="AU30"/>
          <cell r="AV30">
            <v>3</v>
          </cell>
          <cell r="AW30">
            <v>2019</v>
          </cell>
          <cell r="AX30">
            <v>5279</v>
          </cell>
          <cell r="AY30">
            <v>8.74</v>
          </cell>
          <cell r="AZ30">
            <v>5685</v>
          </cell>
          <cell r="BA30">
            <v>7.6</v>
          </cell>
          <cell r="BB30"/>
          <cell r="BC30" t="str">
            <v/>
          </cell>
          <cell r="BD30" t="str">
            <v/>
          </cell>
          <cell r="BE30">
            <v>2020</v>
          </cell>
          <cell r="BF30">
            <v>4698</v>
          </cell>
          <cell r="BG30">
            <v>18.78</v>
          </cell>
          <cell r="BH30">
            <v>4774</v>
          </cell>
          <cell r="BI30">
            <v>22.41</v>
          </cell>
          <cell r="BJ30"/>
          <cell r="BK30" t="str">
            <v/>
          </cell>
          <cell r="BL30" t="str">
            <v/>
          </cell>
          <cell r="BM30">
            <v>2021</v>
          </cell>
          <cell r="BN30">
            <v>4874</v>
          </cell>
          <cell r="BO30">
            <v>15.74</v>
          </cell>
          <cell r="BP30">
            <v>4585</v>
          </cell>
          <cell r="BQ30">
            <v>25.48</v>
          </cell>
          <cell r="BR30"/>
          <cell r="BS30" t="str">
            <v/>
          </cell>
          <cell r="BT30" t="str">
            <v/>
          </cell>
          <cell r="BU30" t="str">
            <v>目標を上回った</v>
          </cell>
          <cell r="BV30" t="str">
            <v>なし</v>
          </cell>
          <cell r="BW30" t="str">
            <v>ほぼ変動無し</v>
          </cell>
          <cell r="BX30"/>
          <cell r="BY30">
            <v>2018</v>
          </cell>
          <cell r="BZ30"/>
          <cell r="CA30"/>
          <cell r="CB30"/>
          <cell r="CC30"/>
          <cell r="CD30">
            <v>2021</v>
          </cell>
          <cell r="CE30"/>
          <cell r="CF30" t="str">
            <v/>
          </cell>
          <cell r="CG30"/>
          <cell r="CH30" t="str">
            <v/>
          </cell>
          <cell r="CI30"/>
          <cell r="CJ30" t="str">
            <v/>
          </cell>
          <cell r="CK30"/>
          <cell r="CL30">
            <v>2019</v>
          </cell>
          <cell r="CM30"/>
        </row>
        <row r="31">
          <cell r="B31" t="str">
            <v>025</v>
          </cell>
          <cell r="C31" t="str">
            <v>京浜急行バス株式会社</v>
          </cell>
          <cell r="D31">
            <v>2019</v>
          </cell>
          <cell r="E31" t="str">
            <v>3号</v>
          </cell>
          <cell r="F31">
            <v>3043025</v>
          </cell>
          <cell r="G31">
            <v>3043025</v>
          </cell>
          <cell r="H31">
            <v>44764</v>
          </cell>
          <cell r="I31" t="str">
            <v>神奈川県横浜市西区高島１‐２‐８</v>
          </cell>
          <cell r="J31" t="str">
            <v>京浜急行バス株式会社</v>
          </cell>
          <cell r="K31" t="str">
            <v>取締役社長　野村　正人</v>
          </cell>
          <cell r="L31" t="str">
            <v>京浜急行バス株式会社</v>
          </cell>
          <cell r="M31" t="str">
            <v>取締役社長　野村　正人</v>
          </cell>
          <cell r="N31" t="str">
            <v>神奈川県横浜市西区高島１‐２‐８</v>
          </cell>
          <cell r="O31" t="str">
            <v>Ｈ 運輸業、郵便業</v>
          </cell>
          <cell r="P31" t="str">
            <v>４３ 道路旅客運送業</v>
          </cell>
          <cell r="Q31"/>
          <cell r="R31"/>
          <cell r="S31" t="str">
            <v>3号</v>
          </cell>
          <cell r="T31"/>
          <cell r="U31"/>
          <cell r="V31"/>
          <cell r="W31"/>
          <cell r="X31">
            <v>204</v>
          </cell>
          <cell r="Y31">
            <v>2019</v>
          </cell>
          <cell r="Z31">
            <v>2021</v>
          </cell>
          <cell r="AA31">
            <v>2021</v>
          </cell>
          <cell r="AB31"/>
          <cell r="AC31"/>
          <cell r="AD31" t="str">
            <v>有</v>
          </cell>
          <cell r="AE31" t="str">
            <v>　京浜急行バス株式会社　事業統括部整備課</v>
          </cell>
          <cell r="AF31" t="str">
            <v>　神奈川県横浜市西区高島１－２－８</v>
          </cell>
          <cell r="AG31" t="str">
            <v>　９時３０分～１８時１５分</v>
          </cell>
          <cell r="AH31"/>
          <cell r="AI31"/>
          <cell r="AJ31">
            <v>2018</v>
          </cell>
          <cell r="AK31"/>
          <cell r="AL31"/>
          <cell r="AM31"/>
          <cell r="AN31"/>
          <cell r="AO31">
            <v>2021</v>
          </cell>
          <cell r="AP31"/>
          <cell r="AQ31" t="str">
            <v/>
          </cell>
          <cell r="AR31"/>
          <cell r="AS31" t="str">
            <v/>
          </cell>
          <cell r="AT31"/>
          <cell r="AU31"/>
          <cell r="AV31"/>
          <cell r="AW31">
            <v>2019</v>
          </cell>
          <cell r="AX31"/>
          <cell r="AY31" t="str">
            <v/>
          </cell>
          <cell r="AZ31" t="str">
            <v/>
          </cell>
          <cell r="BA31" t="str">
            <v/>
          </cell>
          <cell r="BB31"/>
          <cell r="BC31" t="str">
            <v/>
          </cell>
          <cell r="BD31" t="str">
            <v/>
          </cell>
          <cell r="BE31">
            <v>2020</v>
          </cell>
          <cell r="BF31"/>
          <cell r="BG31" t="str">
            <v/>
          </cell>
          <cell r="BH31" t="str">
            <v/>
          </cell>
          <cell r="BI31" t="str">
            <v/>
          </cell>
          <cell r="BJ31"/>
          <cell r="BK31" t="str">
            <v/>
          </cell>
          <cell r="BL31" t="str">
            <v/>
          </cell>
          <cell r="BM31">
            <v>2021</v>
          </cell>
          <cell r="BN31"/>
          <cell r="BO31" t="str">
            <v/>
          </cell>
          <cell r="BP31" t="str">
            <v/>
          </cell>
          <cell r="BQ31" t="str">
            <v/>
          </cell>
          <cell r="BR31"/>
          <cell r="BS31" t="str">
            <v/>
          </cell>
          <cell r="BT31" t="str">
            <v/>
          </cell>
          <cell r="BU31" t="str">
            <v/>
          </cell>
          <cell r="BV31" t="str">
            <v/>
          </cell>
          <cell r="BW31" t="str">
            <v/>
          </cell>
          <cell r="BX31"/>
          <cell r="BY31">
            <v>2018</v>
          </cell>
          <cell r="BZ31">
            <v>15991</v>
          </cell>
          <cell r="CA31">
            <v>15991</v>
          </cell>
          <cell r="CB31">
            <v>0.77</v>
          </cell>
          <cell r="CC31" t="str">
            <v>千km</v>
          </cell>
          <cell r="CD31">
            <v>2021</v>
          </cell>
          <cell r="CE31">
            <v>15960</v>
          </cell>
          <cell r="CF31">
            <v>0.19</v>
          </cell>
          <cell r="CG31">
            <v>15960</v>
          </cell>
          <cell r="CH31">
            <v>0.19</v>
          </cell>
          <cell r="CI31">
            <v>0.76600000000000001</v>
          </cell>
          <cell r="CJ31" t="str">
            <v>千km</v>
          </cell>
          <cell r="CK31">
            <v>0.51</v>
          </cell>
          <cell r="CL31">
            <v>2019</v>
          </cell>
          <cell r="CM31">
            <v>15365</v>
          </cell>
        </row>
        <row r="32">
          <cell r="B32" t="str">
            <v>026</v>
          </cell>
          <cell r="C32" t="str">
            <v>太平洋製糖株式会社</v>
          </cell>
          <cell r="D32">
            <v>2019</v>
          </cell>
          <cell r="E32" t="str">
            <v>1号</v>
          </cell>
          <cell r="F32">
            <v>1009026</v>
          </cell>
          <cell r="G32">
            <v>1009026</v>
          </cell>
          <cell r="H32">
            <v>44769</v>
          </cell>
          <cell r="I32" t="str">
            <v>横浜市鶴見区大黒町13-46</v>
          </cell>
          <cell r="J32" t="str">
            <v>太平洋製糖株式会社</v>
          </cell>
          <cell r="K32" t="str">
            <v>代表取締役社長　髙栁　一明</v>
          </cell>
          <cell r="L32" t="str">
            <v>太平洋製糖株式会社</v>
          </cell>
          <cell r="M32" t="str">
            <v>代表取締役社長　髙栁　一明</v>
          </cell>
          <cell r="N32" t="str">
            <v>神奈川県横浜市鶴見区大黒町13-46</v>
          </cell>
          <cell r="O32" t="str">
            <v>Ｅ 製造業</v>
          </cell>
          <cell r="P32" t="str">
            <v>０９ 食料品製造業</v>
          </cell>
          <cell r="Q32" t="str">
            <v>1号</v>
          </cell>
          <cell r="R32"/>
          <cell r="S32"/>
          <cell r="T32"/>
          <cell r="U32">
            <v>18951.264353483995</v>
          </cell>
          <cell r="V32">
            <v>1</v>
          </cell>
          <cell r="W32">
            <v>1</v>
          </cell>
          <cell r="X32"/>
          <cell r="Y32">
            <v>2019</v>
          </cell>
          <cell r="Z32">
            <v>2021</v>
          </cell>
          <cell r="AA32">
            <v>2021</v>
          </cell>
          <cell r="AB32"/>
          <cell r="AC32"/>
          <cell r="AD32" t="str">
            <v>有</v>
          </cell>
          <cell r="AE32" t="str">
            <v>太平洋製糖株式会社　本社工場内</v>
          </cell>
          <cell r="AF32" t="str">
            <v>神奈川県横浜市鶴見区大黒町13-46</v>
          </cell>
          <cell r="AG32" t="str">
            <v>平日10時～16時</v>
          </cell>
          <cell r="AH32"/>
          <cell r="AI32"/>
          <cell r="AJ32">
            <v>2018</v>
          </cell>
          <cell r="AK32">
            <v>36179</v>
          </cell>
          <cell r="AL32">
            <v>35981</v>
          </cell>
          <cell r="AM32"/>
          <cell r="AN32"/>
          <cell r="AO32">
            <v>2021</v>
          </cell>
          <cell r="AP32">
            <v>35962</v>
          </cell>
          <cell r="AQ32">
            <v>0.59</v>
          </cell>
          <cell r="AR32">
            <v>35765</v>
          </cell>
          <cell r="AS32">
            <v>0.6</v>
          </cell>
          <cell r="AT32"/>
          <cell r="AU32"/>
          <cell r="AV32"/>
          <cell r="AW32">
            <v>2019</v>
          </cell>
          <cell r="AX32">
            <v>37139</v>
          </cell>
          <cell r="AY32">
            <v>-2.66</v>
          </cell>
          <cell r="AZ32">
            <v>36823</v>
          </cell>
          <cell r="BA32">
            <v>-2.35</v>
          </cell>
          <cell r="BB32"/>
          <cell r="BC32" t="str">
            <v/>
          </cell>
          <cell r="BD32" t="str">
            <v/>
          </cell>
          <cell r="BE32">
            <v>2020</v>
          </cell>
          <cell r="BF32">
            <v>34651</v>
          </cell>
          <cell r="BG32">
            <v>4.22</v>
          </cell>
          <cell r="BH32">
            <v>34147</v>
          </cell>
          <cell r="BI32">
            <v>5.09</v>
          </cell>
          <cell r="BJ32"/>
          <cell r="BK32" t="str">
            <v/>
          </cell>
          <cell r="BL32" t="str">
            <v/>
          </cell>
          <cell r="BM32">
            <v>2021</v>
          </cell>
          <cell r="BN32">
            <v>36057</v>
          </cell>
          <cell r="BO32">
            <v>0.33</v>
          </cell>
          <cell r="BP32">
            <v>35994</v>
          </cell>
          <cell r="BQ32">
            <v>-0.04</v>
          </cell>
          <cell r="BR32"/>
          <cell r="BS32" t="str">
            <v/>
          </cell>
          <cell r="BT32" t="str">
            <v/>
          </cell>
          <cell r="BU32" t="str">
            <v>目標を下回った</v>
          </cell>
          <cell r="BV32" t="str">
            <v>なし</v>
          </cell>
          <cell r="BW32" t="str">
            <v>ほぼ変動無し</v>
          </cell>
          <cell r="BX32" t="str">
            <v>ヒートポンプ等省エネ設備の導入を行ったが、原料の品質悪化により精製工程にエネルギーがかかり、目標達成には至らなかった。</v>
          </cell>
          <cell r="BY32">
            <v>2018</v>
          </cell>
          <cell r="BZ32"/>
          <cell r="CA32"/>
          <cell r="CB32"/>
          <cell r="CC32"/>
          <cell r="CD32">
            <v>2021</v>
          </cell>
          <cell r="CE32"/>
          <cell r="CF32" t="str">
            <v/>
          </cell>
          <cell r="CG32"/>
          <cell r="CH32" t="str">
            <v/>
          </cell>
          <cell r="CI32"/>
          <cell r="CJ32" t="str">
            <v/>
          </cell>
          <cell r="CK32"/>
          <cell r="CL32">
            <v>2019</v>
          </cell>
          <cell r="CM32"/>
        </row>
        <row r="33">
          <cell r="B33" t="str">
            <v>027</v>
          </cell>
          <cell r="C33" t="str">
            <v>田辺三菱製薬株式会社</v>
          </cell>
          <cell r="D33">
            <v>2019</v>
          </cell>
          <cell r="E33" t="str">
            <v>1号</v>
          </cell>
          <cell r="F33">
            <v>1016027</v>
          </cell>
          <cell r="G33">
            <v>1016027</v>
          </cell>
          <cell r="H33">
            <v>44761</v>
          </cell>
          <cell r="I33" t="str">
            <v>横浜市青葉区鴨志田町1000</v>
          </cell>
          <cell r="J33" t="str">
            <v>田辺三菱製薬株式会社</v>
          </cell>
          <cell r="K33" t="str">
            <v>創薬本部　免疫炎症創薬ユニット長　
久田　豊</v>
          </cell>
          <cell r="L33" t="str">
            <v>田辺三菱製薬株式会社</v>
          </cell>
          <cell r="M33" t="str">
            <v>代表取締役　　　上野　裕明</v>
          </cell>
          <cell r="N33" t="str">
            <v>大阪市中央区道修町3-2-10</v>
          </cell>
          <cell r="O33" t="str">
            <v>Ｅ 製造業</v>
          </cell>
          <cell r="P33" t="str">
            <v>１６ 化学工業</v>
          </cell>
          <cell r="Q33" t="str">
            <v>1号</v>
          </cell>
          <cell r="R33"/>
          <cell r="S33"/>
          <cell r="T33"/>
          <cell r="U33">
            <v>2686.7781251103825</v>
          </cell>
          <cell r="V33">
            <v>3</v>
          </cell>
          <cell r="W33">
            <v>1</v>
          </cell>
          <cell r="X33"/>
          <cell r="Y33">
            <v>2019</v>
          </cell>
          <cell r="Z33">
            <v>2021</v>
          </cell>
          <cell r="AA33">
            <v>2021</v>
          </cell>
          <cell r="AB33" t="str">
            <v>有</v>
          </cell>
          <cell r="AC33" t="str">
            <v xml:space="preserve">http://www.mt-pharma.co.jp/shared/show.php?url=../csr/report/data/index.html </v>
          </cell>
          <cell r="AD33"/>
          <cell r="AE33"/>
          <cell r="AF33"/>
          <cell r="AG33"/>
          <cell r="AH33"/>
          <cell r="AI33"/>
          <cell r="AJ33">
            <v>2018</v>
          </cell>
          <cell r="AK33">
            <v>5381</v>
          </cell>
          <cell r="AL33">
            <v>5269</v>
          </cell>
          <cell r="AM33"/>
          <cell r="AN33"/>
          <cell r="AO33">
            <v>2021</v>
          </cell>
          <cell r="AP33">
            <v>5219.57</v>
          </cell>
          <cell r="AQ33">
            <v>3</v>
          </cell>
          <cell r="AR33">
            <v>5220</v>
          </cell>
          <cell r="AS33">
            <v>0.92</v>
          </cell>
          <cell r="AT33"/>
          <cell r="AU33"/>
          <cell r="AV33"/>
          <cell r="AW33">
            <v>2019</v>
          </cell>
          <cell r="AX33">
            <v>4973</v>
          </cell>
          <cell r="AY33">
            <v>7.58</v>
          </cell>
          <cell r="AZ33">
            <v>4812</v>
          </cell>
          <cell r="BA33">
            <v>8.67</v>
          </cell>
          <cell r="BB33"/>
          <cell r="BC33" t="str">
            <v/>
          </cell>
          <cell r="BD33" t="str">
            <v/>
          </cell>
          <cell r="BE33">
            <v>2020</v>
          </cell>
          <cell r="BF33">
            <v>5138</v>
          </cell>
          <cell r="BG33">
            <v>4.51</v>
          </cell>
          <cell r="BH33">
            <v>5391</v>
          </cell>
          <cell r="BI33">
            <v>-2.3199999999999998</v>
          </cell>
          <cell r="BJ33"/>
          <cell r="BK33" t="str">
            <v/>
          </cell>
          <cell r="BL33" t="str">
            <v/>
          </cell>
          <cell r="BM33">
            <v>2021</v>
          </cell>
          <cell r="BN33">
            <v>5030</v>
          </cell>
          <cell r="BO33">
            <v>6.52</v>
          </cell>
          <cell r="BP33">
            <v>5169</v>
          </cell>
          <cell r="BQ33">
            <v>1.89</v>
          </cell>
          <cell r="BR33"/>
          <cell r="BS33" t="str">
            <v/>
          </cell>
          <cell r="BT33" t="str">
            <v/>
          </cell>
          <cell r="BU33" t="str">
            <v>目標を上回った</v>
          </cell>
          <cell r="BV33" t="str">
            <v>なし</v>
          </cell>
          <cell r="BW33" t="str">
            <v>ほぼ変動無し</v>
          </cell>
          <cell r="BX33"/>
          <cell r="BY33">
            <v>2018</v>
          </cell>
          <cell r="BZ33"/>
          <cell r="CA33"/>
          <cell r="CB33"/>
          <cell r="CC33"/>
          <cell r="CD33">
            <v>2021</v>
          </cell>
          <cell r="CE33"/>
          <cell r="CF33" t="str">
            <v/>
          </cell>
          <cell r="CG33"/>
          <cell r="CH33" t="str">
            <v/>
          </cell>
          <cell r="CI33"/>
          <cell r="CJ33" t="str">
            <v/>
          </cell>
          <cell r="CK33"/>
          <cell r="CL33">
            <v>2019</v>
          </cell>
          <cell r="CM33"/>
        </row>
        <row r="34">
          <cell r="B34" t="str">
            <v>028</v>
          </cell>
          <cell r="C34" t="str">
            <v>東京レンタル株式会社</v>
          </cell>
          <cell r="D34">
            <v>2019</v>
          </cell>
          <cell r="E34" t="str">
            <v>3号</v>
          </cell>
          <cell r="F34">
            <v>3070028</v>
          </cell>
          <cell r="G34">
            <v>3070028</v>
          </cell>
          <cell r="H34">
            <v>44753</v>
          </cell>
          <cell r="I34" t="str">
            <v>千葉県佐倉市太田字外野2366-19</v>
          </cell>
          <cell r="J34" t="str">
            <v>東京レンタル株式会社</v>
          </cell>
          <cell r="K34" t="str">
            <v>代表取締役　辻田　真</v>
          </cell>
          <cell r="L34" t="str">
            <v>東京レンタル株式会社</v>
          </cell>
          <cell r="M34" t="str">
            <v>代表取締役　辻田　真</v>
          </cell>
          <cell r="N34" t="str">
            <v>千葉県佐倉市太田字外野2366-19</v>
          </cell>
          <cell r="O34" t="str">
            <v>Ｋ 不動産業、物品賃貸業</v>
          </cell>
          <cell r="P34" t="str">
            <v>７０ 物品賃貸業</v>
          </cell>
          <cell r="Q34"/>
          <cell r="R34"/>
          <cell r="S34" t="str">
            <v>3号</v>
          </cell>
          <cell r="T34"/>
          <cell r="U34"/>
          <cell r="V34"/>
          <cell r="W34"/>
          <cell r="X34">
            <v>223</v>
          </cell>
          <cell r="Y34">
            <v>2019</v>
          </cell>
          <cell r="Z34">
            <v>2021</v>
          </cell>
          <cell r="AA34">
            <v>2021</v>
          </cell>
          <cell r="AB34" t="str">
            <v>有</v>
          </cell>
          <cell r="AC34" t="str">
            <v>https://tokyo.jpncat.com/company/profile/</v>
          </cell>
          <cell r="AD34"/>
          <cell r="AE34"/>
          <cell r="AF34"/>
          <cell r="AG34"/>
          <cell r="AH34"/>
          <cell r="AI34"/>
          <cell r="AJ34">
            <v>2018</v>
          </cell>
          <cell r="AK34"/>
          <cell r="AL34"/>
          <cell r="AM34"/>
          <cell r="AN34"/>
          <cell r="AO34">
            <v>2021</v>
          </cell>
          <cell r="AP34"/>
          <cell r="AQ34" t="str">
            <v/>
          </cell>
          <cell r="AR34"/>
          <cell r="AS34" t="str">
            <v/>
          </cell>
          <cell r="AT34"/>
          <cell r="AU34"/>
          <cell r="AV34"/>
          <cell r="AW34">
            <v>2019</v>
          </cell>
          <cell r="AX34"/>
          <cell r="AY34" t="str">
            <v/>
          </cell>
          <cell r="AZ34" t="str">
            <v/>
          </cell>
          <cell r="BA34" t="str">
            <v/>
          </cell>
          <cell r="BB34"/>
          <cell r="BC34" t="str">
            <v/>
          </cell>
          <cell r="BD34" t="str">
            <v/>
          </cell>
          <cell r="BE34">
            <v>2020</v>
          </cell>
          <cell r="BF34"/>
          <cell r="BG34" t="str">
            <v/>
          </cell>
          <cell r="BH34" t="str">
            <v/>
          </cell>
          <cell r="BI34" t="str">
            <v/>
          </cell>
          <cell r="BJ34"/>
          <cell r="BK34" t="str">
            <v/>
          </cell>
          <cell r="BL34" t="str">
            <v/>
          </cell>
          <cell r="BM34">
            <v>2021</v>
          </cell>
          <cell r="BN34"/>
          <cell r="BO34" t="str">
            <v/>
          </cell>
          <cell r="BP34" t="str">
            <v/>
          </cell>
          <cell r="BQ34" t="str">
            <v/>
          </cell>
          <cell r="BR34"/>
          <cell r="BS34" t="str">
            <v/>
          </cell>
          <cell r="BT34" t="str">
            <v/>
          </cell>
          <cell r="BU34" t="str">
            <v/>
          </cell>
          <cell r="BV34" t="str">
            <v/>
          </cell>
          <cell r="BW34" t="str">
            <v/>
          </cell>
          <cell r="BX34"/>
          <cell r="BY34">
            <v>2018</v>
          </cell>
          <cell r="BZ34">
            <v>911</v>
          </cell>
          <cell r="CA34">
            <v>911</v>
          </cell>
          <cell r="CB34"/>
          <cell r="CC34"/>
          <cell r="CD34">
            <v>2021</v>
          </cell>
          <cell r="CE34">
            <v>860</v>
          </cell>
          <cell r="CF34">
            <v>5.59</v>
          </cell>
          <cell r="CG34">
            <v>860</v>
          </cell>
          <cell r="CH34">
            <v>5.59</v>
          </cell>
          <cell r="CI34"/>
          <cell r="CJ34" t="str">
            <v/>
          </cell>
          <cell r="CK34"/>
          <cell r="CL34">
            <v>2019</v>
          </cell>
          <cell r="CM34">
            <v>559</v>
          </cell>
        </row>
        <row r="35">
          <cell r="B35" t="str">
            <v>029</v>
          </cell>
          <cell r="C35" t="str">
            <v>株式会社浅川製作所</v>
          </cell>
          <cell r="D35">
            <v>2019</v>
          </cell>
          <cell r="E35" t="str">
            <v>1号</v>
          </cell>
          <cell r="F35">
            <v>1024029</v>
          </cell>
          <cell r="G35">
            <v>1024029</v>
          </cell>
          <cell r="H35">
            <v>44767</v>
          </cell>
          <cell r="I35" t="str">
            <v>神奈川県横浜市港北区新羽町１２６１</v>
          </cell>
          <cell r="J35" t="str">
            <v>株式会社浅川製作所</v>
          </cell>
          <cell r="K35" t="str">
            <v>代表取締役社長　浅川　辰彦</v>
          </cell>
          <cell r="L35" t="str">
            <v>株式会社浅川製作所</v>
          </cell>
          <cell r="M35" t="str">
            <v>代表取締役社長　浅川　辰彦</v>
          </cell>
          <cell r="N35" t="str">
            <v>横浜市港北区新羽町１２６１</v>
          </cell>
          <cell r="O35" t="str">
            <v>Ｅ 製造業</v>
          </cell>
          <cell r="P35" t="str">
            <v>２４ 金属製品製造業</v>
          </cell>
          <cell r="Q35" t="str">
            <v>1号</v>
          </cell>
          <cell r="R35"/>
          <cell r="S35"/>
          <cell r="T35"/>
          <cell r="U35">
            <v>4197.3782640000009</v>
          </cell>
          <cell r="V35">
            <v>2</v>
          </cell>
          <cell r="W35">
            <v>2</v>
          </cell>
          <cell r="X35"/>
          <cell r="Y35">
            <v>2019</v>
          </cell>
          <cell r="Z35">
            <v>2021</v>
          </cell>
          <cell r="AA35">
            <v>2021</v>
          </cell>
          <cell r="AB35"/>
          <cell r="AC35"/>
          <cell r="AD35" t="str">
            <v>有</v>
          </cell>
          <cell r="AE35" t="str">
            <v>　本社　総務部</v>
          </cell>
          <cell r="AF35" t="str">
            <v>　横浜市港北区新羽町１２６１</v>
          </cell>
          <cell r="AG35" t="str">
            <v>　８：００　～　１６：４５　（大型連休を除く月曜日～金曜日）</v>
          </cell>
          <cell r="AH35"/>
          <cell r="AI35"/>
          <cell r="AJ35">
            <v>2018</v>
          </cell>
          <cell r="AK35">
            <v>8511</v>
          </cell>
          <cell r="AL35">
            <v>8348</v>
          </cell>
          <cell r="AM35">
            <v>195.36</v>
          </cell>
          <cell r="AN35" t="str">
            <v>千ton</v>
          </cell>
          <cell r="AO35">
            <v>2021</v>
          </cell>
          <cell r="AP35">
            <v>8256</v>
          </cell>
          <cell r="AQ35">
            <v>2.99</v>
          </cell>
          <cell r="AR35">
            <v>8098</v>
          </cell>
          <cell r="AS35">
            <v>2.99</v>
          </cell>
          <cell r="AT35">
            <v>189.45</v>
          </cell>
          <cell r="AU35" t="str">
            <v>千ton</v>
          </cell>
          <cell r="AV35">
            <v>3.02</v>
          </cell>
          <cell r="AW35">
            <v>2019</v>
          </cell>
          <cell r="AX35">
            <v>8058</v>
          </cell>
          <cell r="AY35">
            <v>5.32</v>
          </cell>
          <cell r="AZ35">
            <v>7667</v>
          </cell>
          <cell r="BA35">
            <v>8.15</v>
          </cell>
          <cell r="BB35">
            <v>202.14</v>
          </cell>
          <cell r="BC35" t="str">
            <v>千ton</v>
          </cell>
          <cell r="BD35">
            <v>-3.48</v>
          </cell>
          <cell r="BE35">
            <v>2020</v>
          </cell>
          <cell r="BF35">
            <v>7308</v>
          </cell>
          <cell r="BG35">
            <v>14.13</v>
          </cell>
          <cell r="BH35">
            <v>6679</v>
          </cell>
          <cell r="BI35">
            <v>19.989999999999998</v>
          </cell>
          <cell r="BJ35">
            <v>221.07</v>
          </cell>
          <cell r="BK35" t="str">
            <v>千ton</v>
          </cell>
          <cell r="BL35">
            <v>-13.17</v>
          </cell>
          <cell r="BM35">
            <v>2021</v>
          </cell>
          <cell r="BN35">
            <v>8055</v>
          </cell>
          <cell r="BO35">
            <v>5.35</v>
          </cell>
          <cell r="BP35">
            <v>5763</v>
          </cell>
          <cell r="BQ35">
            <v>30.96</v>
          </cell>
          <cell r="BR35">
            <v>198.66</v>
          </cell>
          <cell r="BS35" t="str">
            <v>千ton</v>
          </cell>
          <cell r="BT35">
            <v>-1.69</v>
          </cell>
          <cell r="BU35" t="str">
            <v>目標を下回った</v>
          </cell>
          <cell r="BV35" t="str">
            <v>なし</v>
          </cell>
          <cell r="BW35" t="str">
            <v>増</v>
          </cell>
          <cell r="BX35" t="str">
            <v>特定温室効果ガス排出量は、削減率５.４％削減できた。
しかし、原単位では削減率▲１.７％と若干下回った。</v>
          </cell>
          <cell r="BY35">
            <v>2018</v>
          </cell>
          <cell r="BZ35"/>
          <cell r="CA35"/>
          <cell r="CB35"/>
          <cell r="CC35"/>
          <cell r="CD35">
            <v>2021</v>
          </cell>
          <cell r="CE35"/>
          <cell r="CF35" t="str">
            <v/>
          </cell>
          <cell r="CG35"/>
          <cell r="CH35" t="str">
            <v/>
          </cell>
          <cell r="CI35"/>
          <cell r="CJ35" t="str">
            <v/>
          </cell>
          <cell r="CK35"/>
          <cell r="CL35">
            <v>2019</v>
          </cell>
          <cell r="CM35"/>
        </row>
        <row r="36">
          <cell r="B36" t="str">
            <v>030</v>
          </cell>
          <cell r="C36" t="str">
            <v>三菱地所株式会社</v>
          </cell>
          <cell r="D36">
            <v>2019</v>
          </cell>
          <cell r="E36" t="str">
            <v>1号</v>
          </cell>
          <cell r="F36">
            <v>1069030</v>
          </cell>
          <cell r="G36">
            <v>1069030</v>
          </cell>
          <cell r="H36">
            <v>44749</v>
          </cell>
          <cell r="I36" t="str">
            <v>東京都千代田区大手町一丁目1番1号</v>
          </cell>
          <cell r="J36" t="str">
            <v>三菱地所株式会社</v>
          </cell>
          <cell r="K36" t="str">
            <v>執行役社長　    吉田　淳一</v>
          </cell>
          <cell r="L36" t="str">
            <v>三菱地所株式会社</v>
          </cell>
          <cell r="M36" t="str">
            <v>執行役社長 吉田　淳一</v>
          </cell>
          <cell r="N36" t="str">
            <v>東京都千代田区大手町一丁目1番1号</v>
          </cell>
          <cell r="O36" t="str">
            <v>Ｋ 不動産業、物品賃貸業</v>
          </cell>
          <cell r="P36" t="str">
            <v>６９ 不動産賃貸業・管理業</v>
          </cell>
          <cell r="Q36" t="str">
            <v>1号</v>
          </cell>
          <cell r="R36"/>
          <cell r="S36"/>
          <cell r="T36"/>
          <cell r="U36">
            <v>12311.651523126</v>
          </cell>
          <cell r="V36">
            <v>4</v>
          </cell>
          <cell r="W36">
            <v>3</v>
          </cell>
          <cell r="X36"/>
          <cell r="Y36">
            <v>2019</v>
          </cell>
          <cell r="Z36">
            <v>2021</v>
          </cell>
          <cell r="AA36">
            <v>2021</v>
          </cell>
          <cell r="AB36"/>
          <cell r="AC36"/>
          <cell r="AD36" t="str">
            <v>有</v>
          </cell>
          <cell r="AE36" t="str">
            <v>横浜ランドマークタワー</v>
          </cell>
          <cell r="AF36" t="str">
            <v>横浜市西区みなとみらい二丁目２番１号　横浜ランドマークタワー１５階</v>
          </cell>
          <cell r="AG36" t="str">
            <v>　10：00～17:00</v>
          </cell>
          <cell r="AH36"/>
          <cell r="AI36"/>
          <cell r="AJ36">
            <v>2018</v>
          </cell>
          <cell r="AK36">
            <v>24390</v>
          </cell>
          <cell r="AL36">
            <v>23906</v>
          </cell>
          <cell r="AM36"/>
          <cell r="AN36"/>
          <cell r="AO36">
            <v>2021</v>
          </cell>
          <cell r="AP36">
            <v>23658</v>
          </cell>
          <cell r="AQ36">
            <v>3</v>
          </cell>
          <cell r="AR36">
            <v>23200</v>
          </cell>
          <cell r="AS36">
            <v>2.95</v>
          </cell>
          <cell r="AT36"/>
          <cell r="AU36"/>
          <cell r="AV36"/>
          <cell r="AW36">
            <v>2019</v>
          </cell>
          <cell r="AX36">
            <v>23642</v>
          </cell>
          <cell r="AY36">
            <v>3.06</v>
          </cell>
          <cell r="AZ36">
            <v>22929</v>
          </cell>
          <cell r="BA36">
            <v>4.08</v>
          </cell>
          <cell r="BB36"/>
          <cell r="BC36" t="str">
            <v/>
          </cell>
          <cell r="BD36" t="str">
            <v/>
          </cell>
          <cell r="BE36">
            <v>2020</v>
          </cell>
          <cell r="BF36">
            <v>22413</v>
          </cell>
          <cell r="BG36">
            <v>8.1</v>
          </cell>
          <cell r="BH36">
            <v>21329</v>
          </cell>
          <cell r="BI36">
            <v>10.77</v>
          </cell>
          <cell r="BJ36"/>
          <cell r="BK36" t="str">
            <v/>
          </cell>
          <cell r="BL36" t="str">
            <v/>
          </cell>
          <cell r="BM36">
            <v>2021</v>
          </cell>
          <cell r="BN36">
            <v>20905</v>
          </cell>
          <cell r="BO36">
            <v>14.28</v>
          </cell>
          <cell r="BP36">
            <v>10760</v>
          </cell>
          <cell r="BQ36">
            <v>54.99</v>
          </cell>
          <cell r="BR36"/>
          <cell r="BS36" t="str">
            <v/>
          </cell>
          <cell r="BT36" t="str">
            <v/>
          </cell>
          <cell r="BU36" t="str">
            <v>目標を上回った</v>
          </cell>
          <cell r="BV36" t="str">
            <v>なし</v>
          </cell>
          <cell r="BW36" t="str">
            <v>減</v>
          </cell>
          <cell r="BX36" t="str">
            <v>・各種更新工事における省エネ機器導入
・横浜ランドマークタワーは2021年4月よりRE100に切り替え
・マークイズみなとみらいは2021年11月よりRE100に切り替え
　</v>
          </cell>
          <cell r="BY36">
            <v>2018</v>
          </cell>
          <cell r="BZ36"/>
          <cell r="CA36"/>
          <cell r="CB36"/>
          <cell r="CC36"/>
          <cell r="CD36">
            <v>2021</v>
          </cell>
          <cell r="CE36"/>
          <cell r="CF36" t="str">
            <v/>
          </cell>
          <cell r="CG36"/>
          <cell r="CH36" t="str">
            <v/>
          </cell>
          <cell r="CI36"/>
          <cell r="CJ36" t="str">
            <v/>
          </cell>
          <cell r="CK36"/>
          <cell r="CL36">
            <v>2019</v>
          </cell>
          <cell r="CM36"/>
        </row>
        <row r="37">
          <cell r="B37" t="str">
            <v>031</v>
          </cell>
          <cell r="C37" t="str">
            <v>日本発条株式会社</v>
          </cell>
          <cell r="D37">
            <v>2019</v>
          </cell>
          <cell r="E37" t="str">
            <v>1号</v>
          </cell>
          <cell r="F37">
            <v>1024031</v>
          </cell>
          <cell r="G37">
            <v>1024031</v>
          </cell>
          <cell r="H37">
            <v>44767</v>
          </cell>
          <cell r="I37" t="str">
            <v>神奈川県横浜市金沢区福浦3-10</v>
          </cell>
          <cell r="J37" t="str">
            <v>日本発条株式会社</v>
          </cell>
          <cell r="K37" t="str">
            <v>企画管理本部 本部長 取締役専務執行役員 
吉村 秀文</v>
          </cell>
          <cell r="L37" t="str">
            <v>日本発条株式会社</v>
          </cell>
          <cell r="M37" t="str">
            <v>代表取締役社長      茅本　隆司</v>
          </cell>
          <cell r="N37" t="str">
            <v>神奈川県横浜市金沢区福浦3-10</v>
          </cell>
          <cell r="O37" t="str">
            <v>Ｅ 製造業</v>
          </cell>
          <cell r="P37" t="str">
            <v>２４ 金属製品製造業</v>
          </cell>
          <cell r="Q37" t="str">
            <v>1号</v>
          </cell>
          <cell r="R37"/>
          <cell r="S37"/>
          <cell r="T37"/>
          <cell r="U37">
            <v>11940</v>
          </cell>
          <cell r="V37">
            <v>2</v>
          </cell>
          <cell r="W37">
            <v>1</v>
          </cell>
          <cell r="X37"/>
          <cell r="Y37">
            <v>2019</v>
          </cell>
          <cell r="Z37">
            <v>2021</v>
          </cell>
          <cell r="AA37">
            <v>2021</v>
          </cell>
          <cell r="AB37"/>
          <cell r="AC37"/>
          <cell r="AD37" t="str">
            <v>有</v>
          </cell>
          <cell r="AE37" t="str">
            <v>日本発条株式会社　横浜事業所 　技術本部　安全環境部</v>
          </cell>
          <cell r="AF37" t="str">
            <v>横浜市金沢区福浦３－１０　　電話：045-786-7520</v>
          </cell>
          <cell r="AG37" t="str">
            <v>平日　9:00～16:00　（要　事前予約）</v>
          </cell>
          <cell r="AH37"/>
          <cell r="AI37"/>
          <cell r="AJ37">
            <v>2018</v>
          </cell>
          <cell r="AK37">
            <v>23648</v>
          </cell>
          <cell r="AL37">
            <v>23217</v>
          </cell>
          <cell r="AM37"/>
          <cell r="AN37"/>
          <cell r="AO37">
            <v>2021</v>
          </cell>
          <cell r="AP37">
            <v>23529</v>
          </cell>
          <cell r="AQ37">
            <v>0.5</v>
          </cell>
          <cell r="AR37">
            <v>23100</v>
          </cell>
          <cell r="AS37">
            <v>0.5</v>
          </cell>
          <cell r="AT37"/>
          <cell r="AU37"/>
          <cell r="AV37"/>
          <cell r="AW37">
            <v>2019</v>
          </cell>
          <cell r="AX37">
            <v>24053</v>
          </cell>
          <cell r="AY37">
            <v>-1.72</v>
          </cell>
          <cell r="AZ37">
            <v>23372</v>
          </cell>
          <cell r="BA37">
            <v>-0.67</v>
          </cell>
          <cell r="BB37"/>
          <cell r="BC37" t="str">
            <v/>
          </cell>
          <cell r="BD37" t="str">
            <v/>
          </cell>
          <cell r="BE37">
            <v>2020</v>
          </cell>
          <cell r="BF37">
            <v>21426</v>
          </cell>
          <cell r="BG37">
            <v>9.39</v>
          </cell>
          <cell r="BH37">
            <v>20375</v>
          </cell>
          <cell r="BI37">
            <v>12.24</v>
          </cell>
          <cell r="BJ37"/>
          <cell r="BK37" t="str">
            <v/>
          </cell>
          <cell r="BL37" t="str">
            <v/>
          </cell>
          <cell r="BM37">
            <v>2021</v>
          </cell>
          <cell r="BN37">
            <v>21765</v>
          </cell>
          <cell r="BO37">
            <v>7.96</v>
          </cell>
          <cell r="BP37">
            <v>21627</v>
          </cell>
          <cell r="BQ37">
            <v>6.84</v>
          </cell>
          <cell r="BR37"/>
          <cell r="BS37" t="str">
            <v/>
          </cell>
          <cell r="BT37" t="str">
            <v/>
          </cell>
          <cell r="BU37" t="str">
            <v>目標を上回った</v>
          </cell>
          <cell r="BV37" t="str">
            <v>なし</v>
          </cell>
          <cell r="BW37" t="str">
            <v>減</v>
          </cell>
          <cell r="BX37" t="str">
            <v>設備運用の見直しや、新規省エネ設備への置換え</v>
          </cell>
          <cell r="BY37">
            <v>2018</v>
          </cell>
          <cell r="BZ37"/>
          <cell r="CA37"/>
          <cell r="CB37"/>
          <cell r="CC37"/>
          <cell r="CD37">
            <v>2021</v>
          </cell>
          <cell r="CE37"/>
          <cell r="CF37" t="str">
            <v/>
          </cell>
          <cell r="CG37"/>
          <cell r="CH37" t="str">
            <v/>
          </cell>
          <cell r="CI37"/>
          <cell r="CJ37" t="str">
            <v/>
          </cell>
          <cell r="CK37"/>
          <cell r="CL37">
            <v>2019</v>
          </cell>
          <cell r="CM37"/>
        </row>
        <row r="38">
          <cell r="B38" t="str">
            <v>036</v>
          </cell>
          <cell r="C38" t="str">
            <v>株式会社Ｊ-オイルミルズ</v>
          </cell>
          <cell r="D38">
            <v>2019</v>
          </cell>
          <cell r="E38" t="str">
            <v>1号</v>
          </cell>
          <cell r="F38">
            <v>1009036</v>
          </cell>
          <cell r="G38">
            <v>1009036</v>
          </cell>
          <cell r="H38">
            <v>44769</v>
          </cell>
          <cell r="I38" t="str">
            <v>横浜市鶴見区大黒町７番４１号</v>
          </cell>
          <cell r="J38" t="str">
            <v>株式会社Ｊ-オイルミルズ</v>
          </cell>
          <cell r="K38" t="str">
            <v>横浜工場　工場長　守屋　健志</v>
          </cell>
          <cell r="L38" t="str">
            <v>株式会社Ｊ-オイルミルズ</v>
          </cell>
          <cell r="M38" t="str">
            <v>代表取締役社長　佐藤 達也</v>
          </cell>
          <cell r="N38" t="str">
            <v>東京都中央区明石町８番１号　聖路加タワー１７Ｆ～１９Ｆ</v>
          </cell>
          <cell r="O38" t="str">
            <v>Ｅ 製造業</v>
          </cell>
          <cell r="P38" t="str">
            <v>０９ 食料品製造業</v>
          </cell>
          <cell r="Q38" t="str">
            <v>1号</v>
          </cell>
          <cell r="R38"/>
          <cell r="S38"/>
          <cell r="T38"/>
          <cell r="U38">
            <v>7413.7607286000011</v>
          </cell>
          <cell r="V38">
            <v>1</v>
          </cell>
          <cell r="W38">
            <v>1</v>
          </cell>
          <cell r="X38"/>
          <cell r="Y38">
            <v>2019</v>
          </cell>
          <cell r="Z38">
            <v>2021</v>
          </cell>
          <cell r="AA38">
            <v>2021</v>
          </cell>
          <cell r="AB38"/>
          <cell r="AC38"/>
          <cell r="AD38" t="str">
            <v>有</v>
          </cell>
          <cell r="AE38" t="str">
            <v>株式会社Ｊ-オイルミルズ横浜工場　業務課</v>
          </cell>
          <cell r="AF38" t="str">
            <v>横浜市鶴見区大黒町７番４１号　　　電話045-503-2411</v>
          </cell>
          <cell r="AG38" t="str">
            <v>月～金　　　09時～16時</v>
          </cell>
          <cell r="AH38"/>
          <cell r="AI38"/>
          <cell r="AJ38">
            <v>2018</v>
          </cell>
          <cell r="AK38">
            <v>16338</v>
          </cell>
          <cell r="AL38">
            <v>16422</v>
          </cell>
          <cell r="AM38">
            <v>56.37</v>
          </cell>
          <cell r="AN38" t="str">
            <v>千ton</v>
          </cell>
          <cell r="AO38">
            <v>2021</v>
          </cell>
          <cell r="AP38">
            <v>16174</v>
          </cell>
          <cell r="AQ38">
            <v>1</v>
          </cell>
          <cell r="AR38">
            <v>16257</v>
          </cell>
          <cell r="AS38">
            <v>1</v>
          </cell>
          <cell r="AT38">
            <v>55.8</v>
          </cell>
          <cell r="AU38" t="str">
            <v>千ton</v>
          </cell>
          <cell r="AV38">
            <v>1.01</v>
          </cell>
          <cell r="AW38">
            <v>2019</v>
          </cell>
          <cell r="AX38">
            <v>16067</v>
          </cell>
          <cell r="AY38">
            <v>1.65</v>
          </cell>
          <cell r="AZ38">
            <v>15560</v>
          </cell>
          <cell r="BA38">
            <v>5.24</v>
          </cell>
          <cell r="BB38">
            <v>55.81</v>
          </cell>
          <cell r="BC38" t="str">
            <v>千ton</v>
          </cell>
          <cell r="BD38">
            <v>0.99</v>
          </cell>
          <cell r="BE38">
            <v>2020</v>
          </cell>
          <cell r="BF38">
            <v>15502</v>
          </cell>
          <cell r="BG38">
            <v>5.1100000000000003</v>
          </cell>
          <cell r="BH38">
            <v>14858</v>
          </cell>
          <cell r="BI38">
            <v>9.52</v>
          </cell>
          <cell r="BJ38">
            <v>56.8</v>
          </cell>
          <cell r="BK38" t="str">
            <v>千ton</v>
          </cell>
          <cell r="BL38">
            <v>-0.77</v>
          </cell>
          <cell r="BM38">
            <v>2021</v>
          </cell>
          <cell r="BN38">
            <v>14591</v>
          </cell>
          <cell r="BO38">
            <v>10.69</v>
          </cell>
          <cell r="BP38">
            <v>14393</v>
          </cell>
          <cell r="BQ38">
            <v>12.35</v>
          </cell>
          <cell r="BR38">
            <v>53.9</v>
          </cell>
          <cell r="BS38" t="str">
            <v>千ton</v>
          </cell>
          <cell r="BT38">
            <v>4.38</v>
          </cell>
          <cell r="BU38" t="str">
            <v>目標を上回った</v>
          </cell>
          <cell r="BV38" t="str">
            <v>なし</v>
          </cell>
          <cell r="BW38" t="str">
            <v>減</v>
          </cell>
          <cell r="BX38" t="str">
            <v>省エネ活動によるムダの削減と空調機やLED照明の更新などに加え、電力会社の変更による排出係数の減少が目標達成に寄与した。</v>
          </cell>
          <cell r="BY38">
            <v>2018</v>
          </cell>
          <cell r="BZ38"/>
          <cell r="CA38"/>
          <cell r="CB38"/>
          <cell r="CC38"/>
          <cell r="CD38">
            <v>2021</v>
          </cell>
          <cell r="CE38"/>
          <cell r="CF38" t="str">
            <v/>
          </cell>
          <cell r="CG38"/>
          <cell r="CH38" t="str">
            <v/>
          </cell>
          <cell r="CI38"/>
          <cell r="CJ38" t="str">
            <v/>
          </cell>
          <cell r="CK38"/>
          <cell r="CL38">
            <v>2019</v>
          </cell>
          <cell r="CM38"/>
        </row>
        <row r="39">
          <cell r="B39" t="str">
            <v>037</v>
          </cell>
          <cell r="C39" t="str">
            <v>株式会社セブン＆アイ・フードシステムズ</v>
          </cell>
          <cell r="D39">
            <v>2019</v>
          </cell>
          <cell r="E39" t="str">
            <v>2号</v>
          </cell>
          <cell r="F39">
            <v>2076037</v>
          </cell>
          <cell r="G39">
            <v>2076037</v>
          </cell>
          <cell r="H39"/>
          <cell r="I39" t="str">
            <v>東京都千代田区二番町8番地8</v>
          </cell>
          <cell r="J39" t="str">
            <v>株式会社セブン＆アイ・フードシステムズ</v>
          </cell>
          <cell r="K39" t="str">
            <v>代表取締役　小松　　雅美</v>
          </cell>
          <cell r="L39" t="str">
            <v>株式会社セブン＆アイ・フードシステムズ</v>
          </cell>
          <cell r="M39" t="str">
            <v>代表取締役　小松　雅美</v>
          </cell>
          <cell r="N39" t="str">
            <v>東京都千代田区二番町8番地8</v>
          </cell>
          <cell r="O39" t="str">
            <v>Ｍ 宿泊業、飲食サービス業</v>
          </cell>
          <cell r="P39" t="str">
            <v>７６ 飲食店</v>
          </cell>
          <cell r="Q39"/>
          <cell r="R39" t="str">
            <v>2号</v>
          </cell>
          <cell r="S39"/>
          <cell r="T39"/>
          <cell r="U39">
            <v>1262.2210663668002</v>
          </cell>
          <cell r="V39">
            <v>26</v>
          </cell>
          <cell r="W39">
            <v>0</v>
          </cell>
          <cell r="X39"/>
          <cell r="Y39">
            <v>2019</v>
          </cell>
          <cell r="Z39">
            <v>2021</v>
          </cell>
          <cell r="AA39">
            <v>2021</v>
          </cell>
          <cell r="AB39"/>
          <cell r="AC39"/>
          <cell r="AD39" t="str">
            <v>有</v>
          </cell>
          <cell r="AE39" t="str">
            <v>本部玄関</v>
          </cell>
          <cell r="AF39" t="str">
            <v>東京都千代田区二番町4番地5</v>
          </cell>
          <cell r="AG39" t="str">
            <v>9：00～17：30（土日、祝祭日除く）</v>
          </cell>
          <cell r="AH39"/>
          <cell r="AI39"/>
          <cell r="AJ39">
            <v>2018</v>
          </cell>
          <cell r="AK39">
            <v>3641</v>
          </cell>
          <cell r="AL39">
            <v>3557</v>
          </cell>
          <cell r="AM39">
            <v>50.3</v>
          </cell>
          <cell r="AN39" t="str">
            <v>百㎡</v>
          </cell>
          <cell r="AO39">
            <v>2021</v>
          </cell>
          <cell r="AP39">
            <v>3532</v>
          </cell>
          <cell r="AQ39">
            <v>2.99</v>
          </cell>
          <cell r="AR39">
            <v>3450</v>
          </cell>
          <cell r="AS39">
            <v>3</v>
          </cell>
          <cell r="AT39">
            <v>48.8</v>
          </cell>
          <cell r="AU39" t="str">
            <v>百㎡</v>
          </cell>
          <cell r="AV39">
            <v>2.98</v>
          </cell>
          <cell r="AW39">
            <v>2019</v>
          </cell>
          <cell r="AX39">
            <v>3695</v>
          </cell>
          <cell r="AY39">
            <v>-1.49</v>
          </cell>
          <cell r="AZ39">
            <v>3561</v>
          </cell>
          <cell r="BA39">
            <v>-0.12</v>
          </cell>
          <cell r="BB39">
            <v>50.77</v>
          </cell>
          <cell r="BC39" t="str">
            <v>百㎡</v>
          </cell>
          <cell r="BD39">
            <v>-0.94</v>
          </cell>
          <cell r="BE39">
            <v>2020</v>
          </cell>
          <cell r="BF39">
            <v>2957</v>
          </cell>
          <cell r="BG39">
            <v>18.78</v>
          </cell>
          <cell r="BH39">
            <v>2774</v>
          </cell>
          <cell r="BI39">
            <v>22.01</v>
          </cell>
          <cell r="BJ39">
            <v>41.94</v>
          </cell>
          <cell r="BK39" t="str">
            <v>百㎡</v>
          </cell>
          <cell r="BL39">
            <v>16.62</v>
          </cell>
          <cell r="BM39">
            <v>2021</v>
          </cell>
          <cell r="BN39">
            <v>2232</v>
          </cell>
          <cell r="BO39">
            <v>38.69</v>
          </cell>
          <cell r="BP39">
            <v>2214</v>
          </cell>
          <cell r="BQ39">
            <v>37.75</v>
          </cell>
          <cell r="BR39">
            <v>35.97</v>
          </cell>
          <cell r="BS39" t="str">
            <v>百㎡</v>
          </cell>
          <cell r="BT39">
            <v>28.48</v>
          </cell>
          <cell r="BU39" t="str">
            <v>目標を上回った</v>
          </cell>
          <cell r="BV39" t="str">
            <v>なし</v>
          </cell>
          <cell r="BW39" t="str">
            <v>減</v>
          </cell>
          <cell r="BX39" t="str">
            <v>コロナの影響により店舗の閉店及び営業時間の削減により、2020年・2021年の使用量が多く削減したが、省エネ施策等の効果もあり目標を達成できたのだと思われる。</v>
          </cell>
          <cell r="BY39">
            <v>2018</v>
          </cell>
          <cell r="BZ39"/>
          <cell r="CA39"/>
          <cell r="CB39"/>
          <cell r="CC39"/>
          <cell r="CD39">
            <v>2021</v>
          </cell>
          <cell r="CE39"/>
          <cell r="CF39" t="str">
            <v/>
          </cell>
          <cell r="CG39"/>
          <cell r="CH39" t="str">
            <v/>
          </cell>
          <cell r="CI39"/>
          <cell r="CJ39" t="str">
            <v/>
          </cell>
          <cell r="CK39"/>
          <cell r="CL39">
            <v>2019</v>
          </cell>
          <cell r="CM39"/>
        </row>
        <row r="40">
          <cell r="B40" t="str">
            <v>038</v>
          </cell>
          <cell r="C40" t="str">
            <v>藤森工業株式会社</v>
          </cell>
          <cell r="D40">
            <v>2019</v>
          </cell>
          <cell r="E40" t="str">
            <v>1号</v>
          </cell>
          <cell r="F40">
            <v>1018038</v>
          </cell>
          <cell r="G40">
            <v>1018038</v>
          </cell>
          <cell r="H40">
            <v>44754</v>
          </cell>
          <cell r="I40" t="str">
            <v>横浜市金沢区幸浦1-10-1</v>
          </cell>
          <cell r="J40" t="str">
            <v>藤森工業株式会社</v>
          </cell>
          <cell r="K40" t="str">
            <v>横浜事業所長　原澤　斉</v>
          </cell>
          <cell r="L40" t="str">
            <v>藤森工業株式会社</v>
          </cell>
          <cell r="M40" t="str">
            <v>代表取締役社長　布山 英士</v>
          </cell>
          <cell r="N40" t="str">
            <v>〒112-0002
東京都文京区小石川一丁目1番1号 文京ガーデン ゲートタワー22階</v>
          </cell>
          <cell r="O40" t="str">
            <v>Ｅ 製造業</v>
          </cell>
          <cell r="P40" t="str">
            <v>１８ プラスチック製品製造業（別掲を除く）</v>
          </cell>
          <cell r="Q40" t="str">
            <v>1号</v>
          </cell>
          <cell r="R40"/>
          <cell r="S40"/>
          <cell r="T40"/>
          <cell r="U40">
            <v>6893.6485439999997</v>
          </cell>
          <cell r="V40">
            <v>1</v>
          </cell>
          <cell r="W40">
            <v>1</v>
          </cell>
          <cell r="X40"/>
          <cell r="Y40">
            <v>2019</v>
          </cell>
          <cell r="Z40">
            <v>2021</v>
          </cell>
          <cell r="AA40">
            <v>2021</v>
          </cell>
          <cell r="AB40"/>
          <cell r="AC40"/>
          <cell r="AD40" t="str">
            <v>有</v>
          </cell>
          <cell r="AE40" t="str">
            <v>藤森工業株式会社横浜事業所</v>
          </cell>
          <cell r="AF40" t="str">
            <v>神奈川県横浜市金沢区幸浦１‐１０‐１</v>
          </cell>
          <cell r="AG40" t="str">
            <v>ＡＭ１１:００　～　ＰＭ５:００</v>
          </cell>
          <cell r="AH40"/>
          <cell r="AI40"/>
          <cell r="AJ40">
            <v>2018</v>
          </cell>
          <cell r="AK40">
            <v>11931</v>
          </cell>
          <cell r="AL40">
            <v>11795</v>
          </cell>
          <cell r="AM40">
            <v>0.93</v>
          </cell>
          <cell r="AN40" t="str">
            <v>百万円</v>
          </cell>
          <cell r="AO40">
            <v>2021</v>
          </cell>
          <cell r="AP40">
            <v>11573</v>
          </cell>
          <cell r="AQ40">
            <v>3</v>
          </cell>
          <cell r="AR40">
            <v>11441.15</v>
          </cell>
          <cell r="AS40">
            <v>3</v>
          </cell>
          <cell r="AT40">
            <v>0.90210000000000001</v>
          </cell>
          <cell r="AU40" t="str">
            <v>百万円</v>
          </cell>
          <cell r="AV40">
            <v>3</v>
          </cell>
          <cell r="AW40">
            <v>2019</v>
          </cell>
          <cell r="AX40">
            <v>12605</v>
          </cell>
          <cell r="AY40">
            <v>-5.65</v>
          </cell>
          <cell r="AZ40">
            <v>12149</v>
          </cell>
          <cell r="BA40">
            <v>-3.01</v>
          </cell>
          <cell r="BB40">
            <v>0.96</v>
          </cell>
          <cell r="BC40" t="str">
            <v>百万円</v>
          </cell>
          <cell r="BD40">
            <v>-3.23</v>
          </cell>
          <cell r="BE40">
            <v>2020</v>
          </cell>
          <cell r="BF40">
            <v>12673</v>
          </cell>
          <cell r="BG40">
            <v>-6.22</v>
          </cell>
          <cell r="BH40">
            <v>11807</v>
          </cell>
          <cell r="BI40">
            <v>-0.11</v>
          </cell>
          <cell r="BJ40">
            <v>0.94</v>
          </cell>
          <cell r="BK40" t="str">
            <v>百万円</v>
          </cell>
          <cell r="BL40">
            <v>-1.08</v>
          </cell>
          <cell r="BM40">
            <v>2021</v>
          </cell>
          <cell r="BN40">
            <v>12614</v>
          </cell>
          <cell r="BO40">
            <v>-5.73</v>
          </cell>
          <cell r="BP40">
            <v>12450</v>
          </cell>
          <cell r="BQ40">
            <v>-5.56</v>
          </cell>
          <cell r="BR40">
            <v>0.9</v>
          </cell>
          <cell r="BS40" t="str">
            <v>百万円</v>
          </cell>
          <cell r="BT40">
            <v>3.22</v>
          </cell>
          <cell r="BU40" t="str">
            <v>目標を下回った</v>
          </cell>
          <cell r="BV40" t="str">
            <v>なし</v>
          </cell>
          <cell r="BW40" t="str">
            <v>増</v>
          </cell>
          <cell r="BX40" t="str">
            <v>工程室の増築による空調面積拡大。新規生産設備の稼働率増加等がエネルギー使用量の増加要因となりました。</v>
          </cell>
          <cell r="BY40">
            <v>2018</v>
          </cell>
          <cell r="BZ40"/>
          <cell r="CA40"/>
          <cell r="CB40"/>
          <cell r="CC40"/>
          <cell r="CD40">
            <v>2021</v>
          </cell>
          <cell r="CE40"/>
          <cell r="CF40" t="str">
            <v/>
          </cell>
          <cell r="CG40"/>
          <cell r="CH40" t="str">
            <v/>
          </cell>
          <cell r="CI40"/>
          <cell r="CJ40" t="str">
            <v/>
          </cell>
          <cell r="CK40"/>
          <cell r="CL40">
            <v>2019</v>
          </cell>
          <cell r="CM40"/>
        </row>
        <row r="41">
          <cell r="B41" t="str">
            <v>039</v>
          </cell>
          <cell r="C41" t="str">
            <v>株式会社みずほ銀行</v>
          </cell>
          <cell r="D41">
            <v>2019</v>
          </cell>
          <cell r="E41" t="str">
            <v>1号</v>
          </cell>
          <cell r="F41">
            <v>1062039</v>
          </cell>
          <cell r="G41">
            <v>1062039</v>
          </cell>
          <cell r="H41">
            <v>44753</v>
          </cell>
          <cell r="I41" t="str">
            <v>東京都千代田区大手町一丁目5番5号</v>
          </cell>
          <cell r="J41" t="str">
            <v>株式会社みずほ銀行</v>
          </cell>
          <cell r="K41" t="str">
            <v>取締役頭取  加藤　勝彦</v>
          </cell>
          <cell r="L41" t="str">
            <v>株式会社みずほ銀行</v>
          </cell>
          <cell r="M41" t="str">
            <v>加藤　勝彦</v>
          </cell>
          <cell r="N41" t="str">
            <v>東京都千代田区大手町一丁目5番5号</v>
          </cell>
          <cell r="O41" t="str">
            <v>Ｊ 金融業・保険業</v>
          </cell>
          <cell r="P41" t="str">
            <v>６２ 銀行業</v>
          </cell>
          <cell r="Q41" t="str">
            <v>1号</v>
          </cell>
          <cell r="R41"/>
          <cell r="S41"/>
          <cell r="T41"/>
          <cell r="U41">
            <v>1605</v>
          </cell>
          <cell r="V41">
            <v>60</v>
          </cell>
          <cell r="W41">
            <v>0</v>
          </cell>
          <cell r="X41"/>
          <cell r="Y41">
            <v>2019</v>
          </cell>
          <cell r="Z41">
            <v>2021</v>
          </cell>
          <cell r="AA41">
            <v>2021</v>
          </cell>
          <cell r="AB41" t="str">
            <v>有</v>
          </cell>
          <cell r="AC41" t="str">
            <v>https://www.mizuho-fg.co.jp/csr/environment/activity/gas.html</v>
          </cell>
          <cell r="AD41"/>
          <cell r="AE41"/>
          <cell r="AF41"/>
          <cell r="AG41"/>
          <cell r="AH41"/>
          <cell r="AI41"/>
          <cell r="AJ41">
            <v>2018</v>
          </cell>
          <cell r="AK41">
            <v>3417</v>
          </cell>
          <cell r="AL41">
            <v>3339</v>
          </cell>
          <cell r="AM41">
            <v>75.19</v>
          </cell>
          <cell r="AN41" t="str">
            <v>千m2</v>
          </cell>
          <cell r="AO41">
            <v>2021</v>
          </cell>
          <cell r="AP41">
            <v>3410</v>
          </cell>
          <cell r="AQ41">
            <v>0.2</v>
          </cell>
          <cell r="AR41">
            <v>3332</v>
          </cell>
          <cell r="AS41">
            <v>0.2</v>
          </cell>
          <cell r="AT41">
            <v>75.040000000000006</v>
          </cell>
          <cell r="AU41" t="str">
            <v>千m2</v>
          </cell>
          <cell r="AV41">
            <v>0.19</v>
          </cell>
          <cell r="AW41">
            <v>2019</v>
          </cell>
          <cell r="AX41">
            <v>3305</v>
          </cell>
          <cell r="AY41">
            <v>3.27</v>
          </cell>
          <cell r="AZ41">
            <v>3175</v>
          </cell>
          <cell r="BA41">
            <v>4.91</v>
          </cell>
          <cell r="BB41">
            <v>71.94</v>
          </cell>
          <cell r="BC41" t="str">
            <v>千m2</v>
          </cell>
          <cell r="BD41">
            <v>4.32</v>
          </cell>
          <cell r="BE41">
            <v>2020</v>
          </cell>
          <cell r="BF41">
            <v>3048</v>
          </cell>
          <cell r="BG41">
            <v>10.79</v>
          </cell>
          <cell r="BH41">
            <v>2850</v>
          </cell>
          <cell r="BI41">
            <v>14.64</v>
          </cell>
          <cell r="BJ41">
            <v>70.17</v>
          </cell>
          <cell r="BK41" t="str">
            <v>千m2</v>
          </cell>
          <cell r="BL41">
            <v>6.67</v>
          </cell>
          <cell r="BM41">
            <v>2021</v>
          </cell>
          <cell r="BN41">
            <v>2833</v>
          </cell>
          <cell r="BO41">
            <v>17.09</v>
          </cell>
          <cell r="BP41">
            <v>2821</v>
          </cell>
          <cell r="BQ41">
            <v>15.51</v>
          </cell>
          <cell r="BR41">
            <v>68.510000000000005</v>
          </cell>
          <cell r="BS41" t="str">
            <v>千m2</v>
          </cell>
          <cell r="BT41">
            <v>8.8800000000000008</v>
          </cell>
          <cell r="BU41" t="str">
            <v>目標を上回った</v>
          </cell>
          <cell r="BV41" t="str">
            <v>なし</v>
          </cell>
          <cell r="BW41" t="str">
            <v>減</v>
          </cell>
          <cell r="BX41"/>
          <cell r="BY41">
            <v>2018</v>
          </cell>
          <cell r="BZ41"/>
          <cell r="CA41"/>
          <cell r="CB41"/>
          <cell r="CC41"/>
          <cell r="CD41">
            <v>2021</v>
          </cell>
          <cell r="CE41"/>
          <cell r="CF41" t="str">
            <v/>
          </cell>
          <cell r="CG41"/>
          <cell r="CH41" t="str">
            <v/>
          </cell>
          <cell r="CI41"/>
          <cell r="CJ41" t="str">
            <v/>
          </cell>
          <cell r="CK41"/>
          <cell r="CL41">
            <v>2019</v>
          </cell>
          <cell r="CM41"/>
        </row>
        <row r="42">
          <cell r="B42" t="str">
            <v>040</v>
          </cell>
          <cell r="C42" t="str">
            <v>社会福祉法人親善福祉協会</v>
          </cell>
          <cell r="D42">
            <v>2019</v>
          </cell>
          <cell r="E42" t="str">
            <v>1号</v>
          </cell>
          <cell r="F42">
            <v>1085040</v>
          </cell>
          <cell r="G42">
            <v>1085040</v>
          </cell>
          <cell r="H42">
            <v>44757</v>
          </cell>
          <cell r="I42" t="str">
            <v>横浜市泉区西が岡1-28-1</v>
          </cell>
          <cell r="J42" t="str">
            <v>社会福祉法人親善福祉協会</v>
          </cell>
          <cell r="K42" t="str">
            <v>理事長　水地　啓子</v>
          </cell>
          <cell r="L42" t="str">
            <v>社会福祉法人親善福祉協会</v>
          </cell>
          <cell r="M42" t="str">
            <v>理事長　水地　啓子</v>
          </cell>
          <cell r="N42" t="str">
            <v>横浜市泉区西が岡1-28-1</v>
          </cell>
          <cell r="O42" t="str">
            <v>Ｐ 医療、福祉</v>
          </cell>
          <cell r="P42" t="str">
            <v>８３ 医療業</v>
          </cell>
          <cell r="Q42" t="str">
            <v>1号</v>
          </cell>
          <cell r="R42"/>
          <cell r="S42"/>
          <cell r="T42"/>
          <cell r="U42">
            <v>2408.5166879999997</v>
          </cell>
          <cell r="V42">
            <v>4</v>
          </cell>
          <cell r="W42">
            <v>1</v>
          </cell>
          <cell r="X42"/>
          <cell r="Y42">
            <v>2019</v>
          </cell>
          <cell r="Z42">
            <v>2021</v>
          </cell>
          <cell r="AA42">
            <v>2021</v>
          </cell>
          <cell r="AB42"/>
          <cell r="AC42"/>
          <cell r="AD42" t="str">
            <v>有</v>
          </cell>
          <cell r="AE42" t="str">
            <v>国際親善総合病院</v>
          </cell>
          <cell r="AF42" t="str">
            <v>横浜市泉区西が岡1-28-1</v>
          </cell>
          <cell r="AG42" t="str">
            <v>13時～16時（土曜・日曜祭日を除く平日）</v>
          </cell>
          <cell r="AH42"/>
          <cell r="AI42"/>
          <cell r="AJ42">
            <v>2018</v>
          </cell>
          <cell r="AK42">
            <v>5301</v>
          </cell>
          <cell r="AL42">
            <v>5985</v>
          </cell>
          <cell r="AM42">
            <v>137.66999999999999</v>
          </cell>
          <cell r="AN42" t="str">
            <v>千m2</v>
          </cell>
          <cell r="AO42">
            <v>2021</v>
          </cell>
          <cell r="AP42">
            <v>5141</v>
          </cell>
          <cell r="AQ42">
            <v>3.01</v>
          </cell>
          <cell r="AR42">
            <v>5805</v>
          </cell>
          <cell r="AS42">
            <v>3</v>
          </cell>
          <cell r="AT42">
            <v>133.53</v>
          </cell>
          <cell r="AU42" t="str">
            <v>千m2</v>
          </cell>
          <cell r="AV42">
            <v>3</v>
          </cell>
          <cell r="AW42">
            <v>2019</v>
          </cell>
          <cell r="AX42">
            <v>5184</v>
          </cell>
          <cell r="AY42">
            <v>2.2000000000000002</v>
          </cell>
          <cell r="AZ42">
            <v>5173</v>
          </cell>
          <cell r="BA42">
            <v>13.56</v>
          </cell>
          <cell r="BB42">
            <v>134.4</v>
          </cell>
          <cell r="BC42" t="str">
            <v>千m2</v>
          </cell>
          <cell r="BD42">
            <v>2.37</v>
          </cell>
          <cell r="BE42">
            <v>2020</v>
          </cell>
          <cell r="BF42">
            <v>5150</v>
          </cell>
          <cell r="BG42">
            <v>2.84</v>
          </cell>
          <cell r="BH42">
            <v>4404</v>
          </cell>
          <cell r="BI42">
            <v>26.41</v>
          </cell>
          <cell r="BJ42">
            <v>133.52000000000001</v>
          </cell>
          <cell r="BK42" t="str">
            <v>千m2</v>
          </cell>
          <cell r="BL42">
            <v>3.01</v>
          </cell>
          <cell r="BM42">
            <v>2021</v>
          </cell>
          <cell r="BN42">
            <v>4331</v>
          </cell>
          <cell r="BO42">
            <v>18.29</v>
          </cell>
          <cell r="BP42">
            <v>4297</v>
          </cell>
          <cell r="BQ42">
            <v>28.2</v>
          </cell>
          <cell r="BR42">
            <v>112.29</v>
          </cell>
          <cell r="BS42" t="str">
            <v>千m2</v>
          </cell>
          <cell r="BT42">
            <v>18.43</v>
          </cell>
          <cell r="BU42" t="str">
            <v>目標を上回った</v>
          </cell>
          <cell r="BV42" t="str">
            <v>なし</v>
          </cell>
          <cell r="BW42" t="str">
            <v>ほぼ変動無し</v>
          </cell>
          <cell r="BX42" t="str">
            <v>設備更新にあたっては高効率の機器を選定した。
利用状況に応じて柔軟な設備運転管理を行い省エネに繋げた。</v>
          </cell>
          <cell r="BY42">
            <v>2018</v>
          </cell>
          <cell r="BZ42"/>
          <cell r="CA42"/>
          <cell r="CB42"/>
          <cell r="CC42"/>
          <cell r="CD42">
            <v>2021</v>
          </cell>
          <cell r="CE42"/>
          <cell r="CF42" t="str">
            <v/>
          </cell>
          <cell r="CG42"/>
          <cell r="CH42" t="str">
            <v/>
          </cell>
          <cell r="CI42"/>
          <cell r="CJ42" t="str">
            <v/>
          </cell>
          <cell r="CK42"/>
          <cell r="CL42">
            <v>2019</v>
          </cell>
          <cell r="CM42"/>
        </row>
        <row r="43">
          <cell r="B43" t="str">
            <v>041</v>
          </cell>
          <cell r="C43" t="str">
            <v>昭和電工株式会社</v>
          </cell>
          <cell r="D43">
            <v>2019</v>
          </cell>
          <cell r="E43" t="str">
            <v>1号</v>
          </cell>
          <cell r="F43">
            <v>1016041</v>
          </cell>
          <cell r="G43">
            <v>1016041</v>
          </cell>
          <cell r="H43">
            <v>44771</v>
          </cell>
          <cell r="I43" t="str">
            <v>東京都港区芝大門1-13-9</v>
          </cell>
          <cell r="J43" t="str">
            <v>昭和電工株式会社</v>
          </cell>
          <cell r="K43" t="str">
            <v>代表取締役社長　髙橋秀仁</v>
          </cell>
          <cell r="L43" t="str">
            <v>昭和電工株式会社</v>
          </cell>
          <cell r="M43" t="str">
            <v>代表取締役社長　髙橋秀仁</v>
          </cell>
          <cell r="N43" t="str">
            <v>東京都港区芝大門1-13-9</v>
          </cell>
          <cell r="O43" t="str">
            <v>Ｅ 製造業</v>
          </cell>
          <cell r="P43" t="str">
            <v>１６ 化学工業</v>
          </cell>
          <cell r="Q43" t="str">
            <v>1号</v>
          </cell>
          <cell r="R43"/>
          <cell r="S43"/>
          <cell r="T43"/>
          <cell r="U43">
            <v>3304.0570824247525</v>
          </cell>
          <cell r="V43">
            <v>1</v>
          </cell>
          <cell r="W43">
            <v>1</v>
          </cell>
          <cell r="X43"/>
          <cell r="Y43">
            <v>2019</v>
          </cell>
          <cell r="Z43">
            <v>2021</v>
          </cell>
          <cell r="AA43">
            <v>2021</v>
          </cell>
          <cell r="AB43"/>
          <cell r="AC43"/>
          <cell r="AD43" t="str">
            <v>有</v>
          </cell>
          <cell r="AE43" t="str">
            <v>昭和電工横浜事業所</v>
          </cell>
          <cell r="AF43" t="str">
            <v>神奈川県横浜市神奈川区恵比須町8番地</v>
          </cell>
          <cell r="AG43" t="str">
            <v>平日　10:00～16:00　（土、日、祝日及び年末年始等の休日は除く）</v>
          </cell>
          <cell r="AH43"/>
          <cell r="AI43"/>
          <cell r="AJ43">
            <v>2018</v>
          </cell>
          <cell r="AK43">
            <v>12638</v>
          </cell>
          <cell r="AL43">
            <v>12454</v>
          </cell>
          <cell r="AM43"/>
          <cell r="AN43"/>
          <cell r="AO43">
            <v>2021</v>
          </cell>
          <cell r="AP43">
            <v>12259</v>
          </cell>
          <cell r="AQ43">
            <v>2.99</v>
          </cell>
          <cell r="AR43">
            <v>12080</v>
          </cell>
          <cell r="AS43">
            <v>3</v>
          </cell>
          <cell r="AT43"/>
          <cell r="AU43"/>
          <cell r="AV43"/>
          <cell r="AW43">
            <v>2019</v>
          </cell>
          <cell r="AX43">
            <v>6762</v>
          </cell>
          <cell r="AY43">
            <v>46.49</v>
          </cell>
          <cell r="AZ43">
            <v>6598</v>
          </cell>
          <cell r="BA43">
            <v>47.02</v>
          </cell>
          <cell r="BB43"/>
          <cell r="BC43" t="str">
            <v/>
          </cell>
          <cell r="BD43" t="str">
            <v/>
          </cell>
          <cell r="BE43">
            <v>2020</v>
          </cell>
          <cell r="BF43">
            <v>5666</v>
          </cell>
          <cell r="BG43">
            <v>55.16</v>
          </cell>
          <cell r="BH43">
            <v>5427</v>
          </cell>
          <cell r="BI43">
            <v>56.42</v>
          </cell>
          <cell r="BJ43"/>
          <cell r="BK43" t="str">
            <v/>
          </cell>
          <cell r="BL43" t="str">
            <v/>
          </cell>
          <cell r="BM43">
            <v>2021</v>
          </cell>
          <cell r="BN43">
            <v>6601</v>
          </cell>
          <cell r="BO43">
            <v>47.76</v>
          </cell>
          <cell r="BP43">
            <v>3030</v>
          </cell>
          <cell r="BQ43">
            <v>75.67</v>
          </cell>
          <cell r="BR43"/>
          <cell r="BS43" t="str">
            <v/>
          </cell>
          <cell r="BT43" t="str">
            <v/>
          </cell>
          <cell r="BU43" t="str">
            <v>目標を上回った</v>
          </cell>
          <cell r="BV43" t="str">
            <v>なし</v>
          </cell>
          <cell r="BW43" t="str">
            <v>増</v>
          </cell>
          <cell r="BX43" t="str">
            <v>2021年度は2020年度に比べ生産量が増加したことから、2020年度比の原単位は大幅向上した。</v>
          </cell>
          <cell r="BY43">
            <v>2018</v>
          </cell>
          <cell r="BZ43"/>
          <cell r="CA43"/>
          <cell r="CB43"/>
          <cell r="CC43"/>
          <cell r="CD43">
            <v>2021</v>
          </cell>
          <cell r="CE43"/>
          <cell r="CF43" t="str">
            <v/>
          </cell>
          <cell r="CG43"/>
          <cell r="CH43" t="str">
            <v/>
          </cell>
          <cell r="CI43"/>
          <cell r="CJ43" t="str">
            <v/>
          </cell>
          <cell r="CK43"/>
          <cell r="CL43">
            <v>2019</v>
          </cell>
          <cell r="CM43"/>
        </row>
        <row r="44">
          <cell r="B44" t="str">
            <v>042</v>
          </cell>
          <cell r="C44" t="str">
            <v>大和証券オフィス投資法人</v>
          </cell>
          <cell r="D44">
            <v>2019</v>
          </cell>
          <cell r="E44" t="str">
            <v>1号</v>
          </cell>
          <cell r="F44">
            <v>1069042</v>
          </cell>
          <cell r="G44">
            <v>1069042</v>
          </cell>
          <cell r="H44">
            <v>44773</v>
          </cell>
          <cell r="I44" t="str">
            <v>東京都中央区銀座六丁目2番1号</v>
          </cell>
          <cell r="J44" t="str">
            <v>大和証券オフィス投資法人</v>
          </cell>
          <cell r="K44" t="str">
            <v>執行役員　宮本　聖也</v>
          </cell>
          <cell r="L44" t="str">
            <v>大和証券オフィス投資法人</v>
          </cell>
          <cell r="M44" t="str">
            <v>執行役員　宮本　聖也</v>
          </cell>
          <cell r="N44" t="str">
            <v>東京都中央区銀座六丁目2番1号</v>
          </cell>
          <cell r="O44" t="str">
            <v>Ｊ 金融業・保険業</v>
          </cell>
          <cell r="P44" t="str">
            <v>６５ 金融商品取引業、商品先物取引業</v>
          </cell>
          <cell r="Q44" t="str">
            <v>1号</v>
          </cell>
          <cell r="R44"/>
          <cell r="S44"/>
          <cell r="T44"/>
          <cell r="U44">
            <v>2370</v>
          </cell>
          <cell r="V44">
            <v>2</v>
          </cell>
          <cell r="W44">
            <v>1</v>
          </cell>
          <cell r="X44"/>
          <cell r="Y44">
            <v>2019</v>
          </cell>
          <cell r="Z44">
            <v>2021</v>
          </cell>
          <cell r="AA44">
            <v>2021</v>
          </cell>
          <cell r="AB44"/>
          <cell r="AC44"/>
          <cell r="AD44" t="str">
            <v>有</v>
          </cell>
          <cell r="AE44" t="str">
            <v>コンカード横浜防災センター</v>
          </cell>
          <cell r="AF44" t="str">
            <v>横浜市神奈川区金港町3-1</v>
          </cell>
          <cell r="AG44" t="str">
            <v>9時～17時</v>
          </cell>
          <cell r="AH44"/>
          <cell r="AI44"/>
          <cell r="AJ44">
            <v>2018</v>
          </cell>
          <cell r="AK44">
            <v>4708</v>
          </cell>
          <cell r="AL44">
            <v>4582</v>
          </cell>
          <cell r="AM44">
            <v>28.41</v>
          </cell>
          <cell r="AN44" t="str">
            <v>千㎡・千ｈ</v>
          </cell>
          <cell r="AO44">
            <v>2021</v>
          </cell>
          <cell r="AP44">
            <v>4472</v>
          </cell>
          <cell r="AQ44">
            <v>5.01</v>
          </cell>
          <cell r="AR44">
            <v>4353</v>
          </cell>
          <cell r="AS44">
            <v>4.99</v>
          </cell>
          <cell r="AT44">
            <v>26.99</v>
          </cell>
          <cell r="AU44" t="str">
            <v>千㎡・千ｈ</v>
          </cell>
          <cell r="AV44">
            <v>4.99</v>
          </cell>
          <cell r="AW44">
            <v>2019</v>
          </cell>
          <cell r="AX44">
            <v>4528</v>
          </cell>
          <cell r="AY44">
            <v>3.82</v>
          </cell>
          <cell r="AZ44">
            <v>4342</v>
          </cell>
          <cell r="BA44">
            <v>5.23</v>
          </cell>
          <cell r="BB44">
            <v>27.43</v>
          </cell>
          <cell r="BC44" t="str">
            <v>千㎡・千ｈ</v>
          </cell>
          <cell r="BD44">
            <v>3.44</v>
          </cell>
          <cell r="BE44">
            <v>2020</v>
          </cell>
          <cell r="BF44">
            <v>4324</v>
          </cell>
          <cell r="BG44">
            <v>8.15</v>
          </cell>
          <cell r="BH44">
            <v>4029</v>
          </cell>
          <cell r="BI44">
            <v>12.06</v>
          </cell>
          <cell r="BJ44">
            <v>27.42</v>
          </cell>
          <cell r="BK44" t="str">
            <v>千㎡・千ｈ</v>
          </cell>
          <cell r="BL44">
            <v>3.48</v>
          </cell>
          <cell r="BM44">
            <v>2021</v>
          </cell>
          <cell r="BN44">
            <v>4217</v>
          </cell>
          <cell r="BO44">
            <v>10.42</v>
          </cell>
          <cell r="BP44">
            <v>4180</v>
          </cell>
          <cell r="BQ44">
            <v>8.77</v>
          </cell>
          <cell r="BR44">
            <v>26.24</v>
          </cell>
          <cell r="BS44" t="str">
            <v>千㎡・千ｈ</v>
          </cell>
          <cell r="BT44">
            <v>7.63</v>
          </cell>
          <cell r="BU44" t="str">
            <v>目標を上回った</v>
          </cell>
          <cell r="BV44" t="str">
            <v>なし</v>
          </cell>
          <cell r="BW44" t="str">
            <v>減</v>
          </cell>
          <cell r="BX44" t="str">
            <v>新型コロナウィルス蔓延による出勤者減少</v>
          </cell>
          <cell r="BY44">
            <v>2018</v>
          </cell>
          <cell r="BZ44"/>
          <cell r="CA44"/>
          <cell r="CB44"/>
          <cell r="CC44"/>
          <cell r="CD44">
            <v>2021</v>
          </cell>
          <cell r="CE44"/>
          <cell r="CF44" t="str">
            <v/>
          </cell>
          <cell r="CG44"/>
          <cell r="CH44" t="str">
            <v/>
          </cell>
          <cell r="CI44"/>
          <cell r="CJ44" t="str">
            <v/>
          </cell>
          <cell r="CK44"/>
          <cell r="CL44">
            <v>2019</v>
          </cell>
          <cell r="CM44"/>
        </row>
        <row r="45">
          <cell r="B45" t="str">
            <v>043</v>
          </cell>
          <cell r="C45" t="str">
            <v>公立大学法人横浜市立大学</v>
          </cell>
          <cell r="D45">
            <v>2019</v>
          </cell>
          <cell r="E45" t="str">
            <v>1号</v>
          </cell>
          <cell r="F45">
            <v>1081043</v>
          </cell>
          <cell r="G45">
            <v>1081043</v>
          </cell>
          <cell r="H45">
            <v>44771</v>
          </cell>
          <cell r="I45" t="str">
            <v>神奈川県横浜市金沢区瀬戸22-2</v>
          </cell>
          <cell r="J45" t="str">
            <v>公立大学法人横浜市立大学</v>
          </cell>
          <cell r="K45" t="str">
            <v>理事長　小山内　いづ美</v>
          </cell>
          <cell r="L45" t="str">
            <v>公立大学法人横浜市立大学</v>
          </cell>
          <cell r="M45" t="str">
            <v>理事長　小山内　いづ美</v>
          </cell>
          <cell r="N45" t="str">
            <v>横浜市金沢区瀬戸22-2</v>
          </cell>
          <cell r="O45" t="str">
            <v>Ｏ 教育、学習支援業</v>
          </cell>
          <cell r="P45" t="str">
            <v>８１ 学校教育</v>
          </cell>
          <cell r="Q45" t="str">
            <v>1号</v>
          </cell>
          <cell r="R45"/>
          <cell r="S45"/>
          <cell r="T45"/>
          <cell r="U45">
            <v>21832.096997999997</v>
          </cell>
          <cell r="V45">
            <v>5</v>
          </cell>
          <cell r="W45">
            <v>5</v>
          </cell>
          <cell r="X45"/>
          <cell r="Y45">
            <v>2019</v>
          </cell>
          <cell r="Z45">
            <v>2021</v>
          </cell>
          <cell r="AA45">
            <v>2021</v>
          </cell>
          <cell r="AB45"/>
          <cell r="AC45"/>
          <cell r="AD45" t="str">
            <v>有</v>
          </cell>
          <cell r="AE45" t="str">
            <v>金沢八景キャンパス　総務課（施設担当）</v>
          </cell>
          <cell r="AF45" t="str">
            <v>横浜市金沢区瀬戸22-2</v>
          </cell>
          <cell r="AG45" t="str">
            <v>10:00から16:00（土日、祝日、年末年始を除く）</v>
          </cell>
          <cell r="AH45"/>
          <cell r="AI45"/>
          <cell r="AJ45">
            <v>2018</v>
          </cell>
          <cell r="AK45">
            <v>44433</v>
          </cell>
          <cell r="AL45">
            <v>44603</v>
          </cell>
          <cell r="AM45">
            <v>152.94</v>
          </cell>
          <cell r="AN45" t="str">
            <v>千m2×年</v>
          </cell>
          <cell r="AO45">
            <v>2021</v>
          </cell>
          <cell r="AP45">
            <v>44388.567000000003</v>
          </cell>
          <cell r="AQ45">
            <v>0.09</v>
          </cell>
          <cell r="AR45">
            <v>44558.396999999997</v>
          </cell>
          <cell r="AS45">
            <v>0.1</v>
          </cell>
          <cell r="AT45">
            <v>152.78706</v>
          </cell>
          <cell r="AU45" t="str">
            <v>千m2×年</v>
          </cell>
          <cell r="AV45">
            <v>0.1</v>
          </cell>
          <cell r="AW45">
            <v>2019</v>
          </cell>
          <cell r="AX45">
            <v>43592</v>
          </cell>
          <cell r="AY45">
            <v>1.89</v>
          </cell>
          <cell r="AZ45">
            <v>45166</v>
          </cell>
          <cell r="BA45">
            <v>-1.27</v>
          </cell>
          <cell r="BB45">
            <v>150.05000000000001</v>
          </cell>
          <cell r="BC45" t="str">
            <v>千m2×年</v>
          </cell>
          <cell r="BD45">
            <v>1.88</v>
          </cell>
          <cell r="BE45">
            <v>2020</v>
          </cell>
          <cell r="BF45">
            <v>41171</v>
          </cell>
          <cell r="BG45">
            <v>7.34</v>
          </cell>
          <cell r="BH45">
            <v>38286</v>
          </cell>
          <cell r="BI45">
            <v>14.16</v>
          </cell>
          <cell r="BJ45">
            <v>141.74</v>
          </cell>
          <cell r="BK45" t="str">
            <v>千m2×年</v>
          </cell>
          <cell r="BL45">
            <v>7.32</v>
          </cell>
          <cell r="BM45">
            <v>2021</v>
          </cell>
          <cell r="BN45">
            <v>39566</v>
          </cell>
          <cell r="BO45">
            <v>10.95</v>
          </cell>
          <cell r="BP45">
            <v>39382</v>
          </cell>
          <cell r="BQ45">
            <v>11.7</v>
          </cell>
          <cell r="BR45">
            <v>136.21</v>
          </cell>
          <cell r="BS45" t="str">
            <v>千m2×年</v>
          </cell>
          <cell r="BT45">
            <v>10.93</v>
          </cell>
          <cell r="BU45" t="str">
            <v>目標を上回った</v>
          </cell>
          <cell r="BV45" t="str">
            <v>なし</v>
          </cell>
          <cell r="BW45" t="str">
            <v>減</v>
          </cell>
          <cell r="BX45" t="str">
            <v>新型コロナウィルスの感染拡大により換気風量の増加等によるエネルギー増大要因がある一方、大学部門の活動量減少等の要因も併存した。</v>
          </cell>
          <cell r="BY45">
            <v>2018</v>
          </cell>
          <cell r="BZ45"/>
          <cell r="CA45"/>
          <cell r="CB45"/>
          <cell r="CC45"/>
          <cell r="CD45">
            <v>2021</v>
          </cell>
          <cell r="CE45"/>
          <cell r="CF45" t="str">
            <v/>
          </cell>
          <cell r="CG45"/>
          <cell r="CH45" t="str">
            <v/>
          </cell>
          <cell r="CI45"/>
          <cell r="CJ45" t="str">
            <v/>
          </cell>
          <cell r="CK45"/>
          <cell r="CL45">
            <v>2019</v>
          </cell>
          <cell r="CM45"/>
        </row>
        <row r="46">
          <cell r="B46" t="str">
            <v>044</v>
          </cell>
          <cell r="C46" t="str">
            <v>Ｊ＆Ｔ環境株式会社</v>
          </cell>
          <cell r="D46">
            <v>2019</v>
          </cell>
          <cell r="E46" t="str">
            <v>1号3号</v>
          </cell>
          <cell r="F46">
            <v>1388044</v>
          </cell>
          <cell r="G46">
            <v>1388044</v>
          </cell>
          <cell r="H46"/>
          <cell r="I46" t="str">
            <v>横浜市鶴見区弁天町３番地１</v>
          </cell>
          <cell r="J46" t="str">
            <v>Ｊ＆Ｔ環境株式会社</v>
          </cell>
          <cell r="K46" t="str">
            <v>代表取締役　露口　哲男</v>
          </cell>
          <cell r="L46" t="str">
            <v>Ｊ＆Ｔ環境株式会社</v>
          </cell>
          <cell r="M46" t="str">
            <v>代表取締役　露口　哲男</v>
          </cell>
          <cell r="N46" t="str">
            <v>横浜市鶴見区弁天町３番地１</v>
          </cell>
          <cell r="O46" t="str">
            <v>Ｒ サービス業（他に分類されないもの）</v>
          </cell>
          <cell r="P46" t="str">
            <v>８８ 廃棄物処理業</v>
          </cell>
          <cell r="Q46" t="str">
            <v>1号</v>
          </cell>
          <cell r="R46"/>
          <cell r="S46" t="str">
            <v>3号</v>
          </cell>
          <cell r="T46"/>
          <cell r="U46">
            <v>1736.723508419436</v>
          </cell>
          <cell r="V46">
            <v>6</v>
          </cell>
          <cell r="W46">
            <v>1</v>
          </cell>
          <cell r="X46">
            <v>106</v>
          </cell>
          <cell r="Y46">
            <v>2019</v>
          </cell>
          <cell r="Z46">
            <v>2021</v>
          </cell>
          <cell r="AA46">
            <v>2021</v>
          </cell>
          <cell r="AB46"/>
          <cell r="AC46"/>
          <cell r="AD46" t="str">
            <v>有</v>
          </cell>
          <cell r="AE46" t="str">
            <v>　本社</v>
          </cell>
          <cell r="AF46" t="str">
            <v xml:space="preserve">  横浜市鶴見区小野町６１番１号　小野町ビル4F</v>
          </cell>
          <cell r="AG46" t="str">
            <v>　８：００～１６：４５（土曜日、日曜日、会社の所定休日は除く）</v>
          </cell>
          <cell r="AH46"/>
          <cell r="AI46"/>
          <cell r="AJ46">
            <v>2018</v>
          </cell>
          <cell r="AK46">
            <v>2102</v>
          </cell>
          <cell r="AL46">
            <v>3028</v>
          </cell>
          <cell r="AM46">
            <v>7.76</v>
          </cell>
          <cell r="AN46" t="str">
            <v>千t</v>
          </cell>
          <cell r="AO46">
            <v>2021</v>
          </cell>
          <cell r="AP46">
            <v>2102</v>
          </cell>
          <cell r="AQ46">
            <v>0</v>
          </cell>
          <cell r="AR46">
            <v>3028</v>
          </cell>
          <cell r="AS46">
            <v>0</v>
          </cell>
          <cell r="AT46">
            <v>7.5271999999999997</v>
          </cell>
          <cell r="AU46" t="str">
            <v>千t</v>
          </cell>
          <cell r="AV46">
            <v>3</v>
          </cell>
          <cell r="AW46">
            <v>2019</v>
          </cell>
          <cell r="AX46">
            <v>1848</v>
          </cell>
          <cell r="AY46">
            <v>12.08</v>
          </cell>
          <cell r="AZ46">
            <v>3096</v>
          </cell>
          <cell r="BA46">
            <v>-2.25</v>
          </cell>
          <cell r="BB46">
            <v>8.68</v>
          </cell>
          <cell r="BC46" t="str">
            <v>千t</v>
          </cell>
          <cell r="BD46">
            <v>-11.86</v>
          </cell>
          <cell r="BE46">
            <v>2020</v>
          </cell>
          <cell r="BF46">
            <v>2085</v>
          </cell>
          <cell r="BG46">
            <v>0.8</v>
          </cell>
          <cell r="BH46">
            <v>3326</v>
          </cell>
          <cell r="BI46">
            <v>-9.85</v>
          </cell>
          <cell r="BJ46">
            <v>12.3</v>
          </cell>
          <cell r="BK46" t="str">
            <v>千t</v>
          </cell>
          <cell r="BL46">
            <v>-58.51</v>
          </cell>
          <cell r="BM46">
            <v>2021</v>
          </cell>
          <cell r="BN46">
            <v>2025</v>
          </cell>
          <cell r="BO46">
            <v>3.66</v>
          </cell>
          <cell r="BP46">
            <v>2427</v>
          </cell>
          <cell r="BQ46">
            <v>19.84</v>
          </cell>
          <cell r="BR46">
            <v>11.89</v>
          </cell>
          <cell r="BS46" t="str">
            <v>千t</v>
          </cell>
          <cell r="BT46">
            <v>-53.23</v>
          </cell>
          <cell r="BU46" t="str">
            <v>目標を上回った</v>
          </cell>
          <cell r="BV46" t="str">
            <v>なし</v>
          </cell>
          <cell r="BW46" t="str">
            <v>ほぼ変動無し</v>
          </cell>
          <cell r="BX46"/>
          <cell r="BY46">
            <v>2018</v>
          </cell>
          <cell r="BZ46">
            <v>2061</v>
          </cell>
          <cell r="CA46">
            <v>2061</v>
          </cell>
          <cell r="CB46">
            <v>15.41</v>
          </cell>
          <cell r="CC46" t="str">
            <v>千t</v>
          </cell>
          <cell r="CD46">
            <v>2021</v>
          </cell>
          <cell r="CE46">
            <v>2061</v>
          </cell>
          <cell r="CF46">
            <v>0</v>
          </cell>
          <cell r="CG46">
            <v>2061</v>
          </cell>
          <cell r="CH46">
            <v>0</v>
          </cell>
          <cell r="CI46">
            <v>15.0059</v>
          </cell>
          <cell r="CJ46" t="str">
            <v>千t</v>
          </cell>
          <cell r="CK46">
            <v>2.62</v>
          </cell>
          <cell r="CL46">
            <v>2019</v>
          </cell>
          <cell r="CM46">
            <v>1925</v>
          </cell>
        </row>
        <row r="47">
          <cell r="B47" t="str">
            <v>045</v>
          </cell>
          <cell r="C47" t="str">
            <v>株式会社東芝</v>
          </cell>
          <cell r="D47">
            <v>2019</v>
          </cell>
          <cell r="E47" t="str">
            <v>1号</v>
          </cell>
          <cell r="F47">
            <v>1028045</v>
          </cell>
          <cell r="G47">
            <v>1028045</v>
          </cell>
          <cell r="H47">
            <v>44771</v>
          </cell>
          <cell r="I47" t="str">
            <v>東京都港区芝浦一丁目1番1号</v>
          </cell>
          <cell r="J47" t="str">
            <v>株式会社東芝</v>
          </cell>
          <cell r="K47" t="str">
            <v>代表執行役社長 CEO　島田　太郎</v>
          </cell>
          <cell r="L47" t="str">
            <v>株式会社東芝</v>
          </cell>
          <cell r="M47" t="str">
            <v>代表執行役社長 CEO　島田　太郎</v>
          </cell>
          <cell r="N47" t="str">
            <v>東京都港区芝浦一丁目１番１号</v>
          </cell>
          <cell r="O47" t="str">
            <v>Ｅ 製造業</v>
          </cell>
          <cell r="P47" t="str">
            <v>２９ 電気機械器具製造業</v>
          </cell>
          <cell r="Q47" t="str">
            <v>1号</v>
          </cell>
          <cell r="R47"/>
          <cell r="S47"/>
          <cell r="T47"/>
          <cell r="U47">
            <v>6452.611476</v>
          </cell>
          <cell r="V47">
            <v>3</v>
          </cell>
          <cell r="W47">
            <v>2</v>
          </cell>
          <cell r="X47"/>
          <cell r="Y47">
            <v>2019</v>
          </cell>
          <cell r="Z47">
            <v>2021</v>
          </cell>
          <cell r="AA47">
            <v>2021</v>
          </cell>
          <cell r="AB47"/>
          <cell r="AC47"/>
          <cell r="AD47" t="str">
            <v>有</v>
          </cell>
          <cell r="AE47" t="str">
            <v>本社　環境推進室</v>
          </cell>
          <cell r="AF47" t="str">
            <v>東京都港区芝浦１－１－１　</v>
          </cell>
          <cell r="AG47" t="str">
            <v>９：００～１７：００</v>
          </cell>
          <cell r="AH47"/>
          <cell r="AI47"/>
          <cell r="AJ47">
            <v>2018</v>
          </cell>
          <cell r="AK47">
            <v>36403</v>
          </cell>
          <cell r="AL47">
            <v>35449</v>
          </cell>
          <cell r="AM47"/>
          <cell r="AN47"/>
          <cell r="AO47">
            <v>2021</v>
          </cell>
          <cell r="AP47">
            <v>36403</v>
          </cell>
          <cell r="AQ47">
            <v>0</v>
          </cell>
          <cell r="AR47">
            <v>35449</v>
          </cell>
          <cell r="AS47">
            <v>0</v>
          </cell>
          <cell r="AT47"/>
          <cell r="AU47"/>
          <cell r="AV47">
            <v>2.9</v>
          </cell>
          <cell r="AW47">
            <v>2019</v>
          </cell>
          <cell r="AX47">
            <v>15384</v>
          </cell>
          <cell r="AY47">
            <v>57.73</v>
          </cell>
          <cell r="AZ47">
            <v>15102</v>
          </cell>
          <cell r="BA47">
            <v>57.39</v>
          </cell>
          <cell r="BB47"/>
          <cell r="BC47" t="str">
            <v/>
          </cell>
          <cell r="BD47">
            <v>45.8</v>
          </cell>
          <cell r="BE47">
            <v>2020</v>
          </cell>
          <cell r="BF47">
            <v>14782</v>
          </cell>
          <cell r="BG47">
            <v>59.39</v>
          </cell>
          <cell r="BH47">
            <v>13766</v>
          </cell>
          <cell r="BI47">
            <v>61.16</v>
          </cell>
          <cell r="BJ47"/>
          <cell r="BK47" t="str">
            <v/>
          </cell>
          <cell r="BL47">
            <v>45.1</v>
          </cell>
          <cell r="BM47">
            <v>2021</v>
          </cell>
          <cell r="BN47">
            <v>11638</v>
          </cell>
          <cell r="BO47">
            <v>68.03</v>
          </cell>
          <cell r="BP47">
            <v>11562</v>
          </cell>
          <cell r="BQ47">
            <v>67.38</v>
          </cell>
          <cell r="BR47"/>
          <cell r="BS47" t="str">
            <v/>
          </cell>
          <cell r="BT47" t="str">
            <v/>
          </cell>
          <cell r="BU47" t="str">
            <v>目標を上回った</v>
          </cell>
          <cell r="BV47" t="str">
            <v>なし</v>
          </cell>
          <cell r="BW47" t="str">
            <v>増</v>
          </cell>
          <cell r="BX47" t="str">
            <v>アフターコロナに対する体制の整備および運用、CGS設備の稼働</v>
          </cell>
          <cell r="BY47">
            <v>2018</v>
          </cell>
          <cell r="BZ47"/>
          <cell r="CA47"/>
          <cell r="CB47"/>
          <cell r="CC47"/>
          <cell r="CD47">
            <v>2021</v>
          </cell>
          <cell r="CE47"/>
          <cell r="CF47" t="str">
            <v/>
          </cell>
          <cell r="CG47"/>
          <cell r="CH47" t="str">
            <v/>
          </cell>
          <cell r="CI47"/>
          <cell r="CJ47" t="str">
            <v/>
          </cell>
          <cell r="CK47"/>
          <cell r="CL47">
            <v>2019</v>
          </cell>
          <cell r="CM47"/>
        </row>
        <row r="48">
          <cell r="B48" t="str">
            <v>046</v>
          </cell>
          <cell r="C48" t="str">
            <v>芝浦メカトロニクス株式会社</v>
          </cell>
          <cell r="D48">
            <v>2019</v>
          </cell>
          <cell r="E48" t="str">
            <v>1号</v>
          </cell>
          <cell r="F48">
            <v>1029046</v>
          </cell>
          <cell r="G48">
            <v>1029046</v>
          </cell>
          <cell r="H48">
            <v>44769</v>
          </cell>
          <cell r="I48" t="str">
            <v>神奈川県横浜市栄区笠間2-5-1</v>
          </cell>
          <cell r="J48" t="str">
            <v>芝浦メカトロニクス株式会社</v>
          </cell>
          <cell r="K48" t="str">
            <v>代表取締役社長執行役員　今村　圭吾</v>
          </cell>
          <cell r="L48" t="str">
            <v>芝浦メカトロニクス株式会社</v>
          </cell>
          <cell r="M48" t="str">
            <v>代表取締役社長執行役員　今村　圭吾</v>
          </cell>
          <cell r="N48" t="str">
            <v>神奈川県横浜市栄区笠間2-5-1</v>
          </cell>
          <cell r="O48" t="str">
            <v>Ｅ 製造業</v>
          </cell>
          <cell r="P48" t="str">
            <v>２９ 電気機械器具製造業</v>
          </cell>
          <cell r="Q48" t="str">
            <v>1号</v>
          </cell>
          <cell r="R48"/>
          <cell r="S48"/>
          <cell r="T48"/>
          <cell r="U48">
            <v>1619.3574614640004</v>
          </cell>
          <cell r="V48">
            <v>1</v>
          </cell>
          <cell r="W48">
            <v>1</v>
          </cell>
          <cell r="X48"/>
          <cell r="Y48">
            <v>2019</v>
          </cell>
          <cell r="Z48">
            <v>2021</v>
          </cell>
          <cell r="AA48">
            <v>2021</v>
          </cell>
          <cell r="AB48"/>
          <cell r="AC48"/>
          <cell r="AD48" t="str">
            <v>有</v>
          </cell>
          <cell r="AE48" t="str">
            <v>芝浦メカトロニクス㈱横浜事業所</v>
          </cell>
          <cell r="AF48" t="str">
            <v>横浜市栄区笠間2-5-1</v>
          </cell>
          <cell r="AG48" t="str">
            <v>9：00～17：00</v>
          </cell>
          <cell r="AH48"/>
          <cell r="AI48"/>
          <cell r="AJ48">
            <v>2018</v>
          </cell>
          <cell r="AK48">
            <v>3598</v>
          </cell>
          <cell r="AL48">
            <v>3501</v>
          </cell>
          <cell r="AM48">
            <v>87.61</v>
          </cell>
          <cell r="AN48" t="str">
            <v>億円</v>
          </cell>
          <cell r="AO48">
            <v>2021</v>
          </cell>
          <cell r="AP48">
            <v>3300</v>
          </cell>
          <cell r="AQ48">
            <v>8.2799999999999994</v>
          </cell>
          <cell r="AR48">
            <v>3210.4169999999999</v>
          </cell>
          <cell r="AS48">
            <v>8.3000000000000007</v>
          </cell>
          <cell r="AT48">
            <v>85</v>
          </cell>
          <cell r="AU48" t="str">
            <v>億円</v>
          </cell>
          <cell r="AV48">
            <v>2.97</v>
          </cell>
          <cell r="AW48">
            <v>2019</v>
          </cell>
          <cell r="AX48">
            <v>3475</v>
          </cell>
          <cell r="AY48">
            <v>3.41</v>
          </cell>
          <cell r="AZ48">
            <v>3330</v>
          </cell>
          <cell r="BA48">
            <v>4.88</v>
          </cell>
          <cell r="BB48">
            <v>86.7</v>
          </cell>
          <cell r="BC48" t="str">
            <v>億円</v>
          </cell>
          <cell r="BD48">
            <v>1.03</v>
          </cell>
          <cell r="BE48">
            <v>2020</v>
          </cell>
          <cell r="BF48">
            <v>3189</v>
          </cell>
          <cell r="BG48">
            <v>11.36</v>
          </cell>
          <cell r="BH48">
            <v>2969</v>
          </cell>
          <cell r="BI48">
            <v>15.19</v>
          </cell>
          <cell r="BJ48">
            <v>92.06</v>
          </cell>
          <cell r="BK48" t="str">
            <v>億円</v>
          </cell>
          <cell r="BL48">
            <v>-5.08</v>
          </cell>
          <cell r="BM48">
            <v>2021</v>
          </cell>
          <cell r="BN48">
            <v>2816</v>
          </cell>
          <cell r="BO48">
            <v>21.73</v>
          </cell>
          <cell r="BP48">
            <v>2791</v>
          </cell>
          <cell r="BQ48">
            <v>20.27</v>
          </cell>
          <cell r="BR48">
            <v>80.510000000000005</v>
          </cell>
          <cell r="BS48" t="str">
            <v>億円</v>
          </cell>
          <cell r="BT48">
            <v>8.1</v>
          </cell>
          <cell r="BU48" t="str">
            <v>目標を上回った</v>
          </cell>
          <cell r="BV48" t="str">
            <v>なし</v>
          </cell>
          <cell r="BW48" t="str">
            <v>増</v>
          </cell>
          <cell r="BX48" t="str">
            <v>エネルギー負荷の高い設備の入替
こまめな省エネ施策の実施</v>
          </cell>
          <cell r="BY48">
            <v>2018</v>
          </cell>
          <cell r="BZ48"/>
          <cell r="CA48"/>
          <cell r="CB48"/>
          <cell r="CC48"/>
          <cell r="CD48">
            <v>2021</v>
          </cell>
          <cell r="CE48"/>
          <cell r="CF48" t="str">
            <v/>
          </cell>
          <cell r="CG48"/>
          <cell r="CH48" t="str">
            <v/>
          </cell>
          <cell r="CI48"/>
          <cell r="CJ48" t="str">
            <v/>
          </cell>
          <cell r="CK48"/>
          <cell r="CL48">
            <v>2019</v>
          </cell>
          <cell r="CM48"/>
        </row>
        <row r="49">
          <cell r="B49" t="str">
            <v>047</v>
          </cell>
          <cell r="C49" t="str">
            <v>第一屋製パン株式会社</v>
          </cell>
          <cell r="D49">
            <v>2019</v>
          </cell>
          <cell r="E49" t="str">
            <v>1号</v>
          </cell>
          <cell r="F49">
            <v>1009047</v>
          </cell>
          <cell r="G49">
            <v>1009047</v>
          </cell>
          <cell r="H49"/>
          <cell r="I49" t="str">
            <v>東京都小平市小川東町3-6-1</v>
          </cell>
          <cell r="J49" t="str">
            <v>第一屋製パン株式会社</v>
          </cell>
          <cell r="K49" t="str">
            <v>代表取締役社長　細貝　正統</v>
          </cell>
          <cell r="L49" t="str">
            <v>第一屋製パン株式会社</v>
          </cell>
          <cell r="M49" t="str">
            <v>代表取締役社長　細貝　正統</v>
          </cell>
          <cell r="N49" t="str">
            <v>東京都小平市小川東町3-6-1</v>
          </cell>
          <cell r="O49" t="str">
            <v>Ｅ 製造業</v>
          </cell>
          <cell r="P49" t="str">
            <v>０９ 食料品製造業</v>
          </cell>
          <cell r="Q49" t="str">
            <v>1号</v>
          </cell>
          <cell r="R49"/>
          <cell r="S49"/>
          <cell r="T49"/>
          <cell r="U49">
            <v>1483.8917229479998</v>
          </cell>
          <cell r="V49">
            <v>1</v>
          </cell>
          <cell r="W49">
            <v>1</v>
          </cell>
          <cell r="X49"/>
          <cell r="Y49">
            <v>2019</v>
          </cell>
          <cell r="Z49">
            <v>2021</v>
          </cell>
          <cell r="AA49">
            <v>2021</v>
          </cell>
          <cell r="AB49"/>
          <cell r="AC49"/>
          <cell r="AD49" t="str">
            <v>有</v>
          </cell>
          <cell r="AE49" t="str">
            <v>第一屋製パン株式会社　横浜工場</v>
          </cell>
          <cell r="AF49" t="str">
            <v>横浜市戸塚区平戸町100</v>
          </cell>
          <cell r="AG49" t="str">
            <v>9:00～17:00</v>
          </cell>
          <cell r="AH49"/>
          <cell r="AI49"/>
          <cell r="AJ49">
            <v>2018</v>
          </cell>
          <cell r="AK49">
            <v>2916</v>
          </cell>
          <cell r="AL49">
            <v>2877</v>
          </cell>
          <cell r="AM49">
            <v>59.36</v>
          </cell>
          <cell r="AN49" t="str">
            <v>千袋</v>
          </cell>
          <cell r="AO49">
            <v>2021</v>
          </cell>
          <cell r="AP49">
            <v>2770</v>
          </cell>
          <cell r="AQ49">
            <v>5</v>
          </cell>
          <cell r="AR49">
            <v>2770</v>
          </cell>
          <cell r="AS49">
            <v>3.71</v>
          </cell>
          <cell r="AT49">
            <v>56.396000000000001</v>
          </cell>
          <cell r="AU49" t="str">
            <v>千袋</v>
          </cell>
          <cell r="AV49">
            <v>4.99</v>
          </cell>
          <cell r="AW49">
            <v>2019</v>
          </cell>
          <cell r="AX49">
            <v>2951</v>
          </cell>
          <cell r="AY49">
            <v>-1.21</v>
          </cell>
          <cell r="AZ49">
            <v>2890</v>
          </cell>
          <cell r="BA49">
            <v>-0.46</v>
          </cell>
          <cell r="BB49">
            <v>66.36</v>
          </cell>
          <cell r="BC49" t="str">
            <v>千袋</v>
          </cell>
          <cell r="BD49">
            <v>-11.8</v>
          </cell>
          <cell r="BE49">
            <v>2020</v>
          </cell>
          <cell r="BF49">
            <v>2769</v>
          </cell>
          <cell r="BG49">
            <v>5.04</v>
          </cell>
          <cell r="BH49">
            <v>2674</v>
          </cell>
          <cell r="BI49">
            <v>7.05</v>
          </cell>
          <cell r="BJ49">
            <v>64.739999999999995</v>
          </cell>
          <cell r="BK49" t="str">
            <v>千袋</v>
          </cell>
          <cell r="BL49">
            <v>-9.07</v>
          </cell>
          <cell r="BM49">
            <v>2021</v>
          </cell>
          <cell r="BN49">
            <v>2770</v>
          </cell>
          <cell r="BO49">
            <v>5</v>
          </cell>
          <cell r="BP49">
            <v>1432</v>
          </cell>
          <cell r="BQ49">
            <v>50.22</v>
          </cell>
          <cell r="BR49">
            <v>64.739999999999995</v>
          </cell>
          <cell r="BS49" t="str">
            <v>千袋</v>
          </cell>
          <cell r="BT49">
            <v>-9.07</v>
          </cell>
          <cell r="BU49" t="str">
            <v>目標を下回った</v>
          </cell>
          <cell r="BV49" t="str">
            <v>なし</v>
          </cell>
          <cell r="BW49" t="str">
            <v>減</v>
          </cell>
          <cell r="BX49" t="str">
            <v>高効率の冷凍機及び照明のLED灯への更新を進めている。
生産数量の減少。</v>
          </cell>
          <cell r="BY49">
            <v>2018</v>
          </cell>
          <cell r="BZ49"/>
          <cell r="CA49"/>
          <cell r="CB49"/>
          <cell r="CC49"/>
          <cell r="CD49">
            <v>2021</v>
          </cell>
          <cell r="CE49"/>
          <cell r="CF49" t="str">
            <v/>
          </cell>
          <cell r="CG49"/>
          <cell r="CH49" t="str">
            <v/>
          </cell>
          <cell r="CI49"/>
          <cell r="CJ49" t="str">
            <v/>
          </cell>
          <cell r="CK49"/>
          <cell r="CL49">
            <v>2019</v>
          </cell>
          <cell r="CM49"/>
        </row>
        <row r="50">
          <cell r="B50" t="str">
            <v>050</v>
          </cell>
          <cell r="C50" t="str">
            <v>新横浜ステーション開発株式会社</v>
          </cell>
          <cell r="D50">
            <v>2019</v>
          </cell>
          <cell r="E50" t="str">
            <v>1号</v>
          </cell>
          <cell r="F50">
            <v>1069050</v>
          </cell>
          <cell r="G50">
            <v>1069050</v>
          </cell>
          <cell r="H50">
            <v>44770</v>
          </cell>
          <cell r="I50" t="str">
            <v>横浜市港北区新横浜二丁目4番地1</v>
          </cell>
          <cell r="J50" t="str">
            <v>新横浜ステーション開発株式会社</v>
          </cell>
          <cell r="K50" t="str">
            <v>代表取締役社長　藤川　紳　　　</v>
          </cell>
          <cell r="L50" t="str">
            <v>新横浜ステーション開発株式会社</v>
          </cell>
          <cell r="M50" t="str">
            <v>代表取締役社長　藤川　紳</v>
          </cell>
          <cell r="N50" t="str">
            <v>横浜市港北区新横浜二丁目4番地1</v>
          </cell>
          <cell r="O50" t="str">
            <v>Ｋ 不動産業、物品賃貸業</v>
          </cell>
          <cell r="P50" t="str">
            <v>６９ 不動産賃貸業・管理業</v>
          </cell>
          <cell r="Q50" t="str">
            <v>1号</v>
          </cell>
          <cell r="R50"/>
          <cell r="S50"/>
          <cell r="T50"/>
          <cell r="U50">
            <v>2891.3986885379995</v>
          </cell>
          <cell r="V50">
            <v>3</v>
          </cell>
          <cell r="W50">
            <v>1</v>
          </cell>
          <cell r="X50"/>
          <cell r="Y50">
            <v>2019</v>
          </cell>
          <cell r="Z50">
            <v>2021</v>
          </cell>
          <cell r="AA50">
            <v>2021</v>
          </cell>
          <cell r="AB50"/>
          <cell r="AC50"/>
          <cell r="AD50" t="str">
            <v>有</v>
          </cell>
          <cell r="AE50" t="str">
            <v>新横浜中央ビル　地下１階防災センター</v>
          </cell>
          <cell r="AF50" t="str">
            <v>横浜市港北区新横浜２－１００－４５</v>
          </cell>
          <cell r="AG50" t="str">
            <v>１１時～１７時</v>
          </cell>
          <cell r="AH50"/>
          <cell r="AI50"/>
          <cell r="AJ50">
            <v>2018</v>
          </cell>
          <cell r="AK50">
            <v>6132</v>
          </cell>
          <cell r="AL50">
            <v>6090</v>
          </cell>
          <cell r="AM50"/>
          <cell r="AN50"/>
          <cell r="AO50">
            <v>2021</v>
          </cell>
          <cell r="AP50">
            <v>5950</v>
          </cell>
          <cell r="AQ50">
            <v>2.96</v>
          </cell>
          <cell r="AR50">
            <v>5907</v>
          </cell>
          <cell r="AS50">
            <v>3</v>
          </cell>
          <cell r="AT50"/>
          <cell r="AU50"/>
          <cell r="AV50"/>
          <cell r="AW50">
            <v>2019</v>
          </cell>
          <cell r="AX50">
            <v>5810</v>
          </cell>
          <cell r="AY50">
            <v>5.25</v>
          </cell>
          <cell r="AZ50">
            <v>5589</v>
          </cell>
          <cell r="BA50">
            <v>8.2200000000000006</v>
          </cell>
          <cell r="BB50"/>
          <cell r="BC50" t="str">
            <v/>
          </cell>
          <cell r="BD50" t="str">
            <v/>
          </cell>
          <cell r="BE50">
            <v>2020</v>
          </cell>
          <cell r="BF50">
            <v>5090</v>
          </cell>
          <cell r="BG50">
            <v>16.989999999999998</v>
          </cell>
          <cell r="BH50">
            <v>4684</v>
          </cell>
          <cell r="BI50">
            <v>23.08</v>
          </cell>
          <cell r="BJ50"/>
          <cell r="BK50" t="str">
            <v/>
          </cell>
          <cell r="BL50" t="str">
            <v/>
          </cell>
          <cell r="BM50">
            <v>2021</v>
          </cell>
          <cell r="BN50">
            <v>4802</v>
          </cell>
          <cell r="BO50">
            <v>21.68</v>
          </cell>
          <cell r="BP50">
            <v>4569</v>
          </cell>
          <cell r="BQ50">
            <v>24.97</v>
          </cell>
          <cell r="BR50"/>
          <cell r="BS50" t="str">
            <v/>
          </cell>
          <cell r="BT50" t="str">
            <v/>
          </cell>
          <cell r="BU50" t="str">
            <v>目標を上回った</v>
          </cell>
          <cell r="BV50" t="str">
            <v>あり</v>
          </cell>
          <cell r="BW50" t="str">
            <v>ほぼ変動無し</v>
          </cell>
          <cell r="BX50" t="str">
            <v>2018年度に比べ、基礎排出係数(t-CO₂)が低いため。
中部電力ミライズ0.476(2018年度)→0.406(2021年度)
東京電力エナジーパートナー0.476(2018年度)→0.406(2021年度)</v>
          </cell>
          <cell r="BY50">
            <v>2018</v>
          </cell>
          <cell r="BZ50"/>
          <cell r="CA50"/>
          <cell r="CB50"/>
          <cell r="CC50"/>
          <cell r="CD50">
            <v>2021</v>
          </cell>
          <cell r="CE50"/>
          <cell r="CF50" t="str">
            <v/>
          </cell>
          <cell r="CG50"/>
          <cell r="CH50" t="str">
            <v/>
          </cell>
          <cell r="CI50"/>
          <cell r="CJ50" t="str">
            <v/>
          </cell>
          <cell r="CK50"/>
          <cell r="CL50">
            <v>2019</v>
          </cell>
          <cell r="CM50"/>
        </row>
        <row r="51">
          <cell r="B51" t="str">
            <v>051</v>
          </cell>
          <cell r="C51" t="str">
            <v>ライフカード株式会社</v>
          </cell>
          <cell r="D51">
            <v>2019</v>
          </cell>
          <cell r="E51" t="str">
            <v>1号</v>
          </cell>
          <cell r="F51">
            <v>1064051</v>
          </cell>
          <cell r="G51">
            <v>1064051</v>
          </cell>
          <cell r="H51">
            <v>44769</v>
          </cell>
          <cell r="I51" t="str">
            <v>横浜市青葉区荏田西1-3-20</v>
          </cell>
          <cell r="J51" t="str">
            <v>ライフカード株式会社</v>
          </cell>
          <cell r="K51" t="str">
            <v>代表取締役　北之坊　敏泰</v>
          </cell>
          <cell r="L51" t="str">
            <v>ライフカード株式会社</v>
          </cell>
          <cell r="M51" t="str">
            <v>代表取締役　北之坊　敏泰</v>
          </cell>
          <cell r="N51" t="str">
            <v>東京都港区芝二丁目31番19号　バンザイビル</v>
          </cell>
          <cell r="O51" t="str">
            <v>Ｊ 金融業・保険業</v>
          </cell>
          <cell r="P51" t="str">
            <v>６４ 貸金業、クレジットカード業等非預金信用機関</v>
          </cell>
          <cell r="Q51" t="str">
            <v>1号</v>
          </cell>
          <cell r="R51"/>
          <cell r="S51"/>
          <cell r="T51"/>
          <cell r="U51">
            <v>1445.153103702</v>
          </cell>
          <cell r="V51">
            <v>1</v>
          </cell>
          <cell r="W51">
            <v>1</v>
          </cell>
          <cell r="X51"/>
          <cell r="Y51">
            <v>2019</v>
          </cell>
          <cell r="Z51">
            <v>2021</v>
          </cell>
          <cell r="AA51">
            <v>2021</v>
          </cell>
          <cell r="AB51"/>
          <cell r="AC51"/>
          <cell r="AD51" t="str">
            <v>有</v>
          </cell>
          <cell r="AE51" t="str">
            <v>ライフカード株式会社本社内</v>
          </cell>
          <cell r="AF51" t="str">
            <v>東京都港区芝2丁目31-19　バンザイビル３F　総務部</v>
          </cell>
          <cell r="AG51" t="str">
            <v>10:00～16:00</v>
          </cell>
          <cell r="AH51"/>
          <cell r="AI51"/>
          <cell r="AJ51">
            <v>2018</v>
          </cell>
          <cell r="AK51">
            <v>2977</v>
          </cell>
          <cell r="AL51">
            <v>2899</v>
          </cell>
          <cell r="AM51">
            <v>152.04</v>
          </cell>
          <cell r="AN51" t="str">
            <v>千㎡</v>
          </cell>
          <cell r="AO51">
            <v>2021</v>
          </cell>
          <cell r="AP51">
            <v>2889</v>
          </cell>
          <cell r="AQ51">
            <v>2.95</v>
          </cell>
          <cell r="AR51">
            <v>2812</v>
          </cell>
          <cell r="AS51">
            <v>3</v>
          </cell>
          <cell r="AT51">
            <v>147.5</v>
          </cell>
          <cell r="AU51" t="str">
            <v>千㎡</v>
          </cell>
          <cell r="AV51">
            <v>2.98</v>
          </cell>
          <cell r="AW51">
            <v>2019</v>
          </cell>
          <cell r="AX51">
            <v>2914</v>
          </cell>
          <cell r="AY51">
            <v>2.11</v>
          </cell>
          <cell r="AZ51">
            <v>2799</v>
          </cell>
          <cell r="BA51">
            <v>3.44</v>
          </cell>
          <cell r="BB51">
            <v>148.83000000000001</v>
          </cell>
          <cell r="BC51" t="str">
            <v>千㎡</v>
          </cell>
          <cell r="BD51">
            <v>2.11</v>
          </cell>
          <cell r="BE51">
            <v>2020</v>
          </cell>
          <cell r="BF51">
            <v>2947</v>
          </cell>
          <cell r="BG51">
            <v>1</v>
          </cell>
          <cell r="BH51">
            <v>2758</v>
          </cell>
          <cell r="BI51">
            <v>4.8600000000000003</v>
          </cell>
          <cell r="BJ51">
            <v>150.51</v>
          </cell>
          <cell r="BK51" t="str">
            <v>千㎡</v>
          </cell>
          <cell r="BL51">
            <v>1</v>
          </cell>
          <cell r="BM51">
            <v>2021</v>
          </cell>
          <cell r="BN51">
            <v>2596</v>
          </cell>
          <cell r="BO51">
            <v>12.79</v>
          </cell>
          <cell r="BP51">
            <v>2575</v>
          </cell>
          <cell r="BQ51">
            <v>11.17</v>
          </cell>
          <cell r="BR51">
            <v>132.53</v>
          </cell>
          <cell r="BS51" t="str">
            <v>千㎡</v>
          </cell>
          <cell r="BT51">
            <v>12.83</v>
          </cell>
          <cell r="BU51" t="str">
            <v>目標を上回った</v>
          </cell>
          <cell r="BV51" t="str">
            <v>なし</v>
          </cell>
          <cell r="BW51" t="str">
            <v>ほぼ変動無し</v>
          </cell>
          <cell r="BX51" t="str">
            <v>節電やＬＥＤ化や、新しいサーバー機器に入替え。</v>
          </cell>
          <cell r="BY51">
            <v>2018</v>
          </cell>
          <cell r="BZ51"/>
          <cell r="CA51"/>
          <cell r="CB51"/>
          <cell r="CC51"/>
          <cell r="CD51">
            <v>2021</v>
          </cell>
          <cell r="CE51"/>
          <cell r="CF51" t="str">
            <v/>
          </cell>
          <cell r="CG51"/>
          <cell r="CH51" t="str">
            <v/>
          </cell>
          <cell r="CI51"/>
          <cell r="CJ51" t="str">
            <v/>
          </cell>
          <cell r="CK51"/>
          <cell r="CL51">
            <v>2019</v>
          </cell>
          <cell r="CM51"/>
        </row>
        <row r="52">
          <cell r="B52" t="str">
            <v>053</v>
          </cell>
          <cell r="C52" t="str">
            <v>株式会社京急百貨店</v>
          </cell>
          <cell r="D52">
            <v>2019</v>
          </cell>
          <cell r="E52" t="str">
            <v>1号</v>
          </cell>
          <cell r="F52">
            <v>1056053</v>
          </cell>
          <cell r="G52">
            <v>1056053</v>
          </cell>
          <cell r="H52">
            <v>44768</v>
          </cell>
          <cell r="I52" t="str">
            <v>神奈川県横浜市港南区上大岡西１-６-１</v>
          </cell>
          <cell r="J52" t="str">
            <v>株式会社京急百貨店</v>
          </cell>
          <cell r="K52" t="str">
            <v>取締役社長　竹谷　英樹</v>
          </cell>
          <cell r="L52" t="str">
            <v>株式会社京急百貨店</v>
          </cell>
          <cell r="M52" t="str">
            <v>取締役社長　竹谷　英樹</v>
          </cell>
          <cell r="N52" t="str">
            <v>〒233-8556　神奈川県横浜市港南区上大岡西１-６-１</v>
          </cell>
          <cell r="O52" t="str">
            <v>Ｉ 卸売・小売業</v>
          </cell>
          <cell r="P52" t="str">
            <v>５６ 各種商品小売業</v>
          </cell>
          <cell r="Q52" t="str">
            <v>1号</v>
          </cell>
          <cell r="R52"/>
          <cell r="S52"/>
          <cell r="T52"/>
          <cell r="U52">
            <v>5012.2653300000002</v>
          </cell>
          <cell r="V52">
            <v>4</v>
          </cell>
          <cell r="W52">
            <v>1</v>
          </cell>
          <cell r="X52"/>
          <cell r="Y52">
            <v>2019</v>
          </cell>
          <cell r="Z52">
            <v>2021</v>
          </cell>
          <cell r="AA52">
            <v>2021</v>
          </cell>
          <cell r="AB52"/>
          <cell r="AC52"/>
          <cell r="AD52" t="str">
            <v>有</v>
          </cell>
          <cell r="AE52" t="str">
            <v>商業棟防災センター</v>
          </cell>
          <cell r="AF52" t="str">
            <v>神奈川県横浜市港南区上大岡西１-６-１</v>
          </cell>
          <cell r="AG52" t="str">
            <v>営業日の10：00～20：00　※営業時間短縮日は営業終了1時間前まで</v>
          </cell>
          <cell r="AH52"/>
          <cell r="AI52"/>
          <cell r="AJ52">
            <v>2018</v>
          </cell>
          <cell r="AK52">
            <v>9816</v>
          </cell>
          <cell r="AL52">
            <v>9588</v>
          </cell>
          <cell r="AM52"/>
          <cell r="AN52"/>
          <cell r="AO52">
            <v>2021</v>
          </cell>
          <cell r="AP52">
            <v>9718</v>
          </cell>
          <cell r="AQ52">
            <v>0.99</v>
          </cell>
          <cell r="AR52">
            <v>9492</v>
          </cell>
          <cell r="AS52">
            <v>1</v>
          </cell>
          <cell r="AT52"/>
          <cell r="AU52"/>
          <cell r="AV52"/>
          <cell r="AW52">
            <v>2019</v>
          </cell>
          <cell r="AX52">
            <v>9748</v>
          </cell>
          <cell r="AY52">
            <v>0.69</v>
          </cell>
          <cell r="AZ52">
            <v>9395</v>
          </cell>
          <cell r="BA52">
            <v>2.0099999999999998</v>
          </cell>
          <cell r="BB52"/>
          <cell r="BC52" t="str">
            <v/>
          </cell>
          <cell r="BD52" t="str">
            <v/>
          </cell>
          <cell r="BE52">
            <v>2020</v>
          </cell>
          <cell r="BF52">
            <v>9117</v>
          </cell>
          <cell r="BG52">
            <v>7.12</v>
          </cell>
          <cell r="BH52">
            <v>8577</v>
          </cell>
          <cell r="BI52">
            <v>10.54</v>
          </cell>
          <cell r="BJ52"/>
          <cell r="BK52" t="str">
            <v/>
          </cell>
          <cell r="BL52" t="str">
            <v/>
          </cell>
          <cell r="BM52">
            <v>2021</v>
          </cell>
          <cell r="BN52">
            <v>8838</v>
          </cell>
          <cell r="BO52">
            <v>9.9600000000000009</v>
          </cell>
          <cell r="BP52">
            <v>8770</v>
          </cell>
          <cell r="BQ52">
            <v>8.5299999999999994</v>
          </cell>
          <cell r="BR52"/>
          <cell r="BS52" t="str">
            <v/>
          </cell>
          <cell r="BT52" t="str">
            <v/>
          </cell>
          <cell r="BU52" t="str">
            <v>目標を上回った</v>
          </cell>
          <cell r="BV52" t="str">
            <v>なし</v>
          </cell>
          <cell r="BW52" t="str">
            <v>減</v>
          </cell>
          <cell r="BX52" t="str">
            <v>省エネ対策は、運用面で積極的に実施した。しかし、新型コロナウィルス感染症の影響により、駅隣接の物販店舗において鉄道利用者がリモートワーク等で大幅に減少したことと、営業時間の短縮等の影響が重なり、事業活動量も減少した。</v>
          </cell>
          <cell r="BY52">
            <v>2018</v>
          </cell>
          <cell r="BZ52"/>
          <cell r="CA52"/>
          <cell r="CB52"/>
          <cell r="CC52"/>
          <cell r="CD52">
            <v>2021</v>
          </cell>
          <cell r="CE52"/>
          <cell r="CF52" t="str">
            <v/>
          </cell>
          <cell r="CG52"/>
          <cell r="CH52" t="str">
            <v/>
          </cell>
          <cell r="CI52"/>
          <cell r="CJ52" t="str">
            <v/>
          </cell>
          <cell r="CK52"/>
          <cell r="CL52">
            <v>2019</v>
          </cell>
          <cell r="CM52"/>
        </row>
        <row r="53">
          <cell r="B53" t="str">
            <v>054</v>
          </cell>
          <cell r="C53" t="str">
            <v>三菱重工業株式会社</v>
          </cell>
          <cell r="D53">
            <v>2019</v>
          </cell>
          <cell r="E53" t="str">
            <v>1号</v>
          </cell>
          <cell r="F53">
            <v>1025054</v>
          </cell>
          <cell r="G53">
            <v>1025054</v>
          </cell>
          <cell r="H53">
            <v>44761</v>
          </cell>
          <cell r="I53" t="str">
            <v>横浜市中区錦町12番地</v>
          </cell>
          <cell r="J53" t="str">
            <v>三菱重工業株式会社</v>
          </cell>
          <cell r="K53" t="str">
            <v>横浜製作所長　福田　雅之</v>
          </cell>
          <cell r="L53" t="str">
            <v>三菱重工業株式会社</v>
          </cell>
          <cell r="M53" t="str">
            <v>取締役社長　　泉澤　清次</v>
          </cell>
          <cell r="N53" t="str">
            <v>東京都千代田区丸の内三丁目２番３号</v>
          </cell>
          <cell r="O53" t="str">
            <v>Ｅ 製造業</v>
          </cell>
          <cell r="P53" t="str">
            <v>２５ はん用機械器具製造業</v>
          </cell>
          <cell r="Q53" t="str">
            <v>1号</v>
          </cell>
          <cell r="R53"/>
          <cell r="S53"/>
          <cell r="T53"/>
          <cell r="U53">
            <v>4525</v>
          </cell>
          <cell r="V53">
            <v>5</v>
          </cell>
          <cell r="W53">
            <v>2</v>
          </cell>
          <cell r="X53"/>
          <cell r="Y53">
            <v>2019</v>
          </cell>
          <cell r="Z53">
            <v>2021</v>
          </cell>
          <cell r="AA53">
            <v>2021</v>
          </cell>
          <cell r="AB53"/>
          <cell r="AC53"/>
          <cell r="AD53" t="str">
            <v>有</v>
          </cell>
          <cell r="AE53" t="str">
            <v>三菱重工業(株)横浜製作所本牧工場受付（本牧エネルギー・環境課）</v>
          </cell>
          <cell r="AF53" t="str">
            <v>横浜市中区錦町12番地</v>
          </cell>
          <cell r="AG53" t="str">
            <v>平日　10：00～16：00</v>
          </cell>
          <cell r="AH53"/>
          <cell r="AI53"/>
          <cell r="AJ53">
            <v>2018</v>
          </cell>
          <cell r="AK53">
            <v>8536</v>
          </cell>
          <cell r="AL53">
            <v>8346</v>
          </cell>
          <cell r="AM53"/>
          <cell r="AN53"/>
          <cell r="AO53">
            <v>2021</v>
          </cell>
          <cell r="AP53">
            <v>8280</v>
          </cell>
          <cell r="AQ53">
            <v>2.99</v>
          </cell>
          <cell r="AR53">
            <v>8096</v>
          </cell>
          <cell r="AS53">
            <v>2.99</v>
          </cell>
          <cell r="AT53"/>
          <cell r="AU53"/>
          <cell r="AV53"/>
          <cell r="AW53">
            <v>2019</v>
          </cell>
          <cell r="AX53">
            <v>8575</v>
          </cell>
          <cell r="AY53">
            <v>-0.46</v>
          </cell>
          <cell r="AZ53">
            <v>8354</v>
          </cell>
          <cell r="BA53">
            <v>-0.1</v>
          </cell>
          <cell r="BB53"/>
          <cell r="BC53" t="str">
            <v/>
          </cell>
          <cell r="BD53" t="str">
            <v/>
          </cell>
          <cell r="BE53">
            <v>2020</v>
          </cell>
          <cell r="BF53">
            <v>9911</v>
          </cell>
          <cell r="BG53">
            <v>-16.11</v>
          </cell>
          <cell r="BH53">
            <v>9591</v>
          </cell>
          <cell r="BI53">
            <v>-14.92</v>
          </cell>
          <cell r="BJ53"/>
          <cell r="BK53" t="str">
            <v/>
          </cell>
          <cell r="BL53" t="str">
            <v/>
          </cell>
          <cell r="BM53">
            <v>2021</v>
          </cell>
          <cell r="BN53">
            <v>8518</v>
          </cell>
          <cell r="BO53">
            <v>0.21</v>
          </cell>
          <cell r="BP53">
            <v>8465</v>
          </cell>
          <cell r="BQ53">
            <v>-1.43</v>
          </cell>
          <cell r="BR53"/>
          <cell r="BS53" t="str">
            <v/>
          </cell>
          <cell r="BT53" t="str">
            <v/>
          </cell>
          <cell r="BU53" t="str">
            <v>目標を下回った</v>
          </cell>
          <cell r="BV53" t="str">
            <v>なし</v>
          </cell>
          <cell r="BW53" t="str">
            <v>減</v>
          </cell>
          <cell r="BX53" t="str">
            <v>2021年10月に子会社の三菱パワー(株)を吸収し、当社への承継を行った為、旧三菱パワー分の排出量(1,292t-CO2)が追加となった。</v>
          </cell>
          <cell r="BY53">
            <v>2018</v>
          </cell>
          <cell r="BZ53"/>
          <cell r="CA53"/>
          <cell r="CB53"/>
          <cell r="CC53"/>
          <cell r="CD53">
            <v>2021</v>
          </cell>
          <cell r="CE53"/>
          <cell r="CF53" t="str">
            <v/>
          </cell>
          <cell r="CG53"/>
          <cell r="CH53" t="str">
            <v/>
          </cell>
          <cell r="CI53"/>
          <cell r="CJ53" t="str">
            <v/>
          </cell>
          <cell r="CK53"/>
          <cell r="CL53">
            <v>2019</v>
          </cell>
          <cell r="CM53"/>
        </row>
        <row r="54">
          <cell r="B54" t="str">
            <v>055</v>
          </cell>
          <cell r="C54" t="str">
            <v>みなとみらい二十一熱供給株式会社</v>
          </cell>
          <cell r="D54">
            <v>2019</v>
          </cell>
          <cell r="E54" t="str">
            <v>1号</v>
          </cell>
          <cell r="F54">
            <v>1035055</v>
          </cell>
          <cell r="G54">
            <v>1035055</v>
          </cell>
          <cell r="H54">
            <v>44770</v>
          </cell>
          <cell r="I54" t="str">
            <v>神奈川県横浜市中区桜木町1-1-45</v>
          </cell>
          <cell r="J54" t="str">
            <v>みなとみらい二十一熱供給株式会社</v>
          </cell>
          <cell r="K54" t="str">
            <v>代表取締役社長　内田　茂</v>
          </cell>
          <cell r="L54" t="str">
            <v>みなとみらい二十一熱供給株式会社</v>
          </cell>
          <cell r="M54" t="str">
            <v>代表取締役社長　内田　茂</v>
          </cell>
          <cell r="N54" t="str">
            <v>神奈川県横浜市中区桜木町1-1-45</v>
          </cell>
          <cell r="O54" t="str">
            <v>Ｆ 電気・ガス・熱供給・水道業</v>
          </cell>
          <cell r="P54" t="str">
            <v>３５ 熱供給業</v>
          </cell>
          <cell r="Q54" t="str">
            <v>1号</v>
          </cell>
          <cell r="R54"/>
          <cell r="S54"/>
          <cell r="T54"/>
          <cell r="U54">
            <v>45213.878220000006</v>
          </cell>
          <cell r="V54">
            <v>1</v>
          </cell>
          <cell r="W54">
            <v>1</v>
          </cell>
          <cell r="X54"/>
          <cell r="Y54">
            <v>2019</v>
          </cell>
          <cell r="Z54">
            <v>2021</v>
          </cell>
          <cell r="AA54">
            <v>2021</v>
          </cell>
          <cell r="AB54" t="str">
            <v>有</v>
          </cell>
          <cell r="AC54" t="str">
            <v>http://www.mm21dhc.co.jp/owner/yck.php</v>
          </cell>
          <cell r="AD54"/>
          <cell r="AE54"/>
          <cell r="AF54"/>
          <cell r="AG54"/>
          <cell r="AH54"/>
          <cell r="AI54"/>
          <cell r="AJ54">
            <v>2018</v>
          </cell>
          <cell r="AK54">
            <v>14208</v>
          </cell>
          <cell r="AL54">
            <v>14058</v>
          </cell>
          <cell r="AM54">
            <v>9.81</v>
          </cell>
          <cell r="AN54" t="str">
            <v>千GJ</v>
          </cell>
          <cell r="AO54">
            <v>2021</v>
          </cell>
          <cell r="AP54">
            <v>12309</v>
          </cell>
          <cell r="AQ54">
            <v>13.36</v>
          </cell>
          <cell r="AR54">
            <v>12188</v>
          </cell>
          <cell r="AS54">
            <v>13.3</v>
          </cell>
          <cell r="AT54">
            <v>7.74</v>
          </cell>
          <cell r="AU54" t="str">
            <v>千GJ</v>
          </cell>
          <cell r="AV54">
            <v>21.1</v>
          </cell>
          <cell r="AW54">
            <v>2019</v>
          </cell>
          <cell r="AX54">
            <v>12745</v>
          </cell>
          <cell r="AY54">
            <v>10.29</v>
          </cell>
          <cell r="AZ54">
            <v>12541</v>
          </cell>
          <cell r="BA54">
            <v>10.79</v>
          </cell>
          <cell r="BB54">
            <v>8.42</v>
          </cell>
          <cell r="BC54" t="str">
            <v>千GJ</v>
          </cell>
          <cell r="BD54">
            <v>14.16</v>
          </cell>
          <cell r="BE54">
            <v>2020</v>
          </cell>
          <cell r="BF54">
            <v>12906</v>
          </cell>
          <cell r="BG54">
            <v>9.16</v>
          </cell>
          <cell r="BH54">
            <v>12590</v>
          </cell>
          <cell r="BI54">
            <v>10.44</v>
          </cell>
          <cell r="BJ54">
            <v>8.51</v>
          </cell>
          <cell r="BK54" t="str">
            <v>千GJ</v>
          </cell>
          <cell r="BL54">
            <v>13.25</v>
          </cell>
          <cell r="BM54">
            <v>2021</v>
          </cell>
          <cell r="BN54">
            <v>11145</v>
          </cell>
          <cell r="BO54">
            <v>21.55</v>
          </cell>
          <cell r="BP54">
            <v>11110</v>
          </cell>
          <cell r="BQ54">
            <v>20.97</v>
          </cell>
          <cell r="BR54">
            <v>6.87</v>
          </cell>
          <cell r="BS54" t="str">
            <v>千GJ</v>
          </cell>
          <cell r="BT54">
            <v>29.96</v>
          </cell>
          <cell r="BU54" t="str">
            <v>目標を上回った</v>
          </cell>
          <cell r="BV54" t="str">
            <v>なし</v>
          </cell>
          <cell r="BW54" t="str">
            <v>増</v>
          </cell>
          <cell r="BX54" t="str">
            <v xml:space="preserve">
・高効率機器の導入、高効率機器の優先運転を実施。
・需要家増加による、需要量増加(冷熱製造量100％、温熱製造量112％、計106％ ※対2018年度実績)
</v>
          </cell>
          <cell r="BY54">
            <v>2018</v>
          </cell>
          <cell r="BZ54"/>
          <cell r="CA54"/>
          <cell r="CB54"/>
          <cell r="CC54"/>
          <cell r="CD54">
            <v>2021</v>
          </cell>
          <cell r="CE54"/>
          <cell r="CF54" t="str">
            <v/>
          </cell>
          <cell r="CG54"/>
          <cell r="CH54" t="str">
            <v/>
          </cell>
          <cell r="CI54"/>
          <cell r="CJ54" t="str">
            <v/>
          </cell>
          <cell r="CK54"/>
          <cell r="CL54">
            <v>2019</v>
          </cell>
          <cell r="CM54"/>
        </row>
        <row r="55">
          <cell r="B55" t="str">
            <v>056</v>
          </cell>
          <cell r="C55" t="str">
            <v>平和交通株式会社</v>
          </cell>
          <cell r="D55">
            <v>2019</v>
          </cell>
          <cell r="E55" t="str">
            <v>3号</v>
          </cell>
          <cell r="F55">
            <v>3043056</v>
          </cell>
          <cell r="G55">
            <v>3043056</v>
          </cell>
          <cell r="H55">
            <v>44755</v>
          </cell>
          <cell r="I55" t="str">
            <v>横浜市中区太田町３丁目３３番地</v>
          </cell>
          <cell r="J55" t="str">
            <v>平和交通株式会社</v>
          </cell>
          <cell r="K55" t="str">
            <v>代表取締役　新井　忠男</v>
          </cell>
          <cell r="L55" t="str">
            <v>平和交通株式会社</v>
          </cell>
          <cell r="M55" t="str">
            <v>代表取締役　新井　忠男</v>
          </cell>
          <cell r="N55" t="str">
            <v>神奈川県横浜市中区太田町３丁目３３番地</v>
          </cell>
          <cell r="O55" t="str">
            <v>Ｈ 運輸業、郵便業</v>
          </cell>
          <cell r="P55" t="str">
            <v>４３ 道路旅客運送業</v>
          </cell>
          <cell r="Q55"/>
          <cell r="R55"/>
          <cell r="S55" t="str">
            <v>3号</v>
          </cell>
          <cell r="T55"/>
          <cell r="U55"/>
          <cell r="V55"/>
          <cell r="W55"/>
          <cell r="X55">
            <v>48</v>
          </cell>
          <cell r="Y55">
            <v>2019</v>
          </cell>
          <cell r="Z55">
            <v>2021</v>
          </cell>
          <cell r="AA55">
            <v>2021</v>
          </cell>
          <cell r="AB55"/>
          <cell r="AC55"/>
          <cell r="AD55" t="str">
            <v>有</v>
          </cell>
          <cell r="AE55" t="str">
            <v>平和交通株式会社　本社</v>
          </cell>
          <cell r="AF55" t="str">
            <v>横浜市中区太田町3-33</v>
          </cell>
          <cell r="AG55" t="str">
            <v>９時～１７時</v>
          </cell>
          <cell r="AH55"/>
          <cell r="AI55"/>
          <cell r="AJ55">
            <v>2018</v>
          </cell>
          <cell r="AK55"/>
          <cell r="AL55"/>
          <cell r="AM55"/>
          <cell r="AN55"/>
          <cell r="AO55">
            <v>2021</v>
          </cell>
          <cell r="AP55"/>
          <cell r="AQ55" t="str">
            <v/>
          </cell>
          <cell r="AR55"/>
          <cell r="AS55" t="str">
            <v/>
          </cell>
          <cell r="AT55"/>
          <cell r="AU55"/>
          <cell r="AV55"/>
          <cell r="AW55">
            <v>2019</v>
          </cell>
          <cell r="AX55"/>
          <cell r="AY55" t="str">
            <v/>
          </cell>
          <cell r="AZ55" t="str">
            <v/>
          </cell>
          <cell r="BA55" t="str">
            <v/>
          </cell>
          <cell r="BB55"/>
          <cell r="BC55" t="str">
            <v/>
          </cell>
          <cell r="BD55" t="str">
            <v/>
          </cell>
          <cell r="BE55">
            <v>2020</v>
          </cell>
          <cell r="BF55"/>
          <cell r="BG55" t="str">
            <v/>
          </cell>
          <cell r="BH55" t="str">
            <v/>
          </cell>
          <cell r="BI55" t="str">
            <v/>
          </cell>
          <cell r="BJ55"/>
          <cell r="BK55" t="str">
            <v/>
          </cell>
          <cell r="BL55" t="str">
            <v/>
          </cell>
          <cell r="BM55">
            <v>2021</v>
          </cell>
          <cell r="BN55"/>
          <cell r="BO55" t="str">
            <v/>
          </cell>
          <cell r="BP55" t="str">
            <v/>
          </cell>
          <cell r="BQ55" t="str">
            <v/>
          </cell>
          <cell r="BR55"/>
          <cell r="BS55" t="str">
            <v/>
          </cell>
          <cell r="BT55" t="str">
            <v/>
          </cell>
          <cell r="BU55" t="str">
            <v/>
          </cell>
          <cell r="BV55" t="str">
            <v/>
          </cell>
          <cell r="BW55" t="str">
            <v/>
          </cell>
          <cell r="BX55"/>
          <cell r="BY55">
            <v>2018</v>
          </cell>
          <cell r="BZ55">
            <v>6884</v>
          </cell>
          <cell r="CA55">
            <v>6884</v>
          </cell>
          <cell r="CB55"/>
          <cell r="CC55"/>
          <cell r="CD55">
            <v>2021</v>
          </cell>
          <cell r="CE55">
            <v>5990</v>
          </cell>
          <cell r="CF55">
            <v>12.98</v>
          </cell>
          <cell r="CG55">
            <v>5990</v>
          </cell>
          <cell r="CH55">
            <v>12.98</v>
          </cell>
          <cell r="CI55"/>
          <cell r="CJ55" t="str">
            <v/>
          </cell>
          <cell r="CK55"/>
          <cell r="CL55">
            <v>2019</v>
          </cell>
          <cell r="CM55">
            <v>6622</v>
          </cell>
        </row>
        <row r="56">
          <cell r="B56" t="str">
            <v>060</v>
          </cell>
          <cell r="C56" t="str">
            <v>Meiji Seika ファルマ株式会社</v>
          </cell>
          <cell r="D56">
            <v>2019</v>
          </cell>
          <cell r="E56" t="str">
            <v>1号</v>
          </cell>
          <cell r="F56">
            <v>1009060</v>
          </cell>
          <cell r="G56">
            <v>1009060</v>
          </cell>
          <cell r="H56">
            <v>44795</v>
          </cell>
          <cell r="I56" t="str">
            <v>東京都中央区京橋2-4-16</v>
          </cell>
          <cell r="J56" t="str">
            <v>Meiji Seika ファルマ株式会社</v>
          </cell>
          <cell r="K56" t="str">
            <v>代表取締役社長　小林 大吉郎</v>
          </cell>
          <cell r="L56" t="str">
            <v>Meiji Seika ファルマ株式会社</v>
          </cell>
          <cell r="M56" t="str">
            <v>代表取締役社長　小林 大吉郎</v>
          </cell>
          <cell r="N56" t="str">
            <v>東京都中央区京橋2-4-16</v>
          </cell>
          <cell r="O56" t="str">
            <v>Ｅ 製造業</v>
          </cell>
          <cell r="P56" t="str">
            <v>３２ その他の製造業</v>
          </cell>
          <cell r="Q56" t="str">
            <v>1号</v>
          </cell>
          <cell r="R56"/>
          <cell r="S56"/>
          <cell r="T56"/>
          <cell r="U56">
            <v>1349</v>
          </cell>
          <cell r="V56">
            <v>2</v>
          </cell>
          <cell r="W56">
            <v>1</v>
          </cell>
          <cell r="X56"/>
          <cell r="Y56">
            <v>2019</v>
          </cell>
          <cell r="Z56">
            <v>2021</v>
          </cell>
          <cell r="AA56">
            <v>2021</v>
          </cell>
          <cell r="AB56"/>
          <cell r="AC56"/>
          <cell r="AD56" t="str">
            <v>有</v>
          </cell>
          <cell r="AE56" t="str">
            <v xml:space="preserve"> Meiji Seikaファルマ株式会社　横浜研究所</v>
          </cell>
          <cell r="AF56" t="str">
            <v xml:space="preserve"> 横浜市港北区師岡町760</v>
          </cell>
          <cell r="AG56" t="str">
            <v xml:space="preserve"> 13：00 ～ 15：00</v>
          </cell>
          <cell r="AH56"/>
          <cell r="AI56"/>
          <cell r="AJ56">
            <v>2018</v>
          </cell>
          <cell r="AK56">
            <v>5023</v>
          </cell>
          <cell r="AL56">
            <v>4924</v>
          </cell>
          <cell r="AM56">
            <v>0.2</v>
          </cell>
          <cell r="AN56" t="str">
            <v>m2</v>
          </cell>
          <cell r="AO56">
            <v>2021</v>
          </cell>
          <cell r="AP56">
            <v>4872</v>
          </cell>
          <cell r="AQ56">
            <v>3</v>
          </cell>
          <cell r="AR56">
            <v>4777</v>
          </cell>
          <cell r="AS56">
            <v>2.98</v>
          </cell>
          <cell r="AT56">
            <v>0.19</v>
          </cell>
          <cell r="AU56" t="str">
            <v>m2</v>
          </cell>
          <cell r="AV56">
            <v>5</v>
          </cell>
          <cell r="AW56">
            <v>2019</v>
          </cell>
          <cell r="AX56">
            <v>5012</v>
          </cell>
          <cell r="AY56">
            <v>0.21</v>
          </cell>
          <cell r="AZ56">
            <v>4862</v>
          </cell>
          <cell r="BA56">
            <v>1.25</v>
          </cell>
          <cell r="BB56">
            <v>0.2</v>
          </cell>
          <cell r="BC56" t="str">
            <v>m2</v>
          </cell>
          <cell r="BD56">
            <v>0</v>
          </cell>
          <cell r="BE56">
            <v>2020</v>
          </cell>
          <cell r="BF56">
            <v>4378</v>
          </cell>
          <cell r="BG56">
            <v>12.84</v>
          </cell>
          <cell r="BH56">
            <v>4156</v>
          </cell>
          <cell r="BI56">
            <v>15.59</v>
          </cell>
          <cell r="BJ56">
            <v>0.17</v>
          </cell>
          <cell r="BK56" t="str">
            <v>m2</v>
          </cell>
          <cell r="BL56">
            <v>15</v>
          </cell>
          <cell r="BM56">
            <v>2021</v>
          </cell>
          <cell r="BN56">
            <v>2459</v>
          </cell>
          <cell r="BO56">
            <v>51.04</v>
          </cell>
          <cell r="BP56">
            <v>2442</v>
          </cell>
          <cell r="BQ56">
            <v>50.4</v>
          </cell>
          <cell r="BR56">
            <v>0.1</v>
          </cell>
          <cell r="BS56" t="str">
            <v>m2</v>
          </cell>
          <cell r="BT56">
            <v>50</v>
          </cell>
          <cell r="BU56" t="str">
            <v>目標を上回った</v>
          </cell>
          <cell r="BV56" t="str">
            <v>なし</v>
          </cell>
          <cell r="BW56" t="str">
            <v>減</v>
          </cell>
          <cell r="BX56" t="str">
            <v>7月に医薬研究開発本部の組織改正、1月に農薬部門の別会社譲渡により、横浜研究所は2021年12月末日をもって閉鎖。</v>
          </cell>
          <cell r="BY56">
            <v>2018</v>
          </cell>
          <cell r="BZ56"/>
          <cell r="CA56"/>
          <cell r="CB56"/>
          <cell r="CC56"/>
          <cell r="CD56">
            <v>2021</v>
          </cell>
          <cell r="CE56"/>
          <cell r="CF56" t="str">
            <v/>
          </cell>
          <cell r="CG56"/>
          <cell r="CH56" t="str">
            <v/>
          </cell>
          <cell r="CI56"/>
          <cell r="CJ56" t="str">
            <v/>
          </cell>
          <cell r="CK56"/>
          <cell r="CL56">
            <v>2019</v>
          </cell>
          <cell r="CM56"/>
        </row>
        <row r="57">
          <cell r="B57" t="str">
            <v>061</v>
          </cell>
          <cell r="C57" t="str">
            <v>一般財団法人神奈川県警友会</v>
          </cell>
          <cell r="D57">
            <v>2019</v>
          </cell>
          <cell r="E57" t="str">
            <v>1号</v>
          </cell>
          <cell r="F57">
            <v>1083061</v>
          </cell>
          <cell r="G57">
            <v>1083061</v>
          </cell>
          <cell r="H57">
            <v>44767</v>
          </cell>
          <cell r="I57" t="str">
            <v>神奈川県横浜市中区海岸通2丁目4番</v>
          </cell>
          <cell r="J57" t="str">
            <v>一般財団法人神奈川県警友会</v>
          </cell>
          <cell r="K57" t="str">
            <v>代表理事　　　大窪　雅彦</v>
          </cell>
          <cell r="L57" t="str">
            <v>一般財団法人神奈川県警友会</v>
          </cell>
          <cell r="M57" t="str">
            <v>代表理事　　大窪　雅彦</v>
          </cell>
          <cell r="N57" t="str">
            <v>神奈川県横浜市中区海岸通2丁目4番</v>
          </cell>
          <cell r="O57" t="str">
            <v>Ｐ 医療、福祉</v>
          </cell>
          <cell r="P57" t="str">
            <v>８３ 医療業</v>
          </cell>
          <cell r="Q57" t="str">
            <v>1号</v>
          </cell>
          <cell r="R57"/>
          <cell r="S57"/>
          <cell r="T57"/>
          <cell r="U57">
            <v>3868.8449339999997</v>
          </cell>
          <cell r="V57">
            <v>1</v>
          </cell>
          <cell r="W57">
            <v>1</v>
          </cell>
          <cell r="X57"/>
          <cell r="Y57">
            <v>2019</v>
          </cell>
          <cell r="Z57">
            <v>2021</v>
          </cell>
          <cell r="AA57">
            <v>2021</v>
          </cell>
          <cell r="AB57"/>
          <cell r="AC57"/>
          <cell r="AD57" t="str">
            <v>有</v>
          </cell>
          <cell r="AE57" t="str">
            <v>一般財団法人　神奈川県警友会　けいゆう病院　用度課（地下1階）</v>
          </cell>
          <cell r="AF57" t="str">
            <v>神奈川県横浜市西区みなとみらい3丁目7番3号</v>
          </cell>
          <cell r="AG57" t="str">
            <v>10：00～17：00</v>
          </cell>
          <cell r="AH57"/>
          <cell r="AI57"/>
          <cell r="AJ57">
            <v>2018</v>
          </cell>
          <cell r="AK57">
            <v>6945</v>
          </cell>
          <cell r="AL57">
            <v>6840</v>
          </cell>
          <cell r="AM57"/>
          <cell r="AN57"/>
          <cell r="AO57">
            <v>2021</v>
          </cell>
          <cell r="AP57">
            <v>6940</v>
          </cell>
          <cell r="AQ57">
            <v>7.0000000000000007E-2</v>
          </cell>
          <cell r="AR57">
            <v>6835</v>
          </cell>
          <cell r="AS57">
            <v>7.0000000000000007E-2</v>
          </cell>
          <cell r="AT57"/>
          <cell r="AU57"/>
          <cell r="AV57"/>
          <cell r="AW57">
            <v>2019</v>
          </cell>
          <cell r="AX57">
            <v>6602</v>
          </cell>
          <cell r="AY57">
            <v>4.93</v>
          </cell>
          <cell r="AZ57">
            <v>6455</v>
          </cell>
          <cell r="BA57">
            <v>5.62</v>
          </cell>
          <cell r="BB57"/>
          <cell r="BC57" t="str">
            <v/>
          </cell>
          <cell r="BD57" t="str">
            <v/>
          </cell>
          <cell r="BE57">
            <v>2020</v>
          </cell>
          <cell r="BF57">
            <v>6885</v>
          </cell>
          <cell r="BG57">
            <v>0.86</v>
          </cell>
          <cell r="BH57">
            <v>6648</v>
          </cell>
          <cell r="BI57">
            <v>2.8</v>
          </cell>
          <cell r="BJ57"/>
          <cell r="BK57" t="str">
            <v/>
          </cell>
          <cell r="BL57" t="str">
            <v/>
          </cell>
          <cell r="BM57">
            <v>2021</v>
          </cell>
          <cell r="BN57">
            <v>6592</v>
          </cell>
          <cell r="BO57">
            <v>5.08</v>
          </cell>
          <cell r="BP57">
            <v>6564</v>
          </cell>
          <cell r="BQ57">
            <v>4.03</v>
          </cell>
          <cell r="BR57"/>
          <cell r="BS57" t="str">
            <v/>
          </cell>
          <cell r="BT57" t="str">
            <v/>
          </cell>
          <cell r="BU57" t="str">
            <v>目標を上回った</v>
          </cell>
          <cell r="BV57" t="str">
            <v>なし</v>
          </cell>
          <cell r="BW57" t="str">
            <v>減</v>
          </cell>
          <cell r="BX57" t="str">
            <v>2022年2月よりEMSを活用した省エネ事業を開始。入院患者数の若干減少。新型コロナの感染防止策としてレストランの時間短縮営業・土日休業とした。</v>
          </cell>
          <cell r="BY57">
            <v>2018</v>
          </cell>
          <cell r="BZ57"/>
          <cell r="CA57"/>
          <cell r="CB57"/>
          <cell r="CC57"/>
          <cell r="CD57">
            <v>2021</v>
          </cell>
          <cell r="CE57"/>
          <cell r="CF57" t="str">
            <v/>
          </cell>
          <cell r="CG57"/>
          <cell r="CH57" t="str">
            <v/>
          </cell>
          <cell r="CI57"/>
          <cell r="CJ57" t="str">
            <v/>
          </cell>
          <cell r="CK57"/>
          <cell r="CL57">
            <v>2019</v>
          </cell>
          <cell r="CM57"/>
        </row>
        <row r="58">
          <cell r="B58" t="str">
            <v>062</v>
          </cell>
          <cell r="C58" t="str">
            <v>湘南交通株式会社</v>
          </cell>
          <cell r="D58">
            <v>2019</v>
          </cell>
          <cell r="E58" t="str">
            <v>3号</v>
          </cell>
          <cell r="F58">
            <v>3043062</v>
          </cell>
          <cell r="G58">
            <v>3043062</v>
          </cell>
          <cell r="H58">
            <v>44746</v>
          </cell>
          <cell r="I58" t="str">
            <v>横浜市港南区丸山台1-6-3</v>
          </cell>
          <cell r="J58" t="str">
            <v>湘南交通株式会社</v>
          </cell>
          <cell r="K58" t="str">
            <v>代表取締役　太田　宏</v>
          </cell>
          <cell r="L58" t="str">
            <v>湘南交通株式会社</v>
          </cell>
          <cell r="M58" t="str">
            <v>代表取締役　太田　宏</v>
          </cell>
          <cell r="N58" t="str">
            <v>横浜市港南区丸山台1-6-3</v>
          </cell>
          <cell r="O58" t="str">
            <v>Ｈ 運輸業、郵便業</v>
          </cell>
          <cell r="P58" t="str">
            <v>４３ 道路旅客運送業</v>
          </cell>
          <cell r="Q58"/>
          <cell r="R58"/>
          <cell r="S58" t="str">
            <v>3号</v>
          </cell>
          <cell r="T58"/>
          <cell r="U58"/>
          <cell r="V58"/>
          <cell r="W58"/>
          <cell r="X58">
            <v>110</v>
          </cell>
          <cell r="Y58">
            <v>2019</v>
          </cell>
          <cell r="Z58">
            <v>2021</v>
          </cell>
          <cell r="AA58">
            <v>2021</v>
          </cell>
          <cell r="AB58"/>
          <cell r="AC58"/>
          <cell r="AD58" t="str">
            <v>有</v>
          </cell>
          <cell r="AE58" t="str">
            <v>湘南交通株式会社　港南営業所</v>
          </cell>
          <cell r="AF58" t="str">
            <v>横浜市港南区丸山台1-6-3</v>
          </cell>
          <cell r="AG58" t="str">
            <v>AM9:00～PM4:00</v>
          </cell>
          <cell r="AH58"/>
          <cell r="AI58"/>
          <cell r="AJ58">
            <v>2018</v>
          </cell>
          <cell r="AK58"/>
          <cell r="AL58"/>
          <cell r="AM58"/>
          <cell r="AN58"/>
          <cell r="AO58">
            <v>2021</v>
          </cell>
          <cell r="AP58"/>
          <cell r="AQ58" t="str">
            <v/>
          </cell>
          <cell r="AR58"/>
          <cell r="AS58" t="str">
            <v/>
          </cell>
          <cell r="AT58"/>
          <cell r="AU58"/>
          <cell r="AV58"/>
          <cell r="AW58">
            <v>2019</v>
          </cell>
          <cell r="AX58"/>
          <cell r="AY58" t="str">
            <v/>
          </cell>
          <cell r="AZ58" t="str">
            <v/>
          </cell>
          <cell r="BA58" t="str">
            <v/>
          </cell>
          <cell r="BB58"/>
          <cell r="BC58" t="str">
            <v/>
          </cell>
          <cell r="BD58" t="str">
            <v/>
          </cell>
          <cell r="BE58">
            <v>2020</v>
          </cell>
          <cell r="BF58"/>
          <cell r="BG58" t="str">
            <v/>
          </cell>
          <cell r="BH58" t="str">
            <v/>
          </cell>
          <cell r="BI58" t="str">
            <v/>
          </cell>
          <cell r="BJ58"/>
          <cell r="BK58" t="str">
            <v/>
          </cell>
          <cell r="BL58" t="str">
            <v/>
          </cell>
          <cell r="BM58">
            <v>2021</v>
          </cell>
          <cell r="BN58"/>
          <cell r="BO58" t="str">
            <v/>
          </cell>
          <cell r="BP58" t="str">
            <v/>
          </cell>
          <cell r="BQ58" t="str">
            <v/>
          </cell>
          <cell r="BR58"/>
          <cell r="BS58" t="str">
            <v/>
          </cell>
          <cell r="BT58" t="str">
            <v/>
          </cell>
          <cell r="BU58" t="str">
            <v/>
          </cell>
          <cell r="BV58" t="str">
            <v/>
          </cell>
          <cell r="BW58" t="str">
            <v/>
          </cell>
          <cell r="BX58"/>
          <cell r="BY58">
            <v>2018</v>
          </cell>
          <cell r="BZ58">
            <v>2161</v>
          </cell>
          <cell r="CA58">
            <v>2161</v>
          </cell>
          <cell r="CB58">
            <v>2.94</v>
          </cell>
          <cell r="CC58" t="str">
            <v>万km</v>
          </cell>
          <cell r="CD58">
            <v>2021</v>
          </cell>
          <cell r="CE58">
            <v>2161</v>
          </cell>
          <cell r="CF58">
            <v>0</v>
          </cell>
          <cell r="CG58">
            <v>2161</v>
          </cell>
          <cell r="CH58">
            <v>0</v>
          </cell>
          <cell r="CI58">
            <v>2.94</v>
          </cell>
          <cell r="CJ58" t="str">
            <v>万km</v>
          </cell>
          <cell r="CK58">
            <v>0</v>
          </cell>
          <cell r="CL58">
            <v>2019</v>
          </cell>
          <cell r="CM58">
            <v>2022</v>
          </cell>
        </row>
        <row r="59">
          <cell r="B59" t="str">
            <v>063</v>
          </cell>
          <cell r="C59" t="str">
            <v>ＢＡＳＦジャパン株式会社</v>
          </cell>
          <cell r="D59">
            <v>2019</v>
          </cell>
          <cell r="E59" t="str">
            <v>1号</v>
          </cell>
          <cell r="F59">
            <v>1016063</v>
          </cell>
          <cell r="G59">
            <v>1016063</v>
          </cell>
          <cell r="H59">
            <v>44734</v>
          </cell>
          <cell r="I59" t="str">
            <v>東京都中央区日本橋室町 3-4-4 
OVOL日本橋ビル3 F</v>
          </cell>
          <cell r="J59" t="str">
            <v>ＢＡＳＦジャパン株式会社</v>
          </cell>
          <cell r="K59" t="str">
            <v>代表取締役社長 石田　博基</v>
          </cell>
          <cell r="L59" t="str">
            <v>ＢＡＳＦジャパン株式会社</v>
          </cell>
          <cell r="M59" t="str">
            <v>代表取締役社長　石田　博基</v>
          </cell>
          <cell r="N59" t="str">
            <v>東京都中央区日本橋室町 3-4-4 OVOL日本橋ビル3 F</v>
          </cell>
          <cell r="O59" t="str">
            <v>Ｅ 製造業</v>
          </cell>
          <cell r="P59" t="str">
            <v>１６ 化学工業</v>
          </cell>
          <cell r="Q59" t="str">
            <v>1号</v>
          </cell>
          <cell r="R59"/>
          <cell r="S59"/>
          <cell r="T59"/>
          <cell r="U59">
            <v>2899.4703060000002</v>
          </cell>
          <cell r="V59">
            <v>3</v>
          </cell>
          <cell r="W59">
            <v>1</v>
          </cell>
          <cell r="X59"/>
          <cell r="Y59">
            <v>2019</v>
          </cell>
          <cell r="Z59">
            <v>2021</v>
          </cell>
          <cell r="AA59">
            <v>2021</v>
          </cell>
          <cell r="AB59"/>
          <cell r="AC59"/>
          <cell r="AD59" t="str">
            <v>有</v>
          </cell>
          <cell r="AE59" t="str">
            <v>BASFジャパン株式会社　戸塚事業所　環境安全</v>
          </cell>
          <cell r="AF59" t="str">
            <v>横浜市戸塚区下倉田町２９６番地</v>
          </cell>
          <cell r="AG59" t="str">
            <v>8:30～12:00、13:00～17:00(月～金)</v>
          </cell>
          <cell r="AH59"/>
          <cell r="AI59"/>
          <cell r="AJ59">
            <v>2018</v>
          </cell>
          <cell r="AK59">
            <v>6410</v>
          </cell>
          <cell r="AL59">
            <v>6354</v>
          </cell>
          <cell r="AM59"/>
          <cell r="AN59"/>
          <cell r="AO59">
            <v>2021</v>
          </cell>
          <cell r="AP59">
            <v>5925</v>
          </cell>
          <cell r="AQ59">
            <v>7.56</v>
          </cell>
          <cell r="AR59">
            <v>5818</v>
          </cell>
          <cell r="AS59">
            <v>8.43</v>
          </cell>
          <cell r="AT59"/>
          <cell r="AU59"/>
          <cell r="AV59">
            <v>3</v>
          </cell>
          <cell r="AW59">
            <v>2019</v>
          </cell>
          <cell r="AX59">
            <v>5759</v>
          </cell>
          <cell r="AY59">
            <v>10.15</v>
          </cell>
          <cell r="AZ59">
            <v>5541</v>
          </cell>
          <cell r="BA59">
            <v>12.79</v>
          </cell>
          <cell r="BB59"/>
          <cell r="BC59" t="str">
            <v/>
          </cell>
          <cell r="BD59" t="str">
            <v/>
          </cell>
          <cell r="BE59">
            <v>2020</v>
          </cell>
          <cell r="BF59">
            <v>5553</v>
          </cell>
          <cell r="BG59">
            <v>13.36</v>
          </cell>
          <cell r="BH59">
            <v>5219</v>
          </cell>
          <cell r="BI59">
            <v>17.86</v>
          </cell>
          <cell r="BJ59"/>
          <cell r="BK59" t="str">
            <v/>
          </cell>
          <cell r="BL59" t="str">
            <v/>
          </cell>
          <cell r="BM59">
            <v>2021</v>
          </cell>
          <cell r="BN59">
            <v>5300</v>
          </cell>
          <cell r="BO59">
            <v>17.309999999999999</v>
          </cell>
          <cell r="BP59">
            <v>5245</v>
          </cell>
          <cell r="BQ59">
            <v>17.45</v>
          </cell>
          <cell r="BR59"/>
          <cell r="BS59" t="str">
            <v/>
          </cell>
          <cell r="BT59">
            <v>-10.910000000000011</v>
          </cell>
          <cell r="BU59" t="str">
            <v>目標を下回った</v>
          </cell>
          <cell r="BV59" t="str">
            <v>なし</v>
          </cell>
          <cell r="BW59" t="str">
            <v>減</v>
          </cell>
          <cell r="BX59" t="str">
            <v>特定温室効果ガス排出量は目標に対して大きく削減することができた一方、生産数量は新型コロナウィルスの影響による社会情勢の変化などによって大きく悪化した。　当社では原単位算出の分子（総エネルギー）に研究開発部門も含むため、原単位については目標達成に至ることが困難であった</v>
          </cell>
          <cell r="BY59">
            <v>2018</v>
          </cell>
          <cell r="BZ59"/>
          <cell r="CA59"/>
          <cell r="CB59"/>
          <cell r="CC59"/>
          <cell r="CD59">
            <v>2021</v>
          </cell>
          <cell r="CE59"/>
          <cell r="CF59" t="str">
            <v/>
          </cell>
          <cell r="CG59"/>
          <cell r="CH59" t="str">
            <v/>
          </cell>
          <cell r="CI59"/>
          <cell r="CJ59" t="str">
            <v/>
          </cell>
          <cell r="CK59"/>
          <cell r="CL59">
            <v>2019</v>
          </cell>
          <cell r="CM59"/>
        </row>
        <row r="60">
          <cell r="B60" t="str">
            <v>064</v>
          </cell>
          <cell r="C60" t="str">
            <v>学校法人関東学院</v>
          </cell>
          <cell r="D60">
            <v>2019</v>
          </cell>
          <cell r="E60" t="str">
            <v>1号</v>
          </cell>
          <cell r="F60">
            <v>1081064</v>
          </cell>
          <cell r="G60">
            <v>1081064</v>
          </cell>
          <cell r="H60">
            <v>44810</v>
          </cell>
          <cell r="I60" t="str">
            <v>神奈川県横浜市金沢区六浦東一丁目50番1号</v>
          </cell>
          <cell r="J60" t="str">
            <v>学校法人関東学院</v>
          </cell>
          <cell r="K60" t="str">
            <v>理事長　規矩大義</v>
          </cell>
          <cell r="L60" t="str">
            <v>学校法人関東学院</v>
          </cell>
          <cell r="M60" t="str">
            <v>理事長　規矩大義</v>
          </cell>
          <cell r="N60" t="str">
            <v>神奈川県横浜市金沢区六浦東一丁目50番1号</v>
          </cell>
          <cell r="O60" t="str">
            <v>Ｏ 教育、学習支援業</v>
          </cell>
          <cell r="P60" t="str">
            <v>８１ 学校教育</v>
          </cell>
          <cell r="Q60" t="str">
            <v>1号</v>
          </cell>
          <cell r="R60"/>
          <cell r="S60"/>
          <cell r="T60"/>
          <cell r="U60">
            <v>3541.5422640000006</v>
          </cell>
          <cell r="V60">
            <v>10</v>
          </cell>
          <cell r="W60">
            <v>1</v>
          </cell>
          <cell r="X60"/>
          <cell r="Y60">
            <v>2019</v>
          </cell>
          <cell r="Z60">
            <v>2021</v>
          </cell>
          <cell r="AA60">
            <v>2021</v>
          </cell>
          <cell r="AB60"/>
          <cell r="AC60"/>
          <cell r="AD60" t="str">
            <v>有</v>
          </cell>
          <cell r="AE60" t="str">
            <v>関東学院大学　金沢八景キャンパス アネックス棟3階　施設課窓口</v>
          </cell>
          <cell r="AF60" t="str">
            <v>横浜市金沢区六浦東一丁目50番1号</v>
          </cell>
          <cell r="AG60" t="str">
            <v>平日　8：30　～　16：30　土曜　8：30　～　12：30</v>
          </cell>
          <cell r="AH60"/>
          <cell r="AI60"/>
          <cell r="AJ60">
            <v>2018</v>
          </cell>
          <cell r="AK60">
            <v>7484</v>
          </cell>
          <cell r="AL60">
            <v>7340</v>
          </cell>
          <cell r="AM60">
            <v>36.69</v>
          </cell>
          <cell r="AN60" t="str">
            <v>千㎡</v>
          </cell>
          <cell r="AO60">
            <v>2021</v>
          </cell>
          <cell r="AP60">
            <v>7409.16</v>
          </cell>
          <cell r="AQ60">
            <v>1</v>
          </cell>
          <cell r="AR60">
            <v>7266.6</v>
          </cell>
          <cell r="AS60">
            <v>0.99</v>
          </cell>
          <cell r="AT60">
            <v>36.323099999999997</v>
          </cell>
          <cell r="AU60" t="str">
            <v>千㎡</v>
          </cell>
          <cell r="AV60">
            <v>1</v>
          </cell>
          <cell r="AW60">
            <v>2019</v>
          </cell>
          <cell r="AX60">
            <v>7090</v>
          </cell>
          <cell r="AY60">
            <v>5.26</v>
          </cell>
          <cell r="AZ60">
            <v>6842</v>
          </cell>
          <cell r="BA60">
            <v>6.78</v>
          </cell>
          <cell r="BB60">
            <v>34.760013727508948</v>
          </cell>
          <cell r="BC60" t="str">
            <v>千㎡</v>
          </cell>
          <cell r="BD60">
            <v>5.26</v>
          </cell>
          <cell r="BE60">
            <v>2020</v>
          </cell>
          <cell r="BF60">
            <v>6086</v>
          </cell>
          <cell r="BG60">
            <v>18.670000000000002</v>
          </cell>
          <cell r="BH60">
            <v>5699</v>
          </cell>
          <cell r="BI60">
            <v>22.35</v>
          </cell>
          <cell r="BJ60">
            <v>29.84</v>
          </cell>
          <cell r="BK60" t="str">
            <v>千㎡</v>
          </cell>
          <cell r="BL60">
            <v>18.66</v>
          </cell>
          <cell r="BM60">
            <v>2021</v>
          </cell>
          <cell r="BN60">
            <v>6405</v>
          </cell>
          <cell r="BO60">
            <v>14.41</v>
          </cell>
          <cell r="BP60">
            <v>6481</v>
          </cell>
          <cell r="BQ60">
            <v>11.7</v>
          </cell>
          <cell r="BR60">
            <v>31.4</v>
          </cell>
          <cell r="BS60" t="str">
            <v>千㎡</v>
          </cell>
          <cell r="BT60">
            <v>14.41</v>
          </cell>
          <cell r="BU60" t="str">
            <v>目標を上回った</v>
          </cell>
          <cell r="BV60" t="str">
            <v>なし</v>
          </cell>
          <cell r="BW60" t="str">
            <v>増</v>
          </cell>
          <cell r="BX60" t="str">
            <v>目標を上回っているものの、新型コロナウイルス収束に伴い対面授業が増加したため、前年度より削減率の向上は見込めなかった。</v>
          </cell>
          <cell r="BY60">
            <v>2018</v>
          </cell>
          <cell r="BZ60"/>
          <cell r="CA60"/>
          <cell r="CB60"/>
          <cell r="CC60"/>
          <cell r="CD60">
            <v>2021</v>
          </cell>
          <cell r="CE60"/>
          <cell r="CF60" t="str">
            <v/>
          </cell>
          <cell r="CG60"/>
          <cell r="CH60" t="str">
            <v/>
          </cell>
          <cell r="CI60"/>
          <cell r="CJ60" t="str">
            <v/>
          </cell>
          <cell r="CK60"/>
          <cell r="CL60">
            <v>2019</v>
          </cell>
          <cell r="CM60"/>
        </row>
        <row r="61">
          <cell r="B61" t="str">
            <v>065</v>
          </cell>
          <cell r="C61" t="str">
            <v>森永製菓株式会社</v>
          </cell>
          <cell r="D61">
            <v>2019</v>
          </cell>
          <cell r="E61" t="str">
            <v>1号</v>
          </cell>
          <cell r="F61">
            <v>1009065</v>
          </cell>
          <cell r="G61">
            <v>1009065</v>
          </cell>
          <cell r="H61">
            <v>44773</v>
          </cell>
          <cell r="I61" t="str">
            <v>東京都港区芝5-33-1</v>
          </cell>
          <cell r="J61" t="str">
            <v>森永製菓株式会社</v>
          </cell>
          <cell r="K61" t="str">
            <v>代表取締役社長　太田　栄二郎</v>
          </cell>
          <cell r="L61" t="str">
            <v>森永製菓株式会社</v>
          </cell>
          <cell r="M61" t="str">
            <v>代表取締役社長　太田　栄二郎</v>
          </cell>
          <cell r="N61" t="str">
            <v>東京都港区芝5-33-1</v>
          </cell>
          <cell r="O61" t="str">
            <v>Ｅ 製造業</v>
          </cell>
          <cell r="P61" t="str">
            <v>０９ 食料品製造業</v>
          </cell>
          <cell r="Q61" t="str">
            <v>1号</v>
          </cell>
          <cell r="R61"/>
          <cell r="S61"/>
          <cell r="T61"/>
          <cell r="U61">
            <v>6837.9200280000005</v>
          </cell>
          <cell r="V61">
            <v>4</v>
          </cell>
          <cell r="W61">
            <v>2</v>
          </cell>
          <cell r="X61"/>
          <cell r="Y61">
            <v>2019</v>
          </cell>
          <cell r="Z61">
            <v>2021</v>
          </cell>
          <cell r="AA61">
            <v>2021</v>
          </cell>
          <cell r="AB61"/>
          <cell r="AC61"/>
          <cell r="AD61" t="str">
            <v>有</v>
          </cell>
          <cell r="AE61" t="str">
            <v>鶴見工場　設備ｸﾞﾙｰﾌﾟ</v>
          </cell>
          <cell r="AF61" t="str">
            <v>横浜市鶴見区下末吉2-1-1</v>
          </cell>
          <cell r="AG61" t="str">
            <v>8：00～16：30　（土･日･祝日は除く）</v>
          </cell>
          <cell r="AH61"/>
          <cell r="AI61"/>
          <cell r="AJ61">
            <v>2018</v>
          </cell>
          <cell r="AK61">
            <v>14098</v>
          </cell>
          <cell r="AL61">
            <v>13818</v>
          </cell>
          <cell r="AM61"/>
          <cell r="AN61"/>
          <cell r="AO61">
            <v>2021</v>
          </cell>
          <cell r="AP61">
            <v>13675</v>
          </cell>
          <cell r="AQ61">
            <v>3</v>
          </cell>
          <cell r="AR61">
            <v>13403</v>
          </cell>
          <cell r="AS61">
            <v>3</v>
          </cell>
          <cell r="AT61"/>
          <cell r="AU61"/>
          <cell r="AV61"/>
          <cell r="AW61">
            <v>2019</v>
          </cell>
          <cell r="AX61">
            <v>15019</v>
          </cell>
          <cell r="AY61">
            <v>-6.54</v>
          </cell>
          <cell r="AZ61">
            <v>14564</v>
          </cell>
          <cell r="BA61">
            <v>-5.4</v>
          </cell>
          <cell r="BB61"/>
          <cell r="BC61" t="str">
            <v/>
          </cell>
          <cell r="BD61" t="str">
            <v/>
          </cell>
          <cell r="BE61">
            <v>2020</v>
          </cell>
          <cell r="BF61">
            <v>14190</v>
          </cell>
          <cell r="BG61">
            <v>-0.66</v>
          </cell>
          <cell r="BH61">
            <v>13486</v>
          </cell>
          <cell r="BI61">
            <v>2.4</v>
          </cell>
          <cell r="BJ61"/>
          <cell r="BK61" t="str">
            <v/>
          </cell>
          <cell r="BL61" t="str">
            <v/>
          </cell>
          <cell r="BM61">
            <v>2021</v>
          </cell>
          <cell r="BN61">
            <v>12533</v>
          </cell>
          <cell r="BO61">
            <v>11.1</v>
          </cell>
          <cell r="BP61">
            <v>12453</v>
          </cell>
          <cell r="BQ61">
            <v>9.8699999999999992</v>
          </cell>
          <cell r="BR61"/>
          <cell r="BS61" t="str">
            <v/>
          </cell>
          <cell r="BT61" t="str">
            <v/>
          </cell>
          <cell r="BU61" t="str">
            <v>目標を上回った</v>
          </cell>
          <cell r="BV61" t="str">
            <v>なし</v>
          </cell>
          <cell r="BW61" t="str">
            <v>減</v>
          </cell>
          <cell r="BX61"/>
          <cell r="BY61">
            <v>2018</v>
          </cell>
          <cell r="BZ61"/>
          <cell r="CA61"/>
          <cell r="CB61"/>
          <cell r="CC61"/>
          <cell r="CD61">
            <v>2021</v>
          </cell>
          <cell r="CE61"/>
          <cell r="CF61" t="str">
            <v/>
          </cell>
          <cell r="CG61"/>
          <cell r="CH61" t="str">
            <v/>
          </cell>
          <cell r="CI61"/>
          <cell r="CJ61" t="str">
            <v/>
          </cell>
          <cell r="CK61"/>
          <cell r="CL61">
            <v>2019</v>
          </cell>
          <cell r="CM61"/>
        </row>
        <row r="62">
          <cell r="B62" t="str">
            <v>066</v>
          </cell>
          <cell r="C62" t="str">
            <v>株式会社三菱ＵＦＪ銀行</v>
          </cell>
          <cell r="D62">
            <v>2019</v>
          </cell>
          <cell r="E62" t="str">
            <v>1号</v>
          </cell>
          <cell r="F62">
            <v>1062066</v>
          </cell>
          <cell r="G62">
            <v>1062066</v>
          </cell>
          <cell r="H62">
            <v>44756</v>
          </cell>
          <cell r="I62" t="str">
            <v>東京都千代田区丸の内二丁目7番1号</v>
          </cell>
          <cell r="J62" t="str">
            <v>株式会社三菱ＵＦＪ銀行</v>
          </cell>
          <cell r="K62" t="str">
            <v>代表取締役　半沢　淳一</v>
          </cell>
          <cell r="L62" t="str">
            <v>株式会社三菱ＵＦＪ銀行</v>
          </cell>
          <cell r="M62" t="str">
            <v>代表取締役 半沢　淳一</v>
          </cell>
          <cell r="N62" t="str">
            <v>東京都千代田区丸の内二丁目7番1号</v>
          </cell>
          <cell r="O62" t="str">
            <v>Ｊ 金融業・保険業</v>
          </cell>
          <cell r="P62" t="str">
            <v>６２ 銀行業</v>
          </cell>
          <cell r="Q62" t="str">
            <v>1号</v>
          </cell>
          <cell r="R62"/>
          <cell r="S62"/>
          <cell r="T62"/>
          <cell r="U62">
            <v>1667</v>
          </cell>
          <cell r="V62">
            <v>66</v>
          </cell>
          <cell r="W62">
            <v>1</v>
          </cell>
          <cell r="X62"/>
          <cell r="Y62">
            <v>2019</v>
          </cell>
          <cell r="Z62">
            <v>2021</v>
          </cell>
          <cell r="AA62">
            <v>2021</v>
          </cell>
          <cell r="AB62"/>
          <cell r="AC62"/>
          <cell r="AD62" t="str">
            <v>有</v>
          </cell>
          <cell r="AE62" t="str">
            <v>株式会社三菱ＵＦＪ銀行　本館　総務部総務Gr.</v>
          </cell>
          <cell r="AF62" t="str">
            <v>東京都千代田区丸の内二丁目7番1号</v>
          </cell>
          <cell r="AG62" t="str">
            <v>銀行営業日の9:00～16:00</v>
          </cell>
          <cell r="AH62"/>
          <cell r="AI62"/>
          <cell r="AJ62">
            <v>2018</v>
          </cell>
          <cell r="AK62">
            <v>3757</v>
          </cell>
          <cell r="AL62">
            <v>3675</v>
          </cell>
          <cell r="AM62"/>
          <cell r="AN62"/>
          <cell r="AO62">
            <v>2021</v>
          </cell>
          <cell r="AP62">
            <v>3718</v>
          </cell>
          <cell r="AQ62">
            <v>1.03</v>
          </cell>
          <cell r="AR62">
            <v>3640</v>
          </cell>
          <cell r="AS62">
            <v>0.95</v>
          </cell>
          <cell r="AT62"/>
          <cell r="AU62"/>
          <cell r="AV62"/>
          <cell r="AW62">
            <v>2019</v>
          </cell>
          <cell r="AX62">
            <v>3440</v>
          </cell>
          <cell r="AY62">
            <v>8.43</v>
          </cell>
          <cell r="AZ62">
            <v>3326</v>
          </cell>
          <cell r="BA62">
            <v>9.49</v>
          </cell>
          <cell r="BB62"/>
          <cell r="BC62" t="str">
            <v/>
          </cell>
          <cell r="BD62" t="str">
            <v/>
          </cell>
          <cell r="BE62">
            <v>2020</v>
          </cell>
          <cell r="BF62">
            <v>3117</v>
          </cell>
          <cell r="BG62">
            <v>17.03</v>
          </cell>
          <cell r="BH62">
            <v>2946</v>
          </cell>
          <cell r="BI62">
            <v>19.829999999999998</v>
          </cell>
          <cell r="BJ62"/>
          <cell r="BK62" t="str">
            <v/>
          </cell>
          <cell r="BL62" t="str">
            <v/>
          </cell>
          <cell r="BM62">
            <v>2021</v>
          </cell>
          <cell r="BN62">
            <v>2948</v>
          </cell>
          <cell r="BO62">
            <v>21.53</v>
          </cell>
          <cell r="BP62">
            <v>1729</v>
          </cell>
          <cell r="BQ62">
            <v>52.95</v>
          </cell>
          <cell r="BR62"/>
          <cell r="BS62" t="str">
            <v/>
          </cell>
          <cell r="BT62" t="str">
            <v/>
          </cell>
          <cell r="BU62" t="str">
            <v>目標を上回った</v>
          </cell>
          <cell r="BV62" t="str">
            <v>なし</v>
          </cell>
          <cell r="BW62" t="str">
            <v>ほぼ変動無し</v>
          </cell>
          <cell r="BX62"/>
          <cell r="BY62">
            <v>2018</v>
          </cell>
          <cell r="BZ62"/>
          <cell r="CA62"/>
          <cell r="CB62"/>
          <cell r="CC62"/>
          <cell r="CD62">
            <v>2021</v>
          </cell>
          <cell r="CE62"/>
          <cell r="CF62" t="str">
            <v/>
          </cell>
          <cell r="CG62"/>
          <cell r="CH62" t="str">
            <v/>
          </cell>
          <cell r="CI62"/>
          <cell r="CJ62" t="str">
            <v/>
          </cell>
          <cell r="CK62"/>
          <cell r="CL62">
            <v>2019</v>
          </cell>
          <cell r="CM62"/>
        </row>
        <row r="63">
          <cell r="B63" t="str">
            <v>067</v>
          </cell>
          <cell r="C63" t="str">
            <v>田村工業株式会社</v>
          </cell>
          <cell r="D63">
            <v>2019</v>
          </cell>
          <cell r="E63" t="str">
            <v>1号</v>
          </cell>
          <cell r="F63">
            <v>1024067</v>
          </cell>
          <cell r="G63">
            <v>1024067</v>
          </cell>
          <cell r="H63">
            <v>44769</v>
          </cell>
          <cell r="I63" t="str">
            <v>神奈川県横浜市鶴見区元宮二丁目3番20号</v>
          </cell>
          <cell r="J63" t="str">
            <v>田村工業株式会社</v>
          </cell>
          <cell r="K63" t="str">
            <v>代表取締役社長　田村大輔</v>
          </cell>
          <cell r="L63" t="str">
            <v>田村工業株式会社</v>
          </cell>
          <cell r="M63" t="str">
            <v>代表取締役社長　田村大輔</v>
          </cell>
          <cell r="N63" t="str">
            <v>神奈川県横浜市鶴見区元宮二丁目3番20号</v>
          </cell>
          <cell r="O63" t="str">
            <v>Ｅ 製造業</v>
          </cell>
          <cell r="P63" t="str">
            <v>２４ 金属製品製造業</v>
          </cell>
          <cell r="Q63" t="str">
            <v>1号</v>
          </cell>
          <cell r="R63"/>
          <cell r="S63"/>
          <cell r="T63"/>
          <cell r="U63">
            <v>3559</v>
          </cell>
          <cell r="V63">
            <v>2</v>
          </cell>
          <cell r="W63">
            <v>2</v>
          </cell>
          <cell r="X63"/>
          <cell r="Y63">
            <v>2019</v>
          </cell>
          <cell r="Z63">
            <v>2021</v>
          </cell>
          <cell r="AA63">
            <v>2021</v>
          </cell>
          <cell r="AB63"/>
          <cell r="AC63"/>
          <cell r="AD63" t="str">
            <v>有</v>
          </cell>
          <cell r="AE63" t="str">
            <v>田村工業株式会社　本社工場</v>
          </cell>
          <cell r="AF63" t="str">
            <v>横浜市鶴見区元宮二丁目3番20号</v>
          </cell>
          <cell r="AG63" t="str">
            <v>8:00～17:00（土日・祝日・年末年始・GW・夏季休暇を除く）</v>
          </cell>
          <cell r="AH63"/>
          <cell r="AI63"/>
          <cell r="AJ63">
            <v>2018</v>
          </cell>
          <cell r="AK63">
            <v>7691</v>
          </cell>
          <cell r="AL63">
            <v>7740</v>
          </cell>
          <cell r="AM63">
            <v>172.75</v>
          </cell>
          <cell r="AN63" t="str">
            <v>千ｔ</v>
          </cell>
          <cell r="AO63">
            <v>2021</v>
          </cell>
          <cell r="AP63">
            <v>7460</v>
          </cell>
          <cell r="AQ63">
            <v>3</v>
          </cell>
          <cell r="AR63">
            <v>7508</v>
          </cell>
          <cell r="AS63">
            <v>2.99</v>
          </cell>
          <cell r="AT63">
            <v>167.57</v>
          </cell>
          <cell r="AU63" t="str">
            <v>千ｔ</v>
          </cell>
          <cell r="AV63">
            <v>2.99</v>
          </cell>
          <cell r="AW63">
            <v>2019</v>
          </cell>
          <cell r="AX63">
            <v>7483</v>
          </cell>
          <cell r="AY63">
            <v>2.7</v>
          </cell>
          <cell r="AZ63">
            <v>7549</v>
          </cell>
          <cell r="BA63">
            <v>2.46</v>
          </cell>
          <cell r="BB63">
            <v>183.15</v>
          </cell>
          <cell r="BC63" t="str">
            <v>千ｔ</v>
          </cell>
          <cell r="BD63">
            <v>-6.03</v>
          </cell>
          <cell r="BE63">
            <v>2020</v>
          </cell>
          <cell r="BF63">
            <v>6197</v>
          </cell>
          <cell r="BG63">
            <v>19.420000000000002</v>
          </cell>
          <cell r="BH63">
            <v>6169</v>
          </cell>
          <cell r="BI63">
            <v>20.29</v>
          </cell>
          <cell r="BJ63">
            <v>187.9</v>
          </cell>
          <cell r="BK63" t="str">
            <v>千ｔ</v>
          </cell>
          <cell r="BL63">
            <v>-8.77</v>
          </cell>
          <cell r="BM63">
            <v>2021</v>
          </cell>
          <cell r="BN63">
            <v>6651</v>
          </cell>
          <cell r="BO63">
            <v>13.52</v>
          </cell>
          <cell r="BP63">
            <v>6679</v>
          </cell>
          <cell r="BQ63">
            <v>13.7</v>
          </cell>
          <cell r="BR63">
            <v>173.66</v>
          </cell>
          <cell r="BS63" t="str">
            <v>千ｔ</v>
          </cell>
          <cell r="BT63">
            <v>-0.53</v>
          </cell>
          <cell r="BU63" t="str">
            <v>目標を上回った</v>
          </cell>
          <cell r="BV63" t="str">
            <v>なし</v>
          </cell>
          <cell r="BW63" t="str">
            <v>増</v>
          </cell>
          <cell r="BX63" t="str">
            <v>コロナ禍による影響が大きいままの事業活動を強いられた。</v>
          </cell>
          <cell r="BY63">
            <v>2018</v>
          </cell>
          <cell r="BZ63"/>
          <cell r="CA63"/>
          <cell r="CB63"/>
          <cell r="CC63"/>
          <cell r="CD63">
            <v>2021</v>
          </cell>
          <cell r="CE63"/>
          <cell r="CF63" t="str">
            <v/>
          </cell>
          <cell r="CG63"/>
          <cell r="CH63" t="str">
            <v/>
          </cell>
          <cell r="CI63"/>
          <cell r="CJ63" t="str">
            <v/>
          </cell>
          <cell r="CK63"/>
          <cell r="CL63">
            <v>2019</v>
          </cell>
          <cell r="CM63"/>
        </row>
        <row r="64">
          <cell r="B64" t="str">
            <v>068</v>
          </cell>
          <cell r="C64" t="str">
            <v>金港交通株式会社</v>
          </cell>
          <cell r="D64">
            <v>2019</v>
          </cell>
          <cell r="E64" t="str">
            <v>3号</v>
          </cell>
          <cell r="F64">
            <v>3043068</v>
          </cell>
          <cell r="G64">
            <v>3043068</v>
          </cell>
          <cell r="H64">
            <v>44755</v>
          </cell>
          <cell r="I64" t="str">
            <v>横浜市磯子区上町１１－３</v>
          </cell>
          <cell r="J64" t="str">
            <v>金港交通株式会社</v>
          </cell>
          <cell r="K64" t="str">
            <v>代表 取 締 役 　関　　裕　之</v>
          </cell>
          <cell r="L64" t="str">
            <v xml:space="preserve">    金港交通株式会社</v>
          </cell>
          <cell r="M64" t="str">
            <v xml:space="preserve">    代表取締役　関　　裕　之</v>
          </cell>
          <cell r="N64" t="str">
            <v xml:space="preserve">    横浜市磯子区上町１１－３</v>
          </cell>
          <cell r="O64" t="str">
            <v>Ｈ 運輸業、郵便業</v>
          </cell>
          <cell r="P64" t="str">
            <v>４３ 道路旅客運送業</v>
          </cell>
          <cell r="Q64"/>
          <cell r="R64"/>
          <cell r="S64" t="str">
            <v>3号</v>
          </cell>
          <cell r="T64"/>
          <cell r="U64"/>
          <cell r="V64"/>
          <cell r="W64"/>
          <cell r="X64">
            <v>109</v>
          </cell>
          <cell r="Y64">
            <v>2019</v>
          </cell>
          <cell r="Z64">
            <v>2021</v>
          </cell>
          <cell r="AA64">
            <v>2021</v>
          </cell>
          <cell r="AB64"/>
          <cell r="AC64"/>
          <cell r="AD64" t="str">
            <v>有</v>
          </cell>
          <cell r="AE64" t="str">
            <v>　金港交通株式会社　　総務部</v>
          </cell>
          <cell r="AF64" t="str">
            <v>　横浜市磯子区上町　１１－３</v>
          </cell>
          <cell r="AG64" t="str">
            <v>　祝日を除く　月曜日～金曜日　午前１０時～午後３時</v>
          </cell>
          <cell r="AH64"/>
          <cell r="AI64"/>
          <cell r="AJ64">
            <v>2018</v>
          </cell>
          <cell r="AK64"/>
          <cell r="AL64"/>
          <cell r="AM64"/>
          <cell r="AN64"/>
          <cell r="AO64">
            <v>2021</v>
          </cell>
          <cell r="AP64"/>
          <cell r="AQ64" t="str">
            <v/>
          </cell>
          <cell r="AR64"/>
          <cell r="AS64" t="str">
            <v/>
          </cell>
          <cell r="AT64"/>
          <cell r="AU64"/>
          <cell r="AV64"/>
          <cell r="AW64">
            <v>2019</v>
          </cell>
          <cell r="AX64"/>
          <cell r="AY64" t="str">
            <v/>
          </cell>
          <cell r="AZ64" t="str">
            <v/>
          </cell>
          <cell r="BA64" t="str">
            <v/>
          </cell>
          <cell r="BB64"/>
          <cell r="BC64" t="str">
            <v/>
          </cell>
          <cell r="BD64" t="str">
            <v/>
          </cell>
          <cell r="BE64">
            <v>2020</v>
          </cell>
          <cell r="BF64"/>
          <cell r="BG64" t="str">
            <v/>
          </cell>
          <cell r="BH64" t="str">
            <v/>
          </cell>
          <cell r="BI64" t="str">
            <v/>
          </cell>
          <cell r="BJ64"/>
          <cell r="BK64" t="str">
            <v/>
          </cell>
          <cell r="BL64" t="str">
            <v/>
          </cell>
          <cell r="BM64">
            <v>2021</v>
          </cell>
          <cell r="BN64"/>
          <cell r="BO64" t="str">
            <v/>
          </cell>
          <cell r="BP64" t="str">
            <v/>
          </cell>
          <cell r="BQ64" t="str">
            <v/>
          </cell>
          <cell r="BR64"/>
          <cell r="BS64" t="str">
            <v/>
          </cell>
          <cell r="BT64" t="str">
            <v/>
          </cell>
          <cell r="BU64" t="str">
            <v/>
          </cell>
          <cell r="BV64" t="str">
            <v/>
          </cell>
          <cell r="BW64" t="str">
            <v/>
          </cell>
          <cell r="BX64"/>
          <cell r="BY64">
            <v>2018</v>
          </cell>
          <cell r="BZ64">
            <v>1826</v>
          </cell>
          <cell r="CA64">
            <v>1826</v>
          </cell>
          <cell r="CB64"/>
          <cell r="CC64"/>
          <cell r="CD64">
            <v>2021</v>
          </cell>
          <cell r="CE64">
            <v>1735</v>
          </cell>
          <cell r="CF64">
            <v>4.9800000000000004</v>
          </cell>
          <cell r="CG64">
            <v>1735</v>
          </cell>
          <cell r="CH64">
            <v>4.9800000000000004</v>
          </cell>
          <cell r="CI64"/>
          <cell r="CJ64" t="str">
            <v/>
          </cell>
          <cell r="CK64"/>
          <cell r="CL64">
            <v>2019</v>
          </cell>
          <cell r="CM64">
            <v>1603</v>
          </cell>
        </row>
        <row r="65">
          <cell r="B65" t="str">
            <v>069</v>
          </cell>
          <cell r="C65" t="str">
            <v>株式会社日新</v>
          </cell>
          <cell r="D65">
            <v>2019</v>
          </cell>
          <cell r="E65" t="str">
            <v>1号</v>
          </cell>
          <cell r="F65">
            <v>1048069</v>
          </cell>
          <cell r="G65">
            <v>1048069</v>
          </cell>
          <cell r="H65">
            <v>44771</v>
          </cell>
          <cell r="I65" t="str">
            <v>横浜市中区尾上町6丁目81番地</v>
          </cell>
          <cell r="J65" t="str">
            <v>株式会社日新</v>
          </cell>
          <cell r="K65" t="str">
            <v>代表取締役社長 筒井 雅洋</v>
          </cell>
          <cell r="L65" t="str">
            <v>株式会社日新</v>
          </cell>
          <cell r="M65" t="str">
            <v>代表取締役社長 筒井 雅洋</v>
          </cell>
          <cell r="N65" t="str">
            <v>神奈川県横浜市中区尾上町6丁目81番地</v>
          </cell>
          <cell r="O65" t="str">
            <v>Ｈ 運輸業、郵便業</v>
          </cell>
          <cell r="P65" t="str">
            <v>４８ 運輸に附帯するサービス業</v>
          </cell>
          <cell r="Q65" t="str">
            <v>1号</v>
          </cell>
          <cell r="R65"/>
          <cell r="S65"/>
          <cell r="T65"/>
          <cell r="U65">
            <v>1970.7576908322001</v>
          </cell>
          <cell r="V65">
            <v>19</v>
          </cell>
          <cell r="W65">
            <v>1</v>
          </cell>
          <cell r="X65"/>
          <cell r="Y65">
            <v>2019</v>
          </cell>
          <cell r="Z65">
            <v>2021</v>
          </cell>
          <cell r="AA65">
            <v>2021</v>
          </cell>
          <cell r="AB65" t="str">
            <v>有</v>
          </cell>
          <cell r="AC65" t="str">
            <v>https://www.nissin-tw.com/news/2022/post_45.html</v>
          </cell>
          <cell r="AD65"/>
          <cell r="AE65"/>
          <cell r="AF65"/>
          <cell r="AG65"/>
          <cell r="AH65"/>
          <cell r="AI65"/>
          <cell r="AJ65">
            <v>2018</v>
          </cell>
          <cell r="AK65">
            <v>4620</v>
          </cell>
          <cell r="AL65">
            <v>4538</v>
          </cell>
          <cell r="AM65">
            <v>12.19</v>
          </cell>
          <cell r="AN65" t="str">
            <v>人</v>
          </cell>
          <cell r="AO65">
            <v>2021</v>
          </cell>
          <cell r="AP65">
            <v>4574</v>
          </cell>
          <cell r="AQ65">
            <v>0.99</v>
          </cell>
          <cell r="AR65">
            <v>4493</v>
          </cell>
          <cell r="AS65">
            <v>0.99</v>
          </cell>
          <cell r="AT65">
            <v>12.07</v>
          </cell>
          <cell r="AU65" t="str">
            <v>人</v>
          </cell>
          <cell r="AV65">
            <v>0.98</v>
          </cell>
          <cell r="AW65">
            <v>2019</v>
          </cell>
          <cell r="AX65">
            <v>4573</v>
          </cell>
          <cell r="AY65">
            <v>1.01</v>
          </cell>
          <cell r="AZ65">
            <v>4362</v>
          </cell>
          <cell r="BA65">
            <v>3.87</v>
          </cell>
          <cell r="BB65">
            <v>9.92</v>
          </cell>
          <cell r="BC65" t="str">
            <v>人</v>
          </cell>
          <cell r="BD65">
            <v>18.62</v>
          </cell>
          <cell r="BE65">
            <v>2020</v>
          </cell>
          <cell r="BF65">
            <v>4151</v>
          </cell>
          <cell r="BG65">
            <v>10.15</v>
          </cell>
          <cell r="BH65">
            <v>3791</v>
          </cell>
          <cell r="BI65">
            <v>16.46</v>
          </cell>
          <cell r="BJ65">
            <v>8.7799999999999994</v>
          </cell>
          <cell r="BK65" t="str">
            <v>人</v>
          </cell>
          <cell r="BL65">
            <v>27.97</v>
          </cell>
          <cell r="BM65">
            <v>2021</v>
          </cell>
          <cell r="BN65">
            <v>3707</v>
          </cell>
          <cell r="BO65">
            <v>19.760000000000002</v>
          </cell>
          <cell r="BP65">
            <v>3839</v>
          </cell>
          <cell r="BQ65">
            <v>15.4</v>
          </cell>
          <cell r="BR65">
            <v>6.24</v>
          </cell>
          <cell r="BS65" t="str">
            <v>人</v>
          </cell>
          <cell r="BT65">
            <v>48.81</v>
          </cell>
          <cell r="BU65" t="str">
            <v>目標を上回った</v>
          </cell>
          <cell r="BV65" t="str">
            <v>なし</v>
          </cell>
          <cell r="BW65" t="str">
            <v>ほぼ変動無し</v>
          </cell>
          <cell r="BX65" t="str">
            <v>・京浜支店 新興倉庫営業所において一部照明をLED化
・閉鎖1拠点、新規開設1拠点あり、今後新規拠点の稼働量が増加した場合は、エネルギー使用量増加の可能性あり</v>
          </cell>
          <cell r="BY65">
            <v>2018</v>
          </cell>
          <cell r="BZ65"/>
          <cell r="CA65"/>
          <cell r="CB65"/>
          <cell r="CC65"/>
          <cell r="CD65">
            <v>2021</v>
          </cell>
          <cell r="CE65"/>
          <cell r="CF65" t="str">
            <v/>
          </cell>
          <cell r="CG65"/>
          <cell r="CH65" t="str">
            <v/>
          </cell>
          <cell r="CI65"/>
          <cell r="CJ65" t="str">
            <v/>
          </cell>
          <cell r="CK65"/>
          <cell r="CL65">
            <v>2019</v>
          </cell>
          <cell r="CM65"/>
        </row>
        <row r="66">
          <cell r="B66" t="str">
            <v>070</v>
          </cell>
          <cell r="C66" t="str">
            <v>ＡＧＣ株式会社</v>
          </cell>
          <cell r="D66">
            <v>2019</v>
          </cell>
          <cell r="E66" t="str">
            <v>1号</v>
          </cell>
          <cell r="F66">
            <v>1021070</v>
          </cell>
          <cell r="G66">
            <v>1021070</v>
          </cell>
          <cell r="H66">
            <v>44770</v>
          </cell>
          <cell r="I66" t="str">
            <v>横浜市鶴見区末広町１-１</v>
          </cell>
          <cell r="J66" t="str">
            <v>ＡＧＣ株式会社</v>
          </cell>
          <cell r="K66" t="str">
            <v>ＡＧＣ横浜テクニカルセンター 
センター長　井上　滋邦</v>
          </cell>
          <cell r="L66" t="str">
            <v>ＡＧＣ株式会社</v>
          </cell>
          <cell r="M66" t="str">
            <v>代表取締役　平井　良典</v>
          </cell>
          <cell r="N66" t="str">
            <v>東京都千代田区丸の内１丁目５番１号</v>
          </cell>
          <cell r="O66" t="str">
            <v>Ｅ 製造業</v>
          </cell>
          <cell r="P66" t="str">
            <v>２１ 窯業・土石製品製造業</v>
          </cell>
          <cell r="Q66" t="str">
            <v>1号</v>
          </cell>
          <cell r="R66"/>
          <cell r="S66"/>
          <cell r="T66"/>
          <cell r="U66">
            <v>40782.104508534598</v>
          </cell>
          <cell r="V66">
            <v>2</v>
          </cell>
          <cell r="W66">
            <v>2</v>
          </cell>
          <cell r="X66"/>
          <cell r="Y66">
            <v>2019</v>
          </cell>
          <cell r="Z66">
            <v>2021</v>
          </cell>
          <cell r="AA66">
            <v>2021</v>
          </cell>
          <cell r="AB66"/>
          <cell r="AC66"/>
          <cell r="AD66" t="str">
            <v>有</v>
          </cell>
          <cell r="AE66" t="str">
            <v>ＡＧＣ横浜テクニカルセンターの保安室</v>
          </cell>
          <cell r="AF66" t="str">
            <v>横浜市　鶴見区末広町１－１</v>
          </cell>
          <cell r="AG66" t="str">
            <v>９：００－１７：１５(土日祝除く)</v>
          </cell>
          <cell r="AH66"/>
          <cell r="AI66"/>
          <cell r="AJ66">
            <v>2018</v>
          </cell>
          <cell r="AK66">
            <v>82975</v>
          </cell>
          <cell r="AL66">
            <v>81909</v>
          </cell>
          <cell r="AM66"/>
          <cell r="AN66"/>
          <cell r="AO66">
            <v>2021</v>
          </cell>
          <cell r="AP66">
            <v>80485.75</v>
          </cell>
          <cell r="AQ66">
            <v>3</v>
          </cell>
          <cell r="AR66">
            <v>79451.73</v>
          </cell>
          <cell r="AS66">
            <v>3</v>
          </cell>
          <cell r="AT66"/>
          <cell r="AU66"/>
          <cell r="AV66">
            <v>3.0999999999999943</v>
          </cell>
          <cell r="AW66">
            <v>2019</v>
          </cell>
          <cell r="AX66">
            <v>88356</v>
          </cell>
          <cell r="AY66">
            <v>-6.49</v>
          </cell>
          <cell r="AZ66">
            <v>86530</v>
          </cell>
          <cell r="BA66">
            <v>-5.65</v>
          </cell>
          <cell r="BB66"/>
          <cell r="BC66" t="str">
            <v/>
          </cell>
          <cell r="BD66">
            <v>9.2999999999999972</v>
          </cell>
          <cell r="BE66">
            <v>2020</v>
          </cell>
          <cell r="BF66">
            <v>85313</v>
          </cell>
          <cell r="BG66">
            <v>-2.82</v>
          </cell>
          <cell r="BH66">
            <v>82442</v>
          </cell>
          <cell r="BI66">
            <v>-0.66</v>
          </cell>
          <cell r="BJ66"/>
          <cell r="BK66" t="str">
            <v/>
          </cell>
          <cell r="BL66">
            <v>13.870000000000005</v>
          </cell>
          <cell r="BM66">
            <v>2021</v>
          </cell>
          <cell r="BN66">
            <v>87378</v>
          </cell>
          <cell r="BO66">
            <v>-5.31</v>
          </cell>
          <cell r="BP66">
            <v>83933</v>
          </cell>
          <cell r="BQ66">
            <v>-2.48</v>
          </cell>
          <cell r="BR66"/>
          <cell r="BS66" t="str">
            <v/>
          </cell>
          <cell r="BT66">
            <v>4.5400000000000063</v>
          </cell>
          <cell r="BU66" t="str">
            <v>目標を上回った</v>
          </cell>
          <cell r="BV66" t="str">
            <v>なし</v>
          </cell>
          <cell r="BW66" t="str">
            <v>増</v>
          </cell>
          <cell r="BX66" t="str">
            <v>①照明のLED化が進み、蛍光灯・水銀灯の100%置換えを達成した
②羽沢の中央研究所の移転が2021年度で終了し、高効率空調・照明の新研究棟1棟へ集約された</v>
          </cell>
          <cell r="BY66">
            <v>2018</v>
          </cell>
          <cell r="BZ66"/>
          <cell r="CA66"/>
          <cell r="CB66"/>
          <cell r="CC66"/>
          <cell r="CD66">
            <v>2021</v>
          </cell>
          <cell r="CE66"/>
          <cell r="CF66" t="str">
            <v/>
          </cell>
          <cell r="CG66"/>
          <cell r="CH66" t="str">
            <v/>
          </cell>
          <cell r="CI66"/>
          <cell r="CJ66" t="str">
            <v/>
          </cell>
          <cell r="CK66"/>
          <cell r="CL66">
            <v>2019</v>
          </cell>
          <cell r="CM66"/>
        </row>
        <row r="67">
          <cell r="B67" t="str">
            <v>072</v>
          </cell>
          <cell r="C67" t="str">
            <v>学校法人神奈川大学</v>
          </cell>
          <cell r="D67">
            <v>2019</v>
          </cell>
          <cell r="E67" t="str">
            <v>1号</v>
          </cell>
          <cell r="F67">
            <v>1081072</v>
          </cell>
          <cell r="G67">
            <v>1081072</v>
          </cell>
          <cell r="H67">
            <v>44771</v>
          </cell>
          <cell r="I67" t="str">
            <v>横浜市神奈川区六角橋
３丁目２７番１号</v>
          </cell>
          <cell r="J67" t="str">
            <v>学校法人神奈川大学</v>
          </cell>
          <cell r="K67" t="str">
            <v>理事長　石渡　卓</v>
          </cell>
          <cell r="L67" t="str">
            <v>学校法人神奈川大学</v>
          </cell>
          <cell r="M67" t="str">
            <v>理事長　石渡　卓</v>
          </cell>
          <cell r="N67" t="str">
            <v>横浜市神奈川区六角橋３丁目２７番１号</v>
          </cell>
          <cell r="O67" t="str">
            <v>Ｏ 教育、学習支援業</v>
          </cell>
          <cell r="P67" t="str">
            <v>８１ 学校教育</v>
          </cell>
          <cell r="Q67" t="str">
            <v>1号</v>
          </cell>
          <cell r="R67"/>
          <cell r="S67"/>
          <cell r="T67"/>
          <cell r="U67">
            <v>5009.5669080000007</v>
          </cell>
          <cell r="V67">
            <v>3</v>
          </cell>
          <cell r="W67">
            <v>2</v>
          </cell>
          <cell r="X67"/>
          <cell r="Y67">
            <v>2019</v>
          </cell>
          <cell r="Z67">
            <v>2021</v>
          </cell>
          <cell r="AA67">
            <v>2021</v>
          </cell>
          <cell r="AB67"/>
          <cell r="AC67"/>
          <cell r="AD67" t="str">
            <v>有</v>
          </cell>
          <cell r="AE67" t="str">
            <v>神奈川大学横浜キャンパス18号館地下1階　施設部施設課</v>
          </cell>
          <cell r="AF67" t="str">
            <v>横浜市神奈川区六角橋３丁目２７番１号</v>
          </cell>
          <cell r="AG67" t="str">
            <v>9:00～16:00（月～金曜日）（但し12：30～13：30は昼休み）</v>
          </cell>
          <cell r="AH67"/>
          <cell r="AI67"/>
          <cell r="AJ67">
            <v>2018</v>
          </cell>
          <cell r="AK67">
            <v>8974</v>
          </cell>
          <cell r="AL67">
            <v>8830</v>
          </cell>
          <cell r="AM67">
            <v>57.41</v>
          </cell>
          <cell r="AN67" t="str">
            <v>1000㎡</v>
          </cell>
          <cell r="AO67">
            <v>2021</v>
          </cell>
          <cell r="AP67">
            <v>8965</v>
          </cell>
          <cell r="AQ67">
            <v>0.1</v>
          </cell>
          <cell r="AR67">
            <v>8821</v>
          </cell>
          <cell r="AS67">
            <v>0.1</v>
          </cell>
          <cell r="AT67">
            <v>57.36</v>
          </cell>
          <cell r="AU67" t="str">
            <v>1000㎡</v>
          </cell>
          <cell r="AV67">
            <v>0.08</v>
          </cell>
          <cell r="AW67">
            <v>2019</v>
          </cell>
          <cell r="AX67">
            <v>8868</v>
          </cell>
          <cell r="AY67">
            <v>1.18</v>
          </cell>
          <cell r="AZ67">
            <v>8654</v>
          </cell>
          <cell r="BA67">
            <v>1.99</v>
          </cell>
          <cell r="BB67">
            <v>56.46</v>
          </cell>
          <cell r="BC67" t="str">
            <v>1000㎡</v>
          </cell>
          <cell r="BD67">
            <v>1.65</v>
          </cell>
          <cell r="BE67">
            <v>2020</v>
          </cell>
          <cell r="BF67">
            <v>6654</v>
          </cell>
          <cell r="BG67">
            <v>25.85</v>
          </cell>
          <cell r="BH67">
            <v>6313</v>
          </cell>
          <cell r="BI67">
            <v>28.5</v>
          </cell>
          <cell r="BJ67">
            <v>38.28</v>
          </cell>
          <cell r="BK67" t="str">
            <v>1000㎡</v>
          </cell>
          <cell r="BL67">
            <v>33.32</v>
          </cell>
          <cell r="BM67">
            <v>2021</v>
          </cell>
          <cell r="BN67">
            <v>8786</v>
          </cell>
          <cell r="BO67">
            <v>2.09</v>
          </cell>
          <cell r="BP67">
            <v>9414</v>
          </cell>
          <cell r="BQ67">
            <v>-6.62</v>
          </cell>
          <cell r="BR67">
            <v>42.24</v>
          </cell>
          <cell r="BS67" t="str">
            <v>1000㎡</v>
          </cell>
          <cell r="BT67">
            <v>26.42</v>
          </cell>
          <cell r="BU67" t="str">
            <v>目標を上回った</v>
          </cell>
          <cell r="BV67" t="str">
            <v>なし</v>
          </cell>
          <cell r="BW67" t="str">
            <v>増</v>
          </cell>
          <cell r="BX67" t="str">
            <v>2021年度は新型コロナウィルス感染拡大に伴う学内入構制限を緩和、後期授業から対面授業を復活させため事業活動量が増えた。</v>
          </cell>
          <cell r="BY67">
            <v>2018</v>
          </cell>
          <cell r="BZ67"/>
          <cell r="CA67"/>
          <cell r="CB67"/>
          <cell r="CC67"/>
          <cell r="CD67">
            <v>2021</v>
          </cell>
          <cell r="CE67"/>
          <cell r="CF67" t="str">
            <v/>
          </cell>
          <cell r="CG67"/>
          <cell r="CH67" t="str">
            <v/>
          </cell>
          <cell r="CI67"/>
          <cell r="CJ67" t="str">
            <v/>
          </cell>
          <cell r="CK67"/>
          <cell r="CL67">
            <v>2019</v>
          </cell>
          <cell r="CM67"/>
        </row>
        <row r="68">
          <cell r="B68" t="str">
            <v>073</v>
          </cell>
          <cell r="C68" t="str">
            <v>日本たばこ産業株式会社</v>
          </cell>
          <cell r="D68">
            <v>2019</v>
          </cell>
          <cell r="E68" t="str">
            <v>1号</v>
          </cell>
          <cell r="F68">
            <v>1010073</v>
          </cell>
          <cell r="G68">
            <v>1010073</v>
          </cell>
          <cell r="H68">
            <v>44770</v>
          </cell>
          <cell r="I68" t="str">
            <v>東京都港区虎ノ門４－４－１</v>
          </cell>
          <cell r="J68" t="str">
            <v>日本たばこ産業株式会社</v>
          </cell>
          <cell r="K68" t="str">
            <v>代表取締役社長　寺畠　正道</v>
          </cell>
          <cell r="L68" t="str">
            <v>日本たばこ産業株式会社</v>
          </cell>
          <cell r="M68" t="str">
            <v>代表取締役社長　　寺畠　正道</v>
          </cell>
          <cell r="N68" t="str">
            <v>東京都港区虎ノ門四丁目４番１号</v>
          </cell>
          <cell r="O68" t="str">
            <v>Ｅ 製造業</v>
          </cell>
          <cell r="P68" t="str">
            <v>１０ 飲料・たばこ・飼料製造業</v>
          </cell>
          <cell r="Q68" t="str">
            <v>1号</v>
          </cell>
          <cell r="R68"/>
          <cell r="S68"/>
          <cell r="T68"/>
          <cell r="U68">
            <v>5957</v>
          </cell>
          <cell r="V68">
            <v>3</v>
          </cell>
          <cell r="W68">
            <v>2</v>
          </cell>
          <cell r="X68"/>
          <cell r="Y68">
            <v>2019</v>
          </cell>
          <cell r="Z68">
            <v>2021</v>
          </cell>
          <cell r="AA68">
            <v>2021</v>
          </cell>
          <cell r="AB68"/>
          <cell r="AC68"/>
          <cell r="AD68" t="str">
            <v>有</v>
          </cell>
          <cell r="AE68" t="str">
            <v>日本たばこ産業株式会社　たばこ中央研究所</v>
          </cell>
          <cell r="AF68" t="str">
            <v>神奈川県横浜市青葉区梅が丘６番２</v>
          </cell>
          <cell r="AG68" t="str">
            <v>10:00-16:00</v>
          </cell>
          <cell r="AH68"/>
          <cell r="AI68"/>
          <cell r="AJ68">
            <v>2018</v>
          </cell>
          <cell r="AK68">
            <v>8181</v>
          </cell>
          <cell r="AL68">
            <v>8033</v>
          </cell>
          <cell r="AM68">
            <v>19.11</v>
          </cell>
          <cell r="AN68" t="str">
            <v>人</v>
          </cell>
          <cell r="AO68">
            <v>2021</v>
          </cell>
          <cell r="AP68">
            <v>11873</v>
          </cell>
          <cell r="AQ68">
            <v>-45.13</v>
          </cell>
          <cell r="AR68">
            <v>11666</v>
          </cell>
          <cell r="AS68">
            <v>-45.23</v>
          </cell>
          <cell r="AT68">
            <v>27.74</v>
          </cell>
          <cell r="AU68" t="str">
            <v>人</v>
          </cell>
          <cell r="AV68">
            <v>-45.16</v>
          </cell>
          <cell r="AW68">
            <v>2019</v>
          </cell>
          <cell r="AX68">
            <v>11350</v>
          </cell>
          <cell r="AY68">
            <v>-38.74</v>
          </cell>
          <cell r="AZ68">
            <v>11048</v>
          </cell>
          <cell r="BA68">
            <v>-37.54</v>
          </cell>
          <cell r="BB68">
            <v>21.25</v>
          </cell>
          <cell r="BC68" t="str">
            <v>人</v>
          </cell>
          <cell r="BD68">
            <v>-11.2</v>
          </cell>
          <cell r="BE68">
            <v>2020</v>
          </cell>
          <cell r="BF68">
            <v>10939</v>
          </cell>
          <cell r="BG68">
            <v>-33.72</v>
          </cell>
          <cell r="BH68">
            <v>10450</v>
          </cell>
          <cell r="BI68">
            <v>-30.09</v>
          </cell>
          <cell r="BJ68">
            <v>19.71</v>
          </cell>
          <cell r="BK68" t="str">
            <v>人</v>
          </cell>
          <cell r="BL68">
            <v>-3.14</v>
          </cell>
          <cell r="BM68">
            <v>2021</v>
          </cell>
          <cell r="BN68">
            <v>10992</v>
          </cell>
          <cell r="BO68">
            <v>-34.369999999999997</v>
          </cell>
          <cell r="BP68">
            <v>10934</v>
          </cell>
          <cell r="BQ68">
            <v>-36.119999999999997</v>
          </cell>
          <cell r="BR68">
            <v>19.420000000000002</v>
          </cell>
          <cell r="BS68" t="str">
            <v>人</v>
          </cell>
          <cell r="BT68">
            <v>-1.63</v>
          </cell>
          <cell r="BU68" t="str">
            <v>目標を上回った</v>
          </cell>
          <cell r="BV68" t="str">
            <v>なし</v>
          </cell>
          <cell r="BW68" t="str">
            <v>ほぼ変動無し</v>
          </cell>
          <cell r="BX68" t="str">
            <v>設備更新や運用変更に伴う省エネ取組み及び執務室等におけるこまめな省エネ活動を実施</v>
          </cell>
          <cell r="BY68">
            <v>2018</v>
          </cell>
          <cell r="BZ68"/>
          <cell r="CA68"/>
          <cell r="CB68"/>
          <cell r="CC68"/>
          <cell r="CD68">
            <v>2021</v>
          </cell>
          <cell r="CE68"/>
          <cell r="CF68" t="str">
            <v/>
          </cell>
          <cell r="CG68"/>
          <cell r="CH68" t="str">
            <v/>
          </cell>
          <cell r="CI68"/>
          <cell r="CJ68" t="str">
            <v/>
          </cell>
          <cell r="CK68"/>
          <cell r="CL68">
            <v>2019</v>
          </cell>
          <cell r="CM68"/>
        </row>
        <row r="69">
          <cell r="B69" t="str">
            <v>074</v>
          </cell>
          <cell r="C69" t="str">
            <v>スタジアム交通株式会社</v>
          </cell>
          <cell r="D69">
            <v>2019</v>
          </cell>
          <cell r="E69" t="str">
            <v>3号</v>
          </cell>
          <cell r="F69">
            <v>3043074</v>
          </cell>
          <cell r="G69">
            <v>3043074</v>
          </cell>
          <cell r="H69">
            <v>44817</v>
          </cell>
          <cell r="I69" t="str">
            <v>横浜市港北区新横浜２丁目１７番２４号</v>
          </cell>
          <cell r="J69" t="str">
            <v>スタジアム交通株式会社</v>
          </cell>
          <cell r="K69" t="str">
            <v>代表取締役　尾島　光夫</v>
          </cell>
          <cell r="L69" t="str">
            <v>スタジアム交通株式会社</v>
          </cell>
          <cell r="M69" t="str">
            <v>代表取締役　尾島　光夫</v>
          </cell>
          <cell r="N69" t="str">
            <v>横浜市港北区新横浜２丁目１７番２４号</v>
          </cell>
          <cell r="O69" t="str">
            <v>Ｈ 運輸業、郵便業</v>
          </cell>
          <cell r="P69" t="str">
            <v>４３ 道路旅客運送業</v>
          </cell>
          <cell r="Q69"/>
          <cell r="R69"/>
          <cell r="S69" t="str">
            <v>3号</v>
          </cell>
          <cell r="T69"/>
          <cell r="U69"/>
          <cell r="V69"/>
          <cell r="W69"/>
          <cell r="X69">
            <v>105</v>
          </cell>
          <cell r="Y69">
            <v>2019</v>
          </cell>
          <cell r="Z69">
            <v>2021</v>
          </cell>
          <cell r="AA69">
            <v>2021</v>
          </cell>
          <cell r="AB69"/>
          <cell r="AC69"/>
          <cell r="AD69" t="str">
            <v>有</v>
          </cell>
          <cell r="AE69" t="str">
            <v>スタジアム交通株式会社　新横浜本社営業所</v>
          </cell>
          <cell r="AF69" t="str">
            <v>横浜市港北区新横浜２－１７－２４</v>
          </cell>
          <cell r="AG69" t="str">
            <v>９：００～１５：００</v>
          </cell>
          <cell r="AH69"/>
          <cell r="AI69"/>
          <cell r="AJ69">
            <v>2018</v>
          </cell>
          <cell r="AK69"/>
          <cell r="AL69"/>
          <cell r="AM69"/>
          <cell r="AN69"/>
          <cell r="AO69">
            <v>2021</v>
          </cell>
          <cell r="AP69"/>
          <cell r="AQ69" t="str">
            <v/>
          </cell>
          <cell r="AR69"/>
          <cell r="AS69" t="str">
            <v/>
          </cell>
          <cell r="AT69"/>
          <cell r="AU69"/>
          <cell r="AV69"/>
          <cell r="AW69">
            <v>2019</v>
          </cell>
          <cell r="AX69"/>
          <cell r="AY69" t="str">
            <v/>
          </cell>
          <cell r="AZ69" t="str">
            <v/>
          </cell>
          <cell r="BA69" t="str">
            <v/>
          </cell>
          <cell r="BB69"/>
          <cell r="BC69" t="str">
            <v/>
          </cell>
          <cell r="BD69" t="str">
            <v/>
          </cell>
          <cell r="BE69">
            <v>2020</v>
          </cell>
          <cell r="BF69"/>
          <cell r="BG69" t="str">
            <v/>
          </cell>
          <cell r="BH69" t="str">
            <v/>
          </cell>
          <cell r="BI69" t="str">
            <v/>
          </cell>
          <cell r="BJ69"/>
          <cell r="BK69" t="str">
            <v/>
          </cell>
          <cell r="BL69" t="str">
            <v/>
          </cell>
          <cell r="BM69">
            <v>2021</v>
          </cell>
          <cell r="BN69"/>
          <cell r="BO69" t="str">
            <v/>
          </cell>
          <cell r="BP69" t="str">
            <v/>
          </cell>
          <cell r="BQ69" t="str">
            <v/>
          </cell>
          <cell r="BR69"/>
          <cell r="BS69" t="str">
            <v/>
          </cell>
          <cell r="BT69" t="str">
            <v/>
          </cell>
          <cell r="BU69" t="str">
            <v/>
          </cell>
          <cell r="BV69" t="str">
            <v/>
          </cell>
          <cell r="BW69" t="str">
            <v/>
          </cell>
          <cell r="BX69"/>
          <cell r="BY69">
            <v>2018</v>
          </cell>
          <cell r="BZ69">
            <v>1364</v>
          </cell>
          <cell r="CA69">
            <v>1364</v>
          </cell>
          <cell r="CB69"/>
          <cell r="CC69"/>
          <cell r="CD69">
            <v>2021</v>
          </cell>
          <cell r="CE69">
            <v>1288</v>
          </cell>
          <cell r="CF69">
            <v>5.57</v>
          </cell>
          <cell r="CG69">
            <v>1288</v>
          </cell>
          <cell r="CH69">
            <v>5.57</v>
          </cell>
          <cell r="CI69"/>
          <cell r="CJ69" t="str">
            <v/>
          </cell>
          <cell r="CK69"/>
          <cell r="CL69">
            <v>2019</v>
          </cell>
          <cell r="CM69">
            <v>1398</v>
          </cell>
        </row>
        <row r="70">
          <cell r="B70" t="str">
            <v>075</v>
          </cell>
          <cell r="C70" t="str">
            <v>住友電気工業株式会社</v>
          </cell>
          <cell r="D70">
            <v>2019</v>
          </cell>
          <cell r="E70" t="str">
            <v>1号</v>
          </cell>
          <cell r="F70">
            <v>1023075</v>
          </cell>
          <cell r="G70">
            <v>1023075</v>
          </cell>
          <cell r="H70">
            <v>44771</v>
          </cell>
          <cell r="I70" t="str">
            <v>横浜市栄区田谷町1</v>
          </cell>
          <cell r="J70" t="str">
            <v>住友電気工業株式会社</v>
          </cell>
          <cell r="K70" t="str">
            <v>横浜製作所　　所長　大井川　久夫</v>
          </cell>
          <cell r="L70" t="str">
            <v>住友電気工業株式会社</v>
          </cell>
          <cell r="M70" t="str">
            <v>代表取締役　井上 治</v>
          </cell>
          <cell r="N70" t="str">
            <v>大阪市中央区北浜４丁目５番３３号</v>
          </cell>
          <cell r="O70" t="str">
            <v>Ｅ 製造業</v>
          </cell>
          <cell r="P70" t="str">
            <v>２３ 非鉄金属製造業</v>
          </cell>
          <cell r="Q70" t="str">
            <v>1号</v>
          </cell>
          <cell r="R70"/>
          <cell r="S70"/>
          <cell r="T70"/>
          <cell r="U70">
            <v>11725.567150019999</v>
          </cell>
          <cell r="V70">
            <v>1</v>
          </cell>
          <cell r="W70">
            <v>1</v>
          </cell>
          <cell r="X70"/>
          <cell r="Y70">
            <v>2019</v>
          </cell>
          <cell r="Z70">
            <v>2021</v>
          </cell>
          <cell r="AA70">
            <v>2021</v>
          </cell>
          <cell r="AB70"/>
          <cell r="AC70"/>
          <cell r="AD70" t="str">
            <v>有</v>
          </cell>
          <cell r="AE70" t="str">
            <v>住友電気工業株式会社　横浜製作所　西門　および　安全環境Ｇ</v>
          </cell>
          <cell r="AF70" t="str">
            <v>横浜市栄区田谷町1</v>
          </cell>
          <cell r="AG70" t="str">
            <v>８：３０～１７：００　（土・日を除く）</v>
          </cell>
          <cell r="AH70"/>
          <cell r="AI70"/>
          <cell r="AJ70">
            <v>2018</v>
          </cell>
          <cell r="AK70">
            <v>22443</v>
          </cell>
          <cell r="AL70">
            <v>21889</v>
          </cell>
          <cell r="AM70">
            <v>8.14</v>
          </cell>
          <cell r="AN70" t="str">
            <v>1000Hr</v>
          </cell>
          <cell r="AO70">
            <v>2021</v>
          </cell>
          <cell r="AP70">
            <v>22443</v>
          </cell>
          <cell r="AQ70">
            <v>0</v>
          </cell>
          <cell r="AR70">
            <v>21889</v>
          </cell>
          <cell r="AS70">
            <v>0</v>
          </cell>
          <cell r="AT70">
            <v>8.06</v>
          </cell>
          <cell r="AU70" t="str">
            <v>1000Hr</v>
          </cell>
          <cell r="AV70">
            <v>0.98</v>
          </cell>
          <cell r="AW70">
            <v>2019</v>
          </cell>
          <cell r="AX70">
            <v>21805</v>
          </cell>
          <cell r="AY70">
            <v>2.84</v>
          </cell>
          <cell r="AZ70">
            <v>20964</v>
          </cell>
          <cell r="BA70">
            <v>4.22</v>
          </cell>
          <cell r="BB70">
            <v>7.48</v>
          </cell>
          <cell r="BC70" t="str">
            <v>1000Hr</v>
          </cell>
          <cell r="BD70">
            <v>8.1</v>
          </cell>
          <cell r="BE70">
            <v>2020</v>
          </cell>
          <cell r="BF70">
            <v>20199</v>
          </cell>
          <cell r="BG70">
            <v>9.99</v>
          </cell>
          <cell r="BH70">
            <v>18957</v>
          </cell>
          <cell r="BI70">
            <v>13.39</v>
          </cell>
          <cell r="BJ70">
            <v>6.75</v>
          </cell>
          <cell r="BK70" t="str">
            <v>1000Hr</v>
          </cell>
          <cell r="BL70">
            <v>17.07</v>
          </cell>
          <cell r="BM70">
            <v>2021</v>
          </cell>
          <cell r="BN70">
            <v>21132</v>
          </cell>
          <cell r="BO70">
            <v>5.84</v>
          </cell>
          <cell r="BP70">
            <v>20961</v>
          </cell>
          <cell r="BQ70">
            <v>4.2300000000000004</v>
          </cell>
          <cell r="BR70">
            <v>6.76</v>
          </cell>
          <cell r="BS70" t="str">
            <v>1000Hr</v>
          </cell>
          <cell r="BT70">
            <v>16.95</v>
          </cell>
          <cell r="BU70" t="str">
            <v>目標を上回った</v>
          </cell>
          <cell r="BV70" t="str">
            <v>なし</v>
          </cell>
          <cell r="BW70" t="str">
            <v>増</v>
          </cell>
          <cell r="BX70" t="str">
            <v>生産量増加によりエネルギー使用量が増加したが省エネ取り組みと、電力事業者の電力排出係数の低下で、目標とした原単位削減率を大きく達成するとともに、基礎排出量も削減できた。</v>
          </cell>
          <cell r="BY70">
            <v>2018</v>
          </cell>
          <cell r="BZ70"/>
          <cell r="CA70"/>
          <cell r="CB70"/>
          <cell r="CC70"/>
          <cell r="CD70">
            <v>2021</v>
          </cell>
          <cell r="CE70"/>
          <cell r="CF70" t="str">
            <v/>
          </cell>
          <cell r="CG70"/>
          <cell r="CH70" t="str">
            <v/>
          </cell>
          <cell r="CI70"/>
          <cell r="CJ70" t="str">
            <v/>
          </cell>
          <cell r="CK70"/>
          <cell r="CL70">
            <v>2019</v>
          </cell>
          <cell r="CM70"/>
        </row>
        <row r="71">
          <cell r="B71" t="str">
            <v>076</v>
          </cell>
          <cell r="C71" t="str">
            <v>オルトヨコハマビジネスセンター管理組合</v>
          </cell>
          <cell r="D71">
            <v>2019</v>
          </cell>
          <cell r="E71" t="str">
            <v>1号</v>
          </cell>
          <cell r="F71">
            <v>1069076</v>
          </cell>
          <cell r="G71">
            <v>1069076</v>
          </cell>
          <cell r="H71">
            <v>44748</v>
          </cell>
          <cell r="I71" t="str">
            <v>横浜市神奈川区新子安1-2-4</v>
          </cell>
          <cell r="J71" t="str">
            <v>オルトヨコハマビジネスセンター管理組合</v>
          </cell>
          <cell r="K71" t="str">
            <v>理事長　　大江　忠司</v>
          </cell>
          <cell r="L71" t="str">
            <v>オルトヨコハマビジネスセンター管理組合</v>
          </cell>
          <cell r="M71" t="str">
            <v>理事長　大江　忠司</v>
          </cell>
          <cell r="N71" t="str">
            <v>横浜市神奈川区新子安1-2-4</v>
          </cell>
          <cell r="O71" t="str">
            <v>Ｋ 不動産業、物品賃貸業</v>
          </cell>
          <cell r="P71" t="str">
            <v>６９ 不動産賃貸業・管理業</v>
          </cell>
          <cell r="Q71" t="str">
            <v>1号</v>
          </cell>
          <cell r="R71"/>
          <cell r="S71"/>
          <cell r="T71"/>
          <cell r="U71">
            <v>1585.8749160000002</v>
          </cell>
          <cell r="V71">
            <v>1</v>
          </cell>
          <cell r="W71">
            <v>1</v>
          </cell>
          <cell r="X71"/>
          <cell r="Y71">
            <v>2019</v>
          </cell>
          <cell r="Z71">
            <v>2021</v>
          </cell>
          <cell r="AA71">
            <v>2021</v>
          </cell>
          <cell r="AB71"/>
          <cell r="AC71"/>
          <cell r="AD71" t="str">
            <v>有</v>
          </cell>
          <cell r="AE71" t="str">
            <v>オルトヨコハマ防災センター窓口</v>
          </cell>
          <cell r="AF71" t="str">
            <v>横浜市神奈川区新子安1-2-4</v>
          </cell>
          <cell r="AG71" t="str">
            <v>9：00～16：00</v>
          </cell>
          <cell r="AH71"/>
          <cell r="AI71"/>
          <cell r="AJ71">
            <v>2018</v>
          </cell>
          <cell r="AK71">
            <v>3098</v>
          </cell>
          <cell r="AL71">
            <v>3792</v>
          </cell>
          <cell r="AM71"/>
          <cell r="AN71"/>
          <cell r="AO71">
            <v>2021</v>
          </cell>
          <cell r="AP71">
            <v>3067</v>
          </cell>
          <cell r="AQ71">
            <v>1</v>
          </cell>
          <cell r="AR71">
            <v>3686</v>
          </cell>
          <cell r="AS71">
            <v>2.79</v>
          </cell>
          <cell r="AT71"/>
          <cell r="AU71"/>
          <cell r="AV71"/>
          <cell r="AW71">
            <v>2019</v>
          </cell>
          <cell r="AX71">
            <v>2944</v>
          </cell>
          <cell r="AY71">
            <v>4.97</v>
          </cell>
          <cell r="AZ71">
            <v>3534</v>
          </cell>
          <cell r="BA71">
            <v>6.8</v>
          </cell>
          <cell r="BB71"/>
          <cell r="BC71" t="str">
            <v/>
          </cell>
          <cell r="BD71" t="str">
            <v/>
          </cell>
          <cell r="BE71">
            <v>2020</v>
          </cell>
          <cell r="BF71">
            <v>2820</v>
          </cell>
          <cell r="BG71">
            <v>8.9700000000000006</v>
          </cell>
          <cell r="BH71">
            <v>3378</v>
          </cell>
          <cell r="BI71">
            <v>10.91</v>
          </cell>
          <cell r="BJ71"/>
          <cell r="BK71" t="str">
            <v/>
          </cell>
          <cell r="BL71" t="str">
            <v/>
          </cell>
          <cell r="BM71">
            <v>2021</v>
          </cell>
          <cell r="BN71">
            <v>2934</v>
          </cell>
          <cell r="BO71">
            <v>5.29</v>
          </cell>
          <cell r="BP71">
            <v>2920</v>
          </cell>
          <cell r="BQ71">
            <v>22.99</v>
          </cell>
          <cell r="BR71"/>
          <cell r="BS71" t="str">
            <v/>
          </cell>
          <cell r="BT71" t="str">
            <v/>
          </cell>
          <cell r="BU71" t="str">
            <v>目標を上回った</v>
          </cell>
          <cell r="BV71" t="str">
            <v>なし</v>
          </cell>
          <cell r="BW71" t="str">
            <v>増</v>
          </cell>
          <cell r="BX71" t="str">
            <v>冷温水出口温度の適正化、給排気ﾌｧﾝ運転時間短縮、搬送放熱による損失を防止。
テナントの営業時間の短縮</v>
          </cell>
          <cell r="BY71">
            <v>2018</v>
          </cell>
          <cell r="BZ71"/>
          <cell r="CA71"/>
          <cell r="CB71"/>
          <cell r="CC71"/>
          <cell r="CD71">
            <v>2021</v>
          </cell>
          <cell r="CE71"/>
          <cell r="CF71" t="str">
            <v/>
          </cell>
          <cell r="CG71"/>
          <cell r="CH71" t="str">
            <v/>
          </cell>
          <cell r="CI71"/>
          <cell r="CJ71" t="str">
            <v/>
          </cell>
          <cell r="CK71"/>
          <cell r="CL71">
            <v>2019</v>
          </cell>
          <cell r="CM71"/>
        </row>
        <row r="72">
          <cell r="B72" t="str">
            <v>077</v>
          </cell>
          <cell r="C72" t="str">
            <v>株式会社ニコン</v>
          </cell>
          <cell r="D72">
            <v>2019</v>
          </cell>
          <cell r="E72" t="str">
            <v>1号</v>
          </cell>
          <cell r="F72">
            <v>1026077</v>
          </cell>
          <cell r="G72">
            <v>1026077</v>
          </cell>
          <cell r="H72">
            <v>44768</v>
          </cell>
          <cell r="I72" t="str">
            <v>東京都港区港南二丁目15番3号</v>
          </cell>
          <cell r="J72" t="str">
            <v>株式会社ニコン</v>
          </cell>
          <cell r="K72" t="str">
            <v>代表取締役 兼 社長執行役員 馬立　稔和</v>
          </cell>
          <cell r="L72" t="str">
            <v>株式会社ニコン</v>
          </cell>
          <cell r="M72" t="str">
            <v>代表取締役 兼 社長執行役員　馬立　稔和</v>
          </cell>
          <cell r="N72" t="str">
            <v>東京都港区港南二丁目15番3号</v>
          </cell>
          <cell r="O72" t="str">
            <v>Ｅ 製造業</v>
          </cell>
          <cell r="P72" t="str">
            <v>２６ 生産用機械器具製造業</v>
          </cell>
          <cell r="Q72" t="str">
            <v>1号</v>
          </cell>
          <cell r="R72"/>
          <cell r="S72"/>
          <cell r="T72"/>
          <cell r="U72">
            <v>1879.3433845236</v>
          </cell>
          <cell r="V72">
            <v>1</v>
          </cell>
          <cell r="W72">
            <v>1</v>
          </cell>
          <cell r="X72"/>
          <cell r="Y72">
            <v>2019</v>
          </cell>
          <cell r="Z72">
            <v>2021</v>
          </cell>
          <cell r="AA72">
            <v>2021</v>
          </cell>
          <cell r="AB72" t="str">
            <v>有</v>
          </cell>
          <cell r="AC72" t="str">
            <v>http://www.nikon.co.jp/sustainability/environment/data/</v>
          </cell>
          <cell r="AD72"/>
          <cell r="AE72"/>
          <cell r="AF72"/>
          <cell r="AG72"/>
          <cell r="AH72"/>
          <cell r="AI72"/>
          <cell r="AJ72">
            <v>2018</v>
          </cell>
          <cell r="AK72">
            <v>4250</v>
          </cell>
          <cell r="AL72">
            <v>4140</v>
          </cell>
          <cell r="AM72"/>
          <cell r="AN72"/>
          <cell r="AO72">
            <v>2021</v>
          </cell>
          <cell r="AP72">
            <v>3707</v>
          </cell>
          <cell r="AQ72">
            <v>12.77</v>
          </cell>
          <cell r="AR72">
            <v>3612</v>
          </cell>
          <cell r="AS72">
            <v>12.75</v>
          </cell>
          <cell r="AT72"/>
          <cell r="AU72"/>
          <cell r="AV72"/>
          <cell r="AW72">
            <v>2019</v>
          </cell>
          <cell r="AX72">
            <v>3641</v>
          </cell>
          <cell r="AY72">
            <v>14.32</v>
          </cell>
          <cell r="AZ72">
            <v>3115</v>
          </cell>
          <cell r="BA72">
            <v>24.75</v>
          </cell>
          <cell r="BB72"/>
          <cell r="BC72" t="str">
            <v/>
          </cell>
          <cell r="BD72" t="str">
            <v/>
          </cell>
          <cell r="BE72">
            <v>2020</v>
          </cell>
          <cell r="BF72">
            <v>3579</v>
          </cell>
          <cell r="BG72">
            <v>15.78</v>
          </cell>
          <cell r="BH72">
            <v>3348</v>
          </cell>
          <cell r="BI72">
            <v>19.13</v>
          </cell>
          <cell r="BJ72"/>
          <cell r="BK72" t="str">
            <v/>
          </cell>
          <cell r="BL72" t="str">
            <v/>
          </cell>
          <cell r="BM72">
            <v>2021</v>
          </cell>
          <cell r="BN72">
            <v>3370</v>
          </cell>
          <cell r="BO72">
            <v>20.7</v>
          </cell>
          <cell r="BP72">
            <v>2965</v>
          </cell>
          <cell r="BQ72">
            <v>28.38</v>
          </cell>
          <cell r="BR72"/>
          <cell r="BS72" t="str">
            <v/>
          </cell>
          <cell r="BT72" t="str">
            <v/>
          </cell>
          <cell r="BU72" t="str">
            <v>目標を上回った</v>
          </cell>
          <cell r="BV72" t="str">
            <v>なし</v>
          </cell>
          <cell r="BW72" t="str">
            <v>ほぼ変動無し</v>
          </cell>
          <cell r="BX72"/>
          <cell r="BY72">
            <v>2018</v>
          </cell>
          <cell r="BZ72"/>
          <cell r="CA72"/>
          <cell r="CB72"/>
          <cell r="CC72"/>
          <cell r="CD72">
            <v>2021</v>
          </cell>
          <cell r="CE72"/>
          <cell r="CF72" t="str">
            <v/>
          </cell>
          <cell r="CG72"/>
          <cell r="CH72" t="str">
            <v/>
          </cell>
          <cell r="CI72"/>
          <cell r="CJ72" t="str">
            <v/>
          </cell>
          <cell r="CK72"/>
          <cell r="CL72">
            <v>2019</v>
          </cell>
          <cell r="CM72"/>
        </row>
        <row r="73">
          <cell r="B73" t="str">
            <v>078</v>
          </cell>
          <cell r="C73" t="str">
            <v>東亞合成株式会社</v>
          </cell>
          <cell r="D73">
            <v>2019</v>
          </cell>
          <cell r="E73" t="str">
            <v>1号</v>
          </cell>
          <cell r="F73">
            <v>1016078</v>
          </cell>
          <cell r="G73">
            <v>1016078</v>
          </cell>
          <cell r="H73">
            <v>44771</v>
          </cell>
          <cell r="I73" t="str">
            <v>神奈川県横浜市鶴見区末広町一丁目７番地</v>
          </cell>
          <cell r="J73" t="str">
            <v>東亞合成株式会社</v>
          </cell>
          <cell r="K73" t="str">
            <v>執行役員工場長　丸本　悦造</v>
          </cell>
          <cell r="L73" t="str">
            <v>東亞合成株式会社</v>
          </cell>
          <cell r="M73" t="str">
            <v>代表取締役社長　髙村　美己志</v>
          </cell>
          <cell r="N73" t="str">
            <v>〒105-8419　東京都港区西新橋一丁目１４番１号</v>
          </cell>
          <cell r="O73" t="str">
            <v>Ｅ 製造業</v>
          </cell>
          <cell r="P73" t="str">
            <v>１６ 化学工業</v>
          </cell>
          <cell r="Q73" t="str">
            <v>1号</v>
          </cell>
          <cell r="R73"/>
          <cell r="S73"/>
          <cell r="T73"/>
          <cell r="U73">
            <v>44061.499509299996</v>
          </cell>
          <cell r="V73">
            <v>1</v>
          </cell>
          <cell r="W73">
            <v>1</v>
          </cell>
          <cell r="X73"/>
          <cell r="Y73">
            <v>2019</v>
          </cell>
          <cell r="Z73">
            <v>2021</v>
          </cell>
          <cell r="AA73">
            <v>2021</v>
          </cell>
          <cell r="AB73"/>
          <cell r="AC73"/>
          <cell r="AD73" t="str">
            <v>有</v>
          </cell>
          <cell r="AE73" t="str">
            <v>東亞合成株式会社　横浜工場</v>
          </cell>
          <cell r="AF73" t="str">
            <v>横浜市鶴見区末広町一丁目7番地</v>
          </cell>
          <cell r="AG73" t="str">
            <v>9：00～16：00(土日、祝日を除く）</v>
          </cell>
          <cell r="AH73"/>
          <cell r="AI73"/>
          <cell r="AJ73">
            <v>2018</v>
          </cell>
          <cell r="AK73">
            <v>91965</v>
          </cell>
          <cell r="AL73">
            <v>89756</v>
          </cell>
          <cell r="AM73">
            <v>1.1599999999999999</v>
          </cell>
          <cell r="AN73" t="str">
            <v>㌧</v>
          </cell>
          <cell r="AO73">
            <v>2021</v>
          </cell>
          <cell r="AP73">
            <v>91000</v>
          </cell>
          <cell r="AQ73">
            <v>1.04</v>
          </cell>
          <cell r="AR73">
            <v>89000</v>
          </cell>
          <cell r="AS73">
            <v>0.84</v>
          </cell>
          <cell r="AT73">
            <v>1.1299999999999999</v>
          </cell>
          <cell r="AU73" t="str">
            <v>㌧</v>
          </cell>
          <cell r="AV73">
            <v>2.58</v>
          </cell>
          <cell r="AW73">
            <v>2019</v>
          </cell>
          <cell r="AX73">
            <v>88165</v>
          </cell>
          <cell r="AY73">
            <v>4.13</v>
          </cell>
          <cell r="AZ73">
            <v>84938</v>
          </cell>
          <cell r="BA73">
            <v>5.36</v>
          </cell>
          <cell r="BB73">
            <v>1.1599999999999999</v>
          </cell>
          <cell r="BC73" t="str">
            <v>㌧</v>
          </cell>
          <cell r="BD73">
            <v>0</v>
          </cell>
          <cell r="BE73">
            <v>2020</v>
          </cell>
          <cell r="BF73">
            <v>82581</v>
          </cell>
          <cell r="BG73">
            <v>10.199999999999999</v>
          </cell>
          <cell r="BH73">
            <v>77608</v>
          </cell>
          <cell r="BI73">
            <v>13.53</v>
          </cell>
          <cell r="BJ73">
            <v>1.17</v>
          </cell>
          <cell r="BK73" t="str">
            <v>㌧</v>
          </cell>
          <cell r="BL73">
            <v>-0.87</v>
          </cell>
          <cell r="BM73">
            <v>2021</v>
          </cell>
          <cell r="BN73">
            <v>79959</v>
          </cell>
          <cell r="BO73">
            <v>13.05</v>
          </cell>
          <cell r="BP73">
            <v>79341</v>
          </cell>
          <cell r="BQ73">
            <v>11.6</v>
          </cell>
          <cell r="BR73">
            <v>1.1000000000000001</v>
          </cell>
          <cell r="BS73" t="str">
            <v>㌧</v>
          </cell>
          <cell r="BT73">
            <v>5.17</v>
          </cell>
          <cell r="BU73" t="str">
            <v>目標を上回った</v>
          </cell>
          <cell r="BV73" t="str">
            <v>なし</v>
          </cell>
          <cell r="BW73" t="str">
            <v>ほぼ変動無し</v>
          </cell>
          <cell r="BX73"/>
          <cell r="BY73">
            <v>2018</v>
          </cell>
          <cell r="BZ73"/>
          <cell r="CA73"/>
          <cell r="CB73"/>
          <cell r="CC73"/>
          <cell r="CD73">
            <v>2021</v>
          </cell>
          <cell r="CE73"/>
          <cell r="CF73" t="str">
            <v/>
          </cell>
          <cell r="CG73"/>
          <cell r="CH73" t="str">
            <v/>
          </cell>
          <cell r="CI73"/>
          <cell r="CJ73" t="str">
            <v/>
          </cell>
          <cell r="CK73"/>
          <cell r="CL73">
            <v>2019</v>
          </cell>
          <cell r="CM73"/>
        </row>
        <row r="74">
          <cell r="B74" t="str">
            <v>080</v>
          </cell>
          <cell r="C74" t="str">
            <v>パナソニック株式会社</v>
          </cell>
          <cell r="D74">
            <v>2019</v>
          </cell>
          <cell r="E74" t="str">
            <v>1号</v>
          </cell>
          <cell r="F74">
            <v>1029080</v>
          </cell>
          <cell r="G74">
            <v>1029080</v>
          </cell>
          <cell r="H74">
            <v>44767</v>
          </cell>
          <cell r="I74" t="str">
            <v>大阪府門真市大字門真１００６番地</v>
          </cell>
          <cell r="J74" t="str">
            <v>パナソニック株式会社</v>
          </cell>
          <cell r="K74" t="str">
            <v>代表取締役  楠見　雄規</v>
          </cell>
          <cell r="L74" t="str">
            <v>パナソニック株式会社</v>
          </cell>
          <cell r="M74" t="str">
            <v>代表取締役社長   楠見　雄規</v>
          </cell>
          <cell r="N74" t="str">
            <v>大阪府門真市大字門真1006番地</v>
          </cell>
          <cell r="O74" t="str">
            <v>Ｅ 製造業</v>
          </cell>
          <cell r="P74" t="str">
            <v>２９ 電気機械器具製造業</v>
          </cell>
          <cell r="Q74" t="str">
            <v>1号</v>
          </cell>
          <cell r="R74"/>
          <cell r="S74"/>
          <cell r="T74"/>
          <cell r="U74">
            <v>4432.7678246040005</v>
          </cell>
          <cell r="V74">
            <v>5</v>
          </cell>
          <cell r="W74">
            <v>2</v>
          </cell>
          <cell r="X74"/>
          <cell r="Y74">
            <v>2019</v>
          </cell>
          <cell r="Z74">
            <v>2021</v>
          </cell>
          <cell r="AA74">
            <v>2021</v>
          </cell>
          <cell r="AB74" t="str">
            <v>有</v>
          </cell>
          <cell r="AC74" t="str">
            <v>https://connect.panasonic.com/jp-ja/about/sustainability/environment</v>
          </cell>
          <cell r="AD74" t="str">
            <v>有</v>
          </cell>
          <cell r="AE74" t="str">
            <v>オートモーティブ社　品質保証センター　環境推進部</v>
          </cell>
          <cell r="AF74" t="str">
            <v>神奈川県横浜市都筑区佐江戸町６００番地</v>
          </cell>
          <cell r="AG74" t="str">
            <v>14:00～17：00</v>
          </cell>
          <cell r="AH74"/>
          <cell r="AI74"/>
          <cell r="AJ74">
            <v>2018</v>
          </cell>
          <cell r="AK74">
            <v>9393</v>
          </cell>
          <cell r="AL74">
            <v>9148</v>
          </cell>
          <cell r="AM74">
            <v>80.040000000000006</v>
          </cell>
          <cell r="AN74" t="str">
            <v>千m2</v>
          </cell>
          <cell r="AO74">
            <v>2021</v>
          </cell>
          <cell r="AP74">
            <v>9276</v>
          </cell>
          <cell r="AQ74">
            <v>1.24</v>
          </cell>
          <cell r="AR74">
            <v>9276</v>
          </cell>
          <cell r="AS74">
            <v>-1.4</v>
          </cell>
          <cell r="AT74">
            <v>79.040000000000006</v>
          </cell>
          <cell r="AU74" t="str">
            <v>千m2</v>
          </cell>
          <cell r="AV74">
            <v>1.24</v>
          </cell>
          <cell r="AW74">
            <v>2019</v>
          </cell>
          <cell r="AX74">
            <v>8736</v>
          </cell>
          <cell r="AY74">
            <v>6.99</v>
          </cell>
          <cell r="AZ74">
            <v>8388</v>
          </cell>
          <cell r="BA74">
            <v>8.3000000000000007</v>
          </cell>
          <cell r="BB74">
            <v>76.88</v>
          </cell>
          <cell r="BC74" t="str">
            <v>千m2</v>
          </cell>
          <cell r="BD74">
            <v>3.94</v>
          </cell>
          <cell r="BE74">
            <v>2020</v>
          </cell>
          <cell r="BF74">
            <v>8368</v>
          </cell>
          <cell r="BG74">
            <v>10.91</v>
          </cell>
          <cell r="BH74">
            <v>9406</v>
          </cell>
          <cell r="BI74">
            <v>-2.83</v>
          </cell>
          <cell r="BJ74">
            <v>73.95</v>
          </cell>
          <cell r="BK74" t="str">
            <v>千m2</v>
          </cell>
          <cell r="BL74">
            <v>7.6</v>
          </cell>
          <cell r="BM74">
            <v>2021</v>
          </cell>
          <cell r="BN74">
            <v>6411</v>
          </cell>
          <cell r="BO74">
            <v>31.74</v>
          </cell>
          <cell r="BP74">
            <v>7326.9</v>
          </cell>
          <cell r="BQ74">
            <v>19.899999999999999</v>
          </cell>
          <cell r="BR74">
            <v>56.38</v>
          </cell>
          <cell r="BS74" t="str">
            <v>千m2</v>
          </cell>
          <cell r="BT74">
            <v>29.56</v>
          </cell>
          <cell r="BU74" t="str">
            <v>目標を上回った</v>
          </cell>
          <cell r="BV74" t="str">
            <v>なし</v>
          </cell>
          <cell r="BW74" t="str">
            <v>減</v>
          </cell>
          <cell r="BX74"/>
          <cell r="BY74">
            <v>2018</v>
          </cell>
          <cell r="BZ74"/>
          <cell r="CA74"/>
          <cell r="CB74"/>
          <cell r="CC74"/>
          <cell r="CD74">
            <v>2021</v>
          </cell>
          <cell r="CE74"/>
          <cell r="CF74" t="str">
            <v/>
          </cell>
          <cell r="CG74"/>
          <cell r="CH74" t="str">
            <v/>
          </cell>
          <cell r="CI74"/>
          <cell r="CJ74" t="str">
            <v/>
          </cell>
          <cell r="CK74"/>
          <cell r="CL74">
            <v>2019</v>
          </cell>
          <cell r="CM74"/>
        </row>
        <row r="75">
          <cell r="B75" t="str">
            <v>082</v>
          </cell>
          <cell r="C75" t="str">
            <v>ジャパンマリンユナイテッド株式会社</v>
          </cell>
          <cell r="D75">
            <v>2019</v>
          </cell>
          <cell r="E75" t="str">
            <v>1号</v>
          </cell>
          <cell r="F75">
            <v>1031082</v>
          </cell>
          <cell r="G75">
            <v>1031082</v>
          </cell>
          <cell r="H75">
            <v>44769</v>
          </cell>
          <cell r="I75" t="str">
            <v>神奈川県横浜市西区みなとみらい
四丁目4番2号　横浜ブル－アベニュ－</v>
          </cell>
          <cell r="J75" t="str">
            <v>ジャパンマリンユナイテッド株式会社</v>
          </cell>
          <cell r="K75" t="str">
            <v>代表取締役社長　千葉　光太郎</v>
          </cell>
          <cell r="L75" t="str">
            <v>ジャパンマリンユナイテッド株式会社</v>
          </cell>
          <cell r="M75" t="str">
            <v>代表取締役社長　千葉　光太郎</v>
          </cell>
          <cell r="N75" t="str">
            <v>神奈川県横浜市西区みなとみらい四丁目4番2号横浜ブル－アベニュ－</v>
          </cell>
          <cell r="O75" t="str">
            <v>Ｅ 製造業</v>
          </cell>
          <cell r="P75" t="str">
            <v>３１ 輸送用機械器具製造業</v>
          </cell>
          <cell r="Q75" t="str">
            <v>1号</v>
          </cell>
          <cell r="R75"/>
          <cell r="S75"/>
          <cell r="T75"/>
          <cell r="U75">
            <v>5976</v>
          </cell>
          <cell r="V75">
            <v>4</v>
          </cell>
          <cell r="W75">
            <v>2</v>
          </cell>
          <cell r="X75"/>
          <cell r="Y75">
            <v>2019</v>
          </cell>
          <cell r="Z75">
            <v>2021</v>
          </cell>
          <cell r="AA75">
            <v>2021</v>
          </cell>
          <cell r="AB75"/>
          <cell r="AC75"/>
          <cell r="AD75" t="str">
            <v>有</v>
          </cell>
          <cell r="AE75" t="str">
            <v>ジャパンマリンユナイテッド株式会社　横浜事業所</v>
          </cell>
          <cell r="AF75" t="str">
            <v>神奈川県横浜市磯子区新杉田町12番地</v>
          </cell>
          <cell r="AG75" t="str">
            <v>平日08:00～12:00　13:00～17:00</v>
          </cell>
          <cell r="AH75"/>
          <cell r="AI75"/>
          <cell r="AJ75">
            <v>2018</v>
          </cell>
          <cell r="AK75">
            <v>12813</v>
          </cell>
          <cell r="AL75">
            <v>13864</v>
          </cell>
          <cell r="AM75">
            <v>2.27</v>
          </cell>
          <cell r="AN75" t="str">
            <v>千ｈ</v>
          </cell>
          <cell r="AO75">
            <v>2021</v>
          </cell>
          <cell r="AP75">
            <v>12428</v>
          </cell>
          <cell r="AQ75">
            <v>3</v>
          </cell>
          <cell r="AR75">
            <v>13448</v>
          </cell>
          <cell r="AS75">
            <v>3</v>
          </cell>
          <cell r="AT75">
            <v>2.2000000000000002</v>
          </cell>
          <cell r="AU75" t="str">
            <v>千ｈ</v>
          </cell>
          <cell r="AV75">
            <v>3.08</v>
          </cell>
          <cell r="AW75">
            <v>2019</v>
          </cell>
          <cell r="AX75">
            <v>14676</v>
          </cell>
          <cell r="AY75">
            <v>-14.54</v>
          </cell>
          <cell r="AZ75">
            <v>15026</v>
          </cell>
          <cell r="BA75">
            <v>-8.39</v>
          </cell>
          <cell r="BB75">
            <v>2.63</v>
          </cell>
          <cell r="BC75" t="str">
            <v>千ｈ</v>
          </cell>
          <cell r="BD75">
            <v>-15.86</v>
          </cell>
          <cell r="BE75">
            <v>2020</v>
          </cell>
          <cell r="BF75">
            <v>14099</v>
          </cell>
          <cell r="BG75">
            <v>-10.039999999999999</v>
          </cell>
          <cell r="BH75">
            <v>14444</v>
          </cell>
          <cell r="BI75">
            <v>-4.1900000000000004</v>
          </cell>
          <cell r="BJ75">
            <v>2.73</v>
          </cell>
          <cell r="BK75" t="str">
            <v>千ｈ</v>
          </cell>
          <cell r="BL75">
            <v>-20.27</v>
          </cell>
          <cell r="BM75">
            <v>2021</v>
          </cell>
          <cell r="BN75">
            <v>9646</v>
          </cell>
          <cell r="BO75">
            <v>24.71</v>
          </cell>
          <cell r="BP75">
            <v>11272</v>
          </cell>
          <cell r="BQ75">
            <v>18.690000000000001</v>
          </cell>
          <cell r="BR75">
            <v>2.48</v>
          </cell>
          <cell r="BS75" t="str">
            <v>千ｈ</v>
          </cell>
          <cell r="BT75">
            <v>-9.26</v>
          </cell>
          <cell r="BU75" t="str">
            <v>目標を下回った</v>
          </cell>
          <cell r="BV75" t="str">
            <v>なし</v>
          </cell>
          <cell r="BW75" t="str">
            <v>減</v>
          </cell>
          <cell r="BX75" t="str">
            <v>個別票に詳細を記載</v>
          </cell>
          <cell r="BY75">
            <v>2018</v>
          </cell>
          <cell r="BZ75"/>
          <cell r="CA75"/>
          <cell r="CB75"/>
          <cell r="CC75"/>
          <cell r="CD75">
            <v>2021</v>
          </cell>
          <cell r="CE75"/>
          <cell r="CF75" t="str">
            <v/>
          </cell>
          <cell r="CG75"/>
          <cell r="CH75" t="str">
            <v/>
          </cell>
          <cell r="CI75"/>
          <cell r="CJ75" t="str">
            <v/>
          </cell>
          <cell r="CK75"/>
          <cell r="CL75">
            <v>2019</v>
          </cell>
          <cell r="CM75"/>
        </row>
        <row r="76">
          <cell r="B76" t="str">
            <v>083</v>
          </cell>
          <cell r="C76" t="str">
            <v>株式会社ブリヂストン</v>
          </cell>
          <cell r="D76">
            <v>2019</v>
          </cell>
          <cell r="E76" t="str">
            <v>1号</v>
          </cell>
          <cell r="F76">
            <v>1019083</v>
          </cell>
          <cell r="G76">
            <v>1019083</v>
          </cell>
          <cell r="H76">
            <v>44767</v>
          </cell>
          <cell r="I76" t="str">
            <v>東京都中央区京橋三丁目１番１号</v>
          </cell>
          <cell r="J76" t="str">
            <v>株式会社ブリヂストン</v>
          </cell>
          <cell r="K76" t="str">
            <v>代表者　石橋　秀一</v>
          </cell>
          <cell r="L76" t="str">
            <v>株式会社ブリヂストン</v>
          </cell>
          <cell r="M76" t="str">
            <v>代表者　石橋 秀一</v>
          </cell>
          <cell r="N76" t="str">
            <v>横浜市戸塚区柏尾町１番地</v>
          </cell>
          <cell r="O76" t="str">
            <v>Ｅ 製造業</v>
          </cell>
          <cell r="P76" t="str">
            <v>１９ ゴム製品製造業</v>
          </cell>
          <cell r="Q76" t="str">
            <v>1号</v>
          </cell>
          <cell r="R76"/>
          <cell r="S76"/>
          <cell r="T76"/>
          <cell r="U76">
            <v>13557.102521999999</v>
          </cell>
          <cell r="V76">
            <v>1</v>
          </cell>
          <cell r="W76">
            <v>1</v>
          </cell>
          <cell r="X76"/>
          <cell r="Y76">
            <v>2019</v>
          </cell>
          <cell r="Z76">
            <v>2021</v>
          </cell>
          <cell r="AA76">
            <v>2021</v>
          </cell>
          <cell r="AB76"/>
          <cell r="AC76"/>
          <cell r="AD76" t="str">
            <v>有</v>
          </cell>
          <cell r="AE76" t="str">
            <v>　株式会社ブリヂストン　横浜工場　総務課</v>
          </cell>
          <cell r="AF76" t="str">
            <v>　横浜市戸塚区柏尾町１番地</v>
          </cell>
          <cell r="AG76" t="str">
            <v>　９：００～１６：００（昼休みを除く）</v>
          </cell>
          <cell r="AH76"/>
          <cell r="AI76"/>
          <cell r="AJ76">
            <v>2018</v>
          </cell>
          <cell r="AK76">
            <v>28248</v>
          </cell>
          <cell r="AL76">
            <v>27769</v>
          </cell>
          <cell r="AM76">
            <v>27.68</v>
          </cell>
          <cell r="AN76" t="str">
            <v>100t</v>
          </cell>
          <cell r="AO76">
            <v>2021</v>
          </cell>
          <cell r="AP76">
            <v>27400</v>
          </cell>
          <cell r="AQ76">
            <v>3</v>
          </cell>
          <cell r="AR76">
            <v>27400</v>
          </cell>
          <cell r="AS76">
            <v>1.32</v>
          </cell>
          <cell r="AT76">
            <v>26.85</v>
          </cell>
          <cell r="AU76" t="str">
            <v>100t</v>
          </cell>
          <cell r="AV76">
            <v>2.99</v>
          </cell>
          <cell r="AW76">
            <v>2019</v>
          </cell>
          <cell r="AX76">
            <v>28014</v>
          </cell>
          <cell r="AY76">
            <v>0.82</v>
          </cell>
          <cell r="AZ76">
            <v>27196</v>
          </cell>
          <cell r="BA76">
            <v>2.06</v>
          </cell>
          <cell r="BB76">
            <v>29.84</v>
          </cell>
          <cell r="BC76" t="str">
            <v>100t</v>
          </cell>
          <cell r="BD76">
            <v>-7.81</v>
          </cell>
          <cell r="BE76">
            <v>2020</v>
          </cell>
          <cell r="BF76">
            <v>26012</v>
          </cell>
          <cell r="BG76">
            <v>7.91</v>
          </cell>
          <cell r="BH76">
            <v>24756</v>
          </cell>
          <cell r="BI76">
            <v>10.85</v>
          </cell>
          <cell r="BJ76">
            <v>32.19</v>
          </cell>
          <cell r="BK76" t="str">
            <v>100t</v>
          </cell>
          <cell r="BL76">
            <v>-16.3</v>
          </cell>
          <cell r="BM76">
            <v>2021</v>
          </cell>
          <cell r="BN76">
            <v>24821</v>
          </cell>
          <cell r="BO76">
            <v>12.13</v>
          </cell>
          <cell r="BP76">
            <v>24668</v>
          </cell>
          <cell r="BQ76">
            <v>11.16</v>
          </cell>
          <cell r="BR76">
            <v>29.92</v>
          </cell>
          <cell r="BS76" t="str">
            <v>100t</v>
          </cell>
          <cell r="BT76">
            <v>-8.1</v>
          </cell>
          <cell r="BU76" t="str">
            <v>目標を上回った</v>
          </cell>
          <cell r="BV76" t="str">
            <v>なし</v>
          </cell>
          <cell r="BW76" t="str">
            <v>減</v>
          </cell>
          <cell r="BX76" t="str">
            <v xml:space="preserve">照明設備のＬＥＤ化、人感自動制御の継続実施。
生産量は、基準年度対比約20％減。
</v>
          </cell>
          <cell r="BY76">
            <v>2018</v>
          </cell>
          <cell r="BZ76"/>
          <cell r="CA76"/>
          <cell r="CB76"/>
          <cell r="CC76"/>
          <cell r="CD76">
            <v>2021</v>
          </cell>
          <cell r="CE76"/>
          <cell r="CF76" t="str">
            <v/>
          </cell>
          <cell r="CG76"/>
          <cell r="CH76" t="str">
            <v/>
          </cell>
          <cell r="CI76"/>
          <cell r="CJ76" t="str">
            <v/>
          </cell>
          <cell r="CK76"/>
          <cell r="CL76">
            <v>2019</v>
          </cell>
          <cell r="CM76"/>
        </row>
        <row r="77">
          <cell r="B77" t="str">
            <v>084</v>
          </cell>
          <cell r="C77" t="str">
            <v>イオンリテール株式会社</v>
          </cell>
          <cell r="D77">
            <v>2019</v>
          </cell>
          <cell r="E77" t="str">
            <v>1号</v>
          </cell>
          <cell r="F77">
            <v>1056084</v>
          </cell>
          <cell r="G77">
            <v>1056084</v>
          </cell>
          <cell r="H77">
            <v>44740</v>
          </cell>
          <cell r="I77" t="str">
            <v>神奈川県横浜市神奈川区富家町1-1</v>
          </cell>
          <cell r="J77" t="str">
            <v>イオンリテール株式会社</v>
          </cell>
          <cell r="K77" t="str">
            <v>南関東カンパニー　人事総務部長　
広澤　章</v>
          </cell>
          <cell r="L77" t="str">
            <v>イオンリテール株式会社</v>
          </cell>
          <cell r="M77" t="str">
            <v>代表取締役  井出　武美</v>
          </cell>
          <cell r="N77" t="str">
            <v>千葉県千葉市美浜区中瀬一丁目5番地1</v>
          </cell>
          <cell r="O77" t="str">
            <v>Ｉ 卸売・小売業</v>
          </cell>
          <cell r="P77" t="str">
            <v>５６ 各種商品小売業</v>
          </cell>
          <cell r="Q77" t="str">
            <v>1号</v>
          </cell>
          <cell r="R77"/>
          <cell r="S77"/>
          <cell r="T77"/>
          <cell r="U77">
            <v>7086.2789312640007</v>
          </cell>
          <cell r="V77">
            <v>7</v>
          </cell>
          <cell r="W77">
            <v>6</v>
          </cell>
          <cell r="X77"/>
          <cell r="Y77">
            <v>2019</v>
          </cell>
          <cell r="Z77">
            <v>2021</v>
          </cell>
          <cell r="AA77">
            <v>2021</v>
          </cell>
          <cell r="AB77"/>
          <cell r="AC77"/>
          <cell r="AD77" t="str">
            <v>有</v>
          </cell>
          <cell r="AE77" t="str">
            <v>①イオン金沢シ－サイド店②駒岡店③横浜新吉田店各サ－ビスカウンタ－</v>
          </cell>
          <cell r="AF77" t="str">
            <v>①金沢区並木2-13-1　②鶴見区駒岡町5-6-1　③港北区新吉田東8-49-1</v>
          </cell>
          <cell r="AG77" t="str">
            <v>各店：午前10時～午後6時</v>
          </cell>
          <cell r="AH77"/>
          <cell r="AI77"/>
          <cell r="AJ77">
            <v>2018</v>
          </cell>
          <cell r="AK77">
            <v>14839</v>
          </cell>
          <cell r="AL77">
            <v>14466</v>
          </cell>
          <cell r="AM77">
            <v>86.46</v>
          </cell>
          <cell r="AN77" t="str">
            <v>千㎡</v>
          </cell>
          <cell r="AO77">
            <v>2021</v>
          </cell>
          <cell r="AP77">
            <v>14393.83</v>
          </cell>
          <cell r="AQ77">
            <v>3</v>
          </cell>
          <cell r="AR77">
            <v>14032.02</v>
          </cell>
          <cell r="AS77">
            <v>3</v>
          </cell>
          <cell r="AT77">
            <v>83.87</v>
          </cell>
          <cell r="AU77" t="str">
            <v>千㎡</v>
          </cell>
          <cell r="AV77">
            <v>2.99</v>
          </cell>
          <cell r="AW77">
            <v>2019</v>
          </cell>
          <cell r="AX77">
            <v>14779</v>
          </cell>
          <cell r="AY77">
            <v>0.4</v>
          </cell>
          <cell r="AZ77">
            <v>14217</v>
          </cell>
          <cell r="BA77">
            <v>1.72</v>
          </cell>
          <cell r="BB77">
            <v>81.3</v>
          </cell>
          <cell r="BC77" t="str">
            <v>千㎡</v>
          </cell>
          <cell r="BD77">
            <v>5.96</v>
          </cell>
          <cell r="BE77">
            <v>2020</v>
          </cell>
          <cell r="BF77">
            <v>13108</v>
          </cell>
          <cell r="BG77">
            <v>11.66</v>
          </cell>
          <cell r="BH77">
            <v>12278</v>
          </cell>
          <cell r="BI77">
            <v>15.12</v>
          </cell>
          <cell r="BJ77">
            <v>100.94</v>
          </cell>
          <cell r="BK77" t="str">
            <v>千㎡</v>
          </cell>
          <cell r="BL77">
            <v>-16.75</v>
          </cell>
          <cell r="BM77">
            <v>2021</v>
          </cell>
          <cell r="BN77">
            <v>12428</v>
          </cell>
          <cell r="BO77">
            <v>16.239999999999998</v>
          </cell>
          <cell r="BP77">
            <v>1008</v>
          </cell>
          <cell r="BQ77">
            <v>93.03</v>
          </cell>
          <cell r="BR77">
            <v>95.7</v>
          </cell>
          <cell r="BS77" t="str">
            <v>千㎡</v>
          </cell>
          <cell r="BT77">
            <v>-10.69</v>
          </cell>
          <cell r="BU77" t="str">
            <v>目標を上回った</v>
          </cell>
          <cell r="BV77" t="str">
            <v>なし</v>
          </cell>
          <cell r="BW77" t="str">
            <v>ほぼ変動無し</v>
          </cell>
          <cell r="BX77"/>
          <cell r="BY77">
            <v>2018</v>
          </cell>
          <cell r="BZ77"/>
          <cell r="CA77"/>
          <cell r="CB77"/>
          <cell r="CC77"/>
          <cell r="CD77">
            <v>2021</v>
          </cell>
          <cell r="CE77"/>
          <cell r="CF77" t="str">
            <v/>
          </cell>
          <cell r="CG77"/>
          <cell r="CH77" t="str">
            <v/>
          </cell>
          <cell r="CI77"/>
          <cell r="CJ77" t="str">
            <v/>
          </cell>
          <cell r="CK77"/>
          <cell r="CL77">
            <v>2019</v>
          </cell>
          <cell r="CM77"/>
        </row>
        <row r="78">
          <cell r="B78" t="str">
            <v>085</v>
          </cell>
          <cell r="C78" t="str">
            <v>オリックス自動車株式会社</v>
          </cell>
          <cell r="D78">
            <v>2019</v>
          </cell>
          <cell r="E78" t="str">
            <v>3号</v>
          </cell>
          <cell r="F78">
            <v>3070085</v>
          </cell>
          <cell r="G78">
            <v>3070085</v>
          </cell>
          <cell r="H78">
            <v>44742</v>
          </cell>
          <cell r="I78" t="str">
            <v>東京都港区芝３丁目２２番８号</v>
          </cell>
          <cell r="J78" t="str">
            <v>オリックス自動車株式会社</v>
          </cell>
          <cell r="K78" t="str">
            <v>代表取締役　　上谷内　祐二</v>
          </cell>
          <cell r="L78" t="str">
            <v>オリックス自動車株式会社</v>
          </cell>
          <cell r="M78" t="str">
            <v>代表取締役　上谷内　祐二</v>
          </cell>
          <cell r="N78" t="str">
            <v>東京都港区芝3丁目22番8号</v>
          </cell>
          <cell r="O78" t="str">
            <v>Ｋ 不動産業、物品賃貸業</v>
          </cell>
          <cell r="P78" t="str">
            <v>７０ 物品賃貸業</v>
          </cell>
          <cell r="Q78"/>
          <cell r="R78"/>
          <cell r="S78" t="str">
            <v>3号</v>
          </cell>
          <cell r="T78"/>
          <cell r="U78"/>
          <cell r="V78"/>
          <cell r="W78"/>
          <cell r="X78">
            <v>807</v>
          </cell>
          <cell r="Y78">
            <v>2019</v>
          </cell>
          <cell r="Z78">
            <v>2021</v>
          </cell>
          <cell r="AA78">
            <v>2021</v>
          </cell>
          <cell r="AB78" t="str">
            <v>有</v>
          </cell>
          <cell r="AC78" t="str">
            <v>https://www.orix.co.jp/grp/company/sustainability/environment/data.html</v>
          </cell>
          <cell r="AD78"/>
          <cell r="AE78"/>
          <cell r="AF78"/>
          <cell r="AG78"/>
          <cell r="AH78"/>
          <cell r="AI78"/>
          <cell r="AJ78">
            <v>2018</v>
          </cell>
          <cell r="AK78"/>
          <cell r="AL78"/>
          <cell r="AM78"/>
          <cell r="AN78"/>
          <cell r="AO78">
            <v>2021</v>
          </cell>
          <cell r="AP78"/>
          <cell r="AQ78" t="str">
            <v/>
          </cell>
          <cell r="AR78"/>
          <cell r="AS78" t="str">
            <v/>
          </cell>
          <cell r="AT78"/>
          <cell r="AU78"/>
          <cell r="AV78"/>
          <cell r="AW78">
            <v>2019</v>
          </cell>
          <cell r="AX78"/>
          <cell r="AY78" t="str">
            <v/>
          </cell>
          <cell r="AZ78" t="str">
            <v/>
          </cell>
          <cell r="BA78" t="str">
            <v/>
          </cell>
          <cell r="BB78"/>
          <cell r="BC78" t="str">
            <v/>
          </cell>
          <cell r="BD78" t="str">
            <v/>
          </cell>
          <cell r="BE78">
            <v>2020</v>
          </cell>
          <cell r="BF78"/>
          <cell r="BG78" t="str">
            <v/>
          </cell>
          <cell r="BH78" t="str">
            <v/>
          </cell>
          <cell r="BI78" t="str">
            <v/>
          </cell>
          <cell r="BJ78"/>
          <cell r="BK78" t="str">
            <v/>
          </cell>
          <cell r="BL78" t="str">
            <v/>
          </cell>
          <cell r="BM78">
            <v>2021</v>
          </cell>
          <cell r="BN78"/>
          <cell r="BO78" t="str">
            <v/>
          </cell>
          <cell r="BP78" t="str">
            <v/>
          </cell>
          <cell r="BQ78" t="str">
            <v/>
          </cell>
          <cell r="BR78"/>
          <cell r="BS78" t="str">
            <v/>
          </cell>
          <cell r="BT78" t="str">
            <v/>
          </cell>
          <cell r="BU78" t="str">
            <v/>
          </cell>
          <cell r="BV78" t="str">
            <v/>
          </cell>
          <cell r="BW78" t="str">
            <v/>
          </cell>
          <cell r="BX78"/>
          <cell r="BY78">
            <v>2018</v>
          </cell>
          <cell r="BZ78">
            <v>2730</v>
          </cell>
          <cell r="CA78">
            <v>2730</v>
          </cell>
          <cell r="CB78">
            <v>2.97</v>
          </cell>
          <cell r="CC78" t="str">
            <v>万km</v>
          </cell>
          <cell r="CD78">
            <v>2021</v>
          </cell>
          <cell r="CE78">
            <v>2702.7</v>
          </cell>
          <cell r="CF78">
            <v>1</v>
          </cell>
          <cell r="CG78">
            <v>2702.7</v>
          </cell>
          <cell r="CH78">
            <v>1</v>
          </cell>
          <cell r="CI78">
            <v>2.94</v>
          </cell>
          <cell r="CJ78" t="str">
            <v>万km</v>
          </cell>
          <cell r="CK78">
            <v>1.01</v>
          </cell>
          <cell r="CL78">
            <v>2019</v>
          </cell>
          <cell r="CM78">
            <v>3304</v>
          </cell>
        </row>
        <row r="79">
          <cell r="B79" t="str">
            <v>086</v>
          </cell>
          <cell r="C79" t="str">
            <v>川崎鶴見臨港バス株式会社</v>
          </cell>
          <cell r="D79">
            <v>2019</v>
          </cell>
          <cell r="E79" t="str">
            <v>3号</v>
          </cell>
          <cell r="F79">
            <v>3043086</v>
          </cell>
          <cell r="G79">
            <v>3043086</v>
          </cell>
          <cell r="H79">
            <v>44774</v>
          </cell>
          <cell r="I79" t="str">
            <v>神奈川県川崎市川崎区中瀬三丁目21番6号</v>
          </cell>
          <cell r="J79" t="str">
            <v>川崎鶴見臨港バス株式会社</v>
          </cell>
          <cell r="K79" t="str">
            <v>取締役社長　平位　武</v>
          </cell>
          <cell r="L79" t="str">
            <v>川崎鶴見臨港バス株式会社</v>
          </cell>
          <cell r="M79" t="str">
            <v>取締役社長　平位　武</v>
          </cell>
          <cell r="N79" t="str">
            <v>神奈川県川崎市川崎区中瀬三丁目21番6号</v>
          </cell>
          <cell r="O79" t="str">
            <v>Ｈ 運輸業、郵便業</v>
          </cell>
          <cell r="P79" t="str">
            <v>４３ 道路旅客運送業</v>
          </cell>
          <cell r="Q79"/>
          <cell r="R79"/>
          <cell r="S79" t="str">
            <v>3号</v>
          </cell>
          <cell r="T79"/>
          <cell r="U79"/>
          <cell r="V79"/>
          <cell r="W79"/>
          <cell r="X79">
            <v>89</v>
          </cell>
          <cell r="Y79">
            <v>2019</v>
          </cell>
          <cell r="Z79">
            <v>2021</v>
          </cell>
          <cell r="AA79">
            <v>2021</v>
          </cell>
          <cell r="AB79"/>
          <cell r="AC79"/>
          <cell r="AD79" t="str">
            <v>有</v>
          </cell>
          <cell r="AE79" t="str">
            <v>川崎鶴見臨港バス株式会社　経営管理部　総務課</v>
          </cell>
          <cell r="AF79" t="str">
            <v>神奈川県川崎市川崎区中瀬三丁目21番6号</v>
          </cell>
          <cell r="AG79" t="str">
            <v>9時から17時45分まで</v>
          </cell>
          <cell r="AH79"/>
          <cell r="AI79"/>
          <cell r="AJ79">
            <v>2018</v>
          </cell>
          <cell r="AK79"/>
          <cell r="AL79"/>
          <cell r="AM79"/>
          <cell r="AN79"/>
          <cell r="AO79">
            <v>2021</v>
          </cell>
          <cell r="AP79"/>
          <cell r="AQ79" t="str">
            <v/>
          </cell>
          <cell r="AR79"/>
          <cell r="AS79" t="str">
            <v/>
          </cell>
          <cell r="AT79"/>
          <cell r="AU79"/>
          <cell r="AV79"/>
          <cell r="AW79">
            <v>2019</v>
          </cell>
          <cell r="AX79"/>
          <cell r="AY79" t="str">
            <v/>
          </cell>
          <cell r="AZ79" t="str">
            <v/>
          </cell>
          <cell r="BA79" t="str">
            <v/>
          </cell>
          <cell r="BB79"/>
          <cell r="BC79" t="str">
            <v/>
          </cell>
          <cell r="BD79" t="str">
            <v/>
          </cell>
          <cell r="BE79">
            <v>2020</v>
          </cell>
          <cell r="BF79"/>
          <cell r="BG79" t="str">
            <v/>
          </cell>
          <cell r="BH79" t="str">
            <v/>
          </cell>
          <cell r="BI79" t="str">
            <v/>
          </cell>
          <cell r="BJ79"/>
          <cell r="BK79" t="str">
            <v/>
          </cell>
          <cell r="BL79" t="str">
            <v/>
          </cell>
          <cell r="BM79">
            <v>2021</v>
          </cell>
          <cell r="BN79"/>
          <cell r="BO79" t="str">
            <v/>
          </cell>
          <cell r="BP79" t="str">
            <v/>
          </cell>
          <cell r="BQ79" t="str">
            <v/>
          </cell>
          <cell r="BR79"/>
          <cell r="BS79" t="str">
            <v/>
          </cell>
          <cell r="BT79" t="str">
            <v/>
          </cell>
          <cell r="BU79" t="str">
            <v/>
          </cell>
          <cell r="BV79" t="str">
            <v/>
          </cell>
          <cell r="BW79" t="str">
            <v/>
          </cell>
          <cell r="BX79"/>
          <cell r="BY79">
            <v>2018</v>
          </cell>
          <cell r="BZ79">
            <v>4475</v>
          </cell>
          <cell r="CA79">
            <v>4475</v>
          </cell>
          <cell r="CB79"/>
          <cell r="CC79"/>
          <cell r="CD79">
            <v>2021</v>
          </cell>
          <cell r="CE79">
            <v>4408</v>
          </cell>
          <cell r="CF79">
            <v>1.49</v>
          </cell>
          <cell r="CG79">
            <v>4408</v>
          </cell>
          <cell r="CH79">
            <v>1.49</v>
          </cell>
          <cell r="CI79"/>
          <cell r="CJ79" t="str">
            <v/>
          </cell>
          <cell r="CK79"/>
          <cell r="CL79">
            <v>2019</v>
          </cell>
          <cell r="CM79">
            <v>4385</v>
          </cell>
        </row>
        <row r="80">
          <cell r="B80" t="str">
            <v>088</v>
          </cell>
          <cell r="C80" t="str">
            <v>わらべや日洋株式会社</v>
          </cell>
          <cell r="D80">
            <v>2019</v>
          </cell>
          <cell r="E80" t="str">
            <v>1号</v>
          </cell>
          <cell r="F80">
            <v>1009088</v>
          </cell>
          <cell r="G80">
            <v>1009088</v>
          </cell>
          <cell r="H80">
            <v>44771</v>
          </cell>
          <cell r="I80" t="str">
            <v>東京都新宿区富久町13番15号</v>
          </cell>
          <cell r="J80" t="str">
            <v>わらべや日洋食品株式会社</v>
          </cell>
          <cell r="K80" t="str">
            <v>代表取締役社長　繪畑 将英</v>
          </cell>
          <cell r="L80" t="str">
            <v>わらべや日洋食品株式会社</v>
          </cell>
          <cell r="M80" t="str">
            <v>代表取締役社長　繪畑 将英</v>
          </cell>
          <cell r="N80" t="str">
            <v>東京都新宿区富久町13番19号</v>
          </cell>
          <cell r="O80" t="str">
            <v>Ｅ 製造業</v>
          </cell>
          <cell r="P80" t="str">
            <v>０９ 食料品製造業</v>
          </cell>
          <cell r="Q80" t="str">
            <v>1号</v>
          </cell>
          <cell r="R80"/>
          <cell r="S80"/>
          <cell r="T80"/>
          <cell r="U80">
            <v>2280.191358</v>
          </cell>
          <cell r="V80">
            <v>1</v>
          </cell>
          <cell r="W80">
            <v>1</v>
          </cell>
          <cell r="X80"/>
          <cell r="Y80">
            <v>2019</v>
          </cell>
          <cell r="Z80">
            <v>2021</v>
          </cell>
          <cell r="AA80">
            <v>2021</v>
          </cell>
          <cell r="AB80"/>
          <cell r="AC80"/>
          <cell r="AD80" t="str">
            <v>有</v>
          </cell>
          <cell r="AE80" t="str">
            <v>横浜工場</v>
          </cell>
          <cell r="AF80" t="str">
            <v>横浜市都筑区川和町752</v>
          </cell>
          <cell r="AG80" t="str">
            <v>10時～15時</v>
          </cell>
          <cell r="AH80"/>
          <cell r="AI80"/>
          <cell r="AJ80">
            <v>2018</v>
          </cell>
          <cell r="AK80">
            <v>5182</v>
          </cell>
          <cell r="AL80">
            <v>5101</v>
          </cell>
          <cell r="AM80"/>
          <cell r="AN80"/>
          <cell r="AO80">
            <v>2021</v>
          </cell>
          <cell r="AP80">
            <v>5026</v>
          </cell>
          <cell r="AQ80">
            <v>3.01</v>
          </cell>
          <cell r="AR80">
            <v>4947</v>
          </cell>
          <cell r="AS80">
            <v>3.01</v>
          </cell>
          <cell r="AT80"/>
          <cell r="AU80"/>
          <cell r="AV80"/>
          <cell r="AW80">
            <v>2019</v>
          </cell>
          <cell r="AX80">
            <v>5391</v>
          </cell>
          <cell r="AY80">
            <v>-4.04</v>
          </cell>
          <cell r="AZ80">
            <v>5265</v>
          </cell>
          <cell r="BA80">
            <v>-3.22</v>
          </cell>
          <cell r="BB80"/>
          <cell r="BC80" t="str">
            <v/>
          </cell>
          <cell r="BD80" t="str">
            <v/>
          </cell>
          <cell r="BE80">
            <v>2020</v>
          </cell>
          <cell r="BF80">
            <v>4733</v>
          </cell>
          <cell r="BG80">
            <v>8.66</v>
          </cell>
          <cell r="BH80">
            <v>4546</v>
          </cell>
          <cell r="BI80">
            <v>10.88</v>
          </cell>
          <cell r="BJ80"/>
          <cell r="BK80" t="str">
            <v/>
          </cell>
          <cell r="BL80" t="str">
            <v/>
          </cell>
          <cell r="BM80">
            <v>2021</v>
          </cell>
          <cell r="BN80">
            <v>4162</v>
          </cell>
          <cell r="BO80">
            <v>19.68</v>
          </cell>
          <cell r="BP80">
            <v>4162</v>
          </cell>
          <cell r="BQ80">
            <v>18.399999999999999</v>
          </cell>
          <cell r="BR80"/>
          <cell r="BS80" t="str">
            <v/>
          </cell>
          <cell r="BT80" t="str">
            <v/>
          </cell>
          <cell r="BU80" t="str">
            <v>目標を上回った</v>
          </cell>
          <cell r="BV80" t="str">
            <v>なし</v>
          </cell>
          <cell r="BW80" t="str">
            <v>ほぼ変動無し</v>
          </cell>
          <cell r="BX80" t="str">
            <v>省エネ・節電取組促進</v>
          </cell>
          <cell r="BY80">
            <v>2018</v>
          </cell>
          <cell r="BZ80"/>
          <cell r="CA80"/>
          <cell r="CB80"/>
          <cell r="CC80"/>
          <cell r="CD80">
            <v>2021</v>
          </cell>
          <cell r="CE80"/>
          <cell r="CF80" t="str">
            <v/>
          </cell>
          <cell r="CG80"/>
          <cell r="CH80" t="str">
            <v/>
          </cell>
          <cell r="CI80"/>
          <cell r="CJ80" t="str">
            <v/>
          </cell>
          <cell r="CK80"/>
          <cell r="CL80">
            <v>2019</v>
          </cell>
          <cell r="CM80"/>
        </row>
        <row r="81">
          <cell r="B81" t="str">
            <v>089</v>
          </cell>
          <cell r="C81" t="str">
            <v>トヨタカローラ神奈川株式会社</v>
          </cell>
          <cell r="D81">
            <v>2019</v>
          </cell>
          <cell r="E81" t="str">
            <v>3号</v>
          </cell>
          <cell r="F81">
            <v>3059089</v>
          </cell>
          <cell r="G81">
            <v>3059089</v>
          </cell>
          <cell r="H81">
            <v>44766</v>
          </cell>
          <cell r="I81" t="str">
            <v>横浜市保土ヶ谷区狩場町６５</v>
          </cell>
          <cell r="J81" t="str">
            <v>トヨタカローラ神奈川株式会社</v>
          </cell>
          <cell r="K81" t="str">
            <v>代表取締役　宮原　漢二</v>
          </cell>
          <cell r="L81" t="str">
            <v>トヨタカローラ神奈川株式会社</v>
          </cell>
          <cell r="M81" t="str">
            <v>代表取締役　宮原　漢二</v>
          </cell>
          <cell r="N81" t="str">
            <v>横浜市保土ヶ谷区狩場町６５</v>
          </cell>
          <cell r="O81" t="str">
            <v>Ｉ 卸売・小売業</v>
          </cell>
          <cell r="P81" t="str">
            <v>５９ 機械器具小売業</v>
          </cell>
          <cell r="Q81"/>
          <cell r="R81"/>
          <cell r="S81" t="str">
            <v>3号</v>
          </cell>
          <cell r="T81"/>
          <cell r="U81"/>
          <cell r="V81"/>
          <cell r="W81"/>
          <cell r="X81">
            <v>179</v>
          </cell>
          <cell r="Y81">
            <v>2019</v>
          </cell>
          <cell r="Z81">
            <v>2021</v>
          </cell>
          <cell r="AA81">
            <v>2021</v>
          </cell>
          <cell r="AB81"/>
          <cell r="AC81"/>
          <cell r="AD81" t="str">
            <v>有</v>
          </cell>
          <cell r="AE81" t="str">
            <v>本社　受付</v>
          </cell>
          <cell r="AF81" t="str">
            <v>横浜市保土ヶ谷区狩場町６５</v>
          </cell>
          <cell r="AG81" t="str">
            <v>９：３０～１７：００</v>
          </cell>
          <cell r="AH81"/>
          <cell r="AI81"/>
          <cell r="AJ81">
            <v>2018</v>
          </cell>
          <cell r="AK81"/>
          <cell r="AL81"/>
          <cell r="AM81"/>
          <cell r="AN81"/>
          <cell r="AO81">
            <v>2021</v>
          </cell>
          <cell r="AP81"/>
          <cell r="AQ81" t="str">
            <v/>
          </cell>
          <cell r="AR81"/>
          <cell r="AS81" t="str">
            <v/>
          </cell>
          <cell r="AT81"/>
          <cell r="AU81"/>
          <cell r="AV81"/>
          <cell r="AW81">
            <v>2019</v>
          </cell>
          <cell r="AX81"/>
          <cell r="AY81" t="str">
            <v/>
          </cell>
          <cell r="AZ81" t="str">
            <v/>
          </cell>
          <cell r="BA81" t="str">
            <v/>
          </cell>
          <cell r="BB81"/>
          <cell r="BC81" t="str">
            <v/>
          </cell>
          <cell r="BD81" t="str">
            <v/>
          </cell>
          <cell r="BE81">
            <v>2020</v>
          </cell>
          <cell r="BF81"/>
          <cell r="BG81" t="str">
            <v/>
          </cell>
          <cell r="BH81" t="str">
            <v/>
          </cell>
          <cell r="BI81" t="str">
            <v/>
          </cell>
          <cell r="BJ81"/>
          <cell r="BK81" t="str">
            <v/>
          </cell>
          <cell r="BL81" t="str">
            <v/>
          </cell>
          <cell r="BM81">
            <v>2021</v>
          </cell>
          <cell r="BN81"/>
          <cell r="BO81" t="str">
            <v/>
          </cell>
          <cell r="BP81" t="str">
            <v/>
          </cell>
          <cell r="BQ81" t="str">
            <v/>
          </cell>
          <cell r="BR81"/>
          <cell r="BS81" t="str">
            <v/>
          </cell>
          <cell r="BT81" t="str">
            <v/>
          </cell>
          <cell r="BU81" t="str">
            <v/>
          </cell>
          <cell r="BV81" t="str">
            <v/>
          </cell>
          <cell r="BW81" t="str">
            <v/>
          </cell>
          <cell r="BX81"/>
          <cell r="BY81">
            <v>2018</v>
          </cell>
          <cell r="BZ81">
            <v>170</v>
          </cell>
          <cell r="CA81">
            <v>170</v>
          </cell>
          <cell r="CB81">
            <v>0.48</v>
          </cell>
          <cell r="CC81" t="str">
            <v>台</v>
          </cell>
          <cell r="CD81">
            <v>2021</v>
          </cell>
          <cell r="CE81">
            <v>168.3</v>
          </cell>
          <cell r="CF81">
            <v>0.99</v>
          </cell>
          <cell r="CG81">
            <v>168.3</v>
          </cell>
          <cell r="CH81">
            <v>0.99</v>
          </cell>
          <cell r="CI81">
            <v>0.47520000000000001</v>
          </cell>
          <cell r="CJ81" t="str">
            <v>台</v>
          </cell>
          <cell r="CK81">
            <v>0.99</v>
          </cell>
          <cell r="CL81">
            <v>2019</v>
          </cell>
          <cell r="CM81">
            <v>212</v>
          </cell>
        </row>
        <row r="82">
          <cell r="B82" t="str">
            <v>090</v>
          </cell>
          <cell r="C82" t="str">
            <v>株式会社相鉄アーバンクリエイツ</v>
          </cell>
          <cell r="D82">
            <v>2019</v>
          </cell>
          <cell r="E82" t="str">
            <v>1号</v>
          </cell>
          <cell r="F82">
            <v>1069090</v>
          </cell>
          <cell r="G82">
            <v>1069090</v>
          </cell>
          <cell r="H82">
            <v>44771</v>
          </cell>
          <cell r="I82" t="str">
            <v>神奈川県横浜市西区南幸二丁目1番22号</v>
          </cell>
          <cell r="J82" t="str">
            <v>株式会社相鉄アーバンクリエイツ</v>
          </cell>
          <cell r="K82" t="str">
            <v>代表取締役社長  森村　幹夫</v>
          </cell>
          <cell r="L82" t="str">
            <v>株式会社相鉄アーバンクリエイツ</v>
          </cell>
          <cell r="M82" t="str">
            <v>森村　幹夫</v>
          </cell>
          <cell r="N82" t="str">
            <v>神奈川県横浜市西区南幸二丁目1番22号</v>
          </cell>
          <cell r="O82" t="str">
            <v>Ｋ 不動産業、物品賃貸業</v>
          </cell>
          <cell r="P82" t="str">
            <v>６９ 不動産賃貸業・管理業</v>
          </cell>
          <cell r="Q82" t="str">
            <v>1号</v>
          </cell>
          <cell r="R82"/>
          <cell r="S82"/>
          <cell r="T82"/>
          <cell r="U82">
            <v>17382</v>
          </cell>
          <cell r="V82">
            <v>42</v>
          </cell>
          <cell r="W82">
            <v>6</v>
          </cell>
          <cell r="X82"/>
          <cell r="Y82">
            <v>2019</v>
          </cell>
          <cell r="Z82">
            <v>2021</v>
          </cell>
          <cell r="AA82">
            <v>2021</v>
          </cell>
          <cell r="AB82"/>
          <cell r="AC82"/>
          <cell r="AD82" t="str">
            <v>有</v>
          </cell>
          <cell r="AE82" t="str">
            <v>株式会社相鉄アーバンクリエイツ　本社</v>
          </cell>
          <cell r="AF82" t="str">
            <v>横浜市西区南幸二丁目１番２２号</v>
          </cell>
          <cell r="AG82" t="str">
            <v>９時３０分～１７時３０分</v>
          </cell>
          <cell r="AH82"/>
          <cell r="AI82"/>
          <cell r="AJ82">
            <v>2018</v>
          </cell>
          <cell r="AK82">
            <v>33323</v>
          </cell>
          <cell r="AL82">
            <v>32798</v>
          </cell>
          <cell r="AM82">
            <v>63.91</v>
          </cell>
          <cell r="AN82" t="str">
            <v>千m2</v>
          </cell>
          <cell r="AO82">
            <v>2021</v>
          </cell>
          <cell r="AP82">
            <v>32323.309999999998</v>
          </cell>
          <cell r="AQ82">
            <v>3</v>
          </cell>
          <cell r="AR82">
            <v>31814.059999999998</v>
          </cell>
          <cell r="AS82">
            <v>3</v>
          </cell>
          <cell r="AT82">
            <v>61.992699999999992</v>
          </cell>
          <cell r="AU82" t="str">
            <v>千m2</v>
          </cell>
          <cell r="AV82">
            <v>3</v>
          </cell>
          <cell r="AW82">
            <v>2019</v>
          </cell>
          <cell r="AX82">
            <v>33404</v>
          </cell>
          <cell r="AY82">
            <v>-0.25</v>
          </cell>
          <cell r="AZ82">
            <v>32514</v>
          </cell>
          <cell r="BA82">
            <v>0.86</v>
          </cell>
          <cell r="BB82">
            <v>64.069999999999993</v>
          </cell>
          <cell r="BC82" t="str">
            <v>千m2</v>
          </cell>
          <cell r="BD82">
            <v>-0.26</v>
          </cell>
          <cell r="BE82">
            <v>2020</v>
          </cell>
          <cell r="BF82">
            <v>31587</v>
          </cell>
          <cell r="BG82">
            <v>5.2</v>
          </cell>
          <cell r="BH82">
            <v>30162</v>
          </cell>
          <cell r="BI82">
            <v>8.0299999999999994</v>
          </cell>
          <cell r="BJ82">
            <v>60.15</v>
          </cell>
          <cell r="BK82" t="str">
            <v>千m2</v>
          </cell>
          <cell r="BL82">
            <v>5.88</v>
          </cell>
          <cell r="BM82">
            <v>2021</v>
          </cell>
          <cell r="BN82">
            <v>30365</v>
          </cell>
          <cell r="BO82">
            <v>8.8699999999999992</v>
          </cell>
          <cell r="BP82">
            <v>29332</v>
          </cell>
          <cell r="BQ82">
            <v>10.56</v>
          </cell>
          <cell r="BR82">
            <v>58.155000000000001</v>
          </cell>
          <cell r="BS82" t="str">
            <v>千m2</v>
          </cell>
          <cell r="BT82">
            <v>9</v>
          </cell>
          <cell r="BU82" t="str">
            <v>目標を上回った</v>
          </cell>
          <cell r="BV82" t="str">
            <v>なし</v>
          </cell>
          <cell r="BW82" t="str">
            <v>ほぼ変動無し</v>
          </cell>
          <cell r="BX82" t="str">
            <v>新型コロナウイルス感染状況に応じて各事業所における営業を限定したことにより、エネルギー使用が抑えられ、CO2排出量の削減につながった。</v>
          </cell>
          <cell r="BY82">
            <v>2018</v>
          </cell>
          <cell r="BZ82"/>
          <cell r="CA82"/>
          <cell r="CB82"/>
          <cell r="CC82"/>
          <cell r="CD82">
            <v>2021</v>
          </cell>
          <cell r="CE82"/>
          <cell r="CF82" t="str">
            <v/>
          </cell>
          <cell r="CG82"/>
          <cell r="CH82" t="str">
            <v/>
          </cell>
          <cell r="CI82"/>
          <cell r="CJ82" t="str">
            <v/>
          </cell>
          <cell r="CK82"/>
          <cell r="CL82">
            <v>2019</v>
          </cell>
          <cell r="CM82"/>
        </row>
        <row r="83">
          <cell r="B83" t="str">
            <v>091</v>
          </cell>
          <cell r="C83" t="str">
            <v>株式会社ロイヤルパークホテルズアンドリゾーツ</v>
          </cell>
          <cell r="D83">
            <v>2019</v>
          </cell>
          <cell r="E83" t="str">
            <v>1号</v>
          </cell>
          <cell r="F83">
            <v>1075091</v>
          </cell>
          <cell r="G83">
            <v>1075091</v>
          </cell>
          <cell r="H83">
            <v>44768</v>
          </cell>
          <cell r="I83" t="str">
            <v>東京都千代田区大手町2-7-1  TOKIWAブリッジ9階</v>
          </cell>
          <cell r="J83" t="str">
            <v>株式会社ロイヤルパークホテルズアンドリゾーツ</v>
          </cell>
          <cell r="K83" t="str">
            <v>取締役社長　水村 慎也</v>
          </cell>
          <cell r="L83" t="str">
            <v>株式会社ロイヤルパークホテルズアンドリゾーツ</v>
          </cell>
          <cell r="M83" t="str">
            <v>取締役社長　　水村 慎也</v>
          </cell>
          <cell r="N83" t="str">
            <v>東京都千代田区大手町2-7-1  TOKIWAブリッジ9階</v>
          </cell>
          <cell r="O83" t="str">
            <v>Ｍ 宿泊業、飲食サービス業</v>
          </cell>
          <cell r="P83" t="str">
            <v>７５ 宿泊業</v>
          </cell>
          <cell r="Q83" t="str">
            <v>1号</v>
          </cell>
          <cell r="R83"/>
          <cell r="S83"/>
          <cell r="T83"/>
          <cell r="U83">
            <v>4282.829670000001</v>
          </cell>
          <cell r="V83">
            <v>1</v>
          </cell>
          <cell r="W83">
            <v>1</v>
          </cell>
          <cell r="X83"/>
          <cell r="Y83">
            <v>2019</v>
          </cell>
          <cell r="Z83">
            <v>2021</v>
          </cell>
          <cell r="AA83">
            <v>2021</v>
          </cell>
          <cell r="AB83"/>
          <cell r="AC83"/>
          <cell r="AD83" t="str">
            <v>有</v>
          </cell>
          <cell r="AE83" t="str">
            <v>横浜ロイヤルパークホテル　総合企画部施設管理課</v>
          </cell>
          <cell r="AF83" t="str">
            <v>横浜市西区みなとみらい２－２－１</v>
          </cell>
          <cell r="AG83" t="str">
            <v>　09:00～17:00</v>
          </cell>
          <cell r="AH83"/>
          <cell r="AI83"/>
          <cell r="AJ83">
            <v>2018</v>
          </cell>
          <cell r="AK83">
            <v>9059</v>
          </cell>
          <cell r="AL83">
            <v>8919</v>
          </cell>
          <cell r="AM83"/>
          <cell r="AN83"/>
          <cell r="AO83">
            <v>2021</v>
          </cell>
          <cell r="AP83">
            <v>8787</v>
          </cell>
          <cell r="AQ83">
            <v>3</v>
          </cell>
          <cell r="AR83">
            <v>8787</v>
          </cell>
          <cell r="AS83">
            <v>1.47</v>
          </cell>
          <cell r="AT83"/>
          <cell r="AU83"/>
          <cell r="AV83"/>
          <cell r="AW83">
            <v>2019</v>
          </cell>
          <cell r="AX83">
            <v>8767</v>
          </cell>
          <cell r="AY83">
            <v>3.22</v>
          </cell>
          <cell r="AZ83">
            <v>8557</v>
          </cell>
          <cell r="BA83">
            <v>4.05</v>
          </cell>
          <cell r="BB83"/>
          <cell r="BC83" t="str">
            <v/>
          </cell>
          <cell r="BD83" t="str">
            <v/>
          </cell>
          <cell r="BE83">
            <v>2020</v>
          </cell>
          <cell r="BF83">
            <v>6986</v>
          </cell>
          <cell r="BG83">
            <v>22.88</v>
          </cell>
          <cell r="BH83">
            <v>6706</v>
          </cell>
          <cell r="BI83">
            <v>24.81</v>
          </cell>
          <cell r="BJ83"/>
          <cell r="BK83" t="str">
            <v/>
          </cell>
          <cell r="BL83" t="str">
            <v/>
          </cell>
          <cell r="BM83">
            <v>2021</v>
          </cell>
          <cell r="BN83">
            <v>7250</v>
          </cell>
          <cell r="BO83">
            <v>19.96</v>
          </cell>
          <cell r="BP83">
            <v>3174</v>
          </cell>
          <cell r="BQ83">
            <v>64.41</v>
          </cell>
          <cell r="BR83"/>
          <cell r="BS83" t="str">
            <v/>
          </cell>
          <cell r="BT83" t="str">
            <v/>
          </cell>
          <cell r="BU83" t="str">
            <v>目標を上回った</v>
          </cell>
          <cell r="BV83" t="str">
            <v>なし</v>
          </cell>
          <cell r="BW83" t="str">
            <v>減</v>
          </cell>
          <cell r="BX83" t="str">
            <v>コロナの影響により営業縮小
照明設備のLED化
設備機器等を省エネ型に更新</v>
          </cell>
          <cell r="BY83">
            <v>2018</v>
          </cell>
          <cell r="BZ83"/>
          <cell r="CA83"/>
          <cell r="CB83"/>
          <cell r="CC83"/>
          <cell r="CD83">
            <v>2021</v>
          </cell>
          <cell r="CE83"/>
          <cell r="CF83" t="str">
            <v/>
          </cell>
          <cell r="CG83"/>
          <cell r="CH83" t="str">
            <v/>
          </cell>
          <cell r="CI83"/>
          <cell r="CJ83" t="str">
            <v/>
          </cell>
          <cell r="CK83"/>
          <cell r="CL83">
            <v>2019</v>
          </cell>
          <cell r="CM83"/>
        </row>
        <row r="84">
          <cell r="B84" t="str">
            <v>092</v>
          </cell>
          <cell r="C84" t="str">
            <v>国立研究開発法人水産研究・教育機構</v>
          </cell>
          <cell r="D84">
            <v>2019</v>
          </cell>
          <cell r="E84" t="str">
            <v>1号</v>
          </cell>
          <cell r="F84">
            <v>1071092</v>
          </cell>
          <cell r="G84">
            <v>1071092</v>
          </cell>
          <cell r="H84">
            <v>44768</v>
          </cell>
          <cell r="I84" t="str">
            <v>神奈川県横浜市神奈川区新浦島町1-1-25
テクノウェイブ100　6階</v>
          </cell>
          <cell r="J84" t="str">
            <v>国立研究開発法人水産研究・教育機構</v>
          </cell>
          <cell r="K84" t="str">
            <v>理事長　中山　一郎</v>
          </cell>
          <cell r="L84" t="str">
            <v>国立研究開発法人水産研究・教育機構</v>
          </cell>
          <cell r="M84" t="str">
            <v>理事長　中山　一郎</v>
          </cell>
          <cell r="N84" t="str">
            <v>神奈川県横浜市神奈川区新浦島町1-1-25
テクノウェイブ100　6階</v>
          </cell>
          <cell r="O84" t="str">
            <v>Ｌ 学術研究、専門・技術サービス業</v>
          </cell>
          <cell r="P84" t="str">
            <v>７１ 学術・開発研究機関</v>
          </cell>
          <cell r="Q84" t="str">
            <v>1号</v>
          </cell>
          <cell r="R84"/>
          <cell r="S84"/>
          <cell r="T84"/>
          <cell r="U84">
            <v>1758.477948</v>
          </cell>
          <cell r="V84">
            <v>2</v>
          </cell>
          <cell r="W84">
            <v>1</v>
          </cell>
          <cell r="X84"/>
          <cell r="Y84">
            <v>2019</v>
          </cell>
          <cell r="Z84">
            <v>2021</v>
          </cell>
          <cell r="AA84">
            <v>2021</v>
          </cell>
          <cell r="AB84" t="str">
            <v>有</v>
          </cell>
          <cell r="AC84" t="str">
            <v>https://www.fra.affrc.go.jp/kitei/kiteiindex.html</v>
          </cell>
          <cell r="AD84"/>
          <cell r="AE84"/>
          <cell r="AF84"/>
          <cell r="AG84"/>
          <cell r="AH84"/>
          <cell r="AI84"/>
          <cell r="AJ84">
            <v>2018</v>
          </cell>
          <cell r="AK84">
            <v>2937</v>
          </cell>
          <cell r="AL84">
            <v>3462</v>
          </cell>
          <cell r="AM84">
            <v>46</v>
          </cell>
          <cell r="AN84" t="str">
            <v>千㎡×百人</v>
          </cell>
          <cell r="AO84">
            <v>2021</v>
          </cell>
          <cell r="AP84">
            <v>2849</v>
          </cell>
          <cell r="AQ84">
            <v>2.99</v>
          </cell>
          <cell r="AR84">
            <v>3358.14</v>
          </cell>
          <cell r="AS84">
            <v>3</v>
          </cell>
          <cell r="AT84">
            <v>44.62</v>
          </cell>
          <cell r="AU84" t="str">
            <v>千㎡×百人</v>
          </cell>
          <cell r="AV84">
            <v>3</v>
          </cell>
          <cell r="AW84">
            <v>2019</v>
          </cell>
          <cell r="AX84">
            <v>2958</v>
          </cell>
          <cell r="AY84">
            <v>-0.72</v>
          </cell>
          <cell r="AZ84">
            <v>3170</v>
          </cell>
          <cell r="BA84">
            <v>8.43</v>
          </cell>
          <cell r="BB84">
            <v>42.05</v>
          </cell>
          <cell r="BC84" t="str">
            <v>千㎡×百人</v>
          </cell>
          <cell r="BD84">
            <v>8.58</v>
          </cell>
          <cell r="BE84">
            <v>2020</v>
          </cell>
          <cell r="BF84">
            <v>3015</v>
          </cell>
          <cell r="BG84">
            <v>-2.66</v>
          </cell>
          <cell r="BH84">
            <v>3165</v>
          </cell>
          <cell r="BI84">
            <v>8.57</v>
          </cell>
          <cell r="BJ84">
            <v>38.54</v>
          </cell>
          <cell r="BK84" t="str">
            <v>千㎡×百人</v>
          </cell>
          <cell r="BL84">
            <v>16.21</v>
          </cell>
          <cell r="BM84">
            <v>2021</v>
          </cell>
          <cell r="BN84">
            <v>3425</v>
          </cell>
          <cell r="BO84">
            <v>-16.62</v>
          </cell>
          <cell r="BP84">
            <v>3376</v>
          </cell>
          <cell r="BQ84">
            <v>2.48</v>
          </cell>
          <cell r="BR84">
            <v>32.58</v>
          </cell>
          <cell r="BS84" t="str">
            <v>千㎡×百人</v>
          </cell>
          <cell r="BT84">
            <v>29.17</v>
          </cell>
          <cell r="BU84" t="str">
            <v>目標を上回った</v>
          </cell>
          <cell r="BV84" t="str">
            <v>なし</v>
          </cell>
          <cell r="BW84" t="str">
            <v>増</v>
          </cell>
          <cell r="BX84"/>
          <cell r="BY84">
            <v>2018</v>
          </cell>
          <cell r="BZ84"/>
          <cell r="CA84"/>
          <cell r="CB84"/>
          <cell r="CC84"/>
          <cell r="CD84">
            <v>2021</v>
          </cell>
          <cell r="CE84"/>
          <cell r="CF84" t="str">
            <v/>
          </cell>
          <cell r="CG84"/>
          <cell r="CH84" t="str">
            <v/>
          </cell>
          <cell r="CI84"/>
          <cell r="CJ84" t="str">
            <v/>
          </cell>
          <cell r="CK84"/>
          <cell r="CL84">
            <v>2019</v>
          </cell>
          <cell r="CM84"/>
        </row>
        <row r="85">
          <cell r="B85" t="str">
            <v>093</v>
          </cell>
          <cell r="C85" t="str">
            <v>ボッシュ株式会社</v>
          </cell>
          <cell r="D85">
            <v>2019</v>
          </cell>
          <cell r="E85" t="str">
            <v>1号</v>
          </cell>
          <cell r="F85">
            <v>1031093</v>
          </cell>
          <cell r="G85">
            <v>1031093</v>
          </cell>
          <cell r="H85">
            <v>44764</v>
          </cell>
          <cell r="I85" t="str">
            <v>東京都渋谷区渋谷3-6-7</v>
          </cell>
          <cell r="J85" t="str">
            <v>ボッシュ株式会社</v>
          </cell>
          <cell r="K85" t="str">
            <v>代表取締役社長　クラウス・メーダー</v>
          </cell>
          <cell r="L85" t="str">
            <v>ボッシュ株式会社</v>
          </cell>
          <cell r="M85" t="str">
            <v>代表取締役社長　クラウス・メーダー</v>
          </cell>
          <cell r="N85" t="str">
            <v>東京都渋谷区渋谷3-6-7</v>
          </cell>
          <cell r="O85" t="str">
            <v>Ｅ 製造業</v>
          </cell>
          <cell r="P85" t="str">
            <v>３１ 輸送用機械器具製造業</v>
          </cell>
          <cell r="Q85" t="str">
            <v>1号</v>
          </cell>
          <cell r="R85"/>
          <cell r="S85"/>
          <cell r="T85"/>
          <cell r="U85">
            <v>1950.7741199999998</v>
          </cell>
          <cell r="V85">
            <v>4</v>
          </cell>
          <cell r="W85">
            <v>1</v>
          </cell>
          <cell r="X85"/>
          <cell r="Y85">
            <v>2019</v>
          </cell>
          <cell r="Z85">
            <v>2021</v>
          </cell>
          <cell r="AA85">
            <v>2021</v>
          </cell>
          <cell r="AB85"/>
          <cell r="AC85"/>
          <cell r="AD85" t="str">
            <v>有</v>
          </cell>
          <cell r="AE85" t="str">
            <v>横浜事務所　受付（EHSマネージメントグループへ連絡ください）</v>
          </cell>
          <cell r="AF85" t="str">
            <v>横浜市都筑区牛久保3-9-1</v>
          </cell>
          <cell r="AG85" t="str">
            <v>10:00～15:00</v>
          </cell>
          <cell r="AH85"/>
          <cell r="AI85"/>
          <cell r="AJ85">
            <v>2018</v>
          </cell>
          <cell r="AK85">
            <v>4801</v>
          </cell>
          <cell r="AL85">
            <v>4685</v>
          </cell>
          <cell r="AM85">
            <v>9.43</v>
          </cell>
          <cell r="AN85" t="str">
            <v>億円</v>
          </cell>
          <cell r="AO85">
            <v>2021</v>
          </cell>
          <cell r="AP85">
            <v>5425</v>
          </cell>
          <cell r="AQ85">
            <v>-13</v>
          </cell>
          <cell r="AR85">
            <v>5575</v>
          </cell>
          <cell r="AS85">
            <v>-19</v>
          </cell>
          <cell r="AT85">
            <v>9.15</v>
          </cell>
          <cell r="AU85" t="str">
            <v>億円</v>
          </cell>
          <cell r="AV85">
            <v>2.96</v>
          </cell>
          <cell r="AW85">
            <v>2019</v>
          </cell>
          <cell r="AX85">
            <v>4348</v>
          </cell>
          <cell r="AY85">
            <v>9.43</v>
          </cell>
          <cell r="AZ85">
            <v>4187</v>
          </cell>
          <cell r="BA85">
            <v>10.62</v>
          </cell>
          <cell r="BB85">
            <v>9.77</v>
          </cell>
          <cell r="BC85" t="str">
            <v>億円</v>
          </cell>
          <cell r="BD85">
            <v>-3.61</v>
          </cell>
          <cell r="BE85">
            <v>2020</v>
          </cell>
          <cell r="BF85">
            <v>4184</v>
          </cell>
          <cell r="BG85">
            <v>12.85</v>
          </cell>
          <cell r="BH85">
            <v>3921</v>
          </cell>
          <cell r="BI85">
            <v>16.3</v>
          </cell>
          <cell r="BJ85">
            <v>10.98</v>
          </cell>
          <cell r="BK85" t="str">
            <v>億円</v>
          </cell>
          <cell r="BL85">
            <v>-16.440000000000001</v>
          </cell>
          <cell r="BM85">
            <v>2021</v>
          </cell>
          <cell r="BN85">
            <v>3505</v>
          </cell>
          <cell r="BO85">
            <v>26.99</v>
          </cell>
          <cell r="BP85">
            <v>3477</v>
          </cell>
          <cell r="BQ85">
            <v>25.78</v>
          </cell>
          <cell r="BR85">
            <v>9.35</v>
          </cell>
          <cell r="BS85" t="str">
            <v>億円</v>
          </cell>
          <cell r="BT85">
            <v>0.84</v>
          </cell>
          <cell r="BU85" t="str">
            <v>目標を下回った</v>
          </cell>
          <cell r="BV85" t="str">
            <v>なし</v>
          </cell>
          <cell r="BW85" t="str">
            <v>減</v>
          </cell>
          <cell r="BX85" t="str">
            <v>特定温室効果ガス排出量は目標以上に減少した。しかし、内部活動費が感染症（Covid-19）の影響であまり増加しなかったため、原単位では削減率は目標を下回った。</v>
          </cell>
          <cell r="BY85">
            <v>2018</v>
          </cell>
          <cell r="BZ85"/>
          <cell r="CA85"/>
          <cell r="CB85"/>
          <cell r="CC85"/>
          <cell r="CD85">
            <v>2021</v>
          </cell>
          <cell r="CE85"/>
          <cell r="CF85" t="str">
            <v/>
          </cell>
          <cell r="CG85"/>
          <cell r="CH85" t="str">
            <v/>
          </cell>
          <cell r="CI85"/>
          <cell r="CJ85" t="str">
            <v/>
          </cell>
          <cell r="CK85"/>
          <cell r="CL85">
            <v>2019</v>
          </cell>
          <cell r="CM85"/>
        </row>
        <row r="86">
          <cell r="B86" t="str">
            <v>094</v>
          </cell>
          <cell r="C86" t="str">
            <v>株式会社野村総合研究所</v>
          </cell>
          <cell r="D86">
            <v>2019</v>
          </cell>
          <cell r="E86" t="str">
            <v>1号</v>
          </cell>
          <cell r="F86">
            <v>1039094</v>
          </cell>
          <cell r="G86">
            <v>1039094</v>
          </cell>
          <cell r="H86">
            <v>44771</v>
          </cell>
          <cell r="I86" t="str">
            <v>東京都千代田区大手町１－９－２</v>
          </cell>
          <cell r="J86" t="str">
            <v>株式会社野村総合研究所</v>
          </cell>
          <cell r="K86" t="str">
            <v>代表取締役会長 兼 社長　此本臣吾</v>
          </cell>
          <cell r="L86" t="str">
            <v>株式会社野村総合研究所</v>
          </cell>
          <cell r="M86" t="str">
            <v>代表取締役会長 兼 社長　此本臣吾</v>
          </cell>
          <cell r="N86" t="str">
            <v>東京都千代田区大手町1-9-2</v>
          </cell>
          <cell r="O86" t="str">
            <v>Ｇ 情報通信業</v>
          </cell>
          <cell r="P86" t="str">
            <v>３９ 情報サービス業</v>
          </cell>
          <cell r="Q86" t="str">
            <v>1号</v>
          </cell>
          <cell r="R86"/>
          <cell r="S86"/>
          <cell r="T86"/>
          <cell r="U86">
            <v>12012.426594</v>
          </cell>
          <cell r="V86">
            <v>6</v>
          </cell>
          <cell r="W86">
            <v>4</v>
          </cell>
          <cell r="X86"/>
          <cell r="Y86">
            <v>2019</v>
          </cell>
          <cell r="Z86">
            <v>2021</v>
          </cell>
          <cell r="AA86">
            <v>2021</v>
          </cell>
          <cell r="AB86"/>
          <cell r="AC86"/>
          <cell r="AD86" t="str">
            <v>有</v>
          </cell>
          <cell r="AE86" t="str">
            <v>野村総合研究所　本社ビル　サステナビリティ推進室</v>
          </cell>
          <cell r="AF86" t="str">
            <v>東京都千代田区大手町1-9-2　大手町フィナンシャルシティ　グランキューブ</v>
          </cell>
          <cell r="AG86" t="str">
            <v>9:00～17:00 （土、日、祝日、年末年始を除く）</v>
          </cell>
          <cell r="AH86"/>
          <cell r="AI86"/>
          <cell r="AJ86">
            <v>2018</v>
          </cell>
          <cell r="AK86">
            <v>31753</v>
          </cell>
          <cell r="AL86">
            <v>31027</v>
          </cell>
          <cell r="AM86"/>
          <cell r="AN86"/>
          <cell r="AO86">
            <v>2021</v>
          </cell>
          <cell r="AP86">
            <v>29800</v>
          </cell>
          <cell r="AQ86">
            <v>6.15</v>
          </cell>
          <cell r="AR86">
            <v>29000</v>
          </cell>
          <cell r="AS86">
            <v>6.53</v>
          </cell>
          <cell r="AT86"/>
          <cell r="AU86"/>
          <cell r="AV86"/>
          <cell r="AW86">
            <v>2019</v>
          </cell>
          <cell r="AX86">
            <v>27870</v>
          </cell>
          <cell r="AY86">
            <v>12.22</v>
          </cell>
          <cell r="AZ86">
            <v>26910</v>
          </cell>
          <cell r="BA86">
            <v>13.26</v>
          </cell>
          <cell r="BB86"/>
          <cell r="BC86" t="str">
            <v/>
          </cell>
          <cell r="BD86" t="str">
            <v/>
          </cell>
          <cell r="BE86">
            <v>2020</v>
          </cell>
          <cell r="BF86">
            <v>25039</v>
          </cell>
          <cell r="BG86">
            <v>21.14</v>
          </cell>
          <cell r="BH86">
            <v>23621</v>
          </cell>
          <cell r="BI86">
            <v>23.86</v>
          </cell>
          <cell r="BJ86"/>
          <cell r="BK86" t="str">
            <v/>
          </cell>
          <cell r="BL86" t="str">
            <v/>
          </cell>
          <cell r="BM86">
            <v>2021</v>
          </cell>
          <cell r="BN86">
            <v>20989</v>
          </cell>
          <cell r="BO86">
            <v>33.89</v>
          </cell>
          <cell r="BP86">
            <v>14430</v>
          </cell>
          <cell r="BQ86">
            <v>53.49</v>
          </cell>
          <cell r="BR86"/>
          <cell r="BS86" t="str">
            <v/>
          </cell>
          <cell r="BT86" t="str">
            <v/>
          </cell>
          <cell r="BU86" t="str">
            <v>目標を上回った</v>
          </cell>
          <cell r="BV86" t="str">
            <v>なし</v>
          </cell>
          <cell r="BW86" t="str">
            <v>増</v>
          </cell>
          <cell r="BX86"/>
          <cell r="BY86">
            <v>2018</v>
          </cell>
          <cell r="BZ86"/>
          <cell r="CA86"/>
          <cell r="CB86"/>
          <cell r="CC86"/>
          <cell r="CD86">
            <v>2021</v>
          </cell>
          <cell r="CE86"/>
          <cell r="CF86" t="str">
            <v/>
          </cell>
          <cell r="CG86"/>
          <cell r="CH86" t="str">
            <v/>
          </cell>
          <cell r="CI86"/>
          <cell r="CJ86" t="str">
            <v/>
          </cell>
          <cell r="CK86"/>
          <cell r="CL86">
            <v>2019</v>
          </cell>
          <cell r="CM86"/>
        </row>
        <row r="87">
          <cell r="B87" t="str">
            <v>095</v>
          </cell>
          <cell r="C87" t="str">
            <v>野村不動産熱供給株式会社</v>
          </cell>
          <cell r="D87">
            <v>2019</v>
          </cell>
          <cell r="E87" t="str">
            <v>1号</v>
          </cell>
          <cell r="F87">
            <v>1035095</v>
          </cell>
          <cell r="G87">
            <v>1035095</v>
          </cell>
          <cell r="H87">
            <v>44771</v>
          </cell>
          <cell r="I87" t="str">
            <v>神奈川県横浜市保土ヶ谷区神戸町１３４番地</v>
          </cell>
          <cell r="J87" t="str">
            <v>野村不動産熱供給株式会社</v>
          </cell>
          <cell r="K87" t="str">
            <v>代表取締役社長　石川　陽一郎</v>
          </cell>
          <cell r="L87" t="str">
            <v>野村不動産熱供給株式会社</v>
          </cell>
          <cell r="M87" t="str">
            <v>代表取締役社長　石川　陽一郎</v>
          </cell>
          <cell r="N87" t="str">
            <v>神奈川県横浜市保土ヶ谷区神戸町１３４番地</v>
          </cell>
          <cell r="O87" t="str">
            <v>Ｆ 電気・ガス・熱供給・水道業</v>
          </cell>
          <cell r="P87" t="str">
            <v>３５ 熱供給業</v>
          </cell>
          <cell r="Q87" t="str">
            <v>1号</v>
          </cell>
          <cell r="R87"/>
          <cell r="S87"/>
          <cell r="T87"/>
          <cell r="U87">
            <v>3246.9133414560001</v>
          </cell>
          <cell r="V87">
            <v>1</v>
          </cell>
          <cell r="W87">
            <v>1</v>
          </cell>
          <cell r="X87"/>
          <cell r="Y87">
            <v>2019</v>
          </cell>
          <cell r="Z87">
            <v>2021</v>
          </cell>
          <cell r="AA87">
            <v>2021</v>
          </cell>
          <cell r="AB87"/>
          <cell r="AC87"/>
          <cell r="AD87" t="str">
            <v>有</v>
          </cell>
          <cell r="AE87" t="str">
            <v>技術部</v>
          </cell>
          <cell r="AF87" t="str">
            <v>神奈川県横浜市保土ヶ谷区神戸町１３４番地（プレッツォ4階）</v>
          </cell>
          <cell r="AG87" t="str">
            <v>月曜日から金曜日まで（国民の祝日・年末年始は除く）
９時００分から１７時４０分まで</v>
          </cell>
          <cell r="AH87"/>
          <cell r="AI87"/>
          <cell r="AJ87">
            <v>2018</v>
          </cell>
          <cell r="AK87">
            <v>1454</v>
          </cell>
          <cell r="AL87">
            <v>1439</v>
          </cell>
          <cell r="AM87">
            <v>9.9499999999999993</v>
          </cell>
          <cell r="AN87" t="str">
            <v>TJ</v>
          </cell>
          <cell r="AO87">
            <v>2021</v>
          </cell>
          <cell r="AP87">
            <v>1300</v>
          </cell>
          <cell r="AQ87">
            <v>10.59</v>
          </cell>
          <cell r="AR87">
            <v>1300</v>
          </cell>
          <cell r="AS87">
            <v>9.65</v>
          </cell>
          <cell r="AT87">
            <v>9.5</v>
          </cell>
          <cell r="AU87" t="str">
            <v>TJ</v>
          </cell>
          <cell r="AV87">
            <v>4.5199999999999996</v>
          </cell>
          <cell r="AW87">
            <v>2019</v>
          </cell>
          <cell r="AX87">
            <v>1256</v>
          </cell>
          <cell r="AY87">
            <v>13.61</v>
          </cell>
          <cell r="AZ87">
            <v>1235</v>
          </cell>
          <cell r="BA87">
            <v>14.17</v>
          </cell>
          <cell r="BB87">
            <v>9.1999999999999993</v>
          </cell>
          <cell r="BC87" t="str">
            <v>TJ</v>
          </cell>
          <cell r="BD87">
            <v>7.53</v>
          </cell>
          <cell r="BE87">
            <v>2020</v>
          </cell>
          <cell r="BF87">
            <v>1120</v>
          </cell>
          <cell r="BG87">
            <v>22.97</v>
          </cell>
          <cell r="BH87">
            <v>1092</v>
          </cell>
          <cell r="BI87">
            <v>24.11</v>
          </cell>
          <cell r="BJ87">
            <v>8.85</v>
          </cell>
          <cell r="BK87" t="str">
            <v>TJ</v>
          </cell>
          <cell r="BL87">
            <v>11.05</v>
          </cell>
          <cell r="BM87">
            <v>2021</v>
          </cell>
          <cell r="BN87">
            <v>1156</v>
          </cell>
          <cell r="BO87">
            <v>20.49</v>
          </cell>
          <cell r="BP87">
            <v>1150</v>
          </cell>
          <cell r="BQ87">
            <v>20.079999999999998</v>
          </cell>
          <cell r="BR87">
            <v>9.4600000000000009</v>
          </cell>
          <cell r="BS87" t="str">
            <v>TJ</v>
          </cell>
          <cell r="BT87">
            <v>4.92</v>
          </cell>
          <cell r="BU87" t="str">
            <v>目標を上回った</v>
          </cell>
          <cell r="BV87" t="str">
            <v>なし</v>
          </cell>
          <cell r="BW87" t="str">
            <v>減</v>
          </cell>
          <cell r="BX87" t="str">
            <v>冷熱販売の主要需要家の退去(2021.3末)とｺﾛﾅによるﾃﾚﾜｰｸの促進により冷熱販売減少に伴い排出量は減少しました。原単位も目標達成はできたが、第3年度が厳冬もあり高い数値となりました。また2022年2月より使用電力の一部をはまっこ電気に切り替えています。</v>
          </cell>
          <cell r="BY87">
            <v>2018</v>
          </cell>
          <cell r="BZ87"/>
          <cell r="CA87"/>
          <cell r="CB87"/>
          <cell r="CC87"/>
          <cell r="CD87">
            <v>2021</v>
          </cell>
          <cell r="CE87"/>
          <cell r="CF87" t="str">
            <v/>
          </cell>
          <cell r="CG87"/>
          <cell r="CH87" t="str">
            <v/>
          </cell>
          <cell r="CI87"/>
          <cell r="CJ87" t="str">
            <v/>
          </cell>
          <cell r="CK87"/>
          <cell r="CL87">
            <v>2019</v>
          </cell>
          <cell r="CM87"/>
        </row>
        <row r="88">
          <cell r="B88" t="str">
            <v>096</v>
          </cell>
          <cell r="C88" t="str">
            <v>学校法人総持学園</v>
          </cell>
          <cell r="D88">
            <v>2019</v>
          </cell>
          <cell r="E88" t="str">
            <v>1号</v>
          </cell>
          <cell r="F88">
            <v>1081096</v>
          </cell>
          <cell r="G88">
            <v>1081096</v>
          </cell>
          <cell r="H88">
            <v>44772</v>
          </cell>
          <cell r="I88" t="str">
            <v>横浜市鶴見区鶴見二丁目１番３号
鶴見大学内</v>
          </cell>
          <cell r="J88" t="str">
            <v>学校法人 総持学園</v>
          </cell>
          <cell r="K88" t="str">
            <v>理事長　渡辺 啓司</v>
          </cell>
          <cell r="L88" t="str">
            <v>学校法人 総持学園</v>
          </cell>
          <cell r="M88" t="str">
            <v>理事長　渡辺 啓司</v>
          </cell>
          <cell r="N88" t="str">
            <v>横浜市鶴見区鶴見二丁目１番３号鶴見大学内</v>
          </cell>
          <cell r="O88" t="str">
            <v>Ｏ 教育、学習支援業</v>
          </cell>
          <cell r="P88" t="str">
            <v>８１ 学校教育</v>
          </cell>
          <cell r="Q88" t="str">
            <v>1号</v>
          </cell>
          <cell r="R88"/>
          <cell r="S88"/>
          <cell r="T88"/>
          <cell r="U88">
            <v>2732.3295573779997</v>
          </cell>
          <cell r="V88">
            <v>3</v>
          </cell>
          <cell r="W88">
            <v>1</v>
          </cell>
          <cell r="X88"/>
          <cell r="Y88">
            <v>2019</v>
          </cell>
          <cell r="Z88">
            <v>2021</v>
          </cell>
          <cell r="AA88">
            <v>2021</v>
          </cell>
          <cell r="AB88"/>
          <cell r="AC88"/>
          <cell r="AD88" t="str">
            <v>有</v>
          </cell>
          <cell r="AE88" t="str">
            <v>法人財務部管財課</v>
          </cell>
          <cell r="AF88" t="str">
            <v>横浜市鶴見区鶴見二丁目１番３号鶴見大学内
２号館２階管財課</v>
          </cell>
          <cell r="AG88" t="str">
            <v>8：50～16：50</v>
          </cell>
          <cell r="AH88"/>
          <cell r="AI88"/>
          <cell r="AJ88">
            <v>2018</v>
          </cell>
          <cell r="AK88">
            <v>4280</v>
          </cell>
          <cell r="AL88">
            <v>5333</v>
          </cell>
          <cell r="AM88">
            <v>40.35</v>
          </cell>
          <cell r="AN88" t="str">
            <v>千㎡</v>
          </cell>
          <cell r="AO88">
            <v>2021</v>
          </cell>
          <cell r="AP88">
            <v>4152</v>
          </cell>
          <cell r="AQ88">
            <v>2.99</v>
          </cell>
          <cell r="AR88">
            <v>5173</v>
          </cell>
          <cell r="AS88">
            <v>3</v>
          </cell>
          <cell r="AT88">
            <v>39.14</v>
          </cell>
          <cell r="AU88" t="str">
            <v>千㎡</v>
          </cell>
          <cell r="AV88">
            <v>2.99</v>
          </cell>
          <cell r="AW88">
            <v>2019</v>
          </cell>
          <cell r="AX88">
            <v>4102</v>
          </cell>
          <cell r="AY88">
            <v>4.1500000000000004</v>
          </cell>
          <cell r="AZ88">
            <v>6206</v>
          </cell>
          <cell r="BA88">
            <v>-16.37</v>
          </cell>
          <cell r="BB88">
            <v>38.68</v>
          </cell>
          <cell r="BC88" t="str">
            <v>千㎡</v>
          </cell>
          <cell r="BD88">
            <v>4.13</v>
          </cell>
          <cell r="BE88">
            <v>2020</v>
          </cell>
          <cell r="BF88">
            <v>3948</v>
          </cell>
          <cell r="BG88">
            <v>7.75</v>
          </cell>
          <cell r="BH88">
            <v>4850</v>
          </cell>
          <cell r="BI88">
            <v>9.0500000000000007</v>
          </cell>
          <cell r="BJ88">
            <v>37.08</v>
          </cell>
          <cell r="BK88" t="str">
            <v>千㎡</v>
          </cell>
          <cell r="BL88">
            <v>8.1</v>
          </cell>
          <cell r="BM88">
            <v>2021</v>
          </cell>
          <cell r="BN88">
            <v>4331</v>
          </cell>
          <cell r="BO88">
            <v>-1.2</v>
          </cell>
          <cell r="BP88">
            <v>3783</v>
          </cell>
          <cell r="BQ88">
            <v>29.06</v>
          </cell>
          <cell r="BR88">
            <v>40.71</v>
          </cell>
          <cell r="BS88" t="str">
            <v>千㎡</v>
          </cell>
          <cell r="BT88">
            <v>-0.9</v>
          </cell>
          <cell r="BU88" t="str">
            <v>おおむね目標通り</v>
          </cell>
          <cell r="BV88" t="str">
            <v>なし</v>
          </cell>
          <cell r="BW88" t="str">
            <v>増</v>
          </cell>
          <cell r="BX88" t="str">
            <v>2021年6月より買電契約をCO2排出係数の小さい電気事業者に変更したことがCO2排出量の抑制に寄与したが、対面授業等の再開に伴い電力需要が増加したことにより最終的に目標を達成できなかった。（3ｹ年平均：基礎4,127t-CO2）</v>
          </cell>
          <cell r="BY88">
            <v>2018</v>
          </cell>
          <cell r="BZ88"/>
          <cell r="CA88"/>
          <cell r="CB88"/>
          <cell r="CC88"/>
          <cell r="CD88">
            <v>2021</v>
          </cell>
          <cell r="CE88"/>
          <cell r="CF88" t="str">
            <v/>
          </cell>
          <cell r="CG88"/>
          <cell r="CH88" t="str">
            <v/>
          </cell>
          <cell r="CI88"/>
          <cell r="CJ88" t="str">
            <v/>
          </cell>
          <cell r="CK88"/>
          <cell r="CL88">
            <v>2019</v>
          </cell>
          <cell r="CM88"/>
        </row>
        <row r="89">
          <cell r="B89" t="str">
            <v>097</v>
          </cell>
          <cell r="C89" t="str">
            <v>ニチアス株式会社</v>
          </cell>
          <cell r="D89">
            <v>2019</v>
          </cell>
          <cell r="E89" t="str">
            <v>2号</v>
          </cell>
          <cell r="F89">
            <v>1021097</v>
          </cell>
          <cell r="G89">
            <v>1021097</v>
          </cell>
          <cell r="H89">
            <v>44732</v>
          </cell>
          <cell r="I89" t="str">
            <v>横浜市鶴見区大黒町１－７０
ニチアス㈱　鶴見工場</v>
          </cell>
          <cell r="J89" t="str">
            <v>ニチアス株式会社</v>
          </cell>
          <cell r="K89" t="str">
            <v>工場長　井嶋　茂人</v>
          </cell>
          <cell r="L89" t="str">
            <v>ニチアス株式会社</v>
          </cell>
          <cell r="M89" t="str">
            <v>代表取締役社長　武井　俊之</v>
          </cell>
          <cell r="N89" t="str">
            <v>東京都中央区八丁堀一丁目６番１号</v>
          </cell>
          <cell r="O89" t="str">
            <v>Ｅ 製造業</v>
          </cell>
          <cell r="P89" t="str">
            <v>２１ 窯業・土石製品製造業</v>
          </cell>
          <cell r="Q89"/>
          <cell r="R89" t="str">
            <v>2号</v>
          </cell>
          <cell r="S89"/>
          <cell r="T89"/>
          <cell r="U89">
            <v>3159.9456539759999</v>
          </cell>
          <cell r="V89">
            <v>2</v>
          </cell>
          <cell r="W89">
            <v>1</v>
          </cell>
          <cell r="X89"/>
          <cell r="Y89">
            <v>2019</v>
          </cell>
          <cell r="Z89">
            <v>2021</v>
          </cell>
          <cell r="AA89">
            <v>2021</v>
          </cell>
          <cell r="AB89"/>
          <cell r="AC89"/>
          <cell r="AD89" t="str">
            <v>有</v>
          </cell>
          <cell r="AE89" t="str">
            <v>鶴見工場　技術課</v>
          </cell>
          <cell r="AF89" t="str">
            <v>横浜市鶴見区大黒町１－７０</v>
          </cell>
          <cell r="AG89" t="str">
            <v>８：００～１７：００</v>
          </cell>
          <cell r="AH89"/>
          <cell r="AI89"/>
          <cell r="AJ89">
            <v>2018</v>
          </cell>
          <cell r="AK89">
            <v>5675</v>
          </cell>
          <cell r="AL89">
            <v>5520</v>
          </cell>
          <cell r="AM89"/>
          <cell r="AN89"/>
          <cell r="AO89">
            <v>2021</v>
          </cell>
          <cell r="AP89">
            <v>5505</v>
          </cell>
          <cell r="AQ89">
            <v>2.99</v>
          </cell>
          <cell r="AR89">
            <v>5354</v>
          </cell>
          <cell r="AS89">
            <v>3</v>
          </cell>
          <cell r="AT89"/>
          <cell r="AU89"/>
          <cell r="AV89"/>
          <cell r="AW89">
            <v>2019</v>
          </cell>
          <cell r="AX89">
            <v>5304</v>
          </cell>
          <cell r="AY89">
            <v>6.53</v>
          </cell>
          <cell r="AZ89">
            <v>7309</v>
          </cell>
          <cell r="BA89">
            <v>-32.409999999999997</v>
          </cell>
          <cell r="BB89"/>
          <cell r="BC89" t="str">
            <v/>
          </cell>
          <cell r="BD89" t="str">
            <v/>
          </cell>
          <cell r="BE89">
            <v>2020</v>
          </cell>
          <cell r="BF89">
            <v>5401</v>
          </cell>
          <cell r="BG89">
            <v>4.82</v>
          </cell>
          <cell r="BH89">
            <v>6823</v>
          </cell>
          <cell r="BI89">
            <v>-23.61</v>
          </cell>
          <cell r="BJ89"/>
          <cell r="BK89" t="str">
            <v/>
          </cell>
          <cell r="BL89" t="str">
            <v/>
          </cell>
          <cell r="BM89">
            <v>2021</v>
          </cell>
          <cell r="BN89">
            <v>5990</v>
          </cell>
          <cell r="BO89">
            <v>-5.56</v>
          </cell>
          <cell r="BP89">
            <v>6792</v>
          </cell>
          <cell r="BQ89">
            <v>-23.05</v>
          </cell>
          <cell r="BR89">
            <v>0.79</v>
          </cell>
          <cell r="BS89" t="str">
            <v/>
          </cell>
          <cell r="BT89">
            <v>100</v>
          </cell>
          <cell r="BU89" t="str">
            <v>目標を下回った</v>
          </cell>
          <cell r="BV89" t="str">
            <v>なし</v>
          </cell>
          <cell r="BW89" t="str">
            <v>増</v>
          </cell>
          <cell r="BX89" t="str">
            <v>半導体市況の需要が旺盛で大幅増産したため、電力を多く使用した。その為目標を下回った。</v>
          </cell>
          <cell r="BY89">
            <v>2018</v>
          </cell>
          <cell r="BZ89"/>
          <cell r="CA89"/>
          <cell r="CB89"/>
          <cell r="CC89"/>
          <cell r="CD89">
            <v>2021</v>
          </cell>
          <cell r="CE89"/>
          <cell r="CF89" t="str">
            <v/>
          </cell>
          <cell r="CG89"/>
          <cell r="CH89" t="str">
            <v/>
          </cell>
          <cell r="CI89"/>
          <cell r="CJ89" t="str">
            <v/>
          </cell>
          <cell r="CK89"/>
          <cell r="CL89">
            <v>2019</v>
          </cell>
          <cell r="CM89"/>
        </row>
        <row r="90">
          <cell r="B90" t="str">
            <v>099</v>
          </cell>
          <cell r="C90" t="str">
            <v>株式会社東急百貨店</v>
          </cell>
          <cell r="D90">
            <v>2019</v>
          </cell>
          <cell r="E90" t="str">
            <v>1号</v>
          </cell>
          <cell r="F90">
            <v>1056099</v>
          </cell>
          <cell r="G90">
            <v>1056099</v>
          </cell>
          <cell r="H90">
            <v>44772</v>
          </cell>
          <cell r="I90" t="str">
            <v>東京都渋谷区道玄坂二丁目24番1号</v>
          </cell>
          <cell r="J90" t="str">
            <v>株式会社東急百貨店</v>
          </cell>
          <cell r="K90" t="str">
            <v>取締役社長執行役員　　大石　次則</v>
          </cell>
          <cell r="L90" t="str">
            <v>株式会社東急百貨店</v>
          </cell>
          <cell r="M90" t="str">
            <v>取締役社長執行役員　大石　次則</v>
          </cell>
          <cell r="N90" t="str">
            <v>東京都渋谷区道玄坂二丁目24番1号</v>
          </cell>
          <cell r="O90" t="str">
            <v>Ｉ 卸売・小売業</v>
          </cell>
          <cell r="P90" t="str">
            <v>５６ 各種商品小売業</v>
          </cell>
          <cell r="Q90" t="str">
            <v>1号</v>
          </cell>
          <cell r="R90"/>
          <cell r="S90"/>
          <cell r="T90"/>
          <cell r="U90">
            <v>5057.3983020000005</v>
          </cell>
          <cell r="V90">
            <v>5</v>
          </cell>
          <cell r="W90">
            <v>3</v>
          </cell>
          <cell r="X90"/>
          <cell r="Y90">
            <v>2019</v>
          </cell>
          <cell r="Z90">
            <v>2021</v>
          </cell>
          <cell r="AA90">
            <v>2021</v>
          </cell>
          <cell r="AB90"/>
          <cell r="AC90"/>
          <cell r="AD90" t="str">
            <v>有</v>
          </cell>
          <cell r="AE90" t="str">
            <v>株式会社　東急百貨店　本店</v>
          </cell>
          <cell r="AF90" t="str">
            <v>東京都渋谷区道玄坂二丁目24番1号</v>
          </cell>
          <cell r="AG90" t="str">
            <v>10:00～18:00</v>
          </cell>
          <cell r="AH90"/>
          <cell r="AI90"/>
          <cell r="AJ90">
            <v>2018</v>
          </cell>
          <cell r="AK90">
            <v>9783</v>
          </cell>
          <cell r="AL90">
            <v>9496</v>
          </cell>
          <cell r="AM90">
            <v>29.52</v>
          </cell>
          <cell r="AN90" t="str">
            <v>千㎡×千h</v>
          </cell>
          <cell r="AO90">
            <v>2021</v>
          </cell>
          <cell r="AP90">
            <v>9783</v>
          </cell>
          <cell r="AQ90">
            <v>0</v>
          </cell>
          <cell r="AR90">
            <v>9496</v>
          </cell>
          <cell r="AS90">
            <v>0</v>
          </cell>
          <cell r="AT90">
            <v>29.52</v>
          </cell>
          <cell r="AU90" t="str">
            <v>千㎡×千h</v>
          </cell>
          <cell r="AV90">
            <v>0</v>
          </cell>
          <cell r="AW90">
            <v>2019</v>
          </cell>
          <cell r="AX90">
            <v>9334</v>
          </cell>
          <cell r="AY90">
            <v>4.58</v>
          </cell>
          <cell r="AZ90">
            <v>8493</v>
          </cell>
          <cell r="BA90">
            <v>10.56</v>
          </cell>
          <cell r="BB90">
            <v>28.41</v>
          </cell>
          <cell r="BC90" t="str">
            <v>千㎡×千h</v>
          </cell>
          <cell r="BD90">
            <v>3.76</v>
          </cell>
          <cell r="BE90">
            <v>2020</v>
          </cell>
          <cell r="BF90">
            <v>8613</v>
          </cell>
          <cell r="BG90">
            <v>11.95</v>
          </cell>
          <cell r="BH90">
            <v>7333</v>
          </cell>
          <cell r="BI90">
            <v>22.77</v>
          </cell>
          <cell r="BJ90">
            <v>31.07</v>
          </cell>
          <cell r="BK90" t="str">
            <v>千㎡×千h</v>
          </cell>
          <cell r="BL90">
            <v>-5.26</v>
          </cell>
          <cell r="BM90">
            <v>2021</v>
          </cell>
          <cell r="BN90">
            <v>9230</v>
          </cell>
          <cell r="BO90">
            <v>5.65</v>
          </cell>
          <cell r="BP90">
            <v>2714</v>
          </cell>
          <cell r="BQ90">
            <v>71.41</v>
          </cell>
          <cell r="BR90">
            <v>30.43</v>
          </cell>
          <cell r="BS90" t="str">
            <v>千㎡×千h</v>
          </cell>
          <cell r="BT90">
            <v>-3.09</v>
          </cell>
          <cell r="BU90" t="str">
            <v>おおむね目標通り</v>
          </cell>
          <cell r="BV90" t="str">
            <v>なし</v>
          </cell>
          <cell r="BW90" t="str">
            <v>ほぼ変動無し</v>
          </cell>
          <cell r="BX90"/>
          <cell r="BY90">
            <v>2018</v>
          </cell>
          <cell r="BZ90"/>
          <cell r="CA90"/>
          <cell r="CB90"/>
          <cell r="CC90"/>
          <cell r="CD90">
            <v>2021</v>
          </cell>
          <cell r="CE90"/>
          <cell r="CF90" t="str">
            <v/>
          </cell>
          <cell r="CG90"/>
          <cell r="CH90" t="str">
            <v/>
          </cell>
          <cell r="CI90"/>
          <cell r="CJ90" t="str">
            <v/>
          </cell>
          <cell r="CK90"/>
          <cell r="CL90">
            <v>2019</v>
          </cell>
          <cell r="CM90"/>
        </row>
        <row r="91">
          <cell r="B91" t="str">
            <v>100</v>
          </cell>
          <cell r="C91" t="str">
            <v>太陽油脂株式会社</v>
          </cell>
          <cell r="D91">
            <v>2019</v>
          </cell>
          <cell r="E91" t="str">
            <v>1号</v>
          </cell>
          <cell r="F91">
            <v>1009100</v>
          </cell>
          <cell r="G91">
            <v>1009100</v>
          </cell>
          <cell r="H91">
            <v>44746</v>
          </cell>
          <cell r="I91" t="str">
            <v>神奈川県横浜市神奈川区守屋町2-7</v>
          </cell>
          <cell r="J91" t="str">
            <v>太陽油脂株式会社</v>
          </cell>
          <cell r="K91" t="str">
            <v>代表取締役社長　中山　悟　</v>
          </cell>
          <cell r="L91" t="str">
            <v>太陽油脂株式会社</v>
          </cell>
          <cell r="M91" t="str">
            <v>代表取締役社長　中山　悟</v>
          </cell>
          <cell r="N91" t="str">
            <v>神奈川県横浜市神奈川区守屋町2-7</v>
          </cell>
          <cell r="O91" t="str">
            <v>Ｅ 製造業</v>
          </cell>
          <cell r="P91" t="str">
            <v>０９ 食料品製造業</v>
          </cell>
          <cell r="Q91" t="str">
            <v>1号</v>
          </cell>
          <cell r="R91"/>
          <cell r="S91"/>
          <cell r="T91"/>
          <cell r="U91">
            <v>8995.9352279999985</v>
          </cell>
          <cell r="V91">
            <v>1</v>
          </cell>
          <cell r="W91">
            <v>1</v>
          </cell>
          <cell r="X91"/>
          <cell r="Y91">
            <v>2019</v>
          </cell>
          <cell r="Z91">
            <v>2021</v>
          </cell>
          <cell r="AA91">
            <v>2021</v>
          </cell>
          <cell r="AB91"/>
          <cell r="AC91"/>
          <cell r="AD91" t="str">
            <v>有</v>
          </cell>
          <cell r="AE91" t="str">
            <v>工場事務所（施設グループ）</v>
          </cell>
          <cell r="AF91" t="str">
            <v>横浜市神奈川区守屋町2-7</v>
          </cell>
          <cell r="AG91" t="str">
            <v>　9：00～16：00　（工場稼動日）</v>
          </cell>
          <cell r="AH91"/>
          <cell r="AI91"/>
          <cell r="AJ91">
            <v>2018</v>
          </cell>
          <cell r="AK91">
            <v>17234</v>
          </cell>
          <cell r="AL91">
            <v>17138</v>
          </cell>
          <cell r="AM91">
            <v>245.32</v>
          </cell>
          <cell r="AN91" t="str">
            <v>千ｔ</v>
          </cell>
          <cell r="AO91">
            <v>2021</v>
          </cell>
          <cell r="AP91">
            <v>16717</v>
          </cell>
          <cell r="AQ91">
            <v>2.99</v>
          </cell>
          <cell r="AR91">
            <v>16624</v>
          </cell>
          <cell r="AS91">
            <v>2.99</v>
          </cell>
          <cell r="AT91">
            <v>237.96</v>
          </cell>
          <cell r="AU91" t="str">
            <v>千ｔ</v>
          </cell>
          <cell r="AV91">
            <v>3</v>
          </cell>
          <cell r="AW91">
            <v>2019</v>
          </cell>
          <cell r="AX91">
            <v>16872</v>
          </cell>
          <cell r="AY91">
            <v>2.1</v>
          </cell>
          <cell r="AZ91">
            <v>16777</v>
          </cell>
          <cell r="BA91">
            <v>2.1</v>
          </cell>
          <cell r="BB91">
            <v>240.72</v>
          </cell>
          <cell r="BC91" t="str">
            <v>千ｔ</v>
          </cell>
          <cell r="BD91">
            <v>1.87</v>
          </cell>
          <cell r="BE91">
            <v>2020</v>
          </cell>
          <cell r="BF91">
            <v>16836</v>
          </cell>
          <cell r="BG91">
            <v>2.2999999999999998</v>
          </cell>
          <cell r="BH91">
            <v>16826</v>
          </cell>
          <cell r="BI91">
            <v>1.82</v>
          </cell>
          <cell r="BJ91">
            <v>238.06</v>
          </cell>
          <cell r="BK91" t="str">
            <v>千ｔ</v>
          </cell>
          <cell r="BL91">
            <v>2.95</v>
          </cell>
          <cell r="BM91">
            <v>2021</v>
          </cell>
          <cell r="BN91">
            <v>15558</v>
          </cell>
          <cell r="BO91">
            <v>9.7200000000000006</v>
          </cell>
          <cell r="BP91">
            <v>17209</v>
          </cell>
          <cell r="BQ91">
            <v>-0.42</v>
          </cell>
          <cell r="BR91">
            <v>211.58</v>
          </cell>
          <cell r="BS91" t="str">
            <v>千ｔ</v>
          </cell>
          <cell r="BT91">
            <v>13.75</v>
          </cell>
          <cell r="BU91" t="str">
            <v>目標を上回った</v>
          </cell>
          <cell r="BV91" t="str">
            <v>なし</v>
          </cell>
          <cell r="BW91" t="str">
            <v>増</v>
          </cell>
          <cell r="BX91" t="str">
            <v>・精製設備の更新で熱交換導入、製造条件を改善
　2021年7月稼働</v>
          </cell>
          <cell r="BY91">
            <v>2018</v>
          </cell>
          <cell r="BZ91"/>
          <cell r="CA91"/>
          <cell r="CB91"/>
          <cell r="CC91"/>
          <cell r="CD91">
            <v>2021</v>
          </cell>
          <cell r="CE91"/>
          <cell r="CF91" t="str">
            <v/>
          </cell>
          <cell r="CG91"/>
          <cell r="CH91" t="str">
            <v/>
          </cell>
          <cell r="CI91"/>
          <cell r="CJ91" t="str">
            <v/>
          </cell>
          <cell r="CK91"/>
          <cell r="CL91">
            <v>2019</v>
          </cell>
          <cell r="CM91"/>
        </row>
        <row r="92">
          <cell r="B92" t="str">
            <v>101</v>
          </cell>
          <cell r="C92" t="str">
            <v>国際埠頭株式会社</v>
          </cell>
          <cell r="D92">
            <v>2019</v>
          </cell>
          <cell r="E92" t="str">
            <v>1号</v>
          </cell>
          <cell r="F92">
            <v>1048101</v>
          </cell>
          <cell r="G92">
            <v>1048101</v>
          </cell>
          <cell r="H92">
            <v>44714</v>
          </cell>
          <cell r="I92" t="str">
            <v>横浜市中区豊浦町3番地</v>
          </cell>
          <cell r="J92" t="str">
            <v>国際埠頭株式会社</v>
          </cell>
          <cell r="K92" t="str">
            <v>代表取締役社長　伊藤　茂樹</v>
          </cell>
          <cell r="L92" t="str">
            <v>国際埠頭株式会社</v>
          </cell>
          <cell r="M92" t="str">
            <v>代表取締役社長　伊藤　茂樹</v>
          </cell>
          <cell r="N92" t="str">
            <v>横浜市中区豊浦町3番地</v>
          </cell>
          <cell r="O92" t="str">
            <v>Ｈ 運輸業、郵便業</v>
          </cell>
          <cell r="P92" t="str">
            <v>４８ 運輸に附帯するサービス業</v>
          </cell>
          <cell r="Q92" t="str">
            <v>1号</v>
          </cell>
          <cell r="R92"/>
          <cell r="S92"/>
          <cell r="T92"/>
          <cell r="U92">
            <v>1643.0248510079998</v>
          </cell>
          <cell r="V92">
            <v>1</v>
          </cell>
          <cell r="W92">
            <v>1</v>
          </cell>
          <cell r="X92"/>
          <cell r="Y92">
            <v>2019</v>
          </cell>
          <cell r="Z92">
            <v>2021</v>
          </cell>
          <cell r="AA92">
            <v>2021</v>
          </cell>
          <cell r="AB92"/>
          <cell r="AC92"/>
          <cell r="AD92" t="str">
            <v>有</v>
          </cell>
          <cell r="AE92" t="str">
            <v>国際埠頭(株)本社事務所経営企画グループ環境・安全チーム</v>
          </cell>
          <cell r="AF92" t="str">
            <v>横浜市中区豊浦町3番地</v>
          </cell>
          <cell r="AG92" t="str">
            <v>平日（月～金）09:00～17:00</v>
          </cell>
          <cell r="AH92"/>
          <cell r="AI92"/>
          <cell r="AJ92">
            <v>2018</v>
          </cell>
          <cell r="AK92">
            <v>3527</v>
          </cell>
          <cell r="AL92">
            <v>3868</v>
          </cell>
          <cell r="AM92">
            <v>1.97</v>
          </cell>
          <cell r="AN92" t="str">
            <v>千トン</v>
          </cell>
          <cell r="AO92">
            <v>2021</v>
          </cell>
          <cell r="AP92">
            <v>3491</v>
          </cell>
          <cell r="AQ92">
            <v>1.02</v>
          </cell>
          <cell r="AR92">
            <v>3829</v>
          </cell>
          <cell r="AS92">
            <v>1</v>
          </cell>
          <cell r="AT92">
            <v>1.95</v>
          </cell>
          <cell r="AU92" t="str">
            <v>千トン</v>
          </cell>
          <cell r="AV92">
            <v>1.01</v>
          </cell>
          <cell r="AW92">
            <v>2019</v>
          </cell>
          <cell r="AX92">
            <v>3495</v>
          </cell>
          <cell r="AY92">
            <v>0.9</v>
          </cell>
          <cell r="AZ92">
            <v>3957</v>
          </cell>
          <cell r="BA92">
            <v>-2.31</v>
          </cell>
          <cell r="BB92">
            <v>2.0099999999999998</v>
          </cell>
          <cell r="BC92" t="str">
            <v>千トン</v>
          </cell>
          <cell r="BD92">
            <v>-2.04</v>
          </cell>
          <cell r="BE92">
            <v>2020</v>
          </cell>
          <cell r="BF92">
            <v>3463</v>
          </cell>
          <cell r="BG92">
            <v>1.81</v>
          </cell>
          <cell r="BH92">
            <v>4547</v>
          </cell>
          <cell r="BI92">
            <v>-17.559999999999999</v>
          </cell>
          <cell r="BJ92">
            <v>1.92</v>
          </cell>
          <cell r="BK92" t="str">
            <v>千トン</v>
          </cell>
          <cell r="BL92">
            <v>2.5299999999999998</v>
          </cell>
          <cell r="BM92">
            <v>2021</v>
          </cell>
          <cell r="BN92">
            <v>3497</v>
          </cell>
          <cell r="BO92">
            <v>0.85</v>
          </cell>
          <cell r="BP92">
            <v>3123</v>
          </cell>
          <cell r="BQ92">
            <v>19.260000000000002</v>
          </cell>
          <cell r="BR92">
            <v>1.91</v>
          </cell>
          <cell r="BS92" t="str">
            <v>千トン</v>
          </cell>
          <cell r="BT92">
            <v>3.04</v>
          </cell>
          <cell r="BU92" t="str">
            <v>目標を上回った</v>
          </cell>
          <cell r="BV92" t="str">
            <v>なし</v>
          </cell>
          <cell r="BW92" t="str">
            <v>ほぼ変動無し</v>
          </cell>
          <cell r="BX92"/>
          <cell r="BY92">
            <v>2018</v>
          </cell>
          <cell r="BZ92"/>
          <cell r="CA92"/>
          <cell r="CB92"/>
          <cell r="CC92"/>
          <cell r="CD92">
            <v>2021</v>
          </cell>
          <cell r="CE92"/>
          <cell r="CF92" t="str">
            <v/>
          </cell>
          <cell r="CG92"/>
          <cell r="CH92" t="str">
            <v/>
          </cell>
          <cell r="CI92"/>
          <cell r="CJ92" t="str">
            <v/>
          </cell>
          <cell r="CK92"/>
          <cell r="CL92">
            <v>2019</v>
          </cell>
          <cell r="CM92"/>
        </row>
        <row r="93">
          <cell r="B93" t="str">
            <v>102</v>
          </cell>
          <cell r="C93" t="str">
            <v>株式会社トヨタレンタリース横浜</v>
          </cell>
          <cell r="D93">
            <v>2019</v>
          </cell>
          <cell r="E93" t="str">
            <v>3号</v>
          </cell>
          <cell r="F93">
            <v>3070102</v>
          </cell>
          <cell r="G93">
            <v>3070102</v>
          </cell>
          <cell r="H93">
            <v>44754</v>
          </cell>
          <cell r="I93" t="str">
            <v>横浜市西区花咲町7丁目150番地</v>
          </cell>
          <cell r="J93" t="str">
            <v>株式会社トヨタレンタリース横浜</v>
          </cell>
          <cell r="K93" t="str">
            <v>代表取締役 松浦良彦</v>
          </cell>
          <cell r="L93" t="str">
            <v>株式会社トヨタレンタリース横浜</v>
          </cell>
          <cell r="M93" t="str">
            <v>代表取締役　松浦良彦</v>
          </cell>
          <cell r="N93" t="str">
            <v>横浜市西区花咲町7丁目150番地</v>
          </cell>
          <cell r="O93" t="str">
            <v>Ｋ 不動産業、物品賃貸業</v>
          </cell>
          <cell r="P93" t="str">
            <v>７０ 物品賃貸業</v>
          </cell>
          <cell r="Q93"/>
          <cell r="R93"/>
          <cell r="S93" t="str">
            <v>3号</v>
          </cell>
          <cell r="T93"/>
          <cell r="U93"/>
          <cell r="V93"/>
          <cell r="W93"/>
          <cell r="X93">
            <v>1520</v>
          </cell>
          <cell r="Y93">
            <v>2019</v>
          </cell>
          <cell r="Z93">
            <v>2021</v>
          </cell>
          <cell r="AA93">
            <v>2021</v>
          </cell>
          <cell r="AB93"/>
          <cell r="AC93"/>
          <cell r="AD93" t="str">
            <v>有</v>
          </cell>
          <cell r="AE93" t="str">
            <v>本社　受付</v>
          </cell>
          <cell r="AF93" t="str">
            <v>横浜市西区花咲町７丁目150番地</v>
          </cell>
          <cell r="AG93" t="str">
            <v>平日9：00～17：00</v>
          </cell>
          <cell r="AH93"/>
          <cell r="AI93"/>
          <cell r="AJ93">
            <v>2018</v>
          </cell>
          <cell r="AK93"/>
          <cell r="AL93"/>
          <cell r="AM93"/>
          <cell r="AN93"/>
          <cell r="AO93">
            <v>2021</v>
          </cell>
          <cell r="AP93"/>
          <cell r="AQ93" t="str">
            <v/>
          </cell>
          <cell r="AR93"/>
          <cell r="AS93" t="str">
            <v/>
          </cell>
          <cell r="AT93"/>
          <cell r="AU93"/>
          <cell r="AV93"/>
          <cell r="AW93">
            <v>2019</v>
          </cell>
          <cell r="AX93"/>
          <cell r="AY93" t="str">
            <v/>
          </cell>
          <cell r="AZ93" t="str">
            <v/>
          </cell>
          <cell r="BA93" t="str">
            <v/>
          </cell>
          <cell r="BB93"/>
          <cell r="BC93" t="str">
            <v/>
          </cell>
          <cell r="BD93" t="str">
            <v/>
          </cell>
          <cell r="BE93">
            <v>2020</v>
          </cell>
          <cell r="BF93"/>
          <cell r="BG93" t="str">
            <v/>
          </cell>
          <cell r="BH93" t="str">
            <v/>
          </cell>
          <cell r="BI93" t="str">
            <v/>
          </cell>
          <cell r="BJ93"/>
          <cell r="BK93" t="str">
            <v/>
          </cell>
          <cell r="BL93" t="str">
            <v/>
          </cell>
          <cell r="BM93">
            <v>2021</v>
          </cell>
          <cell r="BN93"/>
          <cell r="BO93" t="str">
            <v/>
          </cell>
          <cell r="BP93" t="str">
            <v/>
          </cell>
          <cell r="BQ93" t="str">
            <v/>
          </cell>
          <cell r="BR93"/>
          <cell r="BS93" t="str">
            <v/>
          </cell>
          <cell r="BT93" t="str">
            <v/>
          </cell>
          <cell r="BU93" t="str">
            <v/>
          </cell>
          <cell r="BV93" t="str">
            <v/>
          </cell>
          <cell r="BW93" t="str">
            <v/>
          </cell>
          <cell r="BX93"/>
          <cell r="BY93">
            <v>2018</v>
          </cell>
          <cell r="BZ93">
            <v>3520</v>
          </cell>
          <cell r="CA93">
            <v>3520</v>
          </cell>
          <cell r="CB93">
            <v>0.14000000000000001</v>
          </cell>
          <cell r="CC93" t="str">
            <v>千km</v>
          </cell>
          <cell r="CD93">
            <v>2021</v>
          </cell>
          <cell r="CE93">
            <v>3650</v>
          </cell>
          <cell r="CF93">
            <v>-3.7</v>
          </cell>
          <cell r="CG93">
            <v>3650</v>
          </cell>
          <cell r="CH93">
            <v>-3.7</v>
          </cell>
          <cell r="CI93">
            <v>0.13400000000000001</v>
          </cell>
          <cell r="CJ93" t="str">
            <v>千km</v>
          </cell>
          <cell r="CK93">
            <v>4.28</v>
          </cell>
          <cell r="CL93">
            <v>2019</v>
          </cell>
          <cell r="CM93">
            <v>3003</v>
          </cell>
        </row>
        <row r="94">
          <cell r="B94" t="str">
            <v>104</v>
          </cell>
          <cell r="C94" t="str">
            <v>株式会社モンテローザ</v>
          </cell>
          <cell r="D94">
            <v>2019</v>
          </cell>
          <cell r="E94" t="str">
            <v>1号</v>
          </cell>
          <cell r="F94">
            <v>1076104</v>
          </cell>
          <cell r="G94">
            <v>1076104</v>
          </cell>
          <cell r="H94"/>
          <cell r="I94" t="str">
            <v>東京都武蔵野市中町1-17-3
6.モンテローザ三鷹本社ビル</v>
          </cell>
          <cell r="J94" t="str">
            <v>株式会社モンテローザ</v>
          </cell>
          <cell r="K94" t="str">
            <v>代表取締役会長兼社長　大神　輝博</v>
          </cell>
          <cell r="L94" t="str">
            <v>株式会社モンテローザ</v>
          </cell>
          <cell r="M94" t="str">
            <v>代表取締役会長兼社長　大神　輝博</v>
          </cell>
          <cell r="N94" t="str">
            <v>東京都武蔵野市中町1-17-3　6.モンテローザ三鷹本社ビル</v>
          </cell>
          <cell r="O94" t="str">
            <v>Ｍ 宿泊業、飲食サービス業</v>
          </cell>
          <cell r="P94" t="str">
            <v>７６ 飲食店</v>
          </cell>
          <cell r="Q94" t="str">
            <v>1号</v>
          </cell>
          <cell r="R94"/>
          <cell r="S94"/>
          <cell r="T94"/>
          <cell r="U94">
            <v>900.2831588639998</v>
          </cell>
          <cell r="V94">
            <v>47</v>
          </cell>
          <cell r="W94">
            <v>0</v>
          </cell>
          <cell r="X94"/>
          <cell r="Y94">
            <v>2019</v>
          </cell>
          <cell r="Z94">
            <v>2021</v>
          </cell>
          <cell r="AA94">
            <v>2021</v>
          </cell>
          <cell r="AB94"/>
          <cell r="AC94"/>
          <cell r="AD94" t="str">
            <v>有</v>
          </cell>
          <cell r="AE94" t="str">
            <v>株式会社モンテローザ　不動産管理課</v>
          </cell>
          <cell r="AF94" t="str">
            <v>東京都武蔵野市中町1-17-3</v>
          </cell>
          <cell r="AG94" t="str">
            <v>10：00～17：00</v>
          </cell>
          <cell r="AH94"/>
          <cell r="AI94"/>
          <cell r="AJ94">
            <v>2018</v>
          </cell>
          <cell r="AK94">
            <v>4160</v>
          </cell>
          <cell r="AL94">
            <v>4061</v>
          </cell>
          <cell r="AM94">
            <v>53.33</v>
          </cell>
          <cell r="AN94" t="str">
            <v>店舗</v>
          </cell>
          <cell r="AO94">
            <v>2021</v>
          </cell>
          <cell r="AP94">
            <v>4035</v>
          </cell>
          <cell r="AQ94">
            <v>3</v>
          </cell>
          <cell r="AR94">
            <v>3939</v>
          </cell>
          <cell r="AS94">
            <v>3</v>
          </cell>
          <cell r="AT94">
            <v>51.73</v>
          </cell>
          <cell r="AU94" t="str">
            <v>店舗</v>
          </cell>
          <cell r="AV94">
            <v>3</v>
          </cell>
          <cell r="AW94">
            <v>2019</v>
          </cell>
          <cell r="AX94">
            <v>3694</v>
          </cell>
          <cell r="AY94">
            <v>11.2</v>
          </cell>
          <cell r="AZ94">
            <v>3561</v>
          </cell>
          <cell r="BA94">
            <v>12.31</v>
          </cell>
          <cell r="BB94">
            <v>51.31</v>
          </cell>
          <cell r="BC94" t="str">
            <v>店舗</v>
          </cell>
          <cell r="BD94">
            <v>3.78</v>
          </cell>
          <cell r="BE94">
            <v>2020</v>
          </cell>
          <cell r="BF94">
            <v>2884</v>
          </cell>
          <cell r="BG94">
            <v>30.67</v>
          </cell>
          <cell r="BH94">
            <v>2714</v>
          </cell>
          <cell r="BI94">
            <v>33.159999999999997</v>
          </cell>
          <cell r="BJ94">
            <v>43.04</v>
          </cell>
          <cell r="BK94" t="str">
            <v>店舗</v>
          </cell>
          <cell r="BL94">
            <v>19.29</v>
          </cell>
          <cell r="BM94">
            <v>2021</v>
          </cell>
          <cell r="BN94">
            <v>1587</v>
          </cell>
          <cell r="BO94">
            <v>61.85</v>
          </cell>
          <cell r="BP94">
            <v>1572</v>
          </cell>
          <cell r="BQ94">
            <v>61.29</v>
          </cell>
          <cell r="BR94">
            <v>33.770000000000003</v>
          </cell>
          <cell r="BS94" t="str">
            <v>店舗</v>
          </cell>
          <cell r="BT94">
            <v>36.67</v>
          </cell>
          <cell r="BU94" t="str">
            <v>目標を上回った</v>
          </cell>
          <cell r="BV94" t="str">
            <v>あり</v>
          </cell>
          <cell r="BW94" t="str">
            <v>減</v>
          </cell>
          <cell r="BX94"/>
          <cell r="BY94">
            <v>2018</v>
          </cell>
          <cell r="BZ94"/>
          <cell r="CA94"/>
          <cell r="CB94"/>
          <cell r="CC94"/>
          <cell r="CD94">
            <v>2021</v>
          </cell>
          <cell r="CE94"/>
          <cell r="CF94" t="str">
            <v/>
          </cell>
          <cell r="CG94"/>
          <cell r="CH94" t="str">
            <v/>
          </cell>
          <cell r="CI94"/>
          <cell r="CJ94" t="str">
            <v/>
          </cell>
          <cell r="CK94"/>
          <cell r="CL94">
            <v>2019</v>
          </cell>
          <cell r="CM94"/>
        </row>
        <row r="95">
          <cell r="B95" t="str">
            <v>105</v>
          </cell>
          <cell r="C95" t="str">
            <v>株式会社キョクレイ</v>
          </cell>
          <cell r="D95">
            <v>2019</v>
          </cell>
          <cell r="E95" t="str">
            <v>1号</v>
          </cell>
          <cell r="F95">
            <v>1047105</v>
          </cell>
          <cell r="G95">
            <v>1047105</v>
          </cell>
          <cell r="H95"/>
          <cell r="I95" t="str">
            <v>神奈川県横浜市中区本牧ふ頭8番地110</v>
          </cell>
          <cell r="J95" t="str">
            <v>株式会社キョクレイ</v>
          </cell>
          <cell r="K95" t="str">
            <v>代表取締役社長　堀内　博文</v>
          </cell>
          <cell r="L95" t="str">
            <v>株式会社キョクレイ</v>
          </cell>
          <cell r="M95" t="str">
            <v>代表取締役社長　堀内　博文</v>
          </cell>
          <cell r="N95" t="str">
            <v>神奈川県横浜市中区本牧ふ頭8番地110</v>
          </cell>
          <cell r="O95" t="str">
            <v>Ｈ 運輸業、郵便業</v>
          </cell>
          <cell r="P95" t="str">
            <v>４７ 倉庫業</v>
          </cell>
          <cell r="Q95" t="str">
            <v>1号</v>
          </cell>
          <cell r="R95"/>
          <cell r="S95"/>
          <cell r="T95"/>
          <cell r="U95">
            <v>2450.0431254720002</v>
          </cell>
          <cell r="V95">
            <v>3</v>
          </cell>
          <cell r="W95">
            <v>2</v>
          </cell>
          <cell r="X95"/>
          <cell r="Y95">
            <v>2019</v>
          </cell>
          <cell r="Z95">
            <v>2021</v>
          </cell>
          <cell r="AA95">
            <v>2021</v>
          </cell>
          <cell r="AB95"/>
          <cell r="AC95"/>
          <cell r="AD95" t="str">
            <v>有</v>
          </cell>
          <cell r="AE95" t="str">
            <v>キョクレイ本社(本牧ＤＣ事務棟4階)
本牧ＤＣ(事務棟１階受付)／大黒ＤＣ事務所２階受付</v>
          </cell>
          <cell r="AF95" t="str">
            <v>本社(本牧ＤＣ事務棟4階)：神奈川県横浜市本牧ふ頭8番地110
大黒ＤＣ：神奈川県横浜市鶴見区大黒ふ頭15番地</v>
          </cell>
          <cell r="AG95" t="str">
            <v>９:００ ～ １７:００</v>
          </cell>
          <cell r="AH95"/>
          <cell r="AI95"/>
          <cell r="AJ95">
            <v>2018</v>
          </cell>
          <cell r="AK95">
            <v>4868</v>
          </cell>
          <cell r="AL95">
            <v>4736</v>
          </cell>
          <cell r="AM95"/>
          <cell r="AN95"/>
          <cell r="AO95">
            <v>2021</v>
          </cell>
          <cell r="AP95">
            <v>4702</v>
          </cell>
          <cell r="AQ95">
            <v>3.41</v>
          </cell>
          <cell r="AR95">
            <v>4574</v>
          </cell>
          <cell r="AS95">
            <v>3.42</v>
          </cell>
          <cell r="AT95"/>
          <cell r="AU95"/>
          <cell r="AV95"/>
          <cell r="AW95">
            <v>2019</v>
          </cell>
          <cell r="AX95">
            <v>4669</v>
          </cell>
          <cell r="AY95">
            <v>4.08</v>
          </cell>
          <cell r="AZ95">
            <v>4473</v>
          </cell>
          <cell r="BA95">
            <v>5.55</v>
          </cell>
          <cell r="BB95"/>
          <cell r="BC95" t="str">
            <v/>
          </cell>
          <cell r="BD95" t="str">
            <v/>
          </cell>
          <cell r="BE95">
            <v>2020</v>
          </cell>
          <cell r="BF95">
            <v>4702</v>
          </cell>
          <cell r="BG95">
            <v>3.41</v>
          </cell>
          <cell r="BH95">
            <v>4383</v>
          </cell>
          <cell r="BI95">
            <v>7.45</v>
          </cell>
          <cell r="BJ95"/>
          <cell r="BK95" t="str">
            <v/>
          </cell>
          <cell r="BL95" t="str">
            <v/>
          </cell>
          <cell r="BM95">
            <v>2021</v>
          </cell>
          <cell r="BN95">
            <v>4382</v>
          </cell>
          <cell r="BO95">
            <v>9.98</v>
          </cell>
          <cell r="BP95">
            <v>4343</v>
          </cell>
          <cell r="BQ95">
            <v>8.2899999999999991</v>
          </cell>
          <cell r="BR95"/>
          <cell r="BS95" t="str">
            <v/>
          </cell>
          <cell r="BT95" t="str">
            <v/>
          </cell>
          <cell r="BU95" t="str">
            <v>目標を上回った</v>
          </cell>
          <cell r="BV95" t="str">
            <v>なし</v>
          </cell>
          <cell r="BW95" t="str">
            <v>減</v>
          </cell>
          <cell r="BX95" t="str">
            <v>山下DC閉鎖し本牧DCが本稼働となった。</v>
          </cell>
          <cell r="BY95">
            <v>2018</v>
          </cell>
          <cell r="BZ95"/>
          <cell r="CA95"/>
          <cell r="CB95"/>
          <cell r="CC95"/>
          <cell r="CD95">
            <v>2021</v>
          </cell>
          <cell r="CE95"/>
          <cell r="CF95" t="str">
            <v/>
          </cell>
          <cell r="CG95"/>
          <cell r="CH95" t="str">
            <v/>
          </cell>
          <cell r="CI95"/>
          <cell r="CJ95" t="str">
            <v/>
          </cell>
          <cell r="CK95"/>
          <cell r="CL95">
            <v>2019</v>
          </cell>
          <cell r="CM95"/>
        </row>
        <row r="96">
          <cell r="B96" t="str">
            <v>107</v>
          </cell>
          <cell r="C96" t="str">
            <v>学校法人玉川学園</v>
          </cell>
          <cell r="D96">
            <v>2019</v>
          </cell>
          <cell r="E96" t="str">
            <v>1号</v>
          </cell>
          <cell r="F96">
            <v>1081107</v>
          </cell>
          <cell r="G96">
            <v>1081107</v>
          </cell>
          <cell r="H96">
            <v>44771</v>
          </cell>
          <cell r="I96" t="str">
            <v>東京都町田市玉川学園六丁目一番一号</v>
          </cell>
          <cell r="J96" t="str">
            <v>学校法人玉川学園</v>
          </cell>
          <cell r="K96" t="str">
            <v>理事長　小原芳明</v>
          </cell>
          <cell r="L96" t="str">
            <v>学校法人玉川学園</v>
          </cell>
          <cell r="M96" t="str">
            <v>理事長　小原芳明</v>
          </cell>
          <cell r="N96" t="str">
            <v>東京都町田市玉川学園六丁目一番一号</v>
          </cell>
          <cell r="O96" t="str">
            <v>Ｏ 教育、学習支援業</v>
          </cell>
          <cell r="P96" t="str">
            <v>８１ 学校教育</v>
          </cell>
          <cell r="Q96" t="str">
            <v>1号</v>
          </cell>
          <cell r="R96"/>
          <cell r="S96"/>
          <cell r="T96"/>
          <cell r="U96">
            <v>1444.9681130361159</v>
          </cell>
          <cell r="V96">
            <v>1</v>
          </cell>
          <cell r="W96">
            <v>1</v>
          </cell>
          <cell r="X96"/>
          <cell r="Y96">
            <v>2019</v>
          </cell>
          <cell r="Z96">
            <v>2021</v>
          </cell>
          <cell r="AA96">
            <v>2021</v>
          </cell>
          <cell r="AB96"/>
          <cell r="AC96"/>
          <cell r="AD96" t="str">
            <v>有</v>
          </cell>
          <cell r="AE96" t="str">
            <v>総務部　管財課</v>
          </cell>
          <cell r="AF96" t="str">
            <v>東京都町田市玉川学園六丁目一番一号</v>
          </cell>
          <cell r="AG96" t="str">
            <v>8:30～17:30（土日祝祭日は除く）</v>
          </cell>
          <cell r="AH96"/>
          <cell r="AI96"/>
          <cell r="AJ96">
            <v>2018</v>
          </cell>
          <cell r="AK96">
            <v>3430</v>
          </cell>
          <cell r="AL96">
            <v>3354</v>
          </cell>
          <cell r="AM96">
            <v>54.56</v>
          </cell>
          <cell r="AN96" t="str">
            <v>千㎡</v>
          </cell>
          <cell r="AO96">
            <v>2021</v>
          </cell>
          <cell r="AP96">
            <v>3328.1255700000002</v>
          </cell>
          <cell r="AQ96">
            <v>2.97</v>
          </cell>
          <cell r="AR96">
            <v>3254.382846</v>
          </cell>
          <cell r="AS96">
            <v>2.97</v>
          </cell>
          <cell r="AT96">
            <v>52.939513439999999</v>
          </cell>
          <cell r="AU96" t="str">
            <v>千㎡</v>
          </cell>
          <cell r="AV96">
            <v>2.97</v>
          </cell>
          <cell r="AW96">
            <v>2019</v>
          </cell>
          <cell r="AX96">
            <v>3407</v>
          </cell>
          <cell r="AY96">
            <v>0.67</v>
          </cell>
          <cell r="AZ96">
            <v>3292</v>
          </cell>
          <cell r="BA96">
            <v>1.84</v>
          </cell>
          <cell r="BB96">
            <v>54.19</v>
          </cell>
          <cell r="BC96" t="str">
            <v>千㎡</v>
          </cell>
          <cell r="BD96">
            <v>0.67</v>
          </cell>
          <cell r="BE96">
            <v>2020</v>
          </cell>
          <cell r="BF96">
            <v>2767</v>
          </cell>
          <cell r="BG96">
            <v>19.32</v>
          </cell>
          <cell r="BH96">
            <v>2611</v>
          </cell>
          <cell r="BI96">
            <v>22.15</v>
          </cell>
          <cell r="BJ96">
            <v>44.01</v>
          </cell>
          <cell r="BK96" t="str">
            <v>千㎡</v>
          </cell>
          <cell r="BL96">
            <v>19.329999999999998</v>
          </cell>
          <cell r="BM96">
            <v>2021</v>
          </cell>
          <cell r="BN96">
            <v>2596</v>
          </cell>
          <cell r="BO96">
            <v>24.31</v>
          </cell>
          <cell r="BP96">
            <v>2575</v>
          </cell>
          <cell r="BQ96">
            <v>23.22</v>
          </cell>
          <cell r="BR96">
            <v>41.29</v>
          </cell>
          <cell r="BS96" t="str">
            <v>千㎡</v>
          </cell>
          <cell r="BT96">
            <v>24.32</v>
          </cell>
          <cell r="BU96" t="str">
            <v>目標を上回った</v>
          </cell>
          <cell r="BV96" t="str">
            <v>なし</v>
          </cell>
          <cell r="BW96" t="str">
            <v>ほぼ変動無し</v>
          </cell>
          <cell r="BX96" t="str">
            <v>機器の運転時間の最適化（短縮）等の省エネ対策の効果に加え、2020年度、2021年度はコロナ対応のため施設稼働率が低下したこと、横浜市域校舎建替え準備のため町田市域校舎に振り替えたことなどが削減効果として現れた。</v>
          </cell>
          <cell r="BY96">
            <v>2018</v>
          </cell>
          <cell r="BZ96"/>
          <cell r="CA96"/>
          <cell r="CB96"/>
          <cell r="CC96"/>
          <cell r="CD96">
            <v>2021</v>
          </cell>
          <cell r="CE96"/>
          <cell r="CF96" t="str">
            <v/>
          </cell>
          <cell r="CG96"/>
          <cell r="CH96" t="str">
            <v/>
          </cell>
          <cell r="CI96"/>
          <cell r="CJ96" t="str">
            <v/>
          </cell>
          <cell r="CK96"/>
          <cell r="CL96">
            <v>2019</v>
          </cell>
          <cell r="CM96"/>
        </row>
        <row r="97">
          <cell r="B97" t="str">
            <v>109</v>
          </cell>
          <cell r="C97" t="str">
            <v>ゆめおおおか管理組合</v>
          </cell>
          <cell r="D97">
            <v>2019</v>
          </cell>
          <cell r="E97" t="str">
            <v>1号</v>
          </cell>
          <cell r="F97">
            <v>1069109</v>
          </cell>
          <cell r="G97">
            <v>1069109</v>
          </cell>
          <cell r="H97">
            <v>44757</v>
          </cell>
          <cell r="I97" t="str">
            <v>神奈川県横浜市港南区
上大岡西１－６－１</v>
          </cell>
          <cell r="J97" t="str">
            <v>ゆめおおおか管理組合</v>
          </cell>
          <cell r="K97" t="str">
            <v>理事長　横尾　直樹</v>
          </cell>
          <cell r="L97" t="str">
            <v>ゆめおおおか管理組合</v>
          </cell>
          <cell r="M97" t="str">
            <v>理事長　横尾　直樹</v>
          </cell>
          <cell r="N97" t="str">
            <v>神奈川県横浜市港南区上大岡西１－６－１</v>
          </cell>
          <cell r="O97" t="str">
            <v>Ｋ 不動産業、物品賃貸業</v>
          </cell>
          <cell r="P97" t="str">
            <v>６９ 不動産賃貸業・管理業</v>
          </cell>
          <cell r="Q97" t="str">
            <v>1号</v>
          </cell>
          <cell r="R97"/>
          <cell r="S97"/>
          <cell r="T97"/>
          <cell r="U97">
            <v>1612.8810660000001</v>
          </cell>
          <cell r="V97">
            <v>1</v>
          </cell>
          <cell r="W97">
            <v>1</v>
          </cell>
          <cell r="X97"/>
          <cell r="Y97">
            <v>2019</v>
          </cell>
          <cell r="Z97">
            <v>2021</v>
          </cell>
          <cell r="AA97">
            <v>2021</v>
          </cell>
          <cell r="AB97"/>
          <cell r="AC97"/>
          <cell r="AD97" t="str">
            <v>有</v>
          </cell>
          <cell r="AE97" t="str">
            <v>ゆめおおおかオフィスタワー20F　横浜市住宅供給公社窓口</v>
          </cell>
          <cell r="AF97" t="str">
            <v>神奈川県横浜市港南区上大岡西１－６－１</v>
          </cell>
          <cell r="AG97" t="str">
            <v>9:00～17:00</v>
          </cell>
          <cell r="AH97"/>
          <cell r="AI97"/>
          <cell r="AJ97">
            <v>2018</v>
          </cell>
          <cell r="AK97">
            <v>3442</v>
          </cell>
          <cell r="AL97">
            <v>3390</v>
          </cell>
          <cell r="AM97"/>
          <cell r="AN97"/>
          <cell r="AO97">
            <v>2021</v>
          </cell>
          <cell r="AP97">
            <v>3438.558</v>
          </cell>
          <cell r="AQ97">
            <v>0.1</v>
          </cell>
          <cell r="AR97">
            <v>3386.61</v>
          </cell>
          <cell r="AS97">
            <v>0.09</v>
          </cell>
          <cell r="AT97"/>
          <cell r="AU97"/>
          <cell r="AV97"/>
          <cell r="AW97">
            <v>2019</v>
          </cell>
          <cell r="AX97">
            <v>2998</v>
          </cell>
          <cell r="AY97">
            <v>12.89</v>
          </cell>
          <cell r="AZ97">
            <v>2930</v>
          </cell>
          <cell r="BA97">
            <v>13.56</v>
          </cell>
          <cell r="BB97"/>
          <cell r="BC97" t="str">
            <v/>
          </cell>
          <cell r="BD97" t="str">
            <v/>
          </cell>
          <cell r="BE97">
            <v>2020</v>
          </cell>
          <cell r="BF97">
            <v>2988</v>
          </cell>
          <cell r="BG97">
            <v>13.19</v>
          </cell>
          <cell r="BH97">
            <v>2880</v>
          </cell>
          <cell r="BI97">
            <v>15.04</v>
          </cell>
          <cell r="BJ97"/>
          <cell r="BK97" t="str">
            <v/>
          </cell>
          <cell r="BL97" t="str">
            <v/>
          </cell>
          <cell r="BM97">
            <v>2021</v>
          </cell>
          <cell r="BN97">
            <v>3050</v>
          </cell>
          <cell r="BO97">
            <v>11.38</v>
          </cell>
          <cell r="BP97">
            <v>3066</v>
          </cell>
          <cell r="BQ97">
            <v>9.5500000000000007</v>
          </cell>
          <cell r="BR97"/>
          <cell r="BS97" t="str">
            <v/>
          </cell>
          <cell r="BT97" t="str">
            <v/>
          </cell>
          <cell r="BU97" t="str">
            <v>目標を上回った</v>
          </cell>
          <cell r="BV97" t="str">
            <v>なし</v>
          </cell>
          <cell r="BW97" t="str">
            <v>減</v>
          </cell>
          <cell r="BX97" t="str">
            <v>・2019年度に実施した空調設備を中心とした第3期ESCOにより、電力使用量、都市ガスの使用量が減少した。
・コロナ禍の影響による稼働率の縮小により電力使用量、都市ガスの使用量が減少した。</v>
          </cell>
          <cell r="BY97">
            <v>2018</v>
          </cell>
          <cell r="BZ97"/>
          <cell r="CA97"/>
          <cell r="CB97"/>
          <cell r="CC97"/>
          <cell r="CD97">
            <v>2021</v>
          </cell>
          <cell r="CE97"/>
          <cell r="CF97" t="str">
            <v/>
          </cell>
          <cell r="CG97"/>
          <cell r="CH97" t="str">
            <v/>
          </cell>
          <cell r="CI97"/>
          <cell r="CJ97" t="str">
            <v/>
          </cell>
          <cell r="CK97"/>
          <cell r="CL97">
            <v>2019</v>
          </cell>
          <cell r="CM97"/>
        </row>
        <row r="98">
          <cell r="B98" t="str">
            <v>112</v>
          </cell>
          <cell r="C98" t="str">
            <v>オリックス不動産投資法人</v>
          </cell>
          <cell r="D98">
            <v>2019</v>
          </cell>
          <cell r="E98" t="str">
            <v>1号</v>
          </cell>
          <cell r="F98">
            <v>1069112</v>
          </cell>
          <cell r="G98">
            <v>1069112</v>
          </cell>
          <cell r="H98">
            <v>44771</v>
          </cell>
          <cell r="I98" t="str">
            <v>東京都港区浜松町2丁目3番1号</v>
          </cell>
          <cell r="J98" t="str">
            <v>オリックス不動産投資法人</v>
          </cell>
          <cell r="K98" t="str">
            <v>執行役員　三浦　洋</v>
          </cell>
          <cell r="L98" t="str">
            <v>オリックス不動産投資法人</v>
          </cell>
          <cell r="M98" t="str">
            <v>執行役員 三浦　洋</v>
          </cell>
          <cell r="N98" t="str">
            <v>東京都港区浜松町2丁目3番1号</v>
          </cell>
          <cell r="O98" t="str">
            <v>Ｊ 金融業・保険業</v>
          </cell>
          <cell r="P98" t="str">
            <v>６４ 貸金業、クレジットカード業等非預金信用機関</v>
          </cell>
          <cell r="Q98" t="str">
            <v>1号</v>
          </cell>
          <cell r="R98"/>
          <cell r="S98"/>
          <cell r="T98"/>
          <cell r="U98">
            <v>1728.07215767616</v>
          </cell>
          <cell r="V98">
            <v>2</v>
          </cell>
          <cell r="W98">
            <v>1</v>
          </cell>
          <cell r="X98"/>
          <cell r="Y98">
            <v>2019</v>
          </cell>
          <cell r="Z98">
            <v>2021</v>
          </cell>
          <cell r="AA98">
            <v>2021</v>
          </cell>
          <cell r="AB98"/>
          <cell r="AC98"/>
          <cell r="AD98" t="str">
            <v>有</v>
          </cell>
          <cell r="AE98" t="str">
            <v>クロスゲート　B1　防災センター</v>
          </cell>
          <cell r="AF98" t="str">
            <v>横浜市中区桜木町一丁目１０１番地１</v>
          </cell>
          <cell r="AG98" t="str">
            <v>9：00～18：00</v>
          </cell>
          <cell r="AH98"/>
          <cell r="AI98"/>
          <cell r="AJ98">
            <v>2018</v>
          </cell>
          <cell r="AK98">
            <v>3322</v>
          </cell>
          <cell r="AL98">
            <v>3301</v>
          </cell>
          <cell r="AM98">
            <v>96.96</v>
          </cell>
          <cell r="AN98" t="str">
            <v>千㎡</v>
          </cell>
          <cell r="AO98">
            <v>2021</v>
          </cell>
          <cell r="AP98">
            <v>3289</v>
          </cell>
          <cell r="AQ98">
            <v>0.99</v>
          </cell>
          <cell r="AR98">
            <v>3268</v>
          </cell>
          <cell r="AS98">
            <v>0.99</v>
          </cell>
          <cell r="AT98">
            <v>95.99</v>
          </cell>
          <cell r="AU98" t="str">
            <v>千㎡</v>
          </cell>
          <cell r="AV98">
            <v>1</v>
          </cell>
          <cell r="AW98">
            <v>2019</v>
          </cell>
          <cell r="AX98">
            <v>3205</v>
          </cell>
          <cell r="AY98">
            <v>3.52</v>
          </cell>
          <cell r="AZ98">
            <v>3138</v>
          </cell>
          <cell r="BA98">
            <v>4.93</v>
          </cell>
          <cell r="BB98">
            <v>94.33</v>
          </cell>
          <cell r="BC98" t="str">
            <v>千㎡</v>
          </cell>
          <cell r="BD98">
            <v>2.71</v>
          </cell>
          <cell r="BE98">
            <v>2020</v>
          </cell>
          <cell r="BF98">
            <v>2779</v>
          </cell>
          <cell r="BG98">
            <v>16.34</v>
          </cell>
          <cell r="BH98">
            <v>2661</v>
          </cell>
          <cell r="BI98">
            <v>19.38</v>
          </cell>
          <cell r="BJ98">
            <v>81.510000000000005</v>
          </cell>
          <cell r="BK98" t="str">
            <v>千㎡</v>
          </cell>
          <cell r="BL98">
            <v>15.93</v>
          </cell>
          <cell r="BM98">
            <v>2021</v>
          </cell>
          <cell r="BN98">
            <v>2951</v>
          </cell>
          <cell r="BO98">
            <v>11.16</v>
          </cell>
          <cell r="BP98">
            <v>2934</v>
          </cell>
          <cell r="BQ98">
            <v>11.11</v>
          </cell>
          <cell r="BR98">
            <v>87.178729689807966</v>
          </cell>
          <cell r="BS98" t="str">
            <v>千㎡</v>
          </cell>
          <cell r="BT98">
            <v>10.08</v>
          </cell>
          <cell r="BU98" t="str">
            <v>目標を上回った</v>
          </cell>
          <cell r="BV98" t="str">
            <v>なし</v>
          </cell>
          <cell r="BW98" t="str">
            <v>ほぼ変動無し</v>
          </cell>
          <cell r="BX98" t="str">
            <v>コロナ禍の影響で、2020年度よりエネルギー使用量減となった。</v>
          </cell>
          <cell r="BY98">
            <v>2018</v>
          </cell>
          <cell r="BZ98"/>
          <cell r="CA98"/>
          <cell r="CB98"/>
          <cell r="CC98"/>
          <cell r="CD98">
            <v>2021</v>
          </cell>
          <cell r="CE98"/>
          <cell r="CF98" t="str">
            <v/>
          </cell>
          <cell r="CG98"/>
          <cell r="CH98" t="str">
            <v/>
          </cell>
          <cell r="CI98"/>
          <cell r="CJ98" t="str">
            <v/>
          </cell>
          <cell r="CK98"/>
          <cell r="CL98">
            <v>2019</v>
          </cell>
          <cell r="CM98"/>
        </row>
        <row r="99">
          <cell r="B99" t="str">
            <v>113</v>
          </cell>
          <cell r="C99" t="str">
            <v>東洋電機製造株式会社</v>
          </cell>
          <cell r="D99">
            <v>2019</v>
          </cell>
          <cell r="E99" t="str">
            <v>1号</v>
          </cell>
          <cell r="F99">
            <v>1031113</v>
          </cell>
          <cell r="G99">
            <v>1031113</v>
          </cell>
          <cell r="H99">
            <v>44782</v>
          </cell>
          <cell r="I99" t="str">
            <v>東京都中央区八重洲1-4-16</v>
          </cell>
          <cell r="J99" t="str">
            <v>東洋電機製造株式会社</v>
          </cell>
          <cell r="K99" t="str">
            <v>代表取締役　渡部　朗</v>
          </cell>
          <cell r="L99" t="str">
            <v>東洋電機製造株式会社</v>
          </cell>
          <cell r="M99" t="str">
            <v>代表取締役　渡部　朗</v>
          </cell>
          <cell r="N99" t="str">
            <v>東京都中央区八重洲1-4-16</v>
          </cell>
          <cell r="O99" t="str">
            <v>Ｅ 製造業</v>
          </cell>
          <cell r="P99" t="str">
            <v>３１ 輸送用機械器具製造業</v>
          </cell>
          <cell r="Q99" t="str">
            <v>1号</v>
          </cell>
          <cell r="R99"/>
          <cell r="S99"/>
          <cell r="T99"/>
          <cell r="U99">
            <v>1715.9371020000001</v>
          </cell>
          <cell r="V99">
            <v>1</v>
          </cell>
          <cell r="W99">
            <v>1</v>
          </cell>
          <cell r="X99"/>
          <cell r="Y99">
            <v>2019</v>
          </cell>
          <cell r="Z99">
            <v>2021</v>
          </cell>
          <cell r="AA99">
            <v>2021</v>
          </cell>
          <cell r="AB99"/>
          <cell r="AC99"/>
          <cell r="AD99" t="str">
            <v>有</v>
          </cell>
          <cell r="AE99" t="str">
            <v>横浜製作所</v>
          </cell>
          <cell r="AF99" t="str">
            <v>横浜市金沢区福浦3-8</v>
          </cell>
          <cell r="AG99" t="str">
            <v>8：45～17：15（平日）</v>
          </cell>
          <cell r="AH99"/>
          <cell r="AI99"/>
          <cell r="AJ99">
            <v>2018</v>
          </cell>
          <cell r="AK99">
            <v>3994</v>
          </cell>
          <cell r="AL99">
            <v>3908</v>
          </cell>
          <cell r="AM99">
            <v>19.14</v>
          </cell>
          <cell r="AN99" t="str">
            <v>億円</v>
          </cell>
          <cell r="AO99">
            <v>2021</v>
          </cell>
          <cell r="AP99">
            <v>3875</v>
          </cell>
          <cell r="AQ99">
            <v>2.97</v>
          </cell>
          <cell r="AR99">
            <v>3792</v>
          </cell>
          <cell r="AS99">
            <v>2.96</v>
          </cell>
          <cell r="AT99">
            <v>18.57</v>
          </cell>
          <cell r="AU99" t="str">
            <v>億円</v>
          </cell>
          <cell r="AV99">
            <v>2.97</v>
          </cell>
          <cell r="AW99">
            <v>2019</v>
          </cell>
          <cell r="AX99">
            <v>3439</v>
          </cell>
          <cell r="AY99">
            <v>13.89</v>
          </cell>
          <cell r="AZ99">
            <v>3325</v>
          </cell>
          <cell r="BA99">
            <v>14.91</v>
          </cell>
          <cell r="BB99">
            <v>16.48</v>
          </cell>
          <cell r="BC99" t="str">
            <v>億円</v>
          </cell>
          <cell r="BD99">
            <v>13.89</v>
          </cell>
          <cell r="BE99">
            <v>2020</v>
          </cell>
          <cell r="BF99">
            <v>3534</v>
          </cell>
          <cell r="BG99">
            <v>11.51</v>
          </cell>
          <cell r="BH99">
            <v>3342</v>
          </cell>
          <cell r="BI99">
            <v>14.48</v>
          </cell>
          <cell r="BJ99">
            <v>20.12</v>
          </cell>
          <cell r="BK99" t="str">
            <v>億円</v>
          </cell>
          <cell r="BL99">
            <v>-5.13</v>
          </cell>
          <cell r="BM99">
            <v>2021</v>
          </cell>
          <cell r="BN99">
            <v>3105</v>
          </cell>
          <cell r="BO99">
            <v>22.25</v>
          </cell>
          <cell r="BP99">
            <v>3084</v>
          </cell>
          <cell r="BQ99">
            <v>21.08</v>
          </cell>
          <cell r="BR99">
            <v>21.52</v>
          </cell>
          <cell r="BS99" t="str">
            <v>億円</v>
          </cell>
          <cell r="BT99">
            <v>-12.44</v>
          </cell>
          <cell r="BU99" t="str">
            <v>目標を下回った</v>
          </cell>
          <cell r="BV99" t="str">
            <v>なし</v>
          </cell>
          <cell r="BW99" t="str">
            <v>減</v>
          </cell>
          <cell r="BX99" t="str">
            <v>空調機に係るエネルギーを削減したが、生産額の減少に対して
生産エネルギーは削減不可能であり、原単位の分母が生産額である事から当然の数値である。</v>
          </cell>
          <cell r="BY99">
            <v>2018</v>
          </cell>
          <cell r="BZ99"/>
          <cell r="CA99"/>
          <cell r="CB99"/>
          <cell r="CC99"/>
          <cell r="CD99">
            <v>2021</v>
          </cell>
          <cell r="CE99"/>
          <cell r="CF99" t="str">
            <v/>
          </cell>
          <cell r="CG99"/>
          <cell r="CH99" t="str">
            <v/>
          </cell>
          <cell r="CI99"/>
          <cell r="CJ99" t="str">
            <v/>
          </cell>
          <cell r="CK99"/>
          <cell r="CL99">
            <v>2019</v>
          </cell>
          <cell r="CM99"/>
        </row>
        <row r="100">
          <cell r="B100" t="str">
            <v>114</v>
          </cell>
          <cell r="C100" t="str">
            <v>株式会社東横イン</v>
          </cell>
          <cell r="D100">
            <v>2020</v>
          </cell>
          <cell r="E100" t="str">
            <v>1号</v>
          </cell>
          <cell r="F100">
            <v>1075114</v>
          </cell>
          <cell r="G100">
            <v>1075114</v>
          </cell>
          <cell r="H100">
            <v>44764</v>
          </cell>
          <cell r="I100" t="str">
            <v>東京都大田区新蒲田1丁目7番4号</v>
          </cell>
          <cell r="J100" t="str">
            <v>株式会社東横イン</v>
          </cell>
          <cell r="K100" t="str">
            <v>代表執行役社長　黒田 麻衣子</v>
          </cell>
          <cell r="L100" t="str">
            <v>株式会社東横イン</v>
          </cell>
          <cell r="M100" t="str">
            <v>代表執行役社長　黒田麻衣子</v>
          </cell>
          <cell r="N100" t="str">
            <v>東京都大田区新蒲田1丁目7番4号</v>
          </cell>
          <cell r="O100" t="str">
            <v>Ｍ 宿泊業、飲食サービス業</v>
          </cell>
          <cell r="P100" t="str">
            <v>７５ 宿泊業</v>
          </cell>
          <cell r="Q100" t="str">
            <v>1号</v>
          </cell>
          <cell r="R100"/>
          <cell r="S100"/>
          <cell r="T100"/>
          <cell r="U100">
            <v>1212.5262635999998</v>
          </cell>
          <cell r="V100">
            <v>10</v>
          </cell>
          <cell r="W100">
            <v>0</v>
          </cell>
          <cell r="X100"/>
          <cell r="Y100">
            <v>2020</v>
          </cell>
          <cell r="Z100">
            <v>2022</v>
          </cell>
          <cell r="AA100">
            <v>2021</v>
          </cell>
          <cell r="AB100"/>
          <cell r="AC100"/>
          <cell r="AD100" t="str">
            <v>有</v>
          </cell>
          <cell r="AE100" t="str">
            <v>株式会社東横イン 環境エネルギー研究所</v>
          </cell>
          <cell r="AF100" t="str">
            <v>東京都大田区新蒲田1丁目7番4号</v>
          </cell>
          <cell r="AG100" t="str">
            <v>平日　10：00～17：00（祝日を除く）</v>
          </cell>
          <cell r="AH100"/>
          <cell r="AI100"/>
          <cell r="AJ100">
            <v>2019</v>
          </cell>
          <cell r="AK100">
            <v>3149</v>
          </cell>
          <cell r="AL100">
            <v>3624</v>
          </cell>
          <cell r="AM100">
            <v>6.77</v>
          </cell>
          <cell r="AN100" t="str">
            <v>千室あたり
の稼働室</v>
          </cell>
          <cell r="AO100">
            <v>2022</v>
          </cell>
          <cell r="AP100">
            <v>3464</v>
          </cell>
          <cell r="AQ100">
            <v>-10.01</v>
          </cell>
          <cell r="AR100">
            <v>3985</v>
          </cell>
          <cell r="AS100">
            <v>-9.9700000000000006</v>
          </cell>
          <cell r="AT100">
            <v>6.68</v>
          </cell>
          <cell r="AU100" t="str">
            <v>千室あたり
の稼働室</v>
          </cell>
          <cell r="AV100">
            <v>1.32</v>
          </cell>
          <cell r="AW100">
            <v>2020</v>
          </cell>
          <cell r="AX100">
            <v>2009</v>
          </cell>
          <cell r="AY100">
            <v>36.200000000000003</v>
          </cell>
          <cell r="AZ100">
            <v>2659</v>
          </cell>
          <cell r="BA100">
            <v>26.62</v>
          </cell>
          <cell r="BB100">
            <v>9.77</v>
          </cell>
          <cell r="BC100" t="str">
            <v>千室あたり
の稼働室</v>
          </cell>
          <cell r="BD100">
            <v>-44.32</v>
          </cell>
          <cell r="BE100">
            <v>2021</v>
          </cell>
          <cell r="BF100">
            <v>2518</v>
          </cell>
          <cell r="BG100">
            <v>20.03</v>
          </cell>
          <cell r="BH100">
            <v>2517</v>
          </cell>
          <cell r="BI100">
            <v>30.54</v>
          </cell>
          <cell r="BJ100">
            <v>6.13</v>
          </cell>
          <cell r="BK100" t="str">
            <v>千室あたり
の稼働室</v>
          </cell>
          <cell r="BL100">
            <v>9.4499999999999993</v>
          </cell>
          <cell r="BM100">
            <v>2022</v>
          </cell>
          <cell r="BN100"/>
          <cell r="BO100" t="str">
            <v/>
          </cell>
          <cell r="BP100" t="str">
            <v/>
          </cell>
          <cell r="BQ100" t="str">
            <v/>
          </cell>
          <cell r="BR100"/>
          <cell r="BS100" t="str">
            <v/>
          </cell>
          <cell r="BT100" t="str">
            <v/>
          </cell>
          <cell r="BU100" t="str">
            <v>目標を上回った</v>
          </cell>
          <cell r="BV100" t="str">
            <v>なし</v>
          </cell>
          <cell r="BW100" t="str">
            <v>増</v>
          </cell>
          <cell r="BX100" t="str">
            <v>基準年度より排出量は20％増、原単位で9.4％減
稼働室数は11.7％増となりました。
稼働室数が増及び省エネ対策の影響により低減されたと思い
ます。</v>
          </cell>
          <cell r="BY100">
            <v>2019</v>
          </cell>
          <cell r="BZ100"/>
          <cell r="CA100"/>
          <cell r="CB100"/>
          <cell r="CC100"/>
          <cell r="CD100">
            <v>2022</v>
          </cell>
          <cell r="CE100"/>
          <cell r="CF100" t="str">
            <v/>
          </cell>
          <cell r="CG100"/>
          <cell r="CH100" t="str">
            <v/>
          </cell>
          <cell r="CI100"/>
          <cell r="CJ100" t="str">
            <v/>
          </cell>
          <cell r="CK100"/>
          <cell r="CL100">
            <v>2020</v>
          </cell>
          <cell r="CM100"/>
        </row>
        <row r="101">
          <cell r="B101" t="str">
            <v>115</v>
          </cell>
          <cell r="C101" t="str">
            <v>富士通株式会社</v>
          </cell>
          <cell r="D101">
            <v>2019</v>
          </cell>
          <cell r="E101" t="str">
            <v>1号</v>
          </cell>
          <cell r="F101">
            <v>1030115</v>
          </cell>
          <cell r="G101">
            <v>1030115</v>
          </cell>
          <cell r="H101">
            <v>44764</v>
          </cell>
          <cell r="I101" t="str">
            <v>神奈川県川崎市中原区上小田中4-1-1</v>
          </cell>
          <cell r="J101" t="str">
            <v>富士通株式会社</v>
          </cell>
          <cell r="K101" t="str">
            <v>代表取締役社長　時田隆仁</v>
          </cell>
          <cell r="L101" t="str">
            <v>富士通株式会社</v>
          </cell>
          <cell r="M101" t="str">
            <v>代表取締役社長　時田隆仁</v>
          </cell>
          <cell r="N101" t="str">
            <v>神奈川県川崎市中原区上小田中４－１－１</v>
          </cell>
          <cell r="O101" t="str">
            <v>Ｅ 製造業</v>
          </cell>
          <cell r="P101" t="str">
            <v>３０ 情報通信機械器具製造業</v>
          </cell>
          <cell r="Q101" t="str">
            <v>1号</v>
          </cell>
          <cell r="R101"/>
          <cell r="S101"/>
          <cell r="T101"/>
          <cell r="U101">
            <v>14159.001972605998</v>
          </cell>
          <cell r="V101">
            <v>6</v>
          </cell>
          <cell r="W101">
            <v>2</v>
          </cell>
          <cell r="X101"/>
          <cell r="Y101">
            <v>2019</v>
          </cell>
          <cell r="Z101">
            <v>2021</v>
          </cell>
          <cell r="AA101">
            <v>2021</v>
          </cell>
          <cell r="AB101"/>
          <cell r="AC101"/>
          <cell r="AD101" t="str">
            <v>有</v>
          </cell>
          <cell r="AE101" t="str">
            <v>横浜港北システムセンター1階受付</v>
          </cell>
          <cell r="AF101" t="str">
            <v>横浜市都筑区桜並木1-1横浜ダイヤビル港北館</v>
          </cell>
          <cell r="AG101" t="str">
            <v>平日9時～17時迄</v>
          </cell>
          <cell r="AH101"/>
          <cell r="AI101"/>
          <cell r="AJ101">
            <v>2018</v>
          </cell>
          <cell r="AK101">
            <v>14943</v>
          </cell>
          <cell r="AL101">
            <v>14535</v>
          </cell>
          <cell r="AM101">
            <v>2.23</v>
          </cell>
          <cell r="AN101" t="str">
            <v>t-CO2</v>
          </cell>
          <cell r="AO101">
            <v>2021</v>
          </cell>
          <cell r="AP101">
            <v>34031</v>
          </cell>
          <cell r="AQ101">
            <v>-127.74</v>
          </cell>
          <cell r="AR101">
            <v>34031</v>
          </cell>
          <cell r="AS101">
            <v>-134.13999999999999</v>
          </cell>
          <cell r="AT101">
            <v>1.6</v>
          </cell>
          <cell r="AU101" t="str">
            <v>t-CO2</v>
          </cell>
          <cell r="AV101">
            <v>28.25</v>
          </cell>
          <cell r="AW101">
            <v>2019</v>
          </cell>
          <cell r="AX101">
            <v>30298</v>
          </cell>
          <cell r="AY101">
            <v>-102.76</v>
          </cell>
          <cell r="AZ101">
            <v>29035</v>
          </cell>
          <cell r="BA101">
            <v>-99.76</v>
          </cell>
          <cell r="BB101">
            <v>1.7</v>
          </cell>
          <cell r="BC101" t="str">
            <v>t-CO2</v>
          </cell>
          <cell r="BD101">
            <v>23.76</v>
          </cell>
          <cell r="BE101">
            <v>2020</v>
          </cell>
          <cell r="BF101">
            <v>29656</v>
          </cell>
          <cell r="BG101">
            <v>-98.47</v>
          </cell>
          <cell r="BH101">
            <v>27616</v>
          </cell>
          <cell r="BI101">
            <v>-90</v>
          </cell>
          <cell r="BJ101">
            <v>1.73</v>
          </cell>
          <cell r="BK101" t="str">
            <v>t-CO2</v>
          </cell>
          <cell r="BL101">
            <v>22.42</v>
          </cell>
          <cell r="BM101">
            <v>2021</v>
          </cell>
          <cell r="BN101">
            <v>25547</v>
          </cell>
          <cell r="BO101">
            <v>-70.97</v>
          </cell>
          <cell r="BP101">
            <v>25321</v>
          </cell>
          <cell r="BQ101">
            <v>-74.209999999999994</v>
          </cell>
          <cell r="BR101">
            <v>1.67</v>
          </cell>
          <cell r="BS101" t="str">
            <v>t-CO2</v>
          </cell>
          <cell r="BT101">
            <v>25.11</v>
          </cell>
          <cell r="BU101" t="str">
            <v>目標を下回った</v>
          </cell>
          <cell r="BV101" t="str">
            <v>なし</v>
          </cell>
          <cell r="BW101" t="str">
            <v>減</v>
          </cell>
          <cell r="BX101" t="str">
            <v>排出量は目標値より▲8,484t-CO2の減で目標達成。要因はIT機器の電気使用量が目標時より▲10,649千kwh少なかったため。原単位は空調等稼働調整を行いましたがIT機器の伸びが少なく目標値に若干届きませんでした。</v>
          </cell>
          <cell r="BY101">
            <v>2018</v>
          </cell>
          <cell r="BZ101"/>
          <cell r="CA101"/>
          <cell r="CB101"/>
          <cell r="CC101"/>
          <cell r="CD101">
            <v>2021</v>
          </cell>
          <cell r="CE101"/>
          <cell r="CF101" t="str">
            <v/>
          </cell>
          <cell r="CG101"/>
          <cell r="CH101" t="str">
            <v/>
          </cell>
          <cell r="CI101"/>
          <cell r="CJ101" t="str">
            <v/>
          </cell>
          <cell r="CK101"/>
          <cell r="CL101">
            <v>2019</v>
          </cell>
          <cell r="CM101"/>
        </row>
        <row r="102">
          <cell r="B102" t="str">
            <v>116</v>
          </cell>
          <cell r="C102" t="str">
            <v>トヨタモビリティパーツ株式会社</v>
          </cell>
          <cell r="D102">
            <v>2019</v>
          </cell>
          <cell r="E102" t="str">
            <v>3号</v>
          </cell>
          <cell r="F102">
            <v>3055116</v>
          </cell>
          <cell r="G102">
            <v>3055116</v>
          </cell>
          <cell r="H102">
            <v>44771</v>
          </cell>
          <cell r="I102" t="str">
            <v>横浜市保土ヶ谷区法泉3-27-9</v>
          </cell>
          <cell r="J102" t="str">
            <v>トヨタモビリティパーツ株式会社</v>
          </cell>
          <cell r="K102" t="str">
            <v>神奈川支社　支社長　森　計憲</v>
          </cell>
          <cell r="L102" t="str">
            <v>トヨタモビリティパーツ株式会社</v>
          </cell>
          <cell r="M102" t="str">
            <v>代表取締役社長　榊原弘隆</v>
          </cell>
          <cell r="N102" t="str">
            <v>横浜市保土ヶ谷区法泉3-27-9</v>
          </cell>
          <cell r="O102" t="str">
            <v>Ｉ 卸売・小売業</v>
          </cell>
          <cell r="P102" t="str">
            <v>５５ その他の卸売業</v>
          </cell>
          <cell r="Q102"/>
          <cell r="R102"/>
          <cell r="S102" t="str">
            <v>3号</v>
          </cell>
          <cell r="T102"/>
          <cell r="U102"/>
          <cell r="V102"/>
          <cell r="W102"/>
          <cell r="X102">
            <v>112</v>
          </cell>
          <cell r="Y102">
            <v>2019</v>
          </cell>
          <cell r="Z102">
            <v>2021</v>
          </cell>
          <cell r="AA102">
            <v>2021</v>
          </cell>
          <cell r="AB102"/>
          <cell r="AC102"/>
          <cell r="AD102" t="str">
            <v>有</v>
          </cell>
          <cell r="AE102" t="str">
            <v>トヨタモビリティパーツ株式会社神奈川支社　支社本部2階カウンター</v>
          </cell>
          <cell r="AF102" t="str">
            <v>横浜市保土ヶ谷区法泉3-27-9</v>
          </cell>
          <cell r="AG102" t="str">
            <v>9:30〜17:00</v>
          </cell>
          <cell r="AH102"/>
          <cell r="AI102"/>
          <cell r="AJ102">
            <v>2018</v>
          </cell>
          <cell r="AK102"/>
          <cell r="AL102"/>
          <cell r="AM102"/>
          <cell r="AN102"/>
          <cell r="AO102">
            <v>2021</v>
          </cell>
          <cell r="AP102"/>
          <cell r="AQ102" t="str">
            <v/>
          </cell>
          <cell r="AR102"/>
          <cell r="AS102" t="str">
            <v/>
          </cell>
          <cell r="AT102"/>
          <cell r="AU102"/>
          <cell r="AV102"/>
          <cell r="AW102">
            <v>2019</v>
          </cell>
          <cell r="AX102"/>
          <cell r="AY102" t="str">
            <v/>
          </cell>
          <cell r="AZ102" t="str">
            <v/>
          </cell>
          <cell r="BA102" t="str">
            <v/>
          </cell>
          <cell r="BB102"/>
          <cell r="BC102" t="str">
            <v/>
          </cell>
          <cell r="BD102" t="str">
            <v/>
          </cell>
          <cell r="BE102">
            <v>2020</v>
          </cell>
          <cell r="BF102"/>
          <cell r="BG102" t="str">
            <v/>
          </cell>
          <cell r="BH102" t="str">
            <v/>
          </cell>
          <cell r="BI102" t="str">
            <v/>
          </cell>
          <cell r="BJ102"/>
          <cell r="BK102" t="str">
            <v/>
          </cell>
          <cell r="BL102" t="str">
            <v/>
          </cell>
          <cell r="BM102">
            <v>2021</v>
          </cell>
          <cell r="BN102"/>
          <cell r="BO102" t="str">
            <v/>
          </cell>
          <cell r="BP102" t="str">
            <v/>
          </cell>
          <cell r="BQ102" t="str">
            <v/>
          </cell>
          <cell r="BR102"/>
          <cell r="BS102" t="str">
            <v/>
          </cell>
          <cell r="BT102" t="str">
            <v/>
          </cell>
          <cell r="BU102" t="str">
            <v/>
          </cell>
          <cell r="BV102" t="str">
            <v/>
          </cell>
          <cell r="BW102" t="str">
            <v/>
          </cell>
          <cell r="BX102"/>
          <cell r="BY102">
            <v>2018</v>
          </cell>
          <cell r="BZ102">
            <v>344</v>
          </cell>
          <cell r="CA102">
            <v>344</v>
          </cell>
          <cell r="CB102"/>
          <cell r="CC102"/>
          <cell r="CD102">
            <v>2021</v>
          </cell>
          <cell r="CE102">
            <v>330</v>
          </cell>
          <cell r="CF102">
            <v>4.0599999999999996</v>
          </cell>
          <cell r="CG102">
            <v>330</v>
          </cell>
          <cell r="CH102">
            <v>4.0599999999999996</v>
          </cell>
          <cell r="CI102"/>
          <cell r="CJ102" t="str">
            <v/>
          </cell>
          <cell r="CK102"/>
          <cell r="CL102">
            <v>2019</v>
          </cell>
          <cell r="CM102">
            <v>286</v>
          </cell>
        </row>
        <row r="103">
          <cell r="B103" t="str">
            <v>117</v>
          </cell>
          <cell r="C103" t="str">
            <v>株式会社京三製作所</v>
          </cell>
          <cell r="D103">
            <v>2019</v>
          </cell>
          <cell r="E103" t="str">
            <v>1号</v>
          </cell>
          <cell r="F103">
            <v>1030117</v>
          </cell>
          <cell r="G103">
            <v>1030117</v>
          </cell>
          <cell r="H103">
            <v>44762</v>
          </cell>
          <cell r="I103" t="str">
            <v>横浜市鶴見区平安町二丁目29番地の1</v>
          </cell>
          <cell r="J103" t="str">
            <v>株式会社京三製作所</v>
          </cell>
          <cell r="K103" t="str">
            <v>代表取締役　國澤　良治</v>
          </cell>
          <cell r="L103" t="str">
            <v>株式会社京三製作所</v>
          </cell>
          <cell r="M103" t="str">
            <v>代表取締役　國澤　良治</v>
          </cell>
          <cell r="N103" t="str">
            <v>横浜市鶴見区平安町二丁目29番地の1</v>
          </cell>
          <cell r="O103" t="str">
            <v>Ｅ 製造業</v>
          </cell>
          <cell r="P103" t="str">
            <v>３０ 情報通信機械器具製造業</v>
          </cell>
          <cell r="Q103" t="str">
            <v>1号</v>
          </cell>
          <cell r="R103"/>
          <cell r="S103"/>
          <cell r="T103"/>
          <cell r="U103">
            <v>1849.761186</v>
          </cell>
          <cell r="V103">
            <v>3</v>
          </cell>
          <cell r="W103">
            <v>1</v>
          </cell>
          <cell r="X103"/>
          <cell r="Y103">
            <v>2019</v>
          </cell>
          <cell r="Z103">
            <v>2021</v>
          </cell>
          <cell r="AA103">
            <v>2021</v>
          </cell>
          <cell r="AB103"/>
          <cell r="AC103"/>
          <cell r="AD103" t="str">
            <v>有</v>
          </cell>
          <cell r="AE103" t="str">
            <v>本社　施設・安全管理部</v>
          </cell>
          <cell r="AF103" t="str">
            <v>横浜市鶴見区平安町二丁目29番地の１</v>
          </cell>
          <cell r="AG103" t="str">
            <v>営業日　9:00～16:00（土日祝日を除く）</v>
          </cell>
          <cell r="AH103"/>
          <cell r="AI103"/>
          <cell r="AJ103">
            <v>2018</v>
          </cell>
          <cell r="AK103">
            <v>3986</v>
          </cell>
          <cell r="AL103">
            <v>3885</v>
          </cell>
          <cell r="AM103"/>
          <cell r="AN103"/>
          <cell r="AO103">
            <v>2021</v>
          </cell>
          <cell r="AP103">
            <v>3866</v>
          </cell>
          <cell r="AQ103">
            <v>3.01</v>
          </cell>
          <cell r="AR103">
            <v>3768</v>
          </cell>
          <cell r="AS103">
            <v>3.01</v>
          </cell>
          <cell r="AT103"/>
          <cell r="AU103"/>
          <cell r="AV103"/>
          <cell r="AW103">
            <v>2019</v>
          </cell>
          <cell r="AX103">
            <v>4165</v>
          </cell>
          <cell r="AY103">
            <v>-4.5</v>
          </cell>
          <cell r="AZ103">
            <v>4002</v>
          </cell>
          <cell r="BA103">
            <v>-3.02</v>
          </cell>
          <cell r="BB103"/>
          <cell r="BC103" t="str">
            <v/>
          </cell>
          <cell r="BD103" t="str">
            <v/>
          </cell>
          <cell r="BE103">
            <v>2020</v>
          </cell>
          <cell r="BF103">
            <v>4343</v>
          </cell>
          <cell r="BG103">
            <v>-8.9600000000000009</v>
          </cell>
          <cell r="BH103">
            <v>4058</v>
          </cell>
          <cell r="BI103">
            <v>-4.46</v>
          </cell>
          <cell r="BJ103"/>
          <cell r="BK103" t="str">
            <v/>
          </cell>
          <cell r="BL103" t="str">
            <v/>
          </cell>
          <cell r="BM103">
            <v>2021</v>
          </cell>
          <cell r="BN103">
            <v>3241</v>
          </cell>
          <cell r="BO103">
            <v>18.690000000000001</v>
          </cell>
          <cell r="BP103">
            <v>2664</v>
          </cell>
          <cell r="BQ103">
            <v>31.42</v>
          </cell>
          <cell r="BR103"/>
          <cell r="BS103" t="str">
            <v/>
          </cell>
          <cell r="BT103" t="str">
            <v/>
          </cell>
          <cell r="BU103" t="str">
            <v>目標を上回った</v>
          </cell>
          <cell r="BV103" t="str">
            <v>なし</v>
          </cell>
          <cell r="BW103" t="str">
            <v>減</v>
          </cell>
          <cell r="BX103" t="str">
            <v>本社工場罹災によりメイン工場での事業活動停止</v>
          </cell>
          <cell r="BY103">
            <v>2018</v>
          </cell>
          <cell r="BZ103"/>
          <cell r="CA103"/>
          <cell r="CB103"/>
          <cell r="CC103"/>
          <cell r="CD103">
            <v>2021</v>
          </cell>
          <cell r="CE103"/>
          <cell r="CF103" t="str">
            <v/>
          </cell>
          <cell r="CG103"/>
          <cell r="CH103" t="str">
            <v/>
          </cell>
          <cell r="CI103"/>
          <cell r="CJ103" t="str">
            <v/>
          </cell>
          <cell r="CK103"/>
          <cell r="CL103">
            <v>2019</v>
          </cell>
          <cell r="CM103"/>
        </row>
        <row r="104">
          <cell r="B104" t="str">
            <v>118</v>
          </cell>
          <cell r="C104" t="str">
            <v>ジャパンリアルエステイト投資法人</v>
          </cell>
          <cell r="D104">
            <v>2019</v>
          </cell>
          <cell r="E104" t="str">
            <v>1号</v>
          </cell>
          <cell r="F104">
            <v>1069118</v>
          </cell>
          <cell r="G104">
            <v>1069118</v>
          </cell>
          <cell r="H104">
            <v>44748</v>
          </cell>
          <cell r="I104" t="str">
            <v>東京都千代田区大手町一丁目１番１号</v>
          </cell>
          <cell r="J104" t="str">
            <v>ジャパンリアルエステイト投資法人</v>
          </cell>
          <cell r="K104" t="str">
            <v>執行役員　柳澤　裕</v>
          </cell>
          <cell r="L104" t="str">
            <v>ジャパンリアルエステイト投資法人</v>
          </cell>
          <cell r="M104" t="str">
            <v>執行役員　柳澤　裕</v>
          </cell>
          <cell r="N104" t="str">
            <v>東京都千代田区大手町一丁目１番１号</v>
          </cell>
          <cell r="O104" t="str">
            <v>Ｋ 不動産業、物品賃貸業</v>
          </cell>
          <cell r="P104" t="str">
            <v>６９ 不動産賃貸業・管理業</v>
          </cell>
          <cell r="Q104" t="str">
            <v>1号</v>
          </cell>
          <cell r="R104"/>
          <cell r="S104"/>
          <cell r="T104"/>
          <cell r="U104">
            <v>2704.0384020000001</v>
          </cell>
          <cell r="V104">
            <v>2</v>
          </cell>
          <cell r="W104">
            <v>2</v>
          </cell>
          <cell r="X104"/>
          <cell r="Y104">
            <v>2019</v>
          </cell>
          <cell r="Z104">
            <v>2021</v>
          </cell>
          <cell r="AA104">
            <v>2021</v>
          </cell>
          <cell r="AB104"/>
          <cell r="AC104"/>
          <cell r="AD104" t="str">
            <v>有</v>
          </cell>
          <cell r="AE104" t="str">
            <v>ジャパンリアルエステイト投資法人　事務所</v>
          </cell>
          <cell r="AF104" t="str">
            <v>東京都千代田区大手町一丁目１番１号　大手町パークビル</v>
          </cell>
          <cell r="AG104" t="str">
            <v>１０：００～１７：００</v>
          </cell>
          <cell r="AH104"/>
          <cell r="AI104"/>
          <cell r="AJ104">
            <v>2018</v>
          </cell>
          <cell r="AK104">
            <v>5943</v>
          </cell>
          <cell r="AL104">
            <v>5842</v>
          </cell>
          <cell r="AM104"/>
          <cell r="AN104"/>
          <cell r="AO104">
            <v>2021</v>
          </cell>
          <cell r="AP104">
            <v>5765</v>
          </cell>
          <cell r="AQ104">
            <v>2.99</v>
          </cell>
          <cell r="AR104">
            <v>5667</v>
          </cell>
          <cell r="AS104">
            <v>2.99</v>
          </cell>
          <cell r="AT104"/>
          <cell r="AU104"/>
          <cell r="AV104"/>
          <cell r="AW104">
            <v>2019</v>
          </cell>
          <cell r="AX104">
            <v>5747</v>
          </cell>
          <cell r="AY104">
            <v>3.29</v>
          </cell>
          <cell r="AZ104">
            <v>5594</v>
          </cell>
          <cell r="BA104">
            <v>4.24</v>
          </cell>
          <cell r="BB104"/>
          <cell r="BC104" t="str">
            <v/>
          </cell>
          <cell r="BD104" t="str">
            <v/>
          </cell>
          <cell r="BE104">
            <v>2020</v>
          </cell>
          <cell r="BF104">
            <v>5131</v>
          </cell>
          <cell r="BG104">
            <v>13.66</v>
          </cell>
          <cell r="BH104">
            <v>4915</v>
          </cell>
          <cell r="BI104">
            <v>15.86</v>
          </cell>
          <cell r="BJ104"/>
          <cell r="BK104" t="str">
            <v/>
          </cell>
          <cell r="BL104" t="str">
            <v/>
          </cell>
          <cell r="BM104">
            <v>2021</v>
          </cell>
          <cell r="BN104">
            <v>4649</v>
          </cell>
          <cell r="BO104">
            <v>21.77</v>
          </cell>
          <cell r="BP104">
            <v>4347</v>
          </cell>
          <cell r="BQ104">
            <v>25.59</v>
          </cell>
          <cell r="BR104"/>
          <cell r="BS104" t="str">
            <v/>
          </cell>
          <cell r="BT104" t="str">
            <v/>
          </cell>
          <cell r="BU104" t="str">
            <v>目標を上回った</v>
          </cell>
          <cell r="BV104" t="str">
            <v>なし</v>
          </cell>
          <cell r="BW104" t="str">
            <v>減</v>
          </cell>
          <cell r="BX104" t="str">
            <v>各入居テナントにおいてコロナ過によるテレワークに伴い不在率が増加したことにより大幅なエネルギー削減量となった。</v>
          </cell>
          <cell r="BY104">
            <v>2018</v>
          </cell>
          <cell r="BZ104"/>
          <cell r="CA104"/>
          <cell r="CB104"/>
          <cell r="CC104"/>
          <cell r="CD104">
            <v>2021</v>
          </cell>
          <cell r="CE104"/>
          <cell r="CF104" t="str">
            <v/>
          </cell>
          <cell r="CG104"/>
          <cell r="CH104" t="str">
            <v/>
          </cell>
          <cell r="CI104"/>
          <cell r="CJ104" t="str">
            <v/>
          </cell>
          <cell r="CK104"/>
          <cell r="CL104">
            <v>2019</v>
          </cell>
          <cell r="CM104"/>
        </row>
        <row r="105">
          <cell r="B105" t="str">
            <v>119</v>
          </cell>
          <cell r="C105" t="str">
            <v>株式会社ニップン</v>
          </cell>
          <cell r="D105">
            <v>2019</v>
          </cell>
          <cell r="E105" t="str">
            <v>1号</v>
          </cell>
          <cell r="F105">
            <v>1009119</v>
          </cell>
          <cell r="G105">
            <v>1009119</v>
          </cell>
          <cell r="H105">
            <v>44770</v>
          </cell>
          <cell r="I105" t="str">
            <v>東京都千代田区麹町４丁目８番地</v>
          </cell>
          <cell r="J105" t="str">
            <v>株式会社ニップン</v>
          </cell>
          <cell r="K105" t="str">
            <v>代表取締役社長　前鶴　俊哉</v>
          </cell>
          <cell r="L105" t="str">
            <v>株式会社ニップン</v>
          </cell>
          <cell r="M105" t="str">
            <v>代表取締役社長　前鶴　俊哉</v>
          </cell>
          <cell r="N105" t="str">
            <v>東京都千代田区麹町４丁目８番地</v>
          </cell>
          <cell r="O105" t="str">
            <v>Ｅ 製造業</v>
          </cell>
          <cell r="P105" t="str">
            <v>０９ 食料品製造業</v>
          </cell>
          <cell r="Q105" t="str">
            <v>1号</v>
          </cell>
          <cell r="R105"/>
          <cell r="S105"/>
          <cell r="T105"/>
          <cell r="U105">
            <v>7183.2016602000012</v>
          </cell>
          <cell r="V105">
            <v>3</v>
          </cell>
          <cell r="W105">
            <v>1</v>
          </cell>
          <cell r="X105"/>
          <cell r="Y105">
            <v>2019</v>
          </cell>
          <cell r="Z105">
            <v>2021</v>
          </cell>
          <cell r="AA105">
            <v>2021</v>
          </cell>
          <cell r="AB105"/>
          <cell r="AC105"/>
          <cell r="AD105" t="str">
            <v>有</v>
          </cell>
          <cell r="AE105" t="str">
            <v>横浜工場</v>
          </cell>
          <cell r="AF105" t="str">
            <v>神奈川県横浜市神奈川区千若町2-1</v>
          </cell>
          <cell r="AG105" t="str">
            <v>9:00～17:00</v>
          </cell>
          <cell r="AH105"/>
          <cell r="AI105"/>
          <cell r="AJ105">
            <v>2018</v>
          </cell>
          <cell r="AK105">
            <v>13975</v>
          </cell>
          <cell r="AL105">
            <v>13594</v>
          </cell>
          <cell r="AM105"/>
          <cell r="AN105"/>
          <cell r="AO105">
            <v>2021</v>
          </cell>
          <cell r="AP105">
            <v>13556</v>
          </cell>
          <cell r="AQ105">
            <v>2.99</v>
          </cell>
          <cell r="AR105">
            <v>13186</v>
          </cell>
          <cell r="AS105">
            <v>3</v>
          </cell>
          <cell r="AT105"/>
          <cell r="AU105"/>
          <cell r="AV105"/>
          <cell r="AW105">
            <v>2019</v>
          </cell>
          <cell r="AX105">
            <v>13699</v>
          </cell>
          <cell r="AY105">
            <v>1.97</v>
          </cell>
          <cell r="AZ105">
            <v>13124</v>
          </cell>
          <cell r="BA105">
            <v>3.45</v>
          </cell>
          <cell r="BB105"/>
          <cell r="BC105" t="str">
            <v/>
          </cell>
          <cell r="BD105" t="str">
            <v/>
          </cell>
          <cell r="BE105">
            <v>2020</v>
          </cell>
          <cell r="BF105">
            <v>13467</v>
          </cell>
          <cell r="BG105">
            <v>3.63</v>
          </cell>
          <cell r="BH105">
            <v>12535</v>
          </cell>
          <cell r="BI105">
            <v>7.79</v>
          </cell>
          <cell r="BJ105"/>
          <cell r="BK105" t="str">
            <v/>
          </cell>
          <cell r="BL105" t="str">
            <v/>
          </cell>
          <cell r="BM105">
            <v>2021</v>
          </cell>
          <cell r="BN105">
            <v>12803</v>
          </cell>
          <cell r="BO105">
            <v>8.3800000000000008</v>
          </cell>
          <cell r="BP105">
            <v>12689</v>
          </cell>
          <cell r="BQ105">
            <v>6.65</v>
          </cell>
          <cell r="BR105"/>
          <cell r="BS105" t="str">
            <v/>
          </cell>
          <cell r="BT105" t="str">
            <v/>
          </cell>
          <cell r="BU105" t="str">
            <v>目標を上回った</v>
          </cell>
          <cell r="BV105" t="str">
            <v>なし</v>
          </cell>
          <cell r="BW105" t="str">
            <v>ほぼ変動無し</v>
          </cell>
          <cell r="BX105" t="str">
            <v>照明設備を高効率照明に変更</v>
          </cell>
          <cell r="BY105">
            <v>2018</v>
          </cell>
          <cell r="BZ105"/>
          <cell r="CA105"/>
          <cell r="CB105"/>
          <cell r="CC105"/>
          <cell r="CD105">
            <v>2021</v>
          </cell>
          <cell r="CE105"/>
          <cell r="CF105" t="str">
            <v/>
          </cell>
          <cell r="CG105"/>
          <cell r="CH105" t="str">
            <v/>
          </cell>
          <cell r="CI105"/>
          <cell r="CJ105" t="str">
            <v/>
          </cell>
          <cell r="CK105"/>
          <cell r="CL105">
            <v>2019</v>
          </cell>
          <cell r="CM105"/>
        </row>
        <row r="106">
          <cell r="B106" t="str">
            <v>120</v>
          </cell>
          <cell r="C106" t="str">
            <v>相鉄ローゼン株式会社</v>
          </cell>
          <cell r="D106">
            <v>2019</v>
          </cell>
          <cell r="E106" t="str">
            <v>1号</v>
          </cell>
          <cell r="F106">
            <v>1056120</v>
          </cell>
          <cell r="G106">
            <v>1056120</v>
          </cell>
          <cell r="H106">
            <v>44771</v>
          </cell>
          <cell r="I106" t="str">
            <v>横浜市西区北幸二丁目9番14号</v>
          </cell>
          <cell r="J106" t="str">
            <v>相鉄ローゼン株式会社</v>
          </cell>
          <cell r="K106" t="str">
            <v>代表取締役社長　曽我　清隆</v>
          </cell>
          <cell r="L106" t="str">
            <v>相鉄ローゼン株式会社</v>
          </cell>
          <cell r="M106" t="str">
            <v>代表取締役社長　曽我　清隆</v>
          </cell>
          <cell r="N106" t="str">
            <v>横浜市西区北幸二丁目9番14号</v>
          </cell>
          <cell r="O106" t="str">
            <v>Ｉ 卸売・小売業</v>
          </cell>
          <cell r="P106" t="str">
            <v>５６ 各種商品小売業</v>
          </cell>
          <cell r="Q106" t="str">
            <v>1号</v>
          </cell>
          <cell r="R106"/>
          <cell r="S106"/>
          <cell r="T106"/>
          <cell r="U106">
            <v>7767.0428373419982</v>
          </cell>
          <cell r="V106">
            <v>27</v>
          </cell>
          <cell r="W106">
            <v>1</v>
          </cell>
          <cell r="X106"/>
          <cell r="Y106">
            <v>2019</v>
          </cell>
          <cell r="Z106">
            <v>2021</v>
          </cell>
          <cell r="AA106">
            <v>2021</v>
          </cell>
          <cell r="AB106"/>
          <cell r="AC106"/>
          <cell r="AD106" t="str">
            <v>有</v>
          </cell>
          <cell r="AE106" t="str">
            <v>相鉄ローゼン株式会社　本社</v>
          </cell>
          <cell r="AF106" t="str">
            <v>横浜市西区北幸二丁目９番１４号　相鉄本社ビル４階</v>
          </cell>
          <cell r="AG106" t="str">
            <v>平日（月曜日から金曜日）　９時３０分から１８時２０分まで</v>
          </cell>
          <cell r="AH106"/>
          <cell r="AI106"/>
          <cell r="AJ106">
            <v>2018</v>
          </cell>
          <cell r="AK106">
            <v>14482</v>
          </cell>
          <cell r="AL106">
            <v>14098</v>
          </cell>
          <cell r="AM106"/>
          <cell r="AN106"/>
          <cell r="AO106">
            <v>2021</v>
          </cell>
          <cell r="AP106">
            <v>14337.18</v>
          </cell>
          <cell r="AQ106">
            <v>0.99</v>
          </cell>
          <cell r="AR106">
            <v>13957.02</v>
          </cell>
          <cell r="AS106">
            <v>0.99</v>
          </cell>
          <cell r="AT106"/>
          <cell r="AU106"/>
          <cell r="AV106"/>
          <cell r="AW106">
            <v>2019</v>
          </cell>
          <cell r="AX106">
            <v>14365</v>
          </cell>
          <cell r="AY106">
            <v>0.8</v>
          </cell>
          <cell r="AZ106">
            <v>13779</v>
          </cell>
          <cell r="BA106">
            <v>2.2599999999999998</v>
          </cell>
          <cell r="BB106"/>
          <cell r="BC106" t="str">
            <v/>
          </cell>
          <cell r="BD106" t="str">
            <v/>
          </cell>
          <cell r="BE106">
            <v>2020</v>
          </cell>
          <cell r="BF106">
            <v>14146</v>
          </cell>
          <cell r="BG106">
            <v>2.3199999999999998</v>
          </cell>
          <cell r="BH106">
            <v>13189</v>
          </cell>
          <cell r="BI106">
            <v>6.44</v>
          </cell>
          <cell r="BJ106"/>
          <cell r="BK106" t="str">
            <v/>
          </cell>
          <cell r="BL106" t="str">
            <v/>
          </cell>
          <cell r="BM106">
            <v>2021</v>
          </cell>
          <cell r="BN106">
            <v>13535</v>
          </cell>
          <cell r="BO106">
            <v>6.53</v>
          </cell>
          <cell r="BP106">
            <v>13416</v>
          </cell>
          <cell r="BQ106">
            <v>4.83</v>
          </cell>
          <cell r="BR106"/>
          <cell r="BS106" t="str">
            <v/>
          </cell>
          <cell r="BT106" t="str">
            <v/>
          </cell>
          <cell r="BU106" t="str">
            <v>目標を上回った</v>
          </cell>
          <cell r="BV106" t="str">
            <v>なし</v>
          </cell>
          <cell r="BW106" t="str">
            <v>ほぼ変動無し</v>
          </cell>
          <cell r="BX106"/>
          <cell r="BY106">
            <v>2018</v>
          </cell>
          <cell r="BZ106"/>
          <cell r="CA106"/>
          <cell r="CB106"/>
          <cell r="CC106"/>
          <cell r="CD106">
            <v>2021</v>
          </cell>
          <cell r="CE106"/>
          <cell r="CF106" t="str">
            <v/>
          </cell>
          <cell r="CG106"/>
          <cell r="CH106" t="str">
            <v/>
          </cell>
          <cell r="CI106"/>
          <cell r="CJ106" t="str">
            <v/>
          </cell>
          <cell r="CK106"/>
          <cell r="CL106">
            <v>2019</v>
          </cell>
          <cell r="CM106"/>
        </row>
        <row r="107">
          <cell r="B107" t="str">
            <v>122</v>
          </cell>
          <cell r="C107" t="str">
            <v>横浜市場冷蔵株式会社</v>
          </cell>
          <cell r="D107">
            <v>2019</v>
          </cell>
          <cell r="E107" t="str">
            <v>1号</v>
          </cell>
          <cell r="F107">
            <v>1047122</v>
          </cell>
          <cell r="G107">
            <v>1047122</v>
          </cell>
          <cell r="H107">
            <v>44761</v>
          </cell>
          <cell r="I107" t="str">
            <v>横浜市神奈川区山内町1-1</v>
          </cell>
          <cell r="J107" t="str">
            <v>横浜市場冷蔵株式会社</v>
          </cell>
          <cell r="K107" t="str">
            <v>代表取締役社長　　善福　伸一</v>
          </cell>
          <cell r="L107" t="str">
            <v>横浜市場冷蔵株式会社</v>
          </cell>
          <cell r="M107" t="str">
            <v>代表取締役社長　善福　伸一</v>
          </cell>
          <cell r="N107" t="str">
            <v>横浜市神奈川区山内町1-1</v>
          </cell>
          <cell r="O107" t="str">
            <v>Ｈ 運輸業、郵便業</v>
          </cell>
          <cell r="P107" t="str">
            <v>４７ 倉庫業</v>
          </cell>
          <cell r="Q107" t="str">
            <v>1号</v>
          </cell>
          <cell r="R107"/>
          <cell r="S107"/>
          <cell r="T107"/>
          <cell r="U107">
            <v>1847.5506213599999</v>
          </cell>
          <cell r="V107">
            <v>3</v>
          </cell>
          <cell r="W107">
            <v>2</v>
          </cell>
          <cell r="X107"/>
          <cell r="Y107">
            <v>2019</v>
          </cell>
          <cell r="Z107">
            <v>2021</v>
          </cell>
          <cell r="AA107">
            <v>2021</v>
          </cell>
          <cell r="AB107"/>
          <cell r="AC107"/>
          <cell r="AD107" t="str">
            <v>有</v>
          </cell>
          <cell r="AE107" t="str">
            <v>横浜市場冷蔵株式会社　総務部総務課</v>
          </cell>
          <cell r="AF107" t="str">
            <v>横浜市神奈川区山内町1-1</v>
          </cell>
          <cell r="AG107" t="str">
            <v>平日8:30～16：30</v>
          </cell>
          <cell r="AH107"/>
          <cell r="AI107"/>
          <cell r="AJ107">
            <v>2018</v>
          </cell>
          <cell r="AK107">
            <v>3406</v>
          </cell>
          <cell r="AL107">
            <v>3314</v>
          </cell>
          <cell r="AM107"/>
          <cell r="AN107"/>
          <cell r="AO107">
            <v>2021</v>
          </cell>
          <cell r="AP107">
            <v>3372</v>
          </cell>
          <cell r="AQ107">
            <v>0.99</v>
          </cell>
          <cell r="AR107">
            <v>3281</v>
          </cell>
          <cell r="AS107">
            <v>0.99</v>
          </cell>
          <cell r="AT107"/>
          <cell r="AU107"/>
          <cell r="AV107"/>
          <cell r="AW107">
            <v>2019</v>
          </cell>
          <cell r="AX107">
            <v>3478</v>
          </cell>
          <cell r="AY107">
            <v>-2.12</v>
          </cell>
          <cell r="AZ107">
            <v>3332</v>
          </cell>
          <cell r="BA107">
            <v>-0.55000000000000004</v>
          </cell>
          <cell r="BB107"/>
          <cell r="BC107" t="str">
            <v/>
          </cell>
          <cell r="BD107" t="str">
            <v/>
          </cell>
          <cell r="BE107">
            <v>2020</v>
          </cell>
          <cell r="BF107">
            <v>3645</v>
          </cell>
          <cell r="BG107">
            <v>-7.02</v>
          </cell>
          <cell r="BH107">
            <v>3391</v>
          </cell>
          <cell r="BI107">
            <v>-2.33</v>
          </cell>
          <cell r="BJ107"/>
          <cell r="BK107" t="str">
            <v/>
          </cell>
          <cell r="BL107" t="str">
            <v/>
          </cell>
          <cell r="BM107">
            <v>2021</v>
          </cell>
          <cell r="BN107">
            <v>3316</v>
          </cell>
          <cell r="BO107">
            <v>2.64</v>
          </cell>
          <cell r="BP107">
            <v>3287</v>
          </cell>
          <cell r="BQ107">
            <v>0.81</v>
          </cell>
          <cell r="BR107"/>
          <cell r="BS107" t="str">
            <v/>
          </cell>
          <cell r="BT107" t="str">
            <v/>
          </cell>
          <cell r="BU107" t="str">
            <v>目標を上回った</v>
          </cell>
          <cell r="BV107" t="str">
            <v>なし</v>
          </cell>
          <cell r="BW107" t="str">
            <v>ほぼ変動無し</v>
          </cell>
          <cell r="BX107" t="str">
            <v>冷凍機の更新（2事業所）
照明設備の改善等</v>
          </cell>
          <cell r="BY107">
            <v>2018</v>
          </cell>
          <cell r="BZ107"/>
          <cell r="CA107"/>
          <cell r="CB107"/>
          <cell r="CC107"/>
          <cell r="CD107">
            <v>2021</v>
          </cell>
          <cell r="CE107"/>
          <cell r="CF107" t="str">
            <v/>
          </cell>
          <cell r="CG107"/>
          <cell r="CH107" t="str">
            <v/>
          </cell>
          <cell r="CI107"/>
          <cell r="CJ107" t="str">
            <v/>
          </cell>
          <cell r="CK107"/>
          <cell r="CL107">
            <v>2019</v>
          </cell>
          <cell r="CM107"/>
        </row>
        <row r="108">
          <cell r="B108" t="str">
            <v>123</v>
          </cell>
          <cell r="C108" t="str">
            <v>株式会社IHI</v>
          </cell>
          <cell r="D108">
            <v>2019</v>
          </cell>
          <cell r="E108" t="str">
            <v>1号</v>
          </cell>
          <cell r="F108">
            <v>1024123</v>
          </cell>
          <cell r="G108">
            <v>1024123</v>
          </cell>
          <cell r="H108"/>
          <cell r="I108" t="str">
            <v>神奈川県　横浜市　磯子区　新中原町1番地</v>
          </cell>
          <cell r="J108" t="str">
            <v>株式会社IHI</v>
          </cell>
          <cell r="K108" t="str">
            <v>横浜市事業所長　石毛　秀明</v>
          </cell>
          <cell r="L108" t="str">
            <v>株式会社IHI</v>
          </cell>
          <cell r="M108" t="str">
            <v>代表取締役社長　井手　博</v>
          </cell>
          <cell r="N108" t="str">
            <v>東京都江東区豊洲三丁目1番1号豊洲IHIビル</v>
          </cell>
          <cell r="O108" t="str">
            <v>Ｅ 製造業</v>
          </cell>
          <cell r="P108" t="str">
            <v>２４ 金属製品製造業</v>
          </cell>
          <cell r="Q108" t="str">
            <v>1号</v>
          </cell>
          <cell r="R108"/>
          <cell r="S108"/>
          <cell r="T108"/>
          <cell r="U108">
            <v>14583</v>
          </cell>
          <cell r="V108">
            <v>4</v>
          </cell>
          <cell r="W108">
            <v>4</v>
          </cell>
          <cell r="X108"/>
          <cell r="Y108">
            <v>2019</v>
          </cell>
          <cell r="Z108">
            <v>2021</v>
          </cell>
          <cell r="AA108">
            <v>2021</v>
          </cell>
          <cell r="AB108"/>
          <cell r="AC108"/>
          <cell r="AD108" t="str">
            <v>有</v>
          </cell>
          <cell r="AE108" t="str">
            <v>横浜事業所　総務部</v>
          </cell>
          <cell r="AF108" t="str">
            <v>神奈川県横浜市磯子区新中原町1番地</v>
          </cell>
          <cell r="AG108" t="str">
            <v>営業日8:30～17:30</v>
          </cell>
          <cell r="AH108"/>
          <cell r="AI108"/>
          <cell r="AJ108">
            <v>2018</v>
          </cell>
          <cell r="AK108">
            <v>17029</v>
          </cell>
          <cell r="AL108">
            <v>16650</v>
          </cell>
          <cell r="AM108">
            <v>3.3959999999999999</v>
          </cell>
          <cell r="AN108" t="str">
            <v>千hr</v>
          </cell>
          <cell r="AO108">
            <v>2021</v>
          </cell>
          <cell r="AP108">
            <v>16808</v>
          </cell>
          <cell r="AQ108">
            <v>1.29</v>
          </cell>
          <cell r="AR108">
            <v>16434</v>
          </cell>
          <cell r="AS108">
            <v>1.29</v>
          </cell>
          <cell r="AT108">
            <v>3.3530000000000002</v>
          </cell>
          <cell r="AU108" t="str">
            <v>千hr</v>
          </cell>
          <cell r="AV108">
            <v>1.26</v>
          </cell>
          <cell r="AW108">
            <v>2019</v>
          </cell>
          <cell r="AX108">
            <v>16754</v>
          </cell>
          <cell r="AY108">
            <v>1.61</v>
          </cell>
          <cell r="AZ108">
            <v>16107</v>
          </cell>
          <cell r="BA108">
            <v>3.26</v>
          </cell>
          <cell r="BB108">
            <v>3.04</v>
          </cell>
          <cell r="BC108" t="str">
            <v>千hr</v>
          </cell>
          <cell r="BD108">
            <v>10.48</v>
          </cell>
          <cell r="BE108">
            <v>2020</v>
          </cell>
          <cell r="BF108">
            <v>16572</v>
          </cell>
          <cell r="BG108">
            <v>2.68</v>
          </cell>
          <cell r="BH108">
            <v>15577</v>
          </cell>
          <cell r="BI108">
            <v>6.44</v>
          </cell>
          <cell r="BJ108">
            <v>3.42</v>
          </cell>
          <cell r="BK108" t="str">
            <v>千hr</v>
          </cell>
          <cell r="BL108">
            <v>-0.71</v>
          </cell>
          <cell r="BM108">
            <v>2021</v>
          </cell>
          <cell r="BN108">
            <v>18225</v>
          </cell>
          <cell r="BO108">
            <v>-7.03</v>
          </cell>
          <cell r="BP108">
            <v>18155</v>
          </cell>
          <cell r="BQ108">
            <v>-9.0399999999999991</v>
          </cell>
          <cell r="BR108">
            <v>3.19</v>
          </cell>
          <cell r="BS108" t="str">
            <v>千hr</v>
          </cell>
          <cell r="BT108">
            <v>6.06</v>
          </cell>
          <cell r="BU108" t="str">
            <v>目標を下回った</v>
          </cell>
          <cell r="BV108" t="str">
            <v>なし</v>
          </cell>
          <cell r="BW108" t="str">
            <v>増</v>
          </cell>
          <cell r="BX108" t="str">
            <v>各所照明のLED化，高効率機器への更新，空調，ボイラー等の設備運用改善，空調設定温度見直し，設備待機電力抑制等の省エネ施策を実施し原単位目標は達成したものの，操業増加等に伴うCO2排出量の増加を補えなかった。</v>
          </cell>
          <cell r="BY108">
            <v>2018</v>
          </cell>
          <cell r="BZ108"/>
          <cell r="CA108"/>
          <cell r="CB108"/>
          <cell r="CC108"/>
          <cell r="CD108">
            <v>2021</v>
          </cell>
          <cell r="CE108"/>
          <cell r="CF108" t="str">
            <v/>
          </cell>
          <cell r="CG108"/>
          <cell r="CH108" t="str">
            <v/>
          </cell>
          <cell r="CI108"/>
          <cell r="CJ108" t="str">
            <v/>
          </cell>
          <cell r="CK108"/>
          <cell r="CL108">
            <v>2019</v>
          </cell>
          <cell r="CM108"/>
        </row>
        <row r="109">
          <cell r="B109" t="str">
            <v>124</v>
          </cell>
          <cell r="C109" t="str">
            <v>株式会社ダスキン</v>
          </cell>
          <cell r="D109">
            <v>2019</v>
          </cell>
          <cell r="E109" t="str">
            <v>2号</v>
          </cell>
          <cell r="F109">
            <v>2095124</v>
          </cell>
          <cell r="G109">
            <v>2095124</v>
          </cell>
          <cell r="H109">
            <v>44769</v>
          </cell>
          <cell r="I109" t="str">
            <v>大阪府吹田市豊津町1-33</v>
          </cell>
          <cell r="J109" t="str">
            <v>株式会社ダスキン</v>
          </cell>
          <cell r="K109" t="str">
            <v>代表取締役　大久保　裕行</v>
          </cell>
          <cell r="L109" t="str">
            <v>株式会社ダスキン</v>
          </cell>
          <cell r="M109" t="str">
            <v>代表取締役　大久保　裕行</v>
          </cell>
          <cell r="N109" t="str">
            <v>大阪府吹田市豊津町1-33</v>
          </cell>
          <cell r="O109" t="str">
            <v>Ｒ サービス業（他に分類されないもの）</v>
          </cell>
          <cell r="P109" t="str">
            <v>９５ その他のサービス業</v>
          </cell>
          <cell r="Q109"/>
          <cell r="R109" t="str">
            <v>2号</v>
          </cell>
          <cell r="S109"/>
          <cell r="T109"/>
          <cell r="U109">
            <v>1728.8552806800001</v>
          </cell>
          <cell r="V109">
            <v>30</v>
          </cell>
          <cell r="W109">
            <v>1</v>
          </cell>
          <cell r="X109"/>
          <cell r="Y109">
            <v>2019</v>
          </cell>
          <cell r="Z109">
            <v>2021</v>
          </cell>
          <cell r="AA109">
            <v>2021</v>
          </cell>
          <cell r="AB109" t="str">
            <v>有</v>
          </cell>
          <cell r="AC109" t="str">
            <v>http://www.duskin.co.jp/csr/ecology/regulation/index.html</v>
          </cell>
          <cell r="AD109"/>
          <cell r="AE109"/>
          <cell r="AF109"/>
          <cell r="AG109"/>
          <cell r="AH109"/>
          <cell r="AI109"/>
          <cell r="AJ109">
            <v>2018</v>
          </cell>
          <cell r="AK109">
            <v>3881</v>
          </cell>
          <cell r="AL109">
            <v>3819</v>
          </cell>
          <cell r="AM109"/>
          <cell r="AN109"/>
          <cell r="AO109">
            <v>2021</v>
          </cell>
          <cell r="AP109">
            <v>3764</v>
          </cell>
          <cell r="AQ109">
            <v>3.01</v>
          </cell>
          <cell r="AR109">
            <v>3704</v>
          </cell>
          <cell r="AS109">
            <v>3.01</v>
          </cell>
          <cell r="AT109"/>
          <cell r="AU109"/>
          <cell r="AV109"/>
          <cell r="AW109">
            <v>2019</v>
          </cell>
          <cell r="AX109">
            <v>3711</v>
          </cell>
          <cell r="AY109">
            <v>4.38</v>
          </cell>
          <cell r="AZ109">
            <v>3849</v>
          </cell>
          <cell r="BA109">
            <v>-0.79</v>
          </cell>
          <cell r="BB109"/>
          <cell r="BC109" t="str">
            <v/>
          </cell>
          <cell r="BD109" t="str">
            <v/>
          </cell>
          <cell r="BE109">
            <v>2020</v>
          </cell>
          <cell r="BF109">
            <v>3345</v>
          </cell>
          <cell r="BG109">
            <v>13.81</v>
          </cell>
          <cell r="BH109">
            <v>3260</v>
          </cell>
          <cell r="BI109">
            <v>14.63</v>
          </cell>
          <cell r="BJ109"/>
          <cell r="BK109" t="str">
            <v/>
          </cell>
          <cell r="BL109" t="str">
            <v/>
          </cell>
          <cell r="BM109">
            <v>2021</v>
          </cell>
          <cell r="BN109">
            <v>3091</v>
          </cell>
          <cell r="BO109">
            <v>20.350000000000001</v>
          </cell>
          <cell r="BP109">
            <v>3009</v>
          </cell>
          <cell r="BQ109">
            <v>21.2</v>
          </cell>
          <cell r="BR109"/>
          <cell r="BS109" t="str">
            <v/>
          </cell>
          <cell r="BT109" t="str">
            <v/>
          </cell>
          <cell r="BU109" t="str">
            <v>目標を上回った</v>
          </cell>
          <cell r="BV109" t="str">
            <v>なし</v>
          </cell>
          <cell r="BW109" t="str">
            <v>ほぼ変動無し</v>
          </cell>
          <cell r="BX109" t="str">
            <v>横浜中央工場：事業活動量はほぼ変動なし
ミスタードーナツ店舗：新店舗追加及び売上増加に伴う電気使用量の増加</v>
          </cell>
          <cell r="BY109">
            <v>2018</v>
          </cell>
          <cell r="BZ109"/>
          <cell r="CA109"/>
          <cell r="CB109"/>
          <cell r="CC109"/>
          <cell r="CD109">
            <v>2021</v>
          </cell>
          <cell r="CE109"/>
          <cell r="CF109" t="str">
            <v/>
          </cell>
          <cell r="CG109"/>
          <cell r="CH109" t="str">
            <v/>
          </cell>
          <cell r="CI109"/>
          <cell r="CJ109" t="str">
            <v/>
          </cell>
          <cell r="CK109"/>
          <cell r="CL109">
            <v>2019</v>
          </cell>
          <cell r="CM109"/>
        </row>
        <row r="110">
          <cell r="B110" t="str">
            <v>125</v>
          </cell>
          <cell r="C110" t="str">
            <v>高梨乳業株式会社</v>
          </cell>
          <cell r="D110">
            <v>2019</v>
          </cell>
          <cell r="E110" t="str">
            <v>1号</v>
          </cell>
          <cell r="F110">
            <v>1009125</v>
          </cell>
          <cell r="G110">
            <v>1009125</v>
          </cell>
          <cell r="H110">
            <v>44757</v>
          </cell>
          <cell r="I110" t="str">
            <v>神奈川県横浜市旭区本宿町５番地</v>
          </cell>
          <cell r="J110" t="str">
            <v>高梨乳業株式会社</v>
          </cell>
          <cell r="K110" t="str">
            <v>代表取締役社長　髙梨　信芳</v>
          </cell>
          <cell r="L110" t="str">
            <v>高梨乳業株式会社</v>
          </cell>
          <cell r="M110" t="str">
            <v>代表取締役社長　髙梨　信芳</v>
          </cell>
          <cell r="N110" t="str">
            <v>神奈川県横浜市旭区本宿町５番地</v>
          </cell>
          <cell r="O110" t="str">
            <v>Ｅ 製造業</v>
          </cell>
          <cell r="P110" t="str">
            <v>０９ 食料品製造業</v>
          </cell>
          <cell r="Q110" t="str">
            <v>1号</v>
          </cell>
          <cell r="R110"/>
          <cell r="S110"/>
          <cell r="T110"/>
          <cell r="U110">
            <v>4903.5849075733795</v>
          </cell>
          <cell r="V110">
            <v>5</v>
          </cell>
          <cell r="W110">
            <v>1</v>
          </cell>
          <cell r="X110"/>
          <cell r="Y110">
            <v>2019</v>
          </cell>
          <cell r="Z110">
            <v>2021</v>
          </cell>
          <cell r="AA110">
            <v>2021</v>
          </cell>
          <cell r="AB110"/>
          <cell r="AC110"/>
          <cell r="AD110" t="str">
            <v>有</v>
          </cell>
          <cell r="AE110" t="str">
            <v>高梨乳業株式会社　企画センター</v>
          </cell>
          <cell r="AF110" t="str">
            <v>横浜市保土ヶ谷区神戸町１３４　ＹＢＰイーストタワー　１３Ｆ</v>
          </cell>
          <cell r="AG110" t="str">
            <v>月曜日から金曜日まで（国民の祝日・年末年始は除く）
午前10：00～12：00、午後1：00～5：00</v>
          </cell>
          <cell r="AH110"/>
          <cell r="AI110"/>
          <cell r="AJ110">
            <v>2018</v>
          </cell>
          <cell r="AK110">
            <v>9069</v>
          </cell>
          <cell r="AL110">
            <v>8970</v>
          </cell>
          <cell r="AM110">
            <v>0.45</v>
          </cell>
          <cell r="AN110" t="str">
            <v>百万円</v>
          </cell>
          <cell r="AO110">
            <v>2021</v>
          </cell>
          <cell r="AP110">
            <v>9340</v>
          </cell>
          <cell r="AQ110">
            <v>-2.99</v>
          </cell>
          <cell r="AR110">
            <v>9240</v>
          </cell>
          <cell r="AS110">
            <v>-3.02</v>
          </cell>
          <cell r="AT110">
            <v>0.4365</v>
          </cell>
          <cell r="AU110" t="str">
            <v>百万円</v>
          </cell>
          <cell r="AV110">
            <v>3</v>
          </cell>
          <cell r="AW110">
            <v>2019</v>
          </cell>
          <cell r="AX110">
            <v>9550</v>
          </cell>
          <cell r="AY110">
            <v>-5.31</v>
          </cell>
          <cell r="AZ110">
            <v>9396</v>
          </cell>
          <cell r="BA110">
            <v>-4.75</v>
          </cell>
          <cell r="BB110">
            <v>0.48</v>
          </cell>
          <cell r="BC110" t="str">
            <v>百万円</v>
          </cell>
          <cell r="BD110">
            <v>-6.67</v>
          </cell>
          <cell r="BE110">
            <v>2020</v>
          </cell>
          <cell r="BF110">
            <v>9656</v>
          </cell>
          <cell r="BG110">
            <v>-6.48</v>
          </cell>
          <cell r="BH110">
            <v>9391</v>
          </cell>
          <cell r="BI110">
            <v>-4.7</v>
          </cell>
          <cell r="BJ110">
            <v>0.48</v>
          </cell>
          <cell r="BK110" t="str">
            <v>百万円</v>
          </cell>
          <cell r="BL110">
            <v>-6.67</v>
          </cell>
          <cell r="BM110">
            <v>2021</v>
          </cell>
          <cell r="BN110">
            <v>9231</v>
          </cell>
          <cell r="BO110">
            <v>-1.79</v>
          </cell>
          <cell r="BP110">
            <v>9199</v>
          </cell>
          <cell r="BQ110">
            <v>-2.56</v>
          </cell>
          <cell r="BR110">
            <v>0.46</v>
          </cell>
          <cell r="BS110" t="str">
            <v>百万円</v>
          </cell>
          <cell r="BT110">
            <v>-2.23</v>
          </cell>
          <cell r="BU110" t="str">
            <v>目標を下回った</v>
          </cell>
          <cell r="BV110" t="str">
            <v>なし</v>
          </cell>
          <cell r="BW110" t="str">
            <v>減</v>
          </cell>
          <cell r="BX110" t="str">
            <v>事業活動量：売上2018年度比98％
省エネ取組：横浜工場事務所照明ＬＥＤ化、出荷ピット（冷蔵庫前室）冷凍機の冬季運転停止</v>
          </cell>
          <cell r="BY110">
            <v>2018</v>
          </cell>
          <cell r="BZ110"/>
          <cell r="CA110"/>
          <cell r="CB110"/>
          <cell r="CC110"/>
          <cell r="CD110">
            <v>2021</v>
          </cell>
          <cell r="CE110"/>
          <cell r="CF110" t="str">
            <v/>
          </cell>
          <cell r="CG110"/>
          <cell r="CH110" t="str">
            <v/>
          </cell>
          <cell r="CI110"/>
          <cell r="CJ110" t="str">
            <v/>
          </cell>
          <cell r="CK110"/>
          <cell r="CL110">
            <v>2019</v>
          </cell>
          <cell r="CM110"/>
        </row>
        <row r="111">
          <cell r="B111" t="str">
            <v>126</v>
          </cell>
          <cell r="C111" t="str">
            <v>社会福祉法人恩賜財団済生会</v>
          </cell>
          <cell r="D111">
            <v>2019</v>
          </cell>
          <cell r="E111" t="str">
            <v>1号</v>
          </cell>
          <cell r="F111">
            <v>1083126</v>
          </cell>
          <cell r="G111">
            <v>1083126</v>
          </cell>
          <cell r="H111">
            <v>44773</v>
          </cell>
          <cell r="I111" t="str">
            <v>神奈川県横浜市神奈川区西神奈川1-13-10</v>
          </cell>
          <cell r="J111" t="str">
            <v>社会福祉法人恩賜財団済生会</v>
          </cell>
          <cell r="K111" t="str">
            <v>支部神奈川県済生会 支部長　赤星　透</v>
          </cell>
          <cell r="L111" t="str">
            <v>社会福祉法人恩賜財団済生会</v>
          </cell>
          <cell r="M111" t="str">
            <v>理事長　炭谷　茂</v>
          </cell>
          <cell r="N111" t="str">
            <v>東京都港区三田1丁目4番28号 三田国際ビルヂング21階</v>
          </cell>
          <cell r="O111" t="str">
            <v>Ｐ 医療、福祉</v>
          </cell>
          <cell r="P111" t="str">
            <v>８３ 医療業</v>
          </cell>
          <cell r="Q111" t="str">
            <v>1号</v>
          </cell>
          <cell r="R111"/>
          <cell r="S111"/>
          <cell r="T111"/>
          <cell r="U111">
            <v>8461</v>
          </cell>
          <cell r="V111">
            <v>7</v>
          </cell>
          <cell r="W111">
            <v>4</v>
          </cell>
          <cell r="X111"/>
          <cell r="Y111">
            <v>2019</v>
          </cell>
          <cell r="Z111">
            <v>2021</v>
          </cell>
          <cell r="AA111">
            <v>2021</v>
          </cell>
          <cell r="AB111"/>
          <cell r="AC111"/>
          <cell r="AD111" t="str">
            <v>有</v>
          </cell>
          <cell r="AE111" t="str">
            <v>神奈川県済生会（個別票に記載の各事業所においても閲覧可）</v>
          </cell>
          <cell r="AF111" t="str">
            <v>横浜市神奈川区西神奈川1-13-10
（各事業所において閲覧の場合は、個別票記載の所在地住所参照）</v>
          </cell>
          <cell r="AG111" t="str">
            <v>AM10～PM12時、PM1時～4時迄</v>
          </cell>
          <cell r="AH111"/>
          <cell r="AI111"/>
          <cell r="AJ111">
            <v>2018</v>
          </cell>
          <cell r="AK111">
            <v>15541</v>
          </cell>
          <cell r="AL111">
            <v>15322</v>
          </cell>
          <cell r="AM111"/>
          <cell r="AN111"/>
          <cell r="AO111">
            <v>2021</v>
          </cell>
          <cell r="AP111">
            <v>15017</v>
          </cell>
          <cell r="AQ111">
            <v>3.37</v>
          </cell>
          <cell r="AR111">
            <v>14866</v>
          </cell>
          <cell r="AS111">
            <v>2.97</v>
          </cell>
          <cell r="AT111"/>
          <cell r="AU111"/>
          <cell r="AV111"/>
          <cell r="AW111">
            <v>2019</v>
          </cell>
          <cell r="AX111">
            <v>15853</v>
          </cell>
          <cell r="AY111">
            <v>-2.0099999999999998</v>
          </cell>
          <cell r="AZ111">
            <v>15525</v>
          </cell>
          <cell r="BA111">
            <v>-1.33</v>
          </cell>
          <cell r="BB111"/>
          <cell r="BC111" t="str">
            <v/>
          </cell>
          <cell r="BD111" t="str">
            <v/>
          </cell>
          <cell r="BE111">
            <v>2020</v>
          </cell>
          <cell r="BF111">
            <v>16157</v>
          </cell>
          <cell r="BG111">
            <v>-3.97</v>
          </cell>
          <cell r="BH111">
            <v>15570</v>
          </cell>
          <cell r="BI111">
            <v>-1.62</v>
          </cell>
          <cell r="BJ111"/>
          <cell r="BK111" t="str">
            <v/>
          </cell>
          <cell r="BL111" t="str">
            <v/>
          </cell>
          <cell r="BM111">
            <v>2021</v>
          </cell>
          <cell r="BN111">
            <v>15723</v>
          </cell>
          <cell r="BO111">
            <v>-1.18</v>
          </cell>
          <cell r="BP111">
            <v>15368</v>
          </cell>
          <cell r="BQ111">
            <v>-0.31</v>
          </cell>
          <cell r="BR111"/>
          <cell r="BS111" t="str">
            <v/>
          </cell>
          <cell r="BT111" t="str">
            <v/>
          </cell>
          <cell r="BU111" t="str">
            <v>おおむね目標通り</v>
          </cell>
          <cell r="BV111" t="str">
            <v>なし</v>
          </cell>
          <cell r="BW111" t="str">
            <v>ほぼ変動無し</v>
          </cell>
          <cell r="BX111" t="str">
            <v>院内照明のLED化（2019年度）、トップランナーモールドトランスへの更新（2019年度）、省エネ型Vベルト等の高効率物品の積極的導入、感染症対策として窓開け換気実施による空調効率の低下、夏季気温が平年より高温、冬季気温も平年より若干低温</v>
          </cell>
          <cell r="BY111">
            <v>2018</v>
          </cell>
          <cell r="BZ111"/>
          <cell r="CA111"/>
          <cell r="CB111"/>
          <cell r="CC111"/>
          <cell r="CD111">
            <v>2021</v>
          </cell>
          <cell r="CE111"/>
          <cell r="CF111" t="str">
            <v/>
          </cell>
          <cell r="CG111"/>
          <cell r="CH111" t="str">
            <v/>
          </cell>
          <cell r="CI111"/>
          <cell r="CJ111" t="str">
            <v/>
          </cell>
          <cell r="CK111"/>
          <cell r="CL111">
            <v>2019</v>
          </cell>
          <cell r="CM111"/>
        </row>
        <row r="112">
          <cell r="B112" t="str">
            <v>129</v>
          </cell>
          <cell r="C112" t="str">
            <v>ＪＦＥスチール株式会社</v>
          </cell>
          <cell r="D112">
            <v>2019</v>
          </cell>
          <cell r="E112" t="str">
            <v>1号</v>
          </cell>
          <cell r="F112">
            <v>1022129</v>
          </cell>
          <cell r="G112">
            <v>1022129</v>
          </cell>
          <cell r="H112">
            <v>44770</v>
          </cell>
          <cell r="I112" t="str">
            <v>川崎市川崎区扇島1番地1号</v>
          </cell>
          <cell r="J112" t="str">
            <v>JFEスチール株式会社</v>
          </cell>
          <cell r="K112" t="str">
            <v>東日本製鉄所(京浜地区)　
専務執行役員　地区所長　古米 孝行</v>
          </cell>
          <cell r="L112" t="str">
            <v>JFEスチール株式会社</v>
          </cell>
          <cell r="M112" t="str">
            <v>代表取締役社長　北野 嘉久</v>
          </cell>
          <cell r="N112" t="str">
            <v>東京都千代田区内幸町二丁目2番3号</v>
          </cell>
          <cell r="O112" t="str">
            <v>Ｅ 製造業</v>
          </cell>
          <cell r="P112" t="str">
            <v>２２ 鉄鋼業</v>
          </cell>
          <cell r="Q112" t="str">
            <v>1号</v>
          </cell>
          <cell r="R112"/>
          <cell r="S112"/>
          <cell r="T112"/>
          <cell r="U112">
            <v>247103.82304799996</v>
          </cell>
          <cell r="V112">
            <v>2</v>
          </cell>
          <cell r="W112">
            <v>1</v>
          </cell>
          <cell r="X112"/>
          <cell r="Y112">
            <v>2019</v>
          </cell>
          <cell r="Z112">
            <v>2021</v>
          </cell>
          <cell r="AA112">
            <v>2021</v>
          </cell>
          <cell r="AB112"/>
          <cell r="AC112"/>
          <cell r="AD112" t="str">
            <v>有</v>
          </cell>
          <cell r="AE112" t="str">
            <v>アメニティホール</v>
          </cell>
          <cell r="AF112" t="str">
            <v>川崎市川崎区扇島1番地1号</v>
          </cell>
          <cell r="AG112" t="str">
            <v>９～１７時</v>
          </cell>
          <cell r="AH112"/>
          <cell r="AI112"/>
          <cell r="AJ112">
            <v>2018</v>
          </cell>
          <cell r="AK112">
            <v>670657</v>
          </cell>
          <cell r="AL112">
            <v>672962</v>
          </cell>
          <cell r="AM112"/>
          <cell r="AN112"/>
          <cell r="AO112">
            <v>2021</v>
          </cell>
          <cell r="AP112">
            <v>667821</v>
          </cell>
          <cell r="AQ112">
            <v>0.42</v>
          </cell>
          <cell r="AR112">
            <v>670126</v>
          </cell>
          <cell r="AS112">
            <v>0.42</v>
          </cell>
          <cell r="AT112"/>
          <cell r="AU112"/>
          <cell r="AV112"/>
          <cell r="AW112">
            <v>2019</v>
          </cell>
          <cell r="AX112">
            <v>598313</v>
          </cell>
          <cell r="AY112">
            <v>10.78</v>
          </cell>
          <cell r="AZ112">
            <v>581054</v>
          </cell>
          <cell r="BA112">
            <v>13.65</v>
          </cell>
          <cell r="BB112"/>
          <cell r="BC112" t="str">
            <v/>
          </cell>
          <cell r="BD112" t="str">
            <v/>
          </cell>
          <cell r="BE112">
            <v>2020</v>
          </cell>
          <cell r="BF112">
            <v>556603</v>
          </cell>
          <cell r="BG112">
            <v>17</v>
          </cell>
          <cell r="BH112">
            <v>523059</v>
          </cell>
          <cell r="BI112">
            <v>22.27</v>
          </cell>
          <cell r="BJ112"/>
          <cell r="BK112" t="str">
            <v/>
          </cell>
          <cell r="BL112" t="str">
            <v/>
          </cell>
          <cell r="BM112">
            <v>2021</v>
          </cell>
          <cell r="BN112">
            <v>578917</v>
          </cell>
          <cell r="BO112">
            <v>13.67</v>
          </cell>
          <cell r="BP112">
            <v>548372</v>
          </cell>
          <cell r="BQ112">
            <v>18.510000000000002</v>
          </cell>
          <cell r="BR112"/>
          <cell r="BS112" t="str">
            <v/>
          </cell>
          <cell r="BT112" t="str">
            <v/>
          </cell>
          <cell r="BU112" t="str">
            <v>目標を上回った</v>
          </cell>
          <cell r="BV112" t="str">
            <v>なし</v>
          </cell>
          <cell r="BW112" t="str">
            <v>減</v>
          </cell>
          <cell r="BX112"/>
          <cell r="BY112">
            <v>2018</v>
          </cell>
          <cell r="BZ112"/>
          <cell r="CA112"/>
          <cell r="CB112"/>
          <cell r="CC112"/>
          <cell r="CD112">
            <v>2021</v>
          </cell>
          <cell r="CE112"/>
          <cell r="CF112" t="str">
            <v/>
          </cell>
          <cell r="CG112"/>
          <cell r="CH112" t="str">
            <v/>
          </cell>
          <cell r="CI112"/>
          <cell r="CJ112" t="str">
            <v/>
          </cell>
          <cell r="CK112"/>
          <cell r="CL112">
            <v>2019</v>
          </cell>
          <cell r="CM112"/>
        </row>
        <row r="113">
          <cell r="B113" t="str">
            <v>130</v>
          </cell>
          <cell r="C113" t="str">
            <v>株式会社横浜ベイホテル東急</v>
          </cell>
          <cell r="D113">
            <v>2019</v>
          </cell>
          <cell r="E113" t="str">
            <v>1号</v>
          </cell>
          <cell r="F113">
            <v>1075130</v>
          </cell>
          <cell r="G113">
            <v>1075130</v>
          </cell>
          <cell r="H113">
            <v>44769</v>
          </cell>
          <cell r="I113" t="str">
            <v>神奈川県横浜市西区みなとみらい
2丁目3番7号</v>
          </cell>
          <cell r="J113" t="str">
            <v>株式会社横浜ベイホテル東急</v>
          </cell>
          <cell r="K113" t="str">
            <v>代表取締役　　飯塚　雅人</v>
          </cell>
          <cell r="L113" t="str">
            <v>株式会社横浜ベイホテル東急</v>
          </cell>
          <cell r="M113" t="str">
            <v>代表取締役　　飯塚　雅人</v>
          </cell>
          <cell r="N113" t="str">
            <v>神奈川県横浜市西区みなとみらい2丁目3番7号</v>
          </cell>
          <cell r="O113" t="str">
            <v>Ｍ 宿泊業、飲食サービス業</v>
          </cell>
          <cell r="P113" t="str">
            <v>７５ 宿泊業</v>
          </cell>
          <cell r="Q113" t="str">
            <v>1号</v>
          </cell>
          <cell r="R113"/>
          <cell r="S113"/>
          <cell r="T113"/>
          <cell r="U113">
            <v>3176.0979187763583</v>
          </cell>
          <cell r="V113">
            <v>2</v>
          </cell>
          <cell r="W113">
            <v>1</v>
          </cell>
          <cell r="X113"/>
          <cell r="Y113">
            <v>2019</v>
          </cell>
          <cell r="Z113">
            <v>2021</v>
          </cell>
          <cell r="AA113">
            <v>2021</v>
          </cell>
          <cell r="AB113"/>
          <cell r="AC113"/>
          <cell r="AD113" t="str">
            <v>有</v>
          </cell>
          <cell r="AE113" t="str">
            <v>フロントカウンターで閲覧(事前に連絡のこと)</v>
          </cell>
          <cell r="AF113" t="str">
            <v>神奈川県横浜市西区みなとみらい2丁目3番7号</v>
          </cell>
          <cell r="AG113" t="str">
            <v>10：00～17：00</v>
          </cell>
          <cell r="AH113"/>
          <cell r="AI113"/>
          <cell r="AJ113">
            <v>2018</v>
          </cell>
          <cell r="AK113">
            <v>6650</v>
          </cell>
          <cell r="AL113">
            <v>6550</v>
          </cell>
          <cell r="AM113"/>
          <cell r="AN113"/>
          <cell r="AO113">
            <v>2021</v>
          </cell>
          <cell r="AP113">
            <v>6616.75</v>
          </cell>
          <cell r="AQ113">
            <v>0.5</v>
          </cell>
          <cell r="AR113">
            <v>6517</v>
          </cell>
          <cell r="AS113">
            <v>0.5</v>
          </cell>
          <cell r="AT113"/>
          <cell r="AU113"/>
          <cell r="AV113"/>
          <cell r="AW113">
            <v>2019</v>
          </cell>
          <cell r="AX113">
            <v>6166</v>
          </cell>
          <cell r="AY113">
            <v>7.27</v>
          </cell>
          <cell r="AZ113">
            <v>6021</v>
          </cell>
          <cell r="BA113">
            <v>8.07</v>
          </cell>
          <cell r="BB113"/>
          <cell r="BC113" t="str">
            <v/>
          </cell>
          <cell r="BD113" t="str">
            <v/>
          </cell>
          <cell r="BE113">
            <v>2020</v>
          </cell>
          <cell r="BF113">
            <v>4884</v>
          </cell>
          <cell r="BG113">
            <v>26.55</v>
          </cell>
          <cell r="BH113">
            <v>4702</v>
          </cell>
          <cell r="BI113">
            <v>28.21</v>
          </cell>
          <cell r="BJ113"/>
          <cell r="BK113" t="str">
            <v/>
          </cell>
          <cell r="BL113" t="str">
            <v/>
          </cell>
          <cell r="BM113">
            <v>2021</v>
          </cell>
          <cell r="BN113">
            <v>5391</v>
          </cell>
          <cell r="BO113">
            <v>18.93</v>
          </cell>
          <cell r="BP113">
            <v>5364</v>
          </cell>
          <cell r="BQ113">
            <v>18.100000000000001</v>
          </cell>
          <cell r="BR113"/>
          <cell r="BS113" t="str">
            <v/>
          </cell>
          <cell r="BT113" t="str">
            <v/>
          </cell>
          <cell r="BU113" t="str">
            <v>目標を下回った</v>
          </cell>
          <cell r="BV113" t="str">
            <v>なし</v>
          </cell>
          <cell r="BW113" t="str">
            <v>減</v>
          </cell>
          <cell r="BX113"/>
          <cell r="BY113">
            <v>2018</v>
          </cell>
          <cell r="BZ113"/>
          <cell r="CA113"/>
          <cell r="CB113"/>
          <cell r="CC113"/>
          <cell r="CD113">
            <v>2021</v>
          </cell>
          <cell r="CE113"/>
          <cell r="CF113" t="str">
            <v/>
          </cell>
          <cell r="CG113"/>
          <cell r="CH113" t="str">
            <v/>
          </cell>
          <cell r="CI113"/>
          <cell r="CJ113" t="str">
            <v/>
          </cell>
          <cell r="CK113"/>
          <cell r="CL113">
            <v>2019</v>
          </cell>
          <cell r="CM113"/>
        </row>
        <row r="114">
          <cell r="B114" t="str">
            <v>133</v>
          </cell>
          <cell r="C114" t="str">
            <v>株式会社ＤＮＰテクノパック</v>
          </cell>
          <cell r="D114">
            <v>2019</v>
          </cell>
          <cell r="E114" t="str">
            <v>1号</v>
          </cell>
          <cell r="F114">
            <v>1014133</v>
          </cell>
          <cell r="G114">
            <v>1014133</v>
          </cell>
          <cell r="H114">
            <v>44764</v>
          </cell>
          <cell r="I114" t="str">
            <v>横浜市都筑区池辺町3500番地</v>
          </cell>
          <cell r="J114" t="str">
            <v>株式会社ＤＮＰテクノパック</v>
          </cell>
          <cell r="K114" t="str">
            <v>横浜工場長　谷古宇　学</v>
          </cell>
          <cell r="L114" t="str">
            <v>株式会社ＤＮＰテクノパック</v>
          </cell>
          <cell r="M114" t="str">
            <v>代表取締役　鈴木　康仁</v>
          </cell>
          <cell r="N114" t="str">
            <v>横浜市都筑区池辺町3500番地</v>
          </cell>
          <cell r="O114" t="str">
            <v>Ｅ 製造業</v>
          </cell>
          <cell r="P114" t="str">
            <v>１５ 印刷・同関連業</v>
          </cell>
          <cell r="Q114" t="str">
            <v>1号</v>
          </cell>
          <cell r="R114"/>
          <cell r="S114"/>
          <cell r="T114"/>
          <cell r="U114">
            <v>9984.2630520000002</v>
          </cell>
          <cell r="V114">
            <v>1</v>
          </cell>
          <cell r="W114">
            <v>1</v>
          </cell>
          <cell r="X114"/>
          <cell r="Y114">
            <v>2019</v>
          </cell>
          <cell r="Z114">
            <v>2021</v>
          </cell>
          <cell r="AA114">
            <v>2021</v>
          </cell>
          <cell r="AB114"/>
          <cell r="AC114"/>
          <cell r="AD114" t="str">
            <v>有</v>
          </cell>
          <cell r="AE114" t="str">
            <v>株式会社ＤＮＰテクノパック　横浜工場　総務課</v>
          </cell>
          <cell r="AF114" t="str">
            <v>横浜市都筑区池辺町3500番地</v>
          </cell>
          <cell r="AG114" t="str">
            <v>14:00～16:00（土日、祝日は除く）
＊申込は閲覧希望日の2日前でお願いします</v>
          </cell>
          <cell r="AH114"/>
          <cell r="AI114"/>
          <cell r="AJ114">
            <v>2018</v>
          </cell>
          <cell r="AK114">
            <v>23253</v>
          </cell>
          <cell r="AL114">
            <v>22767</v>
          </cell>
          <cell r="AM114"/>
          <cell r="AN114"/>
          <cell r="AO114">
            <v>2021</v>
          </cell>
          <cell r="AP114">
            <v>22904</v>
          </cell>
          <cell r="AQ114">
            <v>1.5</v>
          </cell>
          <cell r="AR114">
            <v>22425</v>
          </cell>
          <cell r="AS114">
            <v>1.5</v>
          </cell>
          <cell r="AT114"/>
          <cell r="AU114"/>
          <cell r="AV114"/>
          <cell r="AW114">
            <v>2019</v>
          </cell>
          <cell r="AX114">
            <v>21489</v>
          </cell>
          <cell r="AY114">
            <v>7.58</v>
          </cell>
          <cell r="AZ114">
            <v>20788</v>
          </cell>
          <cell r="BA114">
            <v>8.69</v>
          </cell>
          <cell r="BB114"/>
          <cell r="BC114" t="str">
            <v/>
          </cell>
          <cell r="BD114" t="str">
            <v/>
          </cell>
          <cell r="BE114">
            <v>2020</v>
          </cell>
          <cell r="BF114">
            <v>20554</v>
          </cell>
          <cell r="BG114">
            <v>11.6</v>
          </cell>
          <cell r="BH114">
            <v>19460</v>
          </cell>
          <cell r="BI114">
            <v>14.52</v>
          </cell>
          <cell r="BJ114"/>
          <cell r="BK114" t="str">
            <v/>
          </cell>
          <cell r="BL114" t="str">
            <v/>
          </cell>
          <cell r="BM114">
            <v>2021</v>
          </cell>
          <cell r="BN114">
            <v>18205</v>
          </cell>
          <cell r="BO114">
            <v>21.7</v>
          </cell>
          <cell r="BP114">
            <v>18078</v>
          </cell>
          <cell r="BQ114">
            <v>20.59</v>
          </cell>
          <cell r="BR114"/>
          <cell r="BS114" t="str">
            <v/>
          </cell>
          <cell r="BT114" t="str">
            <v/>
          </cell>
          <cell r="BU114" t="str">
            <v>目標を上回った</v>
          </cell>
          <cell r="BV114" t="str">
            <v>なし</v>
          </cell>
          <cell r="BW114" t="str">
            <v>減</v>
          </cell>
          <cell r="BX114"/>
          <cell r="BY114">
            <v>2018</v>
          </cell>
          <cell r="BZ114"/>
          <cell r="CA114"/>
          <cell r="CB114"/>
          <cell r="CC114"/>
          <cell r="CD114">
            <v>2021</v>
          </cell>
          <cell r="CE114"/>
          <cell r="CF114" t="str">
            <v/>
          </cell>
          <cell r="CG114"/>
          <cell r="CH114" t="str">
            <v/>
          </cell>
          <cell r="CI114"/>
          <cell r="CJ114" t="str">
            <v/>
          </cell>
          <cell r="CK114"/>
          <cell r="CL114">
            <v>2019</v>
          </cell>
          <cell r="CM114"/>
        </row>
        <row r="115">
          <cell r="B115" t="str">
            <v>134</v>
          </cell>
          <cell r="C115" t="str">
            <v>J-POWER ジェネレーションサービス株式会社</v>
          </cell>
          <cell r="D115">
            <v>2019</v>
          </cell>
          <cell r="E115" t="str">
            <v>1号</v>
          </cell>
          <cell r="F115">
            <v>1033134</v>
          </cell>
          <cell r="G115">
            <v>1033134</v>
          </cell>
          <cell r="H115">
            <v>44762</v>
          </cell>
          <cell r="I115" t="str">
            <v>東京都中央区銀座六丁目15番地1号</v>
          </cell>
          <cell r="J115" t="str">
            <v>電源開発株式会社</v>
          </cell>
          <cell r="K115" t="str">
            <v>火力エネルギー部長　外村　健次郎</v>
          </cell>
          <cell r="L115" t="str">
            <v>電源開発株式会社</v>
          </cell>
          <cell r="M115" t="str">
            <v>代表取締役社長　渡部　肇史</v>
          </cell>
          <cell r="N115" t="str">
            <v>東京都中央区銀座六丁目15番1号</v>
          </cell>
          <cell r="O115" t="str">
            <v>Ｆ 電気・ガス・熱供給・水道業</v>
          </cell>
          <cell r="P115" t="str">
            <v>３３ 電気業</v>
          </cell>
          <cell r="Q115" t="str">
            <v>1号</v>
          </cell>
          <cell r="R115"/>
          <cell r="S115"/>
          <cell r="T115"/>
          <cell r="U115">
            <v>1743363.7808750405</v>
          </cell>
          <cell r="V115">
            <v>1</v>
          </cell>
          <cell r="W115">
            <v>1</v>
          </cell>
          <cell r="X115"/>
          <cell r="Y115">
            <v>2019</v>
          </cell>
          <cell r="Z115">
            <v>2021</v>
          </cell>
          <cell r="AA115">
            <v>2021</v>
          </cell>
          <cell r="AB115"/>
          <cell r="AC115"/>
          <cell r="AD115" t="str">
            <v>有</v>
          </cell>
          <cell r="AE115" t="str">
            <v>電源開発株式会社　磯子火力発電所　PR館</v>
          </cell>
          <cell r="AF115" t="str">
            <v>横浜市磯子区新磯子町37番の2</v>
          </cell>
          <cell r="AG115" t="str">
            <v>10:00～16:30(日曜日休館)</v>
          </cell>
          <cell r="AH115"/>
          <cell r="AI115"/>
          <cell r="AJ115">
            <v>2018</v>
          </cell>
          <cell r="AK115">
            <v>344138</v>
          </cell>
          <cell r="AL115">
            <v>344161</v>
          </cell>
          <cell r="AM115">
            <v>46.22</v>
          </cell>
          <cell r="AN115" t="str">
            <v>GWh</v>
          </cell>
          <cell r="AO115">
            <v>2021</v>
          </cell>
          <cell r="AP115">
            <v>344138</v>
          </cell>
          <cell r="AQ115">
            <v>0</v>
          </cell>
          <cell r="AR115">
            <v>344161</v>
          </cell>
          <cell r="AS115">
            <v>0</v>
          </cell>
          <cell r="AT115">
            <v>46.22</v>
          </cell>
          <cell r="AU115" t="str">
            <v>GWh</v>
          </cell>
          <cell r="AV115">
            <v>0</v>
          </cell>
          <cell r="AW115">
            <v>2019</v>
          </cell>
          <cell r="AX115">
            <v>370461</v>
          </cell>
          <cell r="AY115">
            <v>-7.65</v>
          </cell>
          <cell r="AZ115">
            <v>370461</v>
          </cell>
          <cell r="BA115">
            <v>-7.65</v>
          </cell>
          <cell r="BB115">
            <v>46.99</v>
          </cell>
          <cell r="BC115" t="str">
            <v>GWh</v>
          </cell>
          <cell r="BD115">
            <v>-1.67</v>
          </cell>
          <cell r="BE115">
            <v>2020</v>
          </cell>
          <cell r="BF115">
            <v>327469</v>
          </cell>
          <cell r="BG115">
            <v>4.84</v>
          </cell>
          <cell r="BH115">
            <v>328300</v>
          </cell>
          <cell r="BI115">
            <v>4.5999999999999996</v>
          </cell>
          <cell r="BJ115">
            <v>47.34</v>
          </cell>
          <cell r="BK115" t="str">
            <v>GWh</v>
          </cell>
          <cell r="BL115">
            <v>-2.4300000000000002</v>
          </cell>
          <cell r="BM115">
            <v>2021</v>
          </cell>
          <cell r="BN115">
            <v>343953</v>
          </cell>
          <cell r="BO115">
            <v>0.05</v>
          </cell>
          <cell r="BP115">
            <v>343953</v>
          </cell>
          <cell r="BQ115">
            <v>0.06</v>
          </cell>
          <cell r="BR115">
            <v>44.12</v>
          </cell>
          <cell r="BS115" t="str">
            <v>GWh</v>
          </cell>
          <cell r="BT115">
            <v>4.54</v>
          </cell>
          <cell r="BU115" t="str">
            <v>おおむね目標通り</v>
          </cell>
          <cell r="BV115" t="str">
            <v>なし</v>
          </cell>
          <cell r="BW115" t="str">
            <v>ほぼ変動無し</v>
          </cell>
          <cell r="BX115" t="str">
            <v>地球温暖化に係わる取組みについて、目標を設定して継続的に維持・削減に取り組んでいる。</v>
          </cell>
          <cell r="BY115">
            <v>2018</v>
          </cell>
          <cell r="BZ115"/>
          <cell r="CA115"/>
          <cell r="CB115"/>
          <cell r="CC115"/>
          <cell r="CD115">
            <v>2021</v>
          </cell>
          <cell r="CE115"/>
          <cell r="CF115" t="str">
            <v/>
          </cell>
          <cell r="CG115"/>
          <cell r="CH115" t="str">
            <v/>
          </cell>
          <cell r="CI115"/>
          <cell r="CJ115" t="str">
            <v/>
          </cell>
          <cell r="CK115"/>
          <cell r="CL115">
            <v>2019</v>
          </cell>
          <cell r="CM115"/>
        </row>
        <row r="116">
          <cell r="B116" t="str">
            <v>135</v>
          </cell>
          <cell r="C116" t="str">
            <v>伊藤忠テクノソリューションズ株式会社</v>
          </cell>
          <cell r="D116">
            <v>2019</v>
          </cell>
          <cell r="E116" t="str">
            <v>1号</v>
          </cell>
          <cell r="F116">
            <v>1039135</v>
          </cell>
          <cell r="G116">
            <v>1039135</v>
          </cell>
          <cell r="H116">
            <v>44755</v>
          </cell>
          <cell r="I116" t="str">
            <v>東京都港区虎ノ門4-1-1
　　　神谷町トラストタワー</v>
          </cell>
          <cell r="J116" t="str">
            <v>伊藤忠テクノソリューションズ株式会社</v>
          </cell>
          <cell r="K116" t="str">
            <v>　サービス品質管理部
　部長　川田　聡</v>
          </cell>
          <cell r="L116" t="str">
            <v>伊藤忠テクノソリューションズ株式会社</v>
          </cell>
          <cell r="M116" t="str">
            <v>代表取締役社長　柘植 一郎</v>
          </cell>
          <cell r="N116" t="str">
            <v>東京都港区虎ノ門4-1-1 神谷町トラストタワー</v>
          </cell>
          <cell r="O116" t="str">
            <v>Ｇ 情報通信業</v>
          </cell>
          <cell r="P116" t="str">
            <v>３９ 情報サービス業</v>
          </cell>
          <cell r="Q116" t="str">
            <v>1号</v>
          </cell>
          <cell r="R116"/>
          <cell r="S116"/>
          <cell r="T116"/>
          <cell r="U116">
            <v>11837.084125739999</v>
          </cell>
          <cell r="V116">
            <v>1</v>
          </cell>
          <cell r="W116">
            <v>1</v>
          </cell>
          <cell r="X116"/>
          <cell r="Y116">
            <v>2019</v>
          </cell>
          <cell r="Z116">
            <v>2021</v>
          </cell>
          <cell r="AA116">
            <v>2021</v>
          </cell>
          <cell r="AB116"/>
          <cell r="AC116"/>
          <cell r="AD116" t="str">
            <v>有</v>
          </cell>
          <cell r="AE116" t="str">
            <v>サービス品質管理部ファシリティ運営課</v>
          </cell>
          <cell r="AF116" t="str">
            <v>東京都港区虎ノ門4-1-1 神谷町トラストタワー</v>
          </cell>
          <cell r="AG116" t="str">
            <v>　【平日】10:00　～　17:00　（事前連絡が必要）</v>
          </cell>
          <cell r="AH116"/>
          <cell r="AI116"/>
          <cell r="AJ116">
            <v>2018</v>
          </cell>
          <cell r="AK116">
            <v>31923</v>
          </cell>
          <cell r="AL116">
            <v>31076</v>
          </cell>
          <cell r="AM116">
            <v>1.56</v>
          </cell>
          <cell r="AN116" t="str">
            <v>t-CO2</v>
          </cell>
          <cell r="AO116">
            <v>2021</v>
          </cell>
          <cell r="AP116">
            <v>33500</v>
          </cell>
          <cell r="AQ116">
            <v>-4.95</v>
          </cell>
          <cell r="AR116">
            <v>33500</v>
          </cell>
          <cell r="AS116">
            <v>-7.81</v>
          </cell>
          <cell r="AT116">
            <v>1.51</v>
          </cell>
          <cell r="AU116" t="str">
            <v>t-CO2</v>
          </cell>
          <cell r="AV116">
            <v>3.2</v>
          </cell>
          <cell r="AW116">
            <v>2019</v>
          </cell>
          <cell r="AX116">
            <v>32510</v>
          </cell>
          <cell r="AY116">
            <v>-1.84</v>
          </cell>
          <cell r="AZ116">
            <v>31172</v>
          </cell>
          <cell r="BA116">
            <v>-0.31</v>
          </cell>
          <cell r="BB116">
            <v>1.54</v>
          </cell>
          <cell r="BC116" t="str">
            <v>t-CO2</v>
          </cell>
          <cell r="BD116">
            <v>1.28</v>
          </cell>
          <cell r="BE116">
            <v>2020</v>
          </cell>
          <cell r="BF116">
            <v>32638</v>
          </cell>
          <cell r="BG116">
            <v>-2.2400000000000002</v>
          </cell>
          <cell r="BH116">
            <v>30428</v>
          </cell>
          <cell r="BI116">
            <v>2.08</v>
          </cell>
          <cell r="BJ116">
            <v>1.54</v>
          </cell>
          <cell r="BK116" t="str">
            <v>t-CO2</v>
          </cell>
          <cell r="BL116">
            <v>1.28</v>
          </cell>
          <cell r="BM116">
            <v>2021</v>
          </cell>
          <cell r="BN116">
            <v>21220</v>
          </cell>
          <cell r="BO116">
            <v>33.520000000000003</v>
          </cell>
          <cell r="BP116">
            <v>21034</v>
          </cell>
          <cell r="BQ116">
            <v>32.31</v>
          </cell>
          <cell r="BR116">
            <v>1.55</v>
          </cell>
          <cell r="BS116" t="str">
            <v>t-CO2</v>
          </cell>
          <cell r="BT116">
            <v>0.64</v>
          </cell>
          <cell r="BU116" t="str">
            <v>目標を下回った</v>
          </cell>
          <cell r="BV116" t="str">
            <v>なし</v>
          </cell>
          <cell r="BW116" t="str">
            <v>増</v>
          </cell>
          <cell r="BX116" t="str">
            <v>高効率機器の導入を進めたが、原単位の特性上（1が最高）削減が僅かとなった。また、年度後半に原単位値が向上する冬季が含まれていないのも、削減が僅かとなる要因となった。</v>
          </cell>
          <cell r="BY116">
            <v>2018</v>
          </cell>
          <cell r="BZ116"/>
          <cell r="CA116"/>
          <cell r="CB116"/>
          <cell r="CC116"/>
          <cell r="CD116">
            <v>2021</v>
          </cell>
          <cell r="CE116"/>
          <cell r="CF116" t="str">
            <v/>
          </cell>
          <cell r="CG116"/>
          <cell r="CH116" t="str">
            <v/>
          </cell>
          <cell r="CI116"/>
          <cell r="CJ116" t="str">
            <v/>
          </cell>
          <cell r="CK116"/>
          <cell r="CL116">
            <v>2019</v>
          </cell>
          <cell r="CM116"/>
        </row>
        <row r="117">
          <cell r="B117" t="str">
            <v>136</v>
          </cell>
          <cell r="C117" t="str">
            <v>国立大学法人東京工業大学</v>
          </cell>
          <cell r="D117">
            <v>2019</v>
          </cell>
          <cell r="E117" t="str">
            <v>1号</v>
          </cell>
          <cell r="F117">
            <v>1081136</v>
          </cell>
          <cell r="G117">
            <v>1081136</v>
          </cell>
          <cell r="H117">
            <v>44755</v>
          </cell>
          <cell r="I117" t="str">
            <v>東京都目黒区大岡山二丁目１２番１号</v>
          </cell>
          <cell r="J117" t="str">
            <v>国立大学法人東京工業大学</v>
          </cell>
          <cell r="K117" t="str">
            <v xml:space="preserve">学長　益　一哉　 </v>
          </cell>
          <cell r="L117" t="str">
            <v>国立大学法人東京工業大学</v>
          </cell>
          <cell r="M117" t="str">
            <v xml:space="preserve">学長　益　一哉 </v>
          </cell>
          <cell r="N117" t="str">
            <v>東京都目黒区大岡山二丁目１２番１号</v>
          </cell>
          <cell r="O117" t="str">
            <v>Ｏ 教育、学習支援業</v>
          </cell>
          <cell r="P117" t="str">
            <v>８１ 学校教育</v>
          </cell>
          <cell r="Q117" t="str">
            <v>1号</v>
          </cell>
          <cell r="R117"/>
          <cell r="S117"/>
          <cell r="T117"/>
          <cell r="U117">
            <v>6795.7941068880009</v>
          </cell>
          <cell r="V117">
            <v>1</v>
          </cell>
          <cell r="W117">
            <v>1</v>
          </cell>
          <cell r="X117"/>
          <cell r="Y117">
            <v>2019</v>
          </cell>
          <cell r="Z117">
            <v>2021</v>
          </cell>
          <cell r="AA117">
            <v>2021</v>
          </cell>
          <cell r="AB117" t="str">
            <v>有</v>
          </cell>
          <cell r="AC117" t="str">
            <v>http://www.sisetu.titech.ac.jp/sisetu/05syouene/Ja/J04info/ondanka4.html</v>
          </cell>
          <cell r="AD117"/>
          <cell r="AE117"/>
          <cell r="AF117"/>
          <cell r="AG117"/>
          <cell r="AH117"/>
          <cell r="AI117"/>
          <cell r="AJ117">
            <v>2018</v>
          </cell>
          <cell r="AK117">
            <v>13018</v>
          </cell>
          <cell r="AL117">
            <v>12829</v>
          </cell>
          <cell r="AM117">
            <v>82.69</v>
          </cell>
          <cell r="AN117" t="str">
            <v>千㎡</v>
          </cell>
          <cell r="AO117">
            <v>2021</v>
          </cell>
          <cell r="AP117">
            <v>12627</v>
          </cell>
          <cell r="AQ117">
            <v>3</v>
          </cell>
          <cell r="AR117">
            <v>12444</v>
          </cell>
          <cell r="AS117">
            <v>3</v>
          </cell>
          <cell r="AT117">
            <v>80.209999999999994</v>
          </cell>
          <cell r="AU117" t="str">
            <v>千㎡</v>
          </cell>
          <cell r="AV117">
            <v>2.99</v>
          </cell>
          <cell r="AW117">
            <v>2019</v>
          </cell>
          <cell r="AX117">
            <v>12924</v>
          </cell>
          <cell r="AY117">
            <v>0.72</v>
          </cell>
          <cell r="AZ117">
            <v>11771</v>
          </cell>
          <cell r="BA117">
            <v>8.24</v>
          </cell>
          <cell r="BB117">
            <v>82.09</v>
          </cell>
          <cell r="BC117" t="str">
            <v>千㎡</v>
          </cell>
          <cell r="BD117">
            <v>0.72</v>
          </cell>
          <cell r="BE117">
            <v>2020</v>
          </cell>
          <cell r="BF117">
            <v>11750</v>
          </cell>
          <cell r="BG117">
            <v>9.74</v>
          </cell>
          <cell r="BH117">
            <v>9616</v>
          </cell>
          <cell r="BI117">
            <v>25.04</v>
          </cell>
          <cell r="BJ117">
            <v>74.64</v>
          </cell>
          <cell r="BK117" t="str">
            <v>千㎡</v>
          </cell>
          <cell r="BL117">
            <v>9.73</v>
          </cell>
          <cell r="BM117">
            <v>2021</v>
          </cell>
          <cell r="BN117">
            <v>12493</v>
          </cell>
          <cell r="BO117">
            <v>4.03</v>
          </cell>
          <cell r="BP117">
            <v>12331</v>
          </cell>
          <cell r="BQ117">
            <v>3.88</v>
          </cell>
          <cell r="BR117">
            <v>79.36</v>
          </cell>
          <cell r="BS117" t="str">
            <v>千㎡</v>
          </cell>
          <cell r="BT117">
            <v>4.0199999999999996</v>
          </cell>
          <cell r="BU117" t="str">
            <v>目標を上回った</v>
          </cell>
          <cell r="BV117" t="str">
            <v>なし</v>
          </cell>
          <cell r="BW117" t="str">
            <v>ほぼ変動無し</v>
          </cell>
          <cell r="BX117" t="str">
            <v>・新型コロナウィルス感染拡大防止対策による一部遠隔授業等
・節電と省エネガイドラインによる全学的省エネ推進
・高効率機器への更新等</v>
          </cell>
          <cell r="BY117">
            <v>2018</v>
          </cell>
          <cell r="BZ117"/>
          <cell r="CA117"/>
          <cell r="CB117"/>
          <cell r="CC117"/>
          <cell r="CD117">
            <v>2021</v>
          </cell>
          <cell r="CE117"/>
          <cell r="CF117" t="str">
            <v/>
          </cell>
          <cell r="CG117"/>
          <cell r="CH117" t="str">
            <v/>
          </cell>
          <cell r="CI117"/>
          <cell r="CJ117" t="str">
            <v/>
          </cell>
          <cell r="CK117"/>
          <cell r="CL117">
            <v>2019</v>
          </cell>
          <cell r="CM117"/>
        </row>
        <row r="118">
          <cell r="B118" t="str">
            <v>137</v>
          </cell>
          <cell r="C118" t="str">
            <v>株式会社横浜都市みらい</v>
          </cell>
          <cell r="D118">
            <v>2019</v>
          </cell>
          <cell r="E118" t="str">
            <v>1号</v>
          </cell>
          <cell r="F118">
            <v>1035137</v>
          </cell>
          <cell r="G118">
            <v>1035137</v>
          </cell>
          <cell r="H118">
            <v>44771</v>
          </cell>
          <cell r="I118" t="str">
            <v>横浜市都筑区荏田東四丁目10番4号</v>
          </cell>
          <cell r="J118" t="str">
            <v>株式会社横浜都市みらい</v>
          </cell>
          <cell r="K118" t="str">
            <v>代表取締役社長　椿　真吾</v>
          </cell>
          <cell r="L118" t="str">
            <v>株式会社横浜都市みらい</v>
          </cell>
          <cell r="M118" t="str">
            <v>代表取締役社長　椿　真吾</v>
          </cell>
          <cell r="N118" t="str">
            <v>横浜市都筑区荏田東四丁目10番4号</v>
          </cell>
          <cell r="O118" t="str">
            <v>Ｆ 電気・ガス・熱供給・水道業</v>
          </cell>
          <cell r="P118" t="str">
            <v>３５ 熱供給業</v>
          </cell>
          <cell r="Q118" t="str">
            <v>1号</v>
          </cell>
          <cell r="R118"/>
          <cell r="S118"/>
          <cell r="T118"/>
          <cell r="U118">
            <v>5707.8960239999997</v>
          </cell>
          <cell r="V118">
            <v>6</v>
          </cell>
          <cell r="W118">
            <v>2</v>
          </cell>
          <cell r="X118"/>
          <cell r="Y118">
            <v>2019</v>
          </cell>
          <cell r="Z118">
            <v>2021</v>
          </cell>
          <cell r="AA118">
            <v>2021</v>
          </cell>
          <cell r="AB118"/>
          <cell r="AC118"/>
          <cell r="AD118" t="str">
            <v>有</v>
          </cell>
          <cell r="AE118" t="str">
            <v>株式会社横浜都市みらい</v>
          </cell>
          <cell r="AF118" t="str">
            <v>横浜市都筑区荏田東四丁目10番4号</v>
          </cell>
          <cell r="AG118" t="str">
            <v>営業日の午前9時30分～午後5時00分</v>
          </cell>
          <cell r="AH118"/>
          <cell r="AI118"/>
          <cell r="AJ118">
            <v>2018</v>
          </cell>
          <cell r="AK118">
            <v>3051</v>
          </cell>
          <cell r="AL118">
            <v>3001</v>
          </cell>
          <cell r="AM118"/>
          <cell r="AN118"/>
          <cell r="AO118">
            <v>2021</v>
          </cell>
          <cell r="AP118">
            <v>2960</v>
          </cell>
          <cell r="AQ118">
            <v>2.98</v>
          </cell>
          <cell r="AR118">
            <v>2911</v>
          </cell>
          <cell r="AS118">
            <v>2.99</v>
          </cell>
          <cell r="AT118"/>
          <cell r="AU118"/>
          <cell r="AV118">
            <v>3</v>
          </cell>
          <cell r="AW118">
            <v>2019</v>
          </cell>
          <cell r="AX118">
            <v>2987</v>
          </cell>
          <cell r="AY118">
            <v>2.09</v>
          </cell>
          <cell r="AZ118">
            <v>2911</v>
          </cell>
          <cell r="BA118">
            <v>2.99</v>
          </cell>
          <cell r="BB118"/>
          <cell r="BC118" t="str">
            <v/>
          </cell>
          <cell r="BD118" t="str">
            <v/>
          </cell>
          <cell r="BE118">
            <v>2020</v>
          </cell>
          <cell r="BF118">
            <v>2761</v>
          </cell>
          <cell r="BG118">
            <v>9.5</v>
          </cell>
          <cell r="BH118">
            <v>2655</v>
          </cell>
          <cell r="BI118">
            <v>11.52</v>
          </cell>
          <cell r="BJ118"/>
          <cell r="BK118" t="str">
            <v/>
          </cell>
          <cell r="BL118" t="str">
            <v/>
          </cell>
          <cell r="BM118">
            <v>2021</v>
          </cell>
          <cell r="BN118">
            <v>2591</v>
          </cell>
          <cell r="BO118">
            <v>15.07</v>
          </cell>
          <cell r="BP118">
            <v>2580</v>
          </cell>
          <cell r="BQ118">
            <v>14.02</v>
          </cell>
          <cell r="BR118"/>
          <cell r="BS118" t="str">
            <v/>
          </cell>
          <cell r="BT118">
            <v>20.299999999999997</v>
          </cell>
          <cell r="BU118" t="str">
            <v>目標を上回った</v>
          </cell>
          <cell r="BV118" t="str">
            <v>なし</v>
          </cell>
          <cell r="BW118" t="str">
            <v>ほぼ変動無し</v>
          </cell>
          <cell r="BX118" t="str">
            <v>温室効果ガスの排出を抑制する効率的な熱製造を行った</v>
          </cell>
          <cell r="BY118">
            <v>2018</v>
          </cell>
          <cell r="BZ118"/>
          <cell r="CA118"/>
          <cell r="CB118"/>
          <cell r="CC118"/>
          <cell r="CD118">
            <v>2021</v>
          </cell>
          <cell r="CE118"/>
          <cell r="CF118" t="str">
            <v/>
          </cell>
          <cell r="CG118"/>
          <cell r="CH118" t="str">
            <v/>
          </cell>
          <cell r="CI118"/>
          <cell r="CJ118" t="str">
            <v/>
          </cell>
          <cell r="CK118"/>
          <cell r="CL118">
            <v>2019</v>
          </cell>
          <cell r="CM118"/>
        </row>
        <row r="119">
          <cell r="B119" t="str">
            <v>139</v>
          </cell>
          <cell r="C119" t="str">
            <v>学校法人聖マリアンナ医科大学</v>
          </cell>
          <cell r="D119">
            <v>2019</v>
          </cell>
          <cell r="E119" t="str">
            <v>1号</v>
          </cell>
          <cell r="F119">
            <v>1081139</v>
          </cell>
          <cell r="G119">
            <v>1081139</v>
          </cell>
          <cell r="H119">
            <v>44771</v>
          </cell>
          <cell r="I119" t="str">
            <v>神奈川県川崎市宮前区菅生２-１６-１</v>
          </cell>
          <cell r="J119" t="str">
            <v>学校法人聖マリアンナ医科大学</v>
          </cell>
          <cell r="K119" t="str">
            <v>理事長　明石　勝也</v>
          </cell>
          <cell r="L119" t="str">
            <v>学校法人聖マリアンナ医科大学</v>
          </cell>
          <cell r="M119" t="str">
            <v>理事長　明石　勝也</v>
          </cell>
          <cell r="N119" t="str">
            <v>神奈川県川崎市宮前区菅生２-１６-１</v>
          </cell>
          <cell r="O119" t="str">
            <v>Ｏ 教育、学習支援業</v>
          </cell>
          <cell r="P119" t="str">
            <v>８１ 学校教育</v>
          </cell>
          <cell r="Q119" t="str">
            <v>1号</v>
          </cell>
          <cell r="R119"/>
          <cell r="S119"/>
          <cell r="T119"/>
          <cell r="U119">
            <v>3110.2227659999999</v>
          </cell>
          <cell r="V119">
            <v>1</v>
          </cell>
          <cell r="W119">
            <v>1</v>
          </cell>
          <cell r="X119"/>
          <cell r="Y119">
            <v>2019</v>
          </cell>
          <cell r="Z119">
            <v>2021</v>
          </cell>
          <cell r="AA119">
            <v>2021</v>
          </cell>
          <cell r="AB119"/>
          <cell r="AC119"/>
          <cell r="AD119" t="str">
            <v>有</v>
          </cell>
          <cell r="AE119" t="str">
            <v>横浜市西部病院内　総務課</v>
          </cell>
          <cell r="AF119" t="str">
            <v>横浜市旭区矢指町1197-1</v>
          </cell>
          <cell r="AG119" t="str">
            <v>午前９時～午後４時</v>
          </cell>
          <cell r="AH119"/>
          <cell r="AI119"/>
          <cell r="AJ119">
            <v>2018</v>
          </cell>
          <cell r="AK119">
            <v>5763</v>
          </cell>
          <cell r="AL119">
            <v>5856</v>
          </cell>
          <cell r="AM119"/>
          <cell r="AN119"/>
          <cell r="AO119">
            <v>2021</v>
          </cell>
          <cell r="AP119">
            <v>5705</v>
          </cell>
          <cell r="AQ119">
            <v>1</v>
          </cell>
          <cell r="AR119">
            <v>5797</v>
          </cell>
          <cell r="AS119">
            <v>1</v>
          </cell>
          <cell r="AT119"/>
          <cell r="AU119"/>
          <cell r="AV119"/>
          <cell r="AW119">
            <v>2019</v>
          </cell>
          <cell r="AX119">
            <v>5803</v>
          </cell>
          <cell r="AY119">
            <v>-0.7</v>
          </cell>
          <cell r="AZ119">
            <v>5933</v>
          </cell>
          <cell r="BA119">
            <v>-1.32</v>
          </cell>
          <cell r="BB119"/>
          <cell r="BC119" t="str">
            <v/>
          </cell>
          <cell r="BD119" t="str">
            <v/>
          </cell>
          <cell r="BE119">
            <v>2020</v>
          </cell>
          <cell r="BF119">
            <v>5843</v>
          </cell>
          <cell r="BG119">
            <v>-1.39</v>
          </cell>
          <cell r="BH119">
            <v>5778</v>
          </cell>
          <cell r="BI119">
            <v>1.33</v>
          </cell>
          <cell r="BJ119"/>
          <cell r="BK119" t="str">
            <v/>
          </cell>
          <cell r="BL119" t="str">
            <v/>
          </cell>
          <cell r="BM119">
            <v>2021</v>
          </cell>
          <cell r="BN119">
            <v>5515</v>
          </cell>
          <cell r="BO119">
            <v>4.3</v>
          </cell>
          <cell r="BP119">
            <v>5571</v>
          </cell>
          <cell r="BQ119">
            <v>4.8600000000000003</v>
          </cell>
          <cell r="BR119"/>
          <cell r="BS119" t="str">
            <v/>
          </cell>
          <cell r="BT119" t="str">
            <v/>
          </cell>
          <cell r="BU119" t="str">
            <v>目標を上回った</v>
          </cell>
          <cell r="BV119" t="str">
            <v>なし</v>
          </cell>
          <cell r="BW119" t="str">
            <v>ほぼ変動無し</v>
          </cell>
          <cell r="BX119"/>
          <cell r="BY119">
            <v>2018</v>
          </cell>
          <cell r="BZ119"/>
          <cell r="CA119"/>
          <cell r="CB119"/>
          <cell r="CC119"/>
          <cell r="CD119">
            <v>2021</v>
          </cell>
          <cell r="CE119"/>
          <cell r="CF119" t="str">
            <v/>
          </cell>
          <cell r="CG119"/>
          <cell r="CH119" t="str">
            <v/>
          </cell>
          <cell r="CI119"/>
          <cell r="CJ119" t="str">
            <v/>
          </cell>
          <cell r="CK119"/>
          <cell r="CL119">
            <v>2019</v>
          </cell>
          <cell r="CM119"/>
        </row>
        <row r="120">
          <cell r="B120" t="str">
            <v>140</v>
          </cell>
          <cell r="C120" t="str">
            <v>学校法人慶應義塾</v>
          </cell>
          <cell r="D120">
            <v>2019</v>
          </cell>
          <cell r="E120" t="str">
            <v>1号</v>
          </cell>
          <cell r="F120">
            <v>1081140</v>
          </cell>
          <cell r="G120">
            <v>1081140</v>
          </cell>
          <cell r="H120"/>
          <cell r="I120" t="str">
            <v>東京都港区三田二丁目１５番４５号</v>
          </cell>
          <cell r="J120" t="str">
            <v>学校法人慶應義塾</v>
          </cell>
          <cell r="K120" t="str">
            <v>理事長　伊藤　公平</v>
          </cell>
          <cell r="L120" t="str">
            <v>学校法人慶應義塾</v>
          </cell>
          <cell r="M120" t="str">
            <v>理事長　伊藤　公平</v>
          </cell>
          <cell r="N120" t="str">
            <v>東京都港区三田二丁目１５番４５号</v>
          </cell>
          <cell r="O120" t="str">
            <v>Ｏ 教育、学習支援業</v>
          </cell>
          <cell r="P120" t="str">
            <v>８１ 学校教育</v>
          </cell>
          <cell r="Q120" t="str">
            <v>1号</v>
          </cell>
          <cell r="R120"/>
          <cell r="S120"/>
          <cell r="T120"/>
          <cell r="U120">
            <v>10626.207225696002</v>
          </cell>
          <cell r="V120">
            <v>13</v>
          </cell>
          <cell r="W120">
            <v>2</v>
          </cell>
          <cell r="X120"/>
          <cell r="Y120">
            <v>2019</v>
          </cell>
          <cell r="Z120">
            <v>2021</v>
          </cell>
          <cell r="AA120">
            <v>2021</v>
          </cell>
          <cell r="AB120"/>
          <cell r="AC120"/>
          <cell r="AD120" t="str">
            <v>有</v>
          </cell>
          <cell r="AE120" t="str">
            <v>日吉キャンパス事務センター</v>
          </cell>
          <cell r="AF120" t="str">
            <v>神奈川県横浜市港北区日吉四丁目１番１号</v>
          </cell>
          <cell r="AG120" t="str">
            <v>９：００～１６：００（平日のみ）</v>
          </cell>
          <cell r="AH120"/>
          <cell r="AI120"/>
          <cell r="AJ120">
            <v>2018</v>
          </cell>
          <cell r="AK120">
            <v>20105</v>
          </cell>
          <cell r="AL120">
            <v>19672</v>
          </cell>
          <cell r="AM120"/>
          <cell r="AN120"/>
          <cell r="AO120">
            <v>2021</v>
          </cell>
          <cell r="AP120">
            <v>19502</v>
          </cell>
          <cell r="AQ120">
            <v>2.99</v>
          </cell>
          <cell r="AR120">
            <v>19081</v>
          </cell>
          <cell r="AS120">
            <v>3</v>
          </cell>
          <cell r="AT120"/>
          <cell r="AU120"/>
          <cell r="AV120"/>
          <cell r="AW120">
            <v>2019</v>
          </cell>
          <cell r="AX120">
            <v>19779</v>
          </cell>
          <cell r="AY120">
            <v>1.62</v>
          </cell>
          <cell r="AZ120">
            <v>19109</v>
          </cell>
          <cell r="BA120">
            <v>2.86</v>
          </cell>
          <cell r="BB120"/>
          <cell r="BC120" t="str">
            <v/>
          </cell>
          <cell r="BD120" t="str">
            <v/>
          </cell>
          <cell r="BE120">
            <v>2020</v>
          </cell>
          <cell r="BF120">
            <v>17862</v>
          </cell>
          <cell r="BG120">
            <v>11.15</v>
          </cell>
          <cell r="BH120">
            <v>16858</v>
          </cell>
          <cell r="BI120">
            <v>14.3</v>
          </cell>
          <cell r="BJ120"/>
          <cell r="BK120" t="str">
            <v/>
          </cell>
          <cell r="BL120" t="str">
            <v/>
          </cell>
          <cell r="BM120">
            <v>2021</v>
          </cell>
          <cell r="BN120">
            <v>19210</v>
          </cell>
          <cell r="BO120">
            <v>4.45</v>
          </cell>
          <cell r="BP120">
            <v>19017</v>
          </cell>
          <cell r="BQ120">
            <v>3.32</v>
          </cell>
          <cell r="BR120"/>
          <cell r="BS120" t="str">
            <v/>
          </cell>
          <cell r="BT120" t="str">
            <v/>
          </cell>
          <cell r="BU120" t="str">
            <v>目標を上回った</v>
          </cell>
          <cell r="BV120" t="str">
            <v>なし</v>
          </cell>
          <cell r="BW120" t="str">
            <v>ほぼ変動無し</v>
          </cell>
          <cell r="BX120"/>
          <cell r="BY120">
            <v>2018</v>
          </cell>
          <cell r="BZ120"/>
          <cell r="CA120"/>
          <cell r="CB120"/>
          <cell r="CC120"/>
          <cell r="CD120">
            <v>2021</v>
          </cell>
          <cell r="CE120"/>
          <cell r="CF120" t="str">
            <v/>
          </cell>
          <cell r="CG120"/>
          <cell r="CH120" t="str">
            <v/>
          </cell>
          <cell r="CI120"/>
          <cell r="CJ120" t="str">
            <v/>
          </cell>
          <cell r="CK120"/>
          <cell r="CL120">
            <v>2019</v>
          </cell>
          <cell r="CM120"/>
        </row>
        <row r="121">
          <cell r="B121" t="str">
            <v>141</v>
          </cell>
          <cell r="C121" t="str">
            <v>ＪＦＥエンジニアリング株式会社</v>
          </cell>
          <cell r="D121">
            <v>2019</v>
          </cell>
          <cell r="E121" t="str">
            <v>1号3号</v>
          </cell>
          <cell r="F121">
            <v>1306141</v>
          </cell>
          <cell r="G121">
            <v>1306141</v>
          </cell>
          <cell r="H121">
            <v>44756</v>
          </cell>
          <cell r="I121" t="str">
            <v>横浜市鶴見区末広町二丁目１番地</v>
          </cell>
          <cell r="J121" t="str">
            <v>ＪＦＥエンジニアリング株式会社</v>
          </cell>
          <cell r="K121" t="str">
            <v>横浜本社　常務執行役員  藤森  拓也</v>
          </cell>
          <cell r="L121" t="str">
            <v>ＪＦＥエンジニアリング株式会社</v>
          </cell>
          <cell r="M121" t="str">
            <v>代表取締役社長  大下  元</v>
          </cell>
          <cell r="N121" t="str">
            <v>東京都千代田区内幸町二丁目２番３号</v>
          </cell>
          <cell r="O121" t="str">
            <v>Ｅ 製造業</v>
          </cell>
          <cell r="P121" t="str">
            <v>２５ はん用機械器具製造業</v>
          </cell>
          <cell r="Q121" t="str">
            <v>1号</v>
          </cell>
          <cell r="R121"/>
          <cell r="S121" t="str">
            <v>3号</v>
          </cell>
          <cell r="T121"/>
          <cell r="U121">
            <v>3664.7556808140002</v>
          </cell>
          <cell r="V121">
            <v>2</v>
          </cell>
          <cell r="W121">
            <v>1</v>
          </cell>
          <cell r="X121">
            <v>378</v>
          </cell>
          <cell r="Y121">
            <v>2019</v>
          </cell>
          <cell r="Z121">
            <v>2021</v>
          </cell>
          <cell r="AA121">
            <v>2021</v>
          </cell>
          <cell r="AB121"/>
          <cell r="AC121"/>
          <cell r="AD121" t="str">
            <v>有</v>
          </cell>
          <cell r="AE121" t="str">
            <v>JFEエンジニアリング(株)横浜本社　総務部 不動産・施設管理室</v>
          </cell>
          <cell r="AF121" t="str">
            <v>横浜市鶴見区末広町二丁目１番地</v>
          </cell>
          <cell r="AG121" t="str">
            <v>９：００ ～ １６：００（稼働日に限る）</v>
          </cell>
          <cell r="AH121"/>
          <cell r="AI121"/>
          <cell r="AJ121">
            <v>2018</v>
          </cell>
          <cell r="AK121">
            <v>5735</v>
          </cell>
          <cell r="AL121">
            <v>8616</v>
          </cell>
          <cell r="AM121">
            <v>1551.26</v>
          </cell>
          <cell r="AN121" t="str">
            <v>千人</v>
          </cell>
          <cell r="AO121">
            <v>2021</v>
          </cell>
          <cell r="AP121">
            <v>5563</v>
          </cell>
          <cell r="AQ121">
            <v>2.99</v>
          </cell>
          <cell r="AR121">
            <v>8358</v>
          </cell>
          <cell r="AS121">
            <v>2.99</v>
          </cell>
          <cell r="AT121">
            <v>1504.72</v>
          </cell>
          <cell r="AU121" t="str">
            <v>千人</v>
          </cell>
          <cell r="AV121">
            <v>3</v>
          </cell>
          <cell r="AW121">
            <v>2019</v>
          </cell>
          <cell r="AX121">
            <v>5550</v>
          </cell>
          <cell r="AY121">
            <v>3.22</v>
          </cell>
          <cell r="AZ121">
            <v>8341</v>
          </cell>
          <cell r="BA121">
            <v>3.19</v>
          </cell>
          <cell r="BB121">
            <v>1456.69</v>
          </cell>
          <cell r="BC121" t="str">
            <v>千人</v>
          </cell>
          <cell r="BD121">
            <v>6.09</v>
          </cell>
          <cell r="BE121">
            <v>2020</v>
          </cell>
          <cell r="BF121">
            <v>4963</v>
          </cell>
          <cell r="BG121">
            <v>13.46</v>
          </cell>
          <cell r="BH121">
            <v>8177</v>
          </cell>
          <cell r="BI121">
            <v>5.09</v>
          </cell>
          <cell r="BJ121">
            <v>1320.3</v>
          </cell>
          <cell r="BK121" t="str">
            <v>千人</v>
          </cell>
          <cell r="BL121">
            <v>14.88</v>
          </cell>
          <cell r="BM121">
            <v>2021</v>
          </cell>
          <cell r="BN121">
            <v>3665</v>
          </cell>
          <cell r="BO121">
            <v>36.090000000000003</v>
          </cell>
          <cell r="BP121">
            <v>913</v>
          </cell>
          <cell r="BQ121">
            <v>89.4</v>
          </cell>
          <cell r="BR121">
            <v>972.15</v>
          </cell>
          <cell r="BS121" t="str">
            <v>千人</v>
          </cell>
          <cell r="BT121">
            <v>37.33</v>
          </cell>
          <cell r="BU121" t="str">
            <v>目標を上回った</v>
          </cell>
          <cell r="BV121" t="str">
            <v>なし</v>
          </cell>
          <cell r="BW121" t="str">
            <v>増</v>
          </cell>
          <cell r="BX121" t="str">
            <v>電力供給アーバンエナジー社、2021年4月よりゼロエミッション化(調整後排出係数ゼロ)</v>
          </cell>
          <cell r="BY121">
            <v>2018</v>
          </cell>
          <cell r="BZ121">
            <v>917</v>
          </cell>
          <cell r="CA121">
            <v>917</v>
          </cell>
          <cell r="CB121">
            <v>0.16</v>
          </cell>
          <cell r="CC121" t="str">
            <v>千km</v>
          </cell>
          <cell r="CD121">
            <v>2021</v>
          </cell>
          <cell r="CE121">
            <v>889</v>
          </cell>
          <cell r="CF121">
            <v>3.05</v>
          </cell>
          <cell r="CG121">
            <v>889</v>
          </cell>
          <cell r="CH121">
            <v>3.05</v>
          </cell>
          <cell r="CI121">
            <v>0.155</v>
          </cell>
          <cell r="CJ121" t="str">
            <v>千km</v>
          </cell>
          <cell r="CK121">
            <v>3.12</v>
          </cell>
          <cell r="CL121">
            <v>2019</v>
          </cell>
          <cell r="CM121">
            <v>1007</v>
          </cell>
        </row>
        <row r="122">
          <cell r="B122" t="str">
            <v>143</v>
          </cell>
          <cell r="C122" t="str">
            <v>相鉄ホテル株式会社</v>
          </cell>
          <cell r="D122">
            <v>2019</v>
          </cell>
          <cell r="E122" t="str">
            <v>1号</v>
          </cell>
          <cell r="F122">
            <v>1075143</v>
          </cell>
          <cell r="G122">
            <v>1075143</v>
          </cell>
          <cell r="H122">
            <v>44773</v>
          </cell>
          <cell r="I122" t="str">
            <v>神奈川県横浜市西区
北幸一丁目3番23号</v>
          </cell>
          <cell r="J122" t="str">
            <v>相鉄ホテル株式会社</v>
          </cell>
          <cell r="K122" t="str">
            <v>代表取締役社長　加藤　尊正</v>
          </cell>
          <cell r="L122" t="str">
            <v>相鉄ホテル株式会社</v>
          </cell>
          <cell r="M122" t="str">
            <v>代表取締役社長　加藤　尊正</v>
          </cell>
          <cell r="N122" t="str">
            <v>神奈川県横浜市西区北幸一丁目3番23号</v>
          </cell>
          <cell r="O122" t="str">
            <v>Ｍ 宿泊業、飲食サービス業</v>
          </cell>
          <cell r="P122" t="str">
            <v>７５ 宿泊業</v>
          </cell>
          <cell r="Q122" t="str">
            <v>1号</v>
          </cell>
          <cell r="R122"/>
          <cell r="S122"/>
          <cell r="T122"/>
          <cell r="U122">
            <v>3141.6301380000004</v>
          </cell>
          <cell r="V122">
            <v>1</v>
          </cell>
          <cell r="W122">
            <v>1</v>
          </cell>
          <cell r="X122"/>
          <cell r="Y122">
            <v>2019</v>
          </cell>
          <cell r="Z122">
            <v>2021</v>
          </cell>
          <cell r="AA122">
            <v>2021</v>
          </cell>
          <cell r="AB122"/>
          <cell r="AC122"/>
          <cell r="AD122" t="str">
            <v>有</v>
          </cell>
          <cell r="AE122" t="str">
            <v>相鉄ホテル株式会社運営管理部施設</v>
          </cell>
          <cell r="AF122" t="str">
            <v>神奈川県横浜市西区北幸一丁目3番23号
　　　　　　横浜ﾍﾞｲｼｪﾗﾄﾝ ﾎﾃﾙ&amp;ﾀﾜｰｽﾞ7F　運営管理部施設</v>
          </cell>
          <cell r="AG122" t="str">
            <v>　9:00～18:00</v>
          </cell>
          <cell r="AH122"/>
          <cell r="AI122"/>
          <cell r="AJ122">
            <v>2018</v>
          </cell>
          <cell r="AK122">
            <v>6971</v>
          </cell>
          <cell r="AL122">
            <v>6861</v>
          </cell>
          <cell r="AM122"/>
          <cell r="AN122"/>
          <cell r="AO122">
            <v>2021</v>
          </cell>
          <cell r="AP122">
            <v>6901.29</v>
          </cell>
          <cell r="AQ122">
            <v>1</v>
          </cell>
          <cell r="AR122">
            <v>6792.39</v>
          </cell>
          <cell r="AS122">
            <v>0.99</v>
          </cell>
          <cell r="AT122"/>
          <cell r="AU122"/>
          <cell r="AV122"/>
          <cell r="AW122">
            <v>2019</v>
          </cell>
          <cell r="AX122">
            <v>6621</v>
          </cell>
          <cell r="AY122">
            <v>5.0199999999999996</v>
          </cell>
          <cell r="AZ122">
            <v>6457</v>
          </cell>
          <cell r="BA122">
            <v>5.88</v>
          </cell>
          <cell r="BB122"/>
          <cell r="BC122" t="str">
            <v/>
          </cell>
          <cell r="BD122" t="str">
            <v/>
          </cell>
          <cell r="BE122">
            <v>2020</v>
          </cell>
          <cell r="BF122">
            <v>5348</v>
          </cell>
          <cell r="BG122">
            <v>23.28</v>
          </cell>
          <cell r="BH122">
            <v>5129</v>
          </cell>
          <cell r="BI122">
            <v>25.24</v>
          </cell>
          <cell r="BJ122"/>
          <cell r="BK122" t="str">
            <v/>
          </cell>
          <cell r="BL122" t="str">
            <v/>
          </cell>
          <cell r="BM122">
            <v>2021</v>
          </cell>
          <cell r="BN122">
            <v>5559</v>
          </cell>
          <cell r="BO122">
            <v>20.25</v>
          </cell>
          <cell r="BP122">
            <v>5454</v>
          </cell>
          <cell r="BQ122">
            <v>20.5</v>
          </cell>
          <cell r="BR122"/>
          <cell r="BS122" t="str">
            <v/>
          </cell>
          <cell r="BT122" t="str">
            <v/>
          </cell>
          <cell r="BU122" t="str">
            <v>目標を上回った</v>
          </cell>
          <cell r="BV122" t="str">
            <v>なし</v>
          </cell>
          <cell r="BW122" t="str">
            <v>減</v>
          </cell>
          <cell r="BX122" t="str">
            <v>新型コロナウィルス感染拡大の影響により、基準年度の2018年度と2021年度を比較して年間の宿泊客数は43.5％の減少、飲食・宴会利用客数は56.6％の減少となった。</v>
          </cell>
          <cell r="BY122">
            <v>2018</v>
          </cell>
          <cell r="BZ122"/>
          <cell r="CA122"/>
          <cell r="CB122"/>
          <cell r="CC122"/>
          <cell r="CD122">
            <v>2021</v>
          </cell>
          <cell r="CE122"/>
          <cell r="CF122" t="str">
            <v/>
          </cell>
          <cell r="CG122"/>
          <cell r="CH122" t="str">
            <v/>
          </cell>
          <cell r="CI122"/>
          <cell r="CJ122" t="str">
            <v/>
          </cell>
          <cell r="CK122"/>
          <cell r="CL122">
            <v>2019</v>
          </cell>
          <cell r="CM122"/>
        </row>
        <row r="123">
          <cell r="B123" t="str">
            <v>144</v>
          </cell>
          <cell r="C123" t="str">
            <v>東急バス株式会社</v>
          </cell>
          <cell r="D123">
            <v>2019</v>
          </cell>
          <cell r="E123" t="str">
            <v>3号</v>
          </cell>
          <cell r="F123">
            <v>3043144</v>
          </cell>
          <cell r="G123">
            <v>3043144</v>
          </cell>
          <cell r="H123">
            <v>44764</v>
          </cell>
          <cell r="I123" t="str">
            <v>東京都目黒区東山三丁目８番１号</v>
          </cell>
          <cell r="J123" t="str">
            <v>東急バス株式会社</v>
          </cell>
          <cell r="K123" t="str">
            <v>取締役社長　古川　卓</v>
          </cell>
          <cell r="L123" t="str">
            <v>東急バス株式会社</v>
          </cell>
          <cell r="M123" t="str">
            <v>取締役社長　古川　卓</v>
          </cell>
          <cell r="N123" t="str">
            <v>東京都目黒区東山三丁目８番１号</v>
          </cell>
          <cell r="O123" t="str">
            <v>Ｈ 運輸業、郵便業</v>
          </cell>
          <cell r="P123" t="str">
            <v>４３ 道路旅客運送業</v>
          </cell>
          <cell r="Q123"/>
          <cell r="R123"/>
          <cell r="S123" t="str">
            <v>3号</v>
          </cell>
          <cell r="T123"/>
          <cell r="U123"/>
          <cell r="V123"/>
          <cell r="W123"/>
          <cell r="X123">
            <v>287</v>
          </cell>
          <cell r="Y123">
            <v>2019</v>
          </cell>
          <cell r="Z123">
            <v>2021</v>
          </cell>
          <cell r="AA123">
            <v>2021</v>
          </cell>
          <cell r="AB123"/>
          <cell r="AC123"/>
          <cell r="AD123" t="str">
            <v>有</v>
          </cell>
          <cell r="AE123" t="str">
            <v>東急バス株式会社　本社　（サステナブル推進部）</v>
          </cell>
          <cell r="AF123" t="str">
            <v>東京都目黒区東山３－８－１　東急池尻大橋ビル４Ｆ</v>
          </cell>
          <cell r="AG123" t="str">
            <v>平日　9時30分～12時30分／13時15分～18時10分</v>
          </cell>
          <cell r="AH123"/>
          <cell r="AI123"/>
          <cell r="AJ123">
            <v>2018</v>
          </cell>
          <cell r="AK123"/>
          <cell r="AL123"/>
          <cell r="AM123"/>
          <cell r="AN123"/>
          <cell r="AO123">
            <v>2021</v>
          </cell>
          <cell r="AP123"/>
          <cell r="AQ123" t="str">
            <v/>
          </cell>
          <cell r="AR123"/>
          <cell r="AS123" t="str">
            <v/>
          </cell>
          <cell r="AT123"/>
          <cell r="AU123"/>
          <cell r="AV123"/>
          <cell r="AW123">
            <v>2019</v>
          </cell>
          <cell r="AX123"/>
          <cell r="AY123" t="str">
            <v/>
          </cell>
          <cell r="AZ123" t="str">
            <v/>
          </cell>
          <cell r="BA123" t="str">
            <v/>
          </cell>
          <cell r="BB123"/>
          <cell r="BC123" t="str">
            <v/>
          </cell>
          <cell r="BD123" t="str">
            <v/>
          </cell>
          <cell r="BE123">
            <v>2020</v>
          </cell>
          <cell r="BF123"/>
          <cell r="BG123" t="str">
            <v/>
          </cell>
          <cell r="BH123" t="str">
            <v/>
          </cell>
          <cell r="BI123" t="str">
            <v/>
          </cell>
          <cell r="BJ123"/>
          <cell r="BK123" t="str">
            <v/>
          </cell>
          <cell r="BL123" t="str">
            <v/>
          </cell>
          <cell r="BM123">
            <v>2021</v>
          </cell>
          <cell r="BN123"/>
          <cell r="BO123" t="str">
            <v/>
          </cell>
          <cell r="BP123" t="str">
            <v/>
          </cell>
          <cell r="BQ123" t="str">
            <v/>
          </cell>
          <cell r="BR123"/>
          <cell r="BS123" t="str">
            <v/>
          </cell>
          <cell r="BT123" t="str">
            <v/>
          </cell>
          <cell r="BU123" t="str">
            <v/>
          </cell>
          <cell r="BV123" t="str">
            <v/>
          </cell>
          <cell r="BW123" t="str">
            <v/>
          </cell>
          <cell r="BX123"/>
          <cell r="BY123">
            <v>2018</v>
          </cell>
          <cell r="BZ123">
            <v>12290</v>
          </cell>
          <cell r="CA123">
            <v>12290</v>
          </cell>
          <cell r="CB123"/>
          <cell r="CC123"/>
          <cell r="CD123">
            <v>2021</v>
          </cell>
          <cell r="CE123">
            <v>12216</v>
          </cell>
          <cell r="CF123">
            <v>0.6</v>
          </cell>
          <cell r="CG123">
            <v>12216</v>
          </cell>
          <cell r="CH123">
            <v>0.6</v>
          </cell>
          <cell r="CI123"/>
          <cell r="CJ123" t="str">
            <v/>
          </cell>
          <cell r="CK123"/>
          <cell r="CL123">
            <v>2019</v>
          </cell>
          <cell r="CM123">
            <v>12102</v>
          </cell>
        </row>
        <row r="124">
          <cell r="B124" t="str">
            <v>147</v>
          </cell>
          <cell r="C124" t="str">
            <v>東京液化酸素株式会社</v>
          </cell>
          <cell r="D124">
            <v>2019</v>
          </cell>
          <cell r="E124" t="str">
            <v>1号</v>
          </cell>
          <cell r="F124">
            <v>1016147</v>
          </cell>
          <cell r="G124">
            <v>1016147</v>
          </cell>
          <cell r="H124">
            <v>44762</v>
          </cell>
          <cell r="I124" t="str">
            <v>神奈川県横浜市磯子区新磯子町３０番の１</v>
          </cell>
          <cell r="J124" t="str">
            <v>東京液化酸素株式会社</v>
          </cell>
          <cell r="K124" t="str">
            <v>代表取締役社長　平田　有　</v>
          </cell>
          <cell r="L124" t="str">
            <v>東京液化酸素株式会社</v>
          </cell>
          <cell r="M124" t="str">
            <v>代表取締役社長　平田　有</v>
          </cell>
          <cell r="N124" t="str">
            <v>神奈川県横浜市磯子区新磯子町３０番の１</v>
          </cell>
          <cell r="O124" t="str">
            <v>Ｅ 製造業</v>
          </cell>
          <cell r="P124" t="str">
            <v>１６ 化学工業</v>
          </cell>
          <cell r="Q124" t="str">
            <v>1号</v>
          </cell>
          <cell r="R124"/>
          <cell r="S124"/>
          <cell r="T124"/>
          <cell r="U124">
            <v>15629.009186129999</v>
          </cell>
          <cell r="V124">
            <v>1</v>
          </cell>
          <cell r="W124">
            <v>1</v>
          </cell>
          <cell r="X124"/>
          <cell r="Y124">
            <v>2019</v>
          </cell>
          <cell r="Z124">
            <v>2021</v>
          </cell>
          <cell r="AA124">
            <v>2021</v>
          </cell>
          <cell r="AB124"/>
          <cell r="AC124"/>
          <cell r="AD124" t="str">
            <v>有</v>
          </cell>
          <cell r="AE124" t="str">
            <v>事務所窓口</v>
          </cell>
          <cell r="AF124" t="str">
            <v>横浜市磯子区新磯子町３０番の１</v>
          </cell>
          <cell r="AG124" t="str">
            <v>土日、祝日、当社指定休日を除いた平日の９時－１２時、１３時－１７時</v>
          </cell>
          <cell r="AH124"/>
          <cell r="AI124"/>
          <cell r="AJ124">
            <v>2018</v>
          </cell>
          <cell r="AK124">
            <v>29011</v>
          </cell>
          <cell r="AL124">
            <v>28225</v>
          </cell>
          <cell r="AM124">
            <v>184.34</v>
          </cell>
          <cell r="AN124" t="str">
            <v>百万Ｎｍ3</v>
          </cell>
          <cell r="AO124">
            <v>2021</v>
          </cell>
          <cell r="AP124">
            <v>28924</v>
          </cell>
          <cell r="AQ124">
            <v>0.28999999999999998</v>
          </cell>
          <cell r="AR124">
            <v>28140</v>
          </cell>
          <cell r="AS124">
            <v>0.3</v>
          </cell>
          <cell r="AT124">
            <v>183.79</v>
          </cell>
          <cell r="AU124" t="str">
            <v>百万Ｎｍ3</v>
          </cell>
          <cell r="AV124">
            <v>0.28999999999999998</v>
          </cell>
          <cell r="AW124">
            <v>2019</v>
          </cell>
          <cell r="AX124">
            <v>29273</v>
          </cell>
          <cell r="AY124">
            <v>-0.91</v>
          </cell>
          <cell r="AZ124">
            <v>28052</v>
          </cell>
          <cell r="BA124">
            <v>0.61</v>
          </cell>
          <cell r="BB124">
            <v>183.64</v>
          </cell>
          <cell r="BC124" t="str">
            <v>百万Ｎｍ3</v>
          </cell>
          <cell r="BD124">
            <v>0.37</v>
          </cell>
          <cell r="BE124">
            <v>2020</v>
          </cell>
          <cell r="BF124">
            <v>29295</v>
          </cell>
          <cell r="BG124">
            <v>-0.98</v>
          </cell>
          <cell r="BH124">
            <v>27297</v>
          </cell>
          <cell r="BI124">
            <v>3.28</v>
          </cell>
          <cell r="BJ124">
            <v>187.77</v>
          </cell>
          <cell r="BK124" t="str">
            <v>百万Ｎｍ3</v>
          </cell>
          <cell r="BL124">
            <v>-1.87</v>
          </cell>
          <cell r="BM124">
            <v>2021</v>
          </cell>
          <cell r="BN124">
            <v>28141</v>
          </cell>
          <cell r="BO124">
            <v>2.99</v>
          </cell>
          <cell r="BP124">
            <v>27897</v>
          </cell>
          <cell r="BQ124">
            <v>1.1599999999999999</v>
          </cell>
          <cell r="BR124">
            <v>175.01</v>
          </cell>
          <cell r="BS124" t="str">
            <v>百万Ｎｍ3</v>
          </cell>
          <cell r="BT124">
            <v>5.0599999999999996</v>
          </cell>
          <cell r="BU124" t="str">
            <v>目標を上回った</v>
          </cell>
          <cell r="BV124" t="str">
            <v>なし</v>
          </cell>
          <cell r="BW124" t="str">
            <v>増</v>
          </cell>
          <cell r="BX124" t="str">
            <v>・照明設備のLED化による省電力対策を実施中（2022年度中に場内全ての照明がLED灯となる）
・生産量増加によるﾌﾟﾗﾝﾄ高稼働状態が継続した</v>
          </cell>
          <cell r="BY124">
            <v>2018</v>
          </cell>
          <cell r="BZ124"/>
          <cell r="CA124"/>
          <cell r="CB124"/>
          <cell r="CC124"/>
          <cell r="CD124">
            <v>2021</v>
          </cell>
          <cell r="CE124"/>
          <cell r="CF124" t="str">
            <v/>
          </cell>
          <cell r="CG124"/>
          <cell r="CH124" t="str">
            <v/>
          </cell>
          <cell r="CI124"/>
          <cell r="CJ124" t="str">
            <v/>
          </cell>
          <cell r="CK124"/>
          <cell r="CL124">
            <v>2019</v>
          </cell>
          <cell r="CM124"/>
        </row>
        <row r="125">
          <cell r="B125" t="str">
            <v>148</v>
          </cell>
          <cell r="C125" t="str">
            <v>日揮ホールディングス株式会社</v>
          </cell>
          <cell r="D125">
            <v>2019</v>
          </cell>
          <cell r="E125" t="str">
            <v>1号</v>
          </cell>
          <cell r="F125">
            <v>1006148</v>
          </cell>
          <cell r="G125">
            <v>1006148</v>
          </cell>
          <cell r="H125"/>
          <cell r="I125" t="str">
            <v>横浜市西区みなとみらい2-3-1</v>
          </cell>
          <cell r="J125" t="str">
            <v>日揮ホールディングス株式会社</v>
          </cell>
          <cell r="K125" t="str">
            <v>代表取締役社長　石塚　忠</v>
          </cell>
          <cell r="L125" t="str">
            <v>日揮ホールディングス株式会社</v>
          </cell>
          <cell r="M125" t="str">
            <v>代表取締役社長　石塚　忠</v>
          </cell>
          <cell r="N125" t="str">
            <v>神奈川県横浜市西区みなとみらい２－３－１</v>
          </cell>
          <cell r="O125" t="str">
            <v>Ｄ 建設業</v>
          </cell>
          <cell r="P125" t="str">
            <v>０６ 総合工事業</v>
          </cell>
          <cell r="Q125" t="str">
            <v>1号</v>
          </cell>
          <cell r="R125"/>
          <cell r="S125"/>
          <cell r="T125"/>
          <cell r="U125">
            <v>2398.9936499999999</v>
          </cell>
          <cell r="V125">
            <v>2</v>
          </cell>
          <cell r="W125">
            <v>1</v>
          </cell>
          <cell r="X125"/>
          <cell r="Y125">
            <v>2019</v>
          </cell>
          <cell r="Z125">
            <v>2021</v>
          </cell>
          <cell r="AA125">
            <v>2021</v>
          </cell>
          <cell r="AB125"/>
          <cell r="AC125"/>
          <cell r="AD125" t="str">
            <v>有</v>
          </cell>
          <cell r="AE125" t="str">
            <v>日揮ホールディングス横浜本社内　地下2階　環境センター</v>
          </cell>
          <cell r="AF125" t="str">
            <v>横浜市西区みなとみらい2－3－1</v>
          </cell>
          <cell r="AG125" t="str">
            <v>10:00～17:00　(土日祝日を除く)</v>
          </cell>
          <cell r="AH125"/>
          <cell r="AI125"/>
          <cell r="AJ125">
            <v>2018</v>
          </cell>
          <cell r="AK125">
            <v>4990</v>
          </cell>
          <cell r="AL125">
            <v>4899</v>
          </cell>
          <cell r="AM125">
            <v>69.98</v>
          </cell>
          <cell r="AN125" t="str">
            <v>千ｍ2</v>
          </cell>
          <cell r="AO125">
            <v>2021</v>
          </cell>
          <cell r="AP125">
            <v>4840</v>
          </cell>
          <cell r="AQ125">
            <v>3</v>
          </cell>
          <cell r="AR125">
            <v>4752</v>
          </cell>
          <cell r="AS125">
            <v>3</v>
          </cell>
          <cell r="AT125">
            <v>67.915000000000006</v>
          </cell>
          <cell r="AU125" t="str">
            <v>千ｍ2</v>
          </cell>
          <cell r="AV125">
            <v>2.95</v>
          </cell>
          <cell r="AW125">
            <v>2019</v>
          </cell>
          <cell r="AX125">
            <v>4791</v>
          </cell>
          <cell r="AY125">
            <v>3.98</v>
          </cell>
          <cell r="AZ125">
            <v>4659</v>
          </cell>
          <cell r="BA125">
            <v>4.8899999999999997</v>
          </cell>
          <cell r="BB125">
            <v>67.19</v>
          </cell>
          <cell r="BC125" t="str">
            <v>千ｍ2</v>
          </cell>
          <cell r="BD125">
            <v>3.98</v>
          </cell>
          <cell r="BE125">
            <v>2020</v>
          </cell>
          <cell r="BF125">
            <v>4632</v>
          </cell>
          <cell r="BG125">
            <v>7.17</v>
          </cell>
          <cell r="BH125">
            <v>4423</v>
          </cell>
          <cell r="BI125">
            <v>9.7100000000000009</v>
          </cell>
          <cell r="BJ125">
            <v>64.959999999999994</v>
          </cell>
          <cell r="BK125" t="str">
            <v>千ｍ2</v>
          </cell>
          <cell r="BL125">
            <v>7.17</v>
          </cell>
          <cell r="BM125">
            <v>2021</v>
          </cell>
          <cell r="BN125">
            <v>4058</v>
          </cell>
          <cell r="BO125">
            <v>18.670000000000002</v>
          </cell>
          <cell r="BP125">
            <v>4036</v>
          </cell>
          <cell r="BQ125">
            <v>17.61</v>
          </cell>
          <cell r="BR125">
            <v>60.43</v>
          </cell>
          <cell r="BS125" t="str">
            <v>千ｍ2</v>
          </cell>
          <cell r="BT125">
            <v>13.64</v>
          </cell>
          <cell r="BU125" t="str">
            <v>目標を上回った</v>
          </cell>
          <cell r="BV125" t="str">
            <v>なし</v>
          </cell>
          <cell r="BW125" t="str">
            <v>減</v>
          </cell>
          <cell r="BX125" t="str">
            <v>在宅勤務による執務人員に関しては減少していた、2022年度から解除となり現段階でもエネルギー使用量は上昇傾向にある。
2023年度以降のエネルギー使用推移に不安あり。</v>
          </cell>
          <cell r="BY125">
            <v>2018</v>
          </cell>
          <cell r="BZ125"/>
          <cell r="CA125"/>
          <cell r="CB125"/>
          <cell r="CC125"/>
          <cell r="CD125">
            <v>2021</v>
          </cell>
          <cell r="CE125"/>
          <cell r="CF125" t="str">
            <v/>
          </cell>
          <cell r="CG125"/>
          <cell r="CH125" t="str">
            <v/>
          </cell>
          <cell r="CI125"/>
          <cell r="CJ125" t="str">
            <v/>
          </cell>
          <cell r="CK125"/>
          <cell r="CL125">
            <v>2019</v>
          </cell>
          <cell r="CM125"/>
        </row>
        <row r="126">
          <cell r="B126" t="str">
            <v>149</v>
          </cell>
          <cell r="C126" t="str">
            <v>株式会社トヨタオートモールクリエイト</v>
          </cell>
          <cell r="D126">
            <v>2019</v>
          </cell>
          <cell r="E126" t="str">
            <v>1号</v>
          </cell>
          <cell r="F126">
            <v>1069149</v>
          </cell>
          <cell r="G126">
            <v>1069149</v>
          </cell>
          <cell r="H126">
            <v>44773</v>
          </cell>
          <cell r="I126" t="str">
            <v xml:space="preserve">愛知県名古屋市中村区平池町四丁目60番地12 </v>
          </cell>
          <cell r="J126" t="str">
            <v>株式会社トヨタオートモールクリエイト</v>
          </cell>
          <cell r="K126" t="str">
            <v>代表取締役社長　河合　利夫</v>
          </cell>
          <cell r="L126" t="str">
            <v>株式会社トヨタオートモールクリエイト</v>
          </cell>
          <cell r="M126" t="str">
            <v>代表取締役社長　河合　利夫</v>
          </cell>
          <cell r="N126" t="str">
            <v xml:space="preserve">愛知県名古屋市中村区平池町四丁目60番地12 </v>
          </cell>
          <cell r="O126" t="str">
            <v>Ｋ 不動産業、物品賃貸業</v>
          </cell>
          <cell r="P126" t="str">
            <v>６９ 不動産賃貸業・管理業</v>
          </cell>
          <cell r="Q126" t="str">
            <v>1号</v>
          </cell>
          <cell r="R126"/>
          <cell r="S126"/>
          <cell r="T126"/>
          <cell r="U126">
            <v>2665.9289639999997</v>
          </cell>
          <cell r="V126">
            <v>1</v>
          </cell>
          <cell r="W126">
            <v>1</v>
          </cell>
          <cell r="X126"/>
          <cell r="Y126">
            <v>2019</v>
          </cell>
          <cell r="Z126">
            <v>2021</v>
          </cell>
          <cell r="AA126">
            <v>2021</v>
          </cell>
          <cell r="AB126"/>
          <cell r="AC126"/>
          <cell r="AD126" t="str">
            <v>有</v>
          </cell>
          <cell r="AE126" t="str">
            <v>トレッサ横浜　サポートセンター</v>
          </cell>
          <cell r="AF126" t="str">
            <v>神奈川県横浜市港北区師岡町700番地</v>
          </cell>
          <cell r="AG126" t="str">
            <v>10:00～19：00</v>
          </cell>
          <cell r="AH126"/>
          <cell r="AI126"/>
          <cell r="AJ126">
            <v>2018</v>
          </cell>
          <cell r="AK126">
            <v>5166</v>
          </cell>
          <cell r="AL126">
            <v>5025</v>
          </cell>
          <cell r="AM126"/>
          <cell r="AN126"/>
          <cell r="AO126">
            <v>2021</v>
          </cell>
          <cell r="AP126">
            <v>5032</v>
          </cell>
          <cell r="AQ126">
            <v>2.59</v>
          </cell>
          <cell r="AR126">
            <v>4895</v>
          </cell>
          <cell r="AS126">
            <v>2.58</v>
          </cell>
          <cell r="AT126"/>
          <cell r="AU126"/>
          <cell r="AV126"/>
          <cell r="AW126">
            <v>2019</v>
          </cell>
          <cell r="AX126">
            <v>4953</v>
          </cell>
          <cell r="AY126">
            <v>4.12</v>
          </cell>
          <cell r="AZ126">
            <v>4745</v>
          </cell>
          <cell r="BA126">
            <v>5.57</v>
          </cell>
          <cell r="BB126"/>
          <cell r="BC126" t="str">
            <v/>
          </cell>
          <cell r="BD126" t="str">
            <v/>
          </cell>
          <cell r="BE126">
            <v>2020</v>
          </cell>
          <cell r="BF126">
            <v>4707</v>
          </cell>
          <cell r="BG126">
            <v>8.8800000000000008</v>
          </cell>
          <cell r="BH126">
            <v>4380</v>
          </cell>
          <cell r="BI126">
            <v>12.83</v>
          </cell>
          <cell r="BJ126"/>
          <cell r="BK126" t="str">
            <v/>
          </cell>
          <cell r="BL126" t="str">
            <v/>
          </cell>
          <cell r="BM126">
            <v>2021</v>
          </cell>
          <cell r="BN126">
            <v>4741</v>
          </cell>
          <cell r="BO126">
            <v>8.2200000000000006</v>
          </cell>
          <cell r="BP126">
            <v>4741</v>
          </cell>
          <cell r="BQ126">
            <v>5.65</v>
          </cell>
          <cell r="BR126"/>
          <cell r="BS126" t="str">
            <v/>
          </cell>
          <cell r="BT126" t="str">
            <v/>
          </cell>
          <cell r="BU126" t="str">
            <v>目標を上回った</v>
          </cell>
          <cell r="BV126" t="str">
            <v>なし</v>
          </cell>
          <cell r="BW126" t="str">
            <v>増</v>
          </cell>
          <cell r="BX126"/>
          <cell r="BY126">
            <v>2018</v>
          </cell>
          <cell r="BZ126"/>
          <cell r="CA126"/>
          <cell r="CB126"/>
          <cell r="CC126"/>
          <cell r="CD126">
            <v>2021</v>
          </cell>
          <cell r="CE126"/>
          <cell r="CF126" t="str">
            <v/>
          </cell>
          <cell r="CG126"/>
          <cell r="CH126" t="str">
            <v/>
          </cell>
          <cell r="CI126"/>
          <cell r="CJ126" t="str">
            <v/>
          </cell>
          <cell r="CK126"/>
          <cell r="CL126">
            <v>2019</v>
          </cell>
          <cell r="CM126"/>
        </row>
        <row r="127">
          <cell r="B127" t="str">
            <v>150</v>
          </cell>
          <cell r="C127" t="str">
            <v>東京ガス株式会社</v>
          </cell>
          <cell r="D127">
            <v>2019</v>
          </cell>
          <cell r="E127" t="str">
            <v>1号3号</v>
          </cell>
          <cell r="F127">
            <v>1334150</v>
          </cell>
          <cell r="G127">
            <v>1334150</v>
          </cell>
          <cell r="H127">
            <v>44781</v>
          </cell>
          <cell r="I127" t="str">
            <v>東京都港区海岸１－５－２０</v>
          </cell>
          <cell r="J127" t="str">
            <v>東京ガス株式会社</v>
          </cell>
          <cell r="K127" t="str">
            <v>代表執行役社長　内田　高史</v>
          </cell>
          <cell r="L127" t="str">
            <v>東京ガス株式会社</v>
          </cell>
          <cell r="M127" t="str">
            <v>代表執行役社長　内田　高史</v>
          </cell>
          <cell r="N127" t="str">
            <v>東京都港区海岸１－５－２０</v>
          </cell>
          <cell r="O127" t="str">
            <v>Ｆ 電気・ガス・熱供給・水道業</v>
          </cell>
          <cell r="P127" t="str">
            <v>３４ ガス業</v>
          </cell>
          <cell r="Q127" t="str">
            <v>1号</v>
          </cell>
          <cell r="R127"/>
          <cell r="S127" t="str">
            <v>3号</v>
          </cell>
          <cell r="T127"/>
          <cell r="U127">
            <v>41441.121295391837</v>
          </cell>
          <cell r="V127">
            <v>47</v>
          </cell>
          <cell r="W127">
            <v>4</v>
          </cell>
          <cell r="X127">
            <v>105</v>
          </cell>
          <cell r="Y127">
            <v>2019</v>
          </cell>
          <cell r="Z127">
            <v>2021</v>
          </cell>
          <cell r="AA127">
            <v>2021</v>
          </cell>
          <cell r="AB127" t="str">
            <v>有</v>
          </cell>
          <cell r="AC127" t="str">
            <v>https://tokyo-gas.disclosure.site/ja/themes/131</v>
          </cell>
          <cell r="AD127"/>
          <cell r="AE127"/>
          <cell r="AF127"/>
          <cell r="AG127"/>
          <cell r="AH127" t="str">
            <v>有</v>
          </cell>
          <cell r="AI127" t="str">
            <v>2022年7月31日提出の差し替え版です。</v>
          </cell>
          <cell r="AJ127">
            <v>2018</v>
          </cell>
          <cell r="AK127">
            <v>85131</v>
          </cell>
          <cell r="AL127">
            <v>86034</v>
          </cell>
          <cell r="AM127">
            <v>7.8</v>
          </cell>
          <cell r="AN127" t="str">
            <v>百万㎥</v>
          </cell>
          <cell r="AO127">
            <v>2021</v>
          </cell>
          <cell r="AP127">
            <v>76430.5</v>
          </cell>
          <cell r="AQ127">
            <v>10.220000000000001</v>
          </cell>
          <cell r="AR127">
            <v>72503.509999999995</v>
          </cell>
          <cell r="AS127">
            <v>15.72</v>
          </cell>
          <cell r="AT127">
            <v>8.7200000000000006</v>
          </cell>
          <cell r="AU127" t="str">
            <v>百万㎥</v>
          </cell>
          <cell r="AV127">
            <v>-11.8</v>
          </cell>
          <cell r="AW127">
            <v>2019</v>
          </cell>
          <cell r="AX127">
            <v>80732</v>
          </cell>
          <cell r="AY127">
            <v>5.16</v>
          </cell>
          <cell r="AZ127">
            <v>82181</v>
          </cell>
          <cell r="BA127">
            <v>4.47</v>
          </cell>
          <cell r="BB127">
            <v>7.81</v>
          </cell>
          <cell r="BC127" t="str">
            <v>百万㎥</v>
          </cell>
          <cell r="BD127">
            <v>-0.13</v>
          </cell>
          <cell r="BE127">
            <v>2020</v>
          </cell>
          <cell r="BF127">
            <v>75460</v>
          </cell>
          <cell r="BG127">
            <v>11.36</v>
          </cell>
          <cell r="BH127">
            <v>73568</v>
          </cell>
          <cell r="BI127">
            <v>14.48</v>
          </cell>
          <cell r="BJ127">
            <v>8.1300000000000008</v>
          </cell>
          <cell r="BK127" t="str">
            <v>百万㎥</v>
          </cell>
          <cell r="BL127">
            <v>-4.24</v>
          </cell>
          <cell r="BM127">
            <v>2021</v>
          </cell>
          <cell r="BN127">
            <v>65476</v>
          </cell>
          <cell r="BO127">
            <v>23.08</v>
          </cell>
          <cell r="BP127">
            <v>65592</v>
          </cell>
          <cell r="BQ127">
            <v>23.76</v>
          </cell>
          <cell r="BR127">
            <v>7.13</v>
          </cell>
          <cell r="BS127" t="str">
            <v>百万㎥</v>
          </cell>
          <cell r="BT127">
            <v>8.58</v>
          </cell>
          <cell r="BU127" t="str">
            <v>目標を上回った</v>
          </cell>
          <cell r="BV127" t="str">
            <v>なし</v>
          </cell>
          <cell r="BW127" t="str">
            <v>減</v>
          </cell>
          <cell r="BX127" t="str">
            <v>2021年度目標を達成した主な理由は、エネルギー使用量の8割以上を占めるLNG基地（根岸LNG基地、扇島LNG基地）のガス製造量が計画に対して減少したため、エネルギー使用量が減少した。</v>
          </cell>
          <cell r="BY127">
            <v>2018</v>
          </cell>
          <cell r="BZ127">
            <v>419</v>
          </cell>
          <cell r="CA127">
            <v>419</v>
          </cell>
          <cell r="CB127"/>
          <cell r="CC127"/>
          <cell r="CD127">
            <v>2021</v>
          </cell>
          <cell r="CE127">
            <v>406</v>
          </cell>
          <cell r="CF127">
            <v>3.1</v>
          </cell>
          <cell r="CG127">
            <v>406</v>
          </cell>
          <cell r="CH127">
            <v>3.1</v>
          </cell>
          <cell r="CI127"/>
          <cell r="CJ127" t="str">
            <v/>
          </cell>
          <cell r="CK127"/>
          <cell r="CL127">
            <v>2019</v>
          </cell>
          <cell r="CM127">
            <v>397</v>
          </cell>
        </row>
        <row r="128">
          <cell r="B128" t="str">
            <v>151</v>
          </cell>
          <cell r="C128" t="str">
            <v>イッツ・コミュニケーションズ株式会社</v>
          </cell>
          <cell r="D128">
            <v>2019</v>
          </cell>
          <cell r="E128" t="str">
            <v>1号</v>
          </cell>
          <cell r="F128">
            <v>1038151</v>
          </cell>
          <cell r="G128">
            <v>1038151</v>
          </cell>
          <cell r="H128">
            <v>44742</v>
          </cell>
          <cell r="I128" t="str">
            <v>東京都渋谷区南平台町５番６号</v>
          </cell>
          <cell r="J128" t="str">
            <v>イッツ・コミュニケーションズ株式会社</v>
          </cell>
          <cell r="K128" t="str">
            <v>代表取締役社長　嶋田　創</v>
          </cell>
          <cell r="L128" t="str">
            <v>イッツ・コミュニケーションズ株式会社</v>
          </cell>
          <cell r="M128" t="str">
            <v>代表取締役社長　嶋田　創</v>
          </cell>
          <cell r="N128" t="str">
            <v>東京都世田谷区用賀４丁目１０－１　世田谷ビジネススクエア</v>
          </cell>
          <cell r="O128" t="str">
            <v>Ｇ 情報通信業</v>
          </cell>
          <cell r="P128" t="str">
            <v>３８ 放送業</v>
          </cell>
          <cell r="Q128" t="str">
            <v>1号</v>
          </cell>
          <cell r="R128"/>
          <cell r="S128"/>
          <cell r="T128"/>
          <cell r="U128">
            <v>1600.1776620000003</v>
          </cell>
          <cell r="V128">
            <v>6</v>
          </cell>
          <cell r="W128">
            <v>1</v>
          </cell>
          <cell r="X128"/>
          <cell r="Y128">
            <v>2019</v>
          </cell>
          <cell r="Z128">
            <v>2021</v>
          </cell>
          <cell r="AA128">
            <v>2021</v>
          </cell>
          <cell r="AB128"/>
          <cell r="AC128"/>
          <cell r="AD128" t="str">
            <v>有</v>
          </cell>
          <cell r="AE128" t="str">
            <v>神奈川県川崎市高津区久本3-5-7 新溝ノ口ビル</v>
          </cell>
          <cell r="AF128" t="str">
            <v>イッツ・コミュニケーションズ株式会社　溝ノ口事務所</v>
          </cell>
          <cell r="AG128" t="str">
            <v>9:30-17:00</v>
          </cell>
          <cell r="AH128"/>
          <cell r="AI128"/>
          <cell r="AJ128">
            <v>2018</v>
          </cell>
          <cell r="AK128">
            <v>3366</v>
          </cell>
          <cell r="AL128">
            <v>3273</v>
          </cell>
          <cell r="AM128">
            <v>4.59</v>
          </cell>
          <cell r="AN128" t="str">
            <v>100㎡</v>
          </cell>
          <cell r="AO128">
            <v>2021</v>
          </cell>
          <cell r="AP128">
            <v>3332</v>
          </cell>
          <cell r="AQ128">
            <v>1.01</v>
          </cell>
          <cell r="AR128">
            <v>3239</v>
          </cell>
          <cell r="AS128">
            <v>1.03</v>
          </cell>
          <cell r="AT128">
            <v>4.55</v>
          </cell>
          <cell r="AU128" t="str">
            <v>100㎡</v>
          </cell>
          <cell r="AV128">
            <v>0.87</v>
          </cell>
          <cell r="AW128">
            <v>2019</v>
          </cell>
          <cell r="AX128">
            <v>3312</v>
          </cell>
          <cell r="AY128">
            <v>1.6</v>
          </cell>
          <cell r="AZ128">
            <v>3195</v>
          </cell>
          <cell r="BA128">
            <v>2.38</v>
          </cell>
          <cell r="BB128">
            <v>4.5199999999999996</v>
          </cell>
          <cell r="BC128" t="str">
            <v>100㎡</v>
          </cell>
          <cell r="BD128">
            <v>1.52</v>
          </cell>
          <cell r="BE128">
            <v>2020</v>
          </cell>
          <cell r="BF128">
            <v>3014</v>
          </cell>
          <cell r="BG128">
            <v>10.45</v>
          </cell>
          <cell r="BH128">
            <v>3058</v>
          </cell>
          <cell r="BI128">
            <v>6.56</v>
          </cell>
          <cell r="BJ128">
            <v>4.05</v>
          </cell>
          <cell r="BK128" t="str">
            <v>100㎡</v>
          </cell>
          <cell r="BL128">
            <v>11.76</v>
          </cell>
          <cell r="BM128">
            <v>2021</v>
          </cell>
          <cell r="BN128">
            <v>3118</v>
          </cell>
          <cell r="BO128">
            <v>7.36</v>
          </cell>
          <cell r="BP128">
            <v>2842</v>
          </cell>
          <cell r="BQ128">
            <v>13.16</v>
          </cell>
          <cell r="BR128">
            <v>4.1900000000000004</v>
          </cell>
          <cell r="BS128" t="str">
            <v>100㎡</v>
          </cell>
          <cell r="BT128">
            <v>8.7100000000000009</v>
          </cell>
          <cell r="BU128" t="str">
            <v>目標を上回った</v>
          </cell>
          <cell r="BV128" t="str">
            <v>あり</v>
          </cell>
          <cell r="BW128" t="str">
            <v>増</v>
          </cell>
          <cell r="BX128" t="str">
            <v>新型コロナ緩和による出社率増加</v>
          </cell>
          <cell r="BY128">
            <v>2018</v>
          </cell>
          <cell r="BZ128"/>
          <cell r="CA128"/>
          <cell r="CB128"/>
          <cell r="CC128"/>
          <cell r="CD128">
            <v>2021</v>
          </cell>
          <cell r="CE128"/>
          <cell r="CF128" t="str">
            <v/>
          </cell>
          <cell r="CG128"/>
          <cell r="CH128" t="str">
            <v/>
          </cell>
          <cell r="CI128"/>
          <cell r="CJ128" t="str">
            <v/>
          </cell>
          <cell r="CK128"/>
          <cell r="CL128">
            <v>2019</v>
          </cell>
          <cell r="CM128"/>
        </row>
        <row r="129">
          <cell r="B129" t="str">
            <v>153</v>
          </cell>
          <cell r="C129" t="str">
            <v>横浜新都市センター株式会社</v>
          </cell>
          <cell r="D129">
            <v>2019</v>
          </cell>
          <cell r="E129" t="str">
            <v>1号</v>
          </cell>
          <cell r="F129">
            <v>1069153</v>
          </cell>
          <cell r="G129">
            <v>1069153</v>
          </cell>
          <cell r="H129">
            <v>44769</v>
          </cell>
          <cell r="I129" t="str">
            <v>神奈川県横浜市西区高島二丁目12番6号</v>
          </cell>
          <cell r="J129" t="str">
            <v>横浜新都市センター株式会社</v>
          </cell>
          <cell r="K129" t="str">
            <v>取締役社長　原田　一之</v>
          </cell>
          <cell r="L129" t="str">
            <v>横浜新都市センター株式会社</v>
          </cell>
          <cell r="M129" t="str">
            <v>取締役社長　原田　一之</v>
          </cell>
          <cell r="N129" t="str">
            <v>神奈川県横浜市西区高島二丁目12番6号</v>
          </cell>
          <cell r="O129" t="str">
            <v>Ｋ 不動産業、物品賃貸業</v>
          </cell>
          <cell r="P129" t="str">
            <v>６９ 不動産賃貸業・管理業</v>
          </cell>
          <cell r="Q129" t="str">
            <v>1号</v>
          </cell>
          <cell r="R129"/>
          <cell r="S129"/>
          <cell r="T129"/>
          <cell r="U129">
            <v>5227.7226780000001</v>
          </cell>
          <cell r="V129">
            <v>4</v>
          </cell>
          <cell r="W129">
            <v>2</v>
          </cell>
          <cell r="X129"/>
          <cell r="Y129">
            <v>2019</v>
          </cell>
          <cell r="Z129">
            <v>2021</v>
          </cell>
          <cell r="AA129">
            <v>2021</v>
          </cell>
          <cell r="AB129"/>
          <cell r="AC129"/>
          <cell r="AD129" t="str">
            <v>有</v>
          </cell>
          <cell r="AE129" t="str">
            <v>横浜新都市センター本社</v>
          </cell>
          <cell r="AF129" t="str">
            <v>神奈川県横浜市西区高島二丁目12番6号</v>
          </cell>
          <cell r="AG129" t="str">
            <v>平日9:15～17:45（土日祝日ならびに年末年始を除く）</v>
          </cell>
          <cell r="AH129"/>
          <cell r="AI129"/>
          <cell r="AJ129">
            <v>2018</v>
          </cell>
          <cell r="AK129">
            <v>10982</v>
          </cell>
          <cell r="AL129">
            <v>10740</v>
          </cell>
          <cell r="AM129"/>
          <cell r="AN129"/>
          <cell r="AO129">
            <v>2021</v>
          </cell>
          <cell r="AP129">
            <v>10652.54</v>
          </cell>
          <cell r="AQ129">
            <v>2.99</v>
          </cell>
          <cell r="AR129">
            <v>10417.799999999999</v>
          </cell>
          <cell r="AS129">
            <v>3</v>
          </cell>
          <cell r="AT129"/>
          <cell r="AU129"/>
          <cell r="AV129"/>
          <cell r="AW129">
            <v>2019</v>
          </cell>
          <cell r="AX129">
            <v>10674</v>
          </cell>
          <cell r="AY129">
            <v>2.8</v>
          </cell>
          <cell r="AZ129">
            <v>10308</v>
          </cell>
          <cell r="BA129">
            <v>4.0199999999999996</v>
          </cell>
          <cell r="BB129"/>
          <cell r="BC129" t="str">
            <v/>
          </cell>
          <cell r="BD129" t="str">
            <v/>
          </cell>
          <cell r="BE129">
            <v>2020</v>
          </cell>
          <cell r="BF129">
            <v>9795</v>
          </cell>
          <cell r="BG129">
            <v>10.8</v>
          </cell>
          <cell r="BH129">
            <v>9244</v>
          </cell>
          <cell r="BI129">
            <v>13.92</v>
          </cell>
          <cell r="BJ129"/>
          <cell r="BK129" t="str">
            <v/>
          </cell>
          <cell r="BL129" t="str">
            <v/>
          </cell>
          <cell r="BM129">
            <v>2021</v>
          </cell>
          <cell r="BN129">
            <v>9273</v>
          </cell>
          <cell r="BO129">
            <v>15.56</v>
          </cell>
          <cell r="BP129">
            <v>9205</v>
          </cell>
          <cell r="BQ129">
            <v>14.29</v>
          </cell>
          <cell r="BR129"/>
          <cell r="BS129" t="str">
            <v/>
          </cell>
          <cell r="BT129" t="str">
            <v/>
          </cell>
          <cell r="BU129" t="str">
            <v>目標を上回った</v>
          </cell>
          <cell r="BV129" t="str">
            <v>なし</v>
          </cell>
          <cell r="BW129" t="str">
            <v>ほぼ変動無し</v>
          </cell>
          <cell r="BX129" t="str">
            <v>空調機器の更新、新都市ホール舞台照明LED化、誘導灯LED化更新等</v>
          </cell>
          <cell r="BY129">
            <v>2018</v>
          </cell>
          <cell r="BZ129"/>
          <cell r="CA129"/>
          <cell r="CB129"/>
          <cell r="CC129"/>
          <cell r="CD129">
            <v>2021</v>
          </cell>
          <cell r="CE129"/>
          <cell r="CF129" t="str">
            <v/>
          </cell>
          <cell r="CG129"/>
          <cell r="CH129" t="str">
            <v/>
          </cell>
          <cell r="CI129"/>
          <cell r="CJ129" t="str">
            <v/>
          </cell>
          <cell r="CK129"/>
          <cell r="CL129">
            <v>2019</v>
          </cell>
          <cell r="CM129"/>
        </row>
        <row r="130">
          <cell r="B130" t="str">
            <v>155</v>
          </cell>
          <cell r="C130" t="str">
            <v>鈴江コーポレーション株式会社</v>
          </cell>
          <cell r="D130">
            <v>2019</v>
          </cell>
          <cell r="E130" t="str">
            <v>1号</v>
          </cell>
          <cell r="F130">
            <v>1047155</v>
          </cell>
          <cell r="G130">
            <v>1047155</v>
          </cell>
          <cell r="H130"/>
          <cell r="I130" t="str">
            <v>神奈川県横浜市中区日本大通７番地</v>
          </cell>
          <cell r="J130" t="str">
            <v>鈴江コーポレーション株式会社</v>
          </cell>
          <cell r="K130" t="str">
            <v>代表取締役　田留　晏</v>
          </cell>
          <cell r="L130" t="str">
            <v>鈴江コーポレーション株式会社</v>
          </cell>
          <cell r="M130" t="str">
            <v>代表取締役　田留　晏</v>
          </cell>
          <cell r="N130" t="str">
            <v>神奈川県横浜市中区日本大通７番地</v>
          </cell>
          <cell r="O130" t="str">
            <v>Ｈ 運輸業、郵便業</v>
          </cell>
          <cell r="P130" t="str">
            <v>４７ 倉庫業</v>
          </cell>
          <cell r="Q130" t="str">
            <v>1号</v>
          </cell>
          <cell r="R130"/>
          <cell r="S130"/>
          <cell r="T130"/>
          <cell r="U130">
            <v>3372.7490258939997</v>
          </cell>
          <cell r="V130">
            <v>9</v>
          </cell>
          <cell r="W130">
            <v>1</v>
          </cell>
          <cell r="X130"/>
          <cell r="Y130">
            <v>2019</v>
          </cell>
          <cell r="Z130">
            <v>2021</v>
          </cell>
          <cell r="AA130">
            <v>2021</v>
          </cell>
          <cell r="AB130"/>
          <cell r="AC130"/>
          <cell r="AD130" t="str">
            <v>有</v>
          </cell>
          <cell r="AE130" t="str">
            <v>鈴江コーポレーション㈱　本社　管理本部　総務部　総務・法務課</v>
          </cell>
          <cell r="AF130" t="str">
            <v>横浜市中区日本大通７番地</v>
          </cell>
          <cell r="AG130" t="str">
            <v>午前９時～午後５時（祝日を除く月曜日から金曜日）</v>
          </cell>
          <cell r="AH130"/>
          <cell r="AI130"/>
          <cell r="AJ130">
            <v>2018</v>
          </cell>
          <cell r="AK130">
            <v>8004</v>
          </cell>
          <cell r="AL130">
            <v>7980</v>
          </cell>
          <cell r="AM130"/>
          <cell r="AN130"/>
          <cell r="AO130">
            <v>2021</v>
          </cell>
          <cell r="AP130">
            <v>7924</v>
          </cell>
          <cell r="AQ130">
            <v>0.99</v>
          </cell>
          <cell r="AR130">
            <v>7900</v>
          </cell>
          <cell r="AS130">
            <v>1</v>
          </cell>
          <cell r="AT130"/>
          <cell r="AU130"/>
          <cell r="AV130"/>
          <cell r="AW130">
            <v>2019</v>
          </cell>
          <cell r="AX130">
            <v>7940</v>
          </cell>
          <cell r="AY130">
            <v>0.79</v>
          </cell>
          <cell r="AZ130">
            <v>7587</v>
          </cell>
          <cell r="BA130">
            <v>4.92</v>
          </cell>
          <cell r="BB130"/>
          <cell r="BC130" t="str">
            <v/>
          </cell>
          <cell r="BD130" t="str">
            <v/>
          </cell>
          <cell r="BE130">
            <v>2020</v>
          </cell>
          <cell r="BF130">
            <v>7352</v>
          </cell>
          <cell r="BG130">
            <v>8.14</v>
          </cell>
          <cell r="BH130">
            <v>6913</v>
          </cell>
          <cell r="BI130">
            <v>13.37</v>
          </cell>
          <cell r="BJ130"/>
          <cell r="BK130" t="str">
            <v/>
          </cell>
          <cell r="BL130" t="str">
            <v/>
          </cell>
          <cell r="BM130">
            <v>2021</v>
          </cell>
          <cell r="BN130">
            <v>7038</v>
          </cell>
          <cell r="BO130">
            <v>12.06</v>
          </cell>
          <cell r="BP130">
            <v>7016</v>
          </cell>
          <cell r="BQ130">
            <v>12.08</v>
          </cell>
          <cell r="BR130"/>
          <cell r="BS130" t="str">
            <v/>
          </cell>
          <cell r="BT130" t="str">
            <v/>
          </cell>
          <cell r="BU130" t="str">
            <v>目標を上回った</v>
          </cell>
          <cell r="BV130" t="str">
            <v>なし</v>
          </cell>
          <cell r="BW130" t="str">
            <v>減</v>
          </cell>
          <cell r="BX130" t="str">
            <v>新型コロナウイルス感染症による、取扱いの減少が大きく
寄与している</v>
          </cell>
          <cell r="BY130">
            <v>2018</v>
          </cell>
          <cell r="BZ130"/>
          <cell r="CA130"/>
          <cell r="CB130"/>
          <cell r="CC130"/>
          <cell r="CD130">
            <v>2021</v>
          </cell>
          <cell r="CE130"/>
          <cell r="CF130" t="str">
            <v/>
          </cell>
          <cell r="CG130"/>
          <cell r="CH130" t="str">
            <v/>
          </cell>
          <cell r="CI130"/>
          <cell r="CJ130" t="str">
            <v/>
          </cell>
          <cell r="CK130"/>
          <cell r="CL130">
            <v>2019</v>
          </cell>
          <cell r="CM130"/>
        </row>
        <row r="131">
          <cell r="B131" t="str">
            <v>157</v>
          </cell>
          <cell r="C131" t="str">
            <v>国立大学法人横浜国立大学</v>
          </cell>
          <cell r="D131">
            <v>2019</v>
          </cell>
          <cell r="E131" t="str">
            <v>1号</v>
          </cell>
          <cell r="F131">
            <v>1081157</v>
          </cell>
          <cell r="G131">
            <v>1081157</v>
          </cell>
          <cell r="H131">
            <v>44755</v>
          </cell>
          <cell r="I131" t="str">
            <v>神奈川県横浜市保土ケ谷区常盤台79－1</v>
          </cell>
          <cell r="J131" t="str">
            <v>国立大学法人横浜国立大学</v>
          </cell>
          <cell r="K131" t="str">
            <v>学長　梅原　出</v>
          </cell>
          <cell r="L131" t="str">
            <v>国立大学法人横浜国立大学</v>
          </cell>
          <cell r="M131" t="str">
            <v>学長　梅原　出</v>
          </cell>
          <cell r="N131" t="str">
            <v>神奈川県横浜市保土ケ谷区常盤台79－1</v>
          </cell>
          <cell r="O131" t="str">
            <v>Ｏ 教育、学習支援業</v>
          </cell>
          <cell r="P131" t="str">
            <v>８１ 学校教育</v>
          </cell>
          <cell r="Q131" t="str">
            <v>1号</v>
          </cell>
          <cell r="R131"/>
          <cell r="S131"/>
          <cell r="T131"/>
          <cell r="U131">
            <v>4283.5267859999994</v>
          </cell>
          <cell r="V131">
            <v>3</v>
          </cell>
          <cell r="W131">
            <v>1</v>
          </cell>
          <cell r="X131"/>
          <cell r="Y131">
            <v>2019</v>
          </cell>
          <cell r="Z131">
            <v>2021</v>
          </cell>
          <cell r="AA131">
            <v>2021</v>
          </cell>
          <cell r="AB131" t="str">
            <v>有</v>
          </cell>
          <cell r="AC131" t="str">
            <v>http://shisetsu.ynu.ac.jp/gakugai/shisetsu/4kan_mane/ondanka/ondanka/ondankataisaku.html</v>
          </cell>
          <cell r="AD131"/>
          <cell r="AE131"/>
          <cell r="AF131"/>
          <cell r="AG131"/>
          <cell r="AH131"/>
          <cell r="AI131"/>
          <cell r="AJ131">
            <v>2018</v>
          </cell>
          <cell r="AK131">
            <v>9022</v>
          </cell>
          <cell r="AL131">
            <v>8816</v>
          </cell>
          <cell r="AM131">
            <v>43.18</v>
          </cell>
          <cell r="AN131" t="str">
            <v>千m2</v>
          </cell>
          <cell r="AO131">
            <v>2021</v>
          </cell>
          <cell r="AP131">
            <v>8940</v>
          </cell>
          <cell r="AQ131">
            <v>0.9</v>
          </cell>
          <cell r="AR131">
            <v>8740</v>
          </cell>
          <cell r="AS131">
            <v>0.86</v>
          </cell>
          <cell r="AT131">
            <v>42.79</v>
          </cell>
          <cell r="AU131" t="str">
            <v>千m2</v>
          </cell>
          <cell r="AV131">
            <v>0.9</v>
          </cell>
          <cell r="AW131">
            <v>2019</v>
          </cell>
          <cell r="AX131">
            <v>8482</v>
          </cell>
          <cell r="AY131">
            <v>5.98</v>
          </cell>
          <cell r="AZ131">
            <v>8172</v>
          </cell>
          <cell r="BA131">
            <v>7.3</v>
          </cell>
          <cell r="BB131">
            <v>40.6</v>
          </cell>
          <cell r="BC131" t="str">
            <v>千m2</v>
          </cell>
          <cell r="BD131">
            <v>5.97</v>
          </cell>
          <cell r="BE131">
            <v>2020</v>
          </cell>
          <cell r="BF131">
            <v>6933</v>
          </cell>
          <cell r="BG131">
            <v>23.15</v>
          </cell>
          <cell r="BH131">
            <v>6497</v>
          </cell>
          <cell r="BI131">
            <v>26.3</v>
          </cell>
          <cell r="BJ131">
            <v>33.21</v>
          </cell>
          <cell r="BK131" t="str">
            <v>千m2</v>
          </cell>
          <cell r="BL131">
            <v>23.08</v>
          </cell>
          <cell r="BM131">
            <v>2021</v>
          </cell>
          <cell r="BN131">
            <v>7667</v>
          </cell>
          <cell r="BO131">
            <v>15.01</v>
          </cell>
          <cell r="BP131">
            <v>7606</v>
          </cell>
          <cell r="BQ131">
            <v>13.72</v>
          </cell>
          <cell r="BR131">
            <v>36.68</v>
          </cell>
          <cell r="BS131" t="str">
            <v>千m2</v>
          </cell>
          <cell r="BT131">
            <v>15.05</v>
          </cell>
          <cell r="BU131" t="str">
            <v>目標を上回った</v>
          </cell>
          <cell r="BV131" t="str">
            <v>なし</v>
          </cell>
          <cell r="BW131" t="str">
            <v>ほぼ変動無し</v>
          </cell>
          <cell r="BX131" t="str">
            <v>照明設備のLED化、空気調和設備の高効率化等</v>
          </cell>
          <cell r="BY131">
            <v>2018</v>
          </cell>
          <cell r="BZ131"/>
          <cell r="CA131"/>
          <cell r="CB131"/>
          <cell r="CC131"/>
          <cell r="CD131">
            <v>2021</v>
          </cell>
          <cell r="CE131"/>
          <cell r="CF131" t="str">
            <v/>
          </cell>
          <cell r="CG131"/>
          <cell r="CH131" t="str">
            <v/>
          </cell>
          <cell r="CI131"/>
          <cell r="CJ131" t="str">
            <v/>
          </cell>
          <cell r="CK131"/>
          <cell r="CL131">
            <v>2019</v>
          </cell>
          <cell r="CM131"/>
        </row>
        <row r="132">
          <cell r="B132" t="str">
            <v>159</v>
          </cell>
          <cell r="C132" t="str">
            <v>SMBC日興証券株式会社</v>
          </cell>
          <cell r="D132">
            <v>2019</v>
          </cell>
          <cell r="E132" t="str">
            <v>1号</v>
          </cell>
          <cell r="F132">
            <v>1069159</v>
          </cell>
          <cell r="G132">
            <v>1069159</v>
          </cell>
          <cell r="H132">
            <v>44773</v>
          </cell>
          <cell r="I132" t="str">
            <v>東京都中央区日本橋2-5-1</v>
          </cell>
          <cell r="J132" t="str">
            <v>SMBC日興証券株式会社</v>
          </cell>
          <cell r="K132" t="str">
            <v>証券業務企画部長　西　知巳</v>
          </cell>
          <cell r="L132" t="str">
            <v>SMBC日興証券株式会社</v>
          </cell>
          <cell r="M132" t="str">
            <v>証券業務企画部長　西　知巳</v>
          </cell>
          <cell r="N132" t="str">
            <v>東京都中央区日本橋2-5-1</v>
          </cell>
          <cell r="O132" t="str">
            <v>Ｋ 不動産業、物品賃貸業</v>
          </cell>
          <cell r="P132" t="str">
            <v>６９ 不動産賃貸業・管理業</v>
          </cell>
          <cell r="Q132" t="str">
            <v>1号</v>
          </cell>
          <cell r="R132"/>
          <cell r="S132"/>
          <cell r="T132"/>
          <cell r="U132">
            <v>2151.8861520000005</v>
          </cell>
          <cell r="V132">
            <v>2</v>
          </cell>
          <cell r="W132">
            <v>1</v>
          </cell>
          <cell r="X132"/>
          <cell r="Y132">
            <v>2019</v>
          </cell>
          <cell r="Z132">
            <v>2021</v>
          </cell>
          <cell r="AA132">
            <v>2021</v>
          </cell>
          <cell r="AB132"/>
          <cell r="AC132"/>
          <cell r="AD132" t="str">
            <v>有</v>
          </cell>
          <cell r="AE132" t="str">
            <v>鶴見日興ビル　中央監視盤室</v>
          </cell>
          <cell r="AF132" t="str">
            <v>神奈川県横浜市鶴見区大東町12-12　鶴見日興ビル運用棟１階</v>
          </cell>
          <cell r="AG132" t="str">
            <v xml:space="preserve"> 9:00～17:00</v>
          </cell>
          <cell r="AH132"/>
          <cell r="AI132"/>
          <cell r="AJ132">
            <v>2018</v>
          </cell>
          <cell r="AK132">
            <v>9415</v>
          </cell>
          <cell r="AL132">
            <v>9172</v>
          </cell>
          <cell r="AM132">
            <v>2.69</v>
          </cell>
          <cell r="AN132" t="str">
            <v>千ｋｗｈ</v>
          </cell>
          <cell r="AO132">
            <v>2021</v>
          </cell>
          <cell r="AP132">
            <v>9400</v>
          </cell>
          <cell r="AQ132">
            <v>0.15</v>
          </cell>
          <cell r="AR132">
            <v>9100</v>
          </cell>
          <cell r="AS132">
            <v>0.78</v>
          </cell>
          <cell r="AT132">
            <v>2.64</v>
          </cell>
          <cell r="AU132" t="str">
            <v>千ｋｗｈ</v>
          </cell>
          <cell r="AV132">
            <v>1.85</v>
          </cell>
          <cell r="AW132">
            <v>2019</v>
          </cell>
          <cell r="AX132">
            <v>9206</v>
          </cell>
          <cell r="AY132">
            <v>2.21</v>
          </cell>
          <cell r="AZ132">
            <v>8845</v>
          </cell>
          <cell r="BA132">
            <v>3.56</v>
          </cell>
          <cell r="BB132">
            <v>2.63</v>
          </cell>
          <cell r="BC132" t="str">
            <v>千ｋｗｈ</v>
          </cell>
          <cell r="BD132">
            <v>2.23</v>
          </cell>
          <cell r="BE132">
            <v>2020</v>
          </cell>
          <cell r="BF132">
            <v>10763</v>
          </cell>
          <cell r="BG132">
            <v>-14.32</v>
          </cell>
          <cell r="BH132">
            <v>10180</v>
          </cell>
          <cell r="BI132">
            <v>-10.99</v>
          </cell>
          <cell r="BJ132">
            <v>3.08</v>
          </cell>
          <cell r="BK132" t="str">
            <v>千ｋｗｈ</v>
          </cell>
          <cell r="BL132">
            <v>-14.5</v>
          </cell>
          <cell r="BM132">
            <v>2021</v>
          </cell>
          <cell r="BN132">
            <v>3913</v>
          </cell>
          <cell r="BO132">
            <v>58.43</v>
          </cell>
          <cell r="BP132">
            <v>3883</v>
          </cell>
          <cell r="BQ132">
            <v>57.66</v>
          </cell>
          <cell r="BR132">
            <v>0.56000000000000005</v>
          </cell>
          <cell r="BS132" t="str">
            <v>千ｋｗｈ</v>
          </cell>
          <cell r="BT132">
            <v>79.180000000000007</v>
          </cell>
          <cell r="BU132" t="str">
            <v>目標を上回った</v>
          </cell>
          <cell r="BV132" t="str">
            <v>なし</v>
          </cell>
          <cell r="BW132" t="str">
            <v>ほぼ変動無し</v>
          </cell>
          <cell r="BX132"/>
          <cell r="BY132">
            <v>2018</v>
          </cell>
          <cell r="BZ132"/>
          <cell r="CA132"/>
          <cell r="CB132"/>
          <cell r="CC132"/>
          <cell r="CD132">
            <v>2021</v>
          </cell>
          <cell r="CE132"/>
          <cell r="CF132" t="str">
            <v/>
          </cell>
          <cell r="CG132"/>
          <cell r="CH132" t="str">
            <v/>
          </cell>
          <cell r="CI132"/>
          <cell r="CJ132" t="str">
            <v/>
          </cell>
          <cell r="CK132"/>
          <cell r="CL132">
            <v>2019</v>
          </cell>
          <cell r="CM132"/>
        </row>
        <row r="133">
          <cell r="B133" t="str">
            <v>160</v>
          </cell>
          <cell r="C133" t="str">
            <v>日興システムソリューションズ株式会社</v>
          </cell>
          <cell r="D133">
            <v>2019</v>
          </cell>
          <cell r="E133" t="str">
            <v>1号</v>
          </cell>
          <cell r="F133">
            <v>1039160</v>
          </cell>
          <cell r="G133">
            <v>1039160</v>
          </cell>
          <cell r="H133">
            <v>44773</v>
          </cell>
          <cell r="I133" t="str">
            <v>神奈川県横浜市鶴見区大東町12-1</v>
          </cell>
          <cell r="J133" t="str">
            <v>日興システムソリューションズ株式会社</v>
          </cell>
          <cell r="K133" t="str">
            <v>取締役社長　岩田　滋</v>
          </cell>
          <cell r="L133" t="str">
            <v>日興システムソリューションズ株式会社</v>
          </cell>
          <cell r="M133" t="str">
            <v>取締役社長　岩田　滋</v>
          </cell>
          <cell r="N133" t="str">
            <v>神奈川県横浜市鶴見区大東町12-1</v>
          </cell>
          <cell r="O133" t="str">
            <v>Ｇ 情報通信業</v>
          </cell>
          <cell r="P133" t="str">
            <v>３９ 情報サービス業</v>
          </cell>
          <cell r="Q133" t="str">
            <v>1号</v>
          </cell>
          <cell r="R133"/>
          <cell r="S133"/>
          <cell r="T133"/>
          <cell r="U133">
            <v>3871.0454160000004</v>
          </cell>
          <cell r="V133">
            <v>2</v>
          </cell>
          <cell r="W133">
            <v>1</v>
          </cell>
          <cell r="X133"/>
          <cell r="Y133">
            <v>2019</v>
          </cell>
          <cell r="Z133">
            <v>2021</v>
          </cell>
          <cell r="AA133">
            <v>2021</v>
          </cell>
          <cell r="AB133"/>
          <cell r="AC133"/>
          <cell r="AD133" t="str">
            <v>有</v>
          </cell>
          <cell r="AE133" t="str">
            <v>鶴見日興ビル　中央監視盤室</v>
          </cell>
          <cell r="AF133" t="str">
            <v>神奈川県横浜市鶴見区大東町12-12　鶴見日興ビル運用棟１階</v>
          </cell>
          <cell r="AG133" t="str">
            <v xml:space="preserve">  9:00～17:00</v>
          </cell>
          <cell r="AH133"/>
          <cell r="AI133"/>
          <cell r="AJ133">
            <v>2018</v>
          </cell>
          <cell r="AK133">
            <v>8716</v>
          </cell>
          <cell r="AL133">
            <v>8489</v>
          </cell>
          <cell r="AM133">
            <v>2.4900000000000002</v>
          </cell>
          <cell r="AN133" t="str">
            <v>千KWH</v>
          </cell>
          <cell r="AO133">
            <v>2021</v>
          </cell>
          <cell r="AP133">
            <v>8700</v>
          </cell>
          <cell r="AQ133">
            <v>0.18</v>
          </cell>
          <cell r="AR133">
            <v>8400</v>
          </cell>
          <cell r="AS133">
            <v>1.04</v>
          </cell>
          <cell r="AT133">
            <v>2.4500000000000002</v>
          </cell>
          <cell r="AU133" t="str">
            <v>千KWH</v>
          </cell>
          <cell r="AV133">
            <v>1.6</v>
          </cell>
          <cell r="AW133">
            <v>2019</v>
          </cell>
          <cell r="AX133">
            <v>8539</v>
          </cell>
          <cell r="AY133">
            <v>2.0299999999999998</v>
          </cell>
          <cell r="AZ133">
            <v>8201</v>
          </cell>
          <cell r="BA133">
            <v>3.39</v>
          </cell>
          <cell r="BB133">
            <v>2.44</v>
          </cell>
          <cell r="BC133" t="str">
            <v>千KWH</v>
          </cell>
          <cell r="BD133">
            <v>2</v>
          </cell>
          <cell r="BE133">
            <v>2020</v>
          </cell>
          <cell r="BF133">
            <v>8410</v>
          </cell>
          <cell r="BG133">
            <v>3.51</v>
          </cell>
          <cell r="BH133">
            <v>7855</v>
          </cell>
          <cell r="BI133">
            <v>7.46</v>
          </cell>
          <cell r="BJ133">
            <v>2.4</v>
          </cell>
          <cell r="BK133" t="str">
            <v>千KWH</v>
          </cell>
          <cell r="BL133">
            <v>3.61</v>
          </cell>
          <cell r="BM133">
            <v>2021</v>
          </cell>
          <cell r="BN133">
            <v>7012</v>
          </cell>
          <cell r="BO133">
            <v>19.55</v>
          </cell>
          <cell r="BP133">
            <v>6952</v>
          </cell>
          <cell r="BQ133">
            <v>18.100000000000001</v>
          </cell>
          <cell r="BR133"/>
          <cell r="BS133" t="str">
            <v/>
          </cell>
          <cell r="BT133" t="str">
            <v/>
          </cell>
          <cell r="BU133" t="str">
            <v>目標を上回った</v>
          </cell>
          <cell r="BV133" t="str">
            <v>なし</v>
          </cell>
          <cell r="BW133" t="str">
            <v>ほぼ変動無し</v>
          </cell>
          <cell r="BX133" t="str">
            <v>照明の間引き等</v>
          </cell>
          <cell r="BY133">
            <v>2018</v>
          </cell>
          <cell r="BZ133"/>
          <cell r="CA133"/>
          <cell r="CB133"/>
          <cell r="CC133"/>
          <cell r="CD133">
            <v>2021</v>
          </cell>
          <cell r="CE133"/>
          <cell r="CF133" t="str">
            <v/>
          </cell>
          <cell r="CG133"/>
          <cell r="CH133" t="str">
            <v/>
          </cell>
          <cell r="CI133"/>
          <cell r="CJ133" t="str">
            <v/>
          </cell>
          <cell r="CK133"/>
          <cell r="CL133">
            <v>2019</v>
          </cell>
          <cell r="CM133"/>
        </row>
        <row r="134">
          <cell r="B134" t="str">
            <v>161</v>
          </cell>
          <cell r="C134" t="str">
            <v>生活協同組合ユーコープ</v>
          </cell>
          <cell r="D134">
            <v>2019</v>
          </cell>
          <cell r="E134" t="str">
            <v>2号3号</v>
          </cell>
          <cell r="F134">
            <v>2050161</v>
          </cell>
          <cell r="G134">
            <v>2050161</v>
          </cell>
          <cell r="H134">
            <v>44771</v>
          </cell>
          <cell r="I134" t="str">
            <v>横浜市中区桜木町１－１－８
日石横浜ビル</v>
          </cell>
          <cell r="J134" t="str">
            <v>生活協同組合ユーコープ</v>
          </cell>
          <cell r="K134" t="str">
            <v>代表理事理事長　當具　伸一</v>
          </cell>
          <cell r="L134" t="str">
            <v>生活協同組合ユーコープ</v>
          </cell>
          <cell r="M134" t="str">
            <v>代表理事理事長　當具　伸一</v>
          </cell>
          <cell r="N134" t="str">
            <v>横浜市中区桜木町１－１－８　日石横浜ビル</v>
          </cell>
          <cell r="O134" t="str">
            <v>Ｉ 卸売・小売業</v>
          </cell>
          <cell r="P134" t="str">
            <v>５６ 各種商品小売業</v>
          </cell>
          <cell r="Q134"/>
          <cell r="R134" t="str">
            <v>2号</v>
          </cell>
          <cell r="S134" t="str">
            <v>3号</v>
          </cell>
          <cell r="T134"/>
          <cell r="U134">
            <v>5913.547488600002</v>
          </cell>
          <cell r="V134">
            <v>59</v>
          </cell>
          <cell r="W134">
            <v>0</v>
          </cell>
          <cell r="X134">
            <v>129</v>
          </cell>
          <cell r="Y134">
            <v>2019</v>
          </cell>
          <cell r="Z134">
            <v>2021</v>
          </cell>
          <cell r="AA134">
            <v>2021</v>
          </cell>
          <cell r="AB134"/>
          <cell r="AC134"/>
          <cell r="AD134" t="str">
            <v>有</v>
          </cell>
          <cell r="AE134" t="str">
            <v>組合員参加推進部　政策企画課</v>
          </cell>
          <cell r="AF134" t="str">
            <v>横浜市中区桜木町１－１－８　日石横浜ビル</v>
          </cell>
          <cell r="AG134" t="str">
            <v>9:00－17:30　閲覧希望の場合は事前にご連絡ください。(045-305-6115)</v>
          </cell>
          <cell r="AH134"/>
          <cell r="AI134"/>
          <cell r="AJ134">
            <v>2018</v>
          </cell>
          <cell r="AK134">
            <v>13735</v>
          </cell>
          <cell r="AL134">
            <v>13377</v>
          </cell>
          <cell r="AM134">
            <v>149.01</v>
          </cell>
          <cell r="AN134" t="str">
            <v>千㎡</v>
          </cell>
          <cell r="AO134">
            <v>2021</v>
          </cell>
          <cell r="AP134">
            <v>11178</v>
          </cell>
          <cell r="AQ134">
            <v>18.61</v>
          </cell>
          <cell r="AR134">
            <v>10880</v>
          </cell>
          <cell r="AS134">
            <v>18.66</v>
          </cell>
          <cell r="AT134">
            <v>121.27</v>
          </cell>
          <cell r="AU134" t="str">
            <v>千㎡</v>
          </cell>
          <cell r="AV134">
            <v>18.61</v>
          </cell>
          <cell r="AW134">
            <v>2019</v>
          </cell>
          <cell r="AX134">
            <v>11247</v>
          </cell>
          <cell r="AY134">
            <v>18.11</v>
          </cell>
          <cell r="AZ134">
            <v>10764</v>
          </cell>
          <cell r="BA134">
            <v>19.53</v>
          </cell>
          <cell r="BB134">
            <v>122.02</v>
          </cell>
          <cell r="BC134" t="str">
            <v>千㎡</v>
          </cell>
          <cell r="BD134">
            <v>18.11</v>
          </cell>
          <cell r="BE134">
            <v>2020</v>
          </cell>
          <cell r="BF134">
            <v>10766</v>
          </cell>
          <cell r="BG134">
            <v>21.61</v>
          </cell>
          <cell r="BH134">
            <v>10008</v>
          </cell>
          <cell r="BI134">
            <v>25.18</v>
          </cell>
          <cell r="BJ134">
            <v>144.16999999999999</v>
          </cell>
          <cell r="BK134" t="str">
            <v>千㎡</v>
          </cell>
          <cell r="BL134">
            <v>3.24</v>
          </cell>
          <cell r="BM134">
            <v>2021</v>
          </cell>
          <cell r="BN134">
            <v>10220</v>
          </cell>
          <cell r="BO134">
            <v>25.59</v>
          </cell>
          <cell r="BP134">
            <v>10041</v>
          </cell>
          <cell r="BQ134">
            <v>24.93</v>
          </cell>
          <cell r="BR134">
            <v>134.19999999999999</v>
          </cell>
          <cell r="BS134" t="str">
            <v>千㎡</v>
          </cell>
          <cell r="BT134">
            <v>9.93</v>
          </cell>
          <cell r="BU134" t="str">
            <v>目標を上回った</v>
          </cell>
          <cell r="BV134" t="str">
            <v>なし</v>
          </cell>
          <cell r="BW134" t="str">
            <v>増</v>
          </cell>
          <cell r="BX134" t="str">
            <v>排出量の削減は目標を達成出来たが、原単位では上回った。2018年度に閉鎖となった瀬谷工場の延床面積（原単位）を含めていた影響によるもの。新たな計画ではこれを除外して設定、運用していく為、正しい原単位推移で評価できるようにする。</v>
          </cell>
          <cell r="BY134">
            <v>2018</v>
          </cell>
          <cell r="BZ134">
            <v>324</v>
          </cell>
          <cell r="CA134">
            <v>324</v>
          </cell>
          <cell r="CB134">
            <v>0.35</v>
          </cell>
          <cell r="CC134" t="str">
            <v>千ｋｍ</v>
          </cell>
          <cell r="CD134">
            <v>2021</v>
          </cell>
          <cell r="CE134">
            <v>314.2</v>
          </cell>
          <cell r="CF134">
            <v>3.02</v>
          </cell>
          <cell r="CG134">
            <v>314.2</v>
          </cell>
          <cell r="CH134">
            <v>3.02</v>
          </cell>
          <cell r="CI134">
            <v>0.33950000000000002</v>
          </cell>
          <cell r="CJ134" t="str">
            <v>千ｋｍ</v>
          </cell>
          <cell r="CK134">
            <v>2.99</v>
          </cell>
          <cell r="CL134">
            <v>2019</v>
          </cell>
          <cell r="CM134">
            <v>301</v>
          </cell>
        </row>
        <row r="135">
          <cell r="B135" t="str">
            <v>163</v>
          </cell>
          <cell r="C135" t="str">
            <v>横浜市交通局</v>
          </cell>
          <cell r="D135">
            <v>2019</v>
          </cell>
          <cell r="E135" t="str">
            <v>1号3号</v>
          </cell>
          <cell r="F135">
            <v>1343163</v>
          </cell>
          <cell r="G135">
            <v>1343163</v>
          </cell>
          <cell r="H135">
            <v>44771</v>
          </cell>
          <cell r="I135" t="str">
            <v>神奈川県横浜市中区本町６丁目50番地の10</v>
          </cell>
          <cell r="J135" t="str">
            <v>横浜市交通局</v>
          </cell>
          <cell r="K135" t="str">
            <v>横浜市交通事業管理者 三村　庄一</v>
          </cell>
          <cell r="L135" t="str">
            <v>横浜市交通局</v>
          </cell>
          <cell r="M135" t="str">
            <v>横浜市交通事業管理者　三村　庄一</v>
          </cell>
          <cell r="N135" t="str">
            <v>神奈川県横浜市中区本町６丁目50番地の10</v>
          </cell>
          <cell r="O135" t="str">
            <v>Ｈ 運輸業、郵便業</v>
          </cell>
          <cell r="P135" t="str">
            <v>４３ 道路旅客運送業</v>
          </cell>
          <cell r="Q135" t="str">
            <v>1号</v>
          </cell>
          <cell r="R135"/>
          <cell r="S135" t="str">
            <v>3号</v>
          </cell>
          <cell r="T135"/>
          <cell r="U135">
            <v>1495.7974594315199</v>
          </cell>
          <cell r="V135">
            <v>30</v>
          </cell>
          <cell r="W135">
            <v>0</v>
          </cell>
          <cell r="X135">
            <v>862</v>
          </cell>
          <cell r="Y135">
            <v>2019</v>
          </cell>
          <cell r="Z135">
            <v>2021</v>
          </cell>
          <cell r="AA135">
            <v>2021</v>
          </cell>
          <cell r="AB135" t="str">
            <v>有</v>
          </cell>
          <cell r="AC135" t="str">
            <v>https://www.city.yokohama.lg.jp/kotsu/kigyo/anzen/sonotataisaku.html</v>
          </cell>
          <cell r="AD135"/>
          <cell r="AE135"/>
          <cell r="AF135"/>
          <cell r="AG135"/>
          <cell r="AH135"/>
          <cell r="AI135"/>
          <cell r="AJ135">
            <v>2018</v>
          </cell>
          <cell r="AK135">
            <v>3051</v>
          </cell>
          <cell r="AL135">
            <v>3039</v>
          </cell>
          <cell r="AM135"/>
          <cell r="AN135"/>
          <cell r="AO135">
            <v>2021</v>
          </cell>
          <cell r="AP135">
            <v>3020</v>
          </cell>
          <cell r="AQ135">
            <v>1.01</v>
          </cell>
          <cell r="AR135">
            <v>3008</v>
          </cell>
          <cell r="AS135">
            <v>1.02</v>
          </cell>
          <cell r="AT135"/>
          <cell r="AU135"/>
          <cell r="AV135"/>
          <cell r="AW135">
            <v>2019</v>
          </cell>
          <cell r="AX135">
            <v>2975</v>
          </cell>
          <cell r="AY135">
            <v>2.4900000000000002</v>
          </cell>
          <cell r="AZ135">
            <v>3069</v>
          </cell>
          <cell r="BA135">
            <v>-0.99</v>
          </cell>
          <cell r="BB135"/>
          <cell r="BC135" t="str">
            <v/>
          </cell>
          <cell r="BD135" t="str">
            <v/>
          </cell>
          <cell r="BE135">
            <v>2020</v>
          </cell>
          <cell r="BF135">
            <v>2956.1485586899998</v>
          </cell>
          <cell r="BG135">
            <v>3.1</v>
          </cell>
          <cell r="BH135">
            <v>2910.1449061399999</v>
          </cell>
          <cell r="BI135">
            <v>4.24</v>
          </cell>
          <cell r="BJ135"/>
          <cell r="BK135" t="str">
            <v/>
          </cell>
          <cell r="BL135" t="str">
            <v/>
          </cell>
          <cell r="BM135">
            <v>2021</v>
          </cell>
          <cell r="BN135">
            <v>2503.5879780599998</v>
          </cell>
          <cell r="BO135">
            <v>17.940000000000001</v>
          </cell>
          <cell r="BP135">
            <v>2999.5934191400011</v>
          </cell>
          <cell r="BQ135">
            <v>1.29</v>
          </cell>
          <cell r="BR135"/>
          <cell r="BS135" t="str">
            <v/>
          </cell>
          <cell r="BT135" t="str">
            <v/>
          </cell>
          <cell r="BU135" t="str">
            <v>目標を上回った</v>
          </cell>
          <cell r="BV135" t="str">
            <v>なし</v>
          </cell>
          <cell r="BW135" t="str">
            <v>減</v>
          </cell>
          <cell r="BX135"/>
          <cell r="BY135">
            <v>2018</v>
          </cell>
          <cell r="BZ135">
            <v>31265</v>
          </cell>
          <cell r="CA135">
            <v>31265</v>
          </cell>
          <cell r="CB135"/>
          <cell r="CC135"/>
          <cell r="CD135">
            <v>2021</v>
          </cell>
          <cell r="CE135">
            <v>30171</v>
          </cell>
          <cell r="CF135">
            <v>3.49</v>
          </cell>
          <cell r="CG135">
            <v>30171</v>
          </cell>
          <cell r="CH135">
            <v>3.49</v>
          </cell>
          <cell r="CI135"/>
          <cell r="CJ135" t="str">
            <v/>
          </cell>
          <cell r="CK135"/>
          <cell r="CL135">
            <v>2019</v>
          </cell>
          <cell r="CM135">
            <v>30707.597099999999</v>
          </cell>
        </row>
        <row r="136">
          <cell r="B136" t="str">
            <v>164</v>
          </cell>
          <cell r="C136" t="str">
            <v>オニキス・リアルティ有限会社</v>
          </cell>
          <cell r="D136">
            <v>2019</v>
          </cell>
          <cell r="E136" t="str">
            <v>1号</v>
          </cell>
          <cell r="F136">
            <v>1056164</v>
          </cell>
          <cell r="G136">
            <v>1056164</v>
          </cell>
          <cell r="H136">
            <v>44771</v>
          </cell>
          <cell r="I136" t="str">
            <v>東京都中央区日本橋一丁目４番１号
日本橋一丁目ビルディング</v>
          </cell>
          <cell r="J136" t="str">
            <v>オニキス・リアルティ有限会社</v>
          </cell>
          <cell r="K136" t="str">
            <v>取締役　三品　貴仙</v>
          </cell>
          <cell r="L136" t="str">
            <v>オニキス・リアルティ有限会社</v>
          </cell>
          <cell r="M136" t="str">
            <v>取締役　三品　貴仙</v>
          </cell>
          <cell r="N136" t="str">
            <v>東京都中央区日本橋一丁目４番１号　日本橋一丁目ビルディング</v>
          </cell>
          <cell r="O136" t="str">
            <v>Ｋ 不動産業、物品賃貸業</v>
          </cell>
          <cell r="P136" t="str">
            <v>６９ 不動産賃貸業・管理業</v>
          </cell>
          <cell r="Q136" t="str">
            <v>1号</v>
          </cell>
          <cell r="R136"/>
          <cell r="S136"/>
          <cell r="T136"/>
          <cell r="U136">
            <v>2067.4272720000004</v>
          </cell>
          <cell r="V136">
            <v>1</v>
          </cell>
          <cell r="W136">
            <v>1</v>
          </cell>
          <cell r="X136"/>
          <cell r="Y136">
            <v>2019</v>
          </cell>
          <cell r="Z136">
            <v>2021</v>
          </cell>
          <cell r="AA136">
            <v>2021</v>
          </cell>
          <cell r="AB136"/>
          <cell r="AC136"/>
          <cell r="AD136" t="str">
            <v>有</v>
          </cell>
          <cell r="AE136" t="str">
            <v>ノースポート・モール　防災センター受付</v>
          </cell>
          <cell r="AF136" t="str">
            <v>神奈川県横浜市都筑区中川中央1-25-１</v>
          </cell>
          <cell r="AG136" t="str">
            <v>10:00～18:00</v>
          </cell>
          <cell r="AH136"/>
          <cell r="AI136"/>
          <cell r="AJ136">
            <v>2018</v>
          </cell>
          <cell r="AK136">
            <v>4240</v>
          </cell>
          <cell r="AL136">
            <v>4139</v>
          </cell>
          <cell r="AM136">
            <v>30.04</v>
          </cell>
          <cell r="AN136" t="str">
            <v>千㎡</v>
          </cell>
          <cell r="AO136">
            <v>2021</v>
          </cell>
          <cell r="AP136">
            <v>4112</v>
          </cell>
          <cell r="AQ136">
            <v>3.01</v>
          </cell>
          <cell r="AR136">
            <v>4014</v>
          </cell>
          <cell r="AS136">
            <v>3.02</v>
          </cell>
          <cell r="AT136">
            <v>29.13</v>
          </cell>
          <cell r="AU136" t="str">
            <v>千㎡</v>
          </cell>
          <cell r="AV136">
            <v>3.02</v>
          </cell>
          <cell r="AW136">
            <v>2019</v>
          </cell>
          <cell r="AX136">
            <v>4016</v>
          </cell>
          <cell r="AY136">
            <v>5.28</v>
          </cell>
          <cell r="AZ136">
            <v>3869</v>
          </cell>
          <cell r="BA136">
            <v>6.52</v>
          </cell>
          <cell r="BB136">
            <v>28.46</v>
          </cell>
          <cell r="BC136" t="str">
            <v>千㎡</v>
          </cell>
          <cell r="BD136">
            <v>5.25</v>
          </cell>
          <cell r="BE136">
            <v>2020</v>
          </cell>
          <cell r="BF136">
            <v>3431</v>
          </cell>
          <cell r="BG136">
            <v>19.079999999999998</v>
          </cell>
          <cell r="BH136">
            <v>3525</v>
          </cell>
          <cell r="BI136">
            <v>14.83</v>
          </cell>
          <cell r="BJ136">
            <v>24.31</v>
          </cell>
          <cell r="BK136" t="str">
            <v>千㎡</v>
          </cell>
          <cell r="BL136">
            <v>19.07</v>
          </cell>
          <cell r="BM136">
            <v>2021</v>
          </cell>
          <cell r="BN136">
            <v>4078</v>
          </cell>
          <cell r="BO136">
            <v>3.82</v>
          </cell>
          <cell r="BP136">
            <v>3718</v>
          </cell>
          <cell r="BQ136">
            <v>10.17</v>
          </cell>
          <cell r="BR136">
            <v>28.9</v>
          </cell>
          <cell r="BS136" t="str">
            <v>千㎡</v>
          </cell>
          <cell r="BT136">
            <v>3.79</v>
          </cell>
          <cell r="BU136" t="str">
            <v>目標を上回った</v>
          </cell>
          <cell r="BV136" t="str">
            <v>なし</v>
          </cell>
          <cell r="BW136" t="str">
            <v>ほぼ変動無し</v>
          </cell>
          <cell r="BX136" t="str">
            <v>新型肺炎感染症による時間短縮営業</v>
          </cell>
          <cell r="BY136">
            <v>2018</v>
          </cell>
          <cell r="BZ136"/>
          <cell r="CA136"/>
          <cell r="CB136"/>
          <cell r="CC136"/>
          <cell r="CD136">
            <v>2021</v>
          </cell>
          <cell r="CE136"/>
          <cell r="CF136" t="str">
            <v/>
          </cell>
          <cell r="CG136"/>
          <cell r="CH136" t="str">
            <v/>
          </cell>
          <cell r="CI136"/>
          <cell r="CJ136" t="str">
            <v/>
          </cell>
          <cell r="CK136"/>
          <cell r="CL136">
            <v>2019</v>
          </cell>
          <cell r="CM136"/>
        </row>
        <row r="137">
          <cell r="B137" t="str">
            <v>165</v>
          </cell>
          <cell r="C137" t="str">
            <v>ユニー株式会社</v>
          </cell>
          <cell r="D137">
            <v>2019</v>
          </cell>
          <cell r="E137" t="str">
            <v>1号</v>
          </cell>
          <cell r="F137">
            <v>1056165</v>
          </cell>
          <cell r="G137">
            <v>1056165</v>
          </cell>
          <cell r="H137">
            <v>44770</v>
          </cell>
          <cell r="I137" t="str">
            <v>愛知県稲沢市天池五反田町1番地</v>
          </cell>
          <cell r="J137" t="str">
            <v>ユニー株式会社</v>
          </cell>
          <cell r="K137" t="str">
            <v>代表取締役社長　関口　憲司</v>
          </cell>
          <cell r="L137" t="str">
            <v>ユニー株式会社</v>
          </cell>
          <cell r="M137" t="str">
            <v>代表取締役社長　関口　憲司</v>
          </cell>
          <cell r="N137" t="str">
            <v>愛知県稲沢市天池五反田町1番地</v>
          </cell>
          <cell r="O137" t="str">
            <v>Ｉ 卸売・小売業</v>
          </cell>
          <cell r="P137" t="str">
            <v>５６ 各種商品小売業</v>
          </cell>
          <cell r="Q137" t="str">
            <v>1号</v>
          </cell>
          <cell r="R137"/>
          <cell r="S137"/>
          <cell r="T137"/>
          <cell r="U137">
            <v>3678.3238019999999</v>
          </cell>
          <cell r="V137">
            <v>5</v>
          </cell>
          <cell r="W137">
            <v>4</v>
          </cell>
          <cell r="X137"/>
          <cell r="Y137">
            <v>2019</v>
          </cell>
          <cell r="Z137">
            <v>2021</v>
          </cell>
          <cell r="AA137">
            <v>2021</v>
          </cell>
          <cell r="AB137"/>
          <cell r="AC137"/>
          <cell r="AD137" t="str">
            <v>有</v>
          </cell>
          <cell r="AE137" t="str">
            <v>アピタ戸塚店・アピタ長津田店のサ-ビスカウンタ－</v>
          </cell>
          <cell r="AF137" t="str">
            <v>戸塚区上倉田町７６９番１号・緑区長津田みなみ台４－７－１</v>
          </cell>
          <cell r="AG137" t="str">
            <v>各店の営業時間内</v>
          </cell>
          <cell r="AH137"/>
          <cell r="AI137"/>
          <cell r="AJ137">
            <v>2018</v>
          </cell>
          <cell r="AK137">
            <v>8015</v>
          </cell>
          <cell r="AL137">
            <v>7776</v>
          </cell>
          <cell r="AM137"/>
          <cell r="AN137"/>
          <cell r="AO137">
            <v>2021</v>
          </cell>
          <cell r="AP137">
            <v>7935</v>
          </cell>
          <cell r="AQ137">
            <v>0.99</v>
          </cell>
          <cell r="AR137">
            <v>7698</v>
          </cell>
          <cell r="AS137">
            <v>1</v>
          </cell>
          <cell r="AT137"/>
          <cell r="AU137"/>
          <cell r="AV137"/>
          <cell r="AW137">
            <v>2019</v>
          </cell>
          <cell r="AX137">
            <v>7667</v>
          </cell>
          <cell r="AY137">
            <v>4.34</v>
          </cell>
          <cell r="AZ137">
            <v>7418</v>
          </cell>
          <cell r="BA137">
            <v>4.5999999999999996</v>
          </cell>
          <cell r="BB137"/>
          <cell r="BC137" t="str">
            <v/>
          </cell>
          <cell r="BD137" t="str">
            <v/>
          </cell>
          <cell r="BE137">
            <v>2020</v>
          </cell>
          <cell r="BF137">
            <v>6890</v>
          </cell>
          <cell r="BG137">
            <v>14.03</v>
          </cell>
          <cell r="BH137">
            <v>6448</v>
          </cell>
          <cell r="BI137">
            <v>17.07</v>
          </cell>
          <cell r="BJ137"/>
          <cell r="BK137" t="str">
            <v/>
          </cell>
          <cell r="BL137" t="str">
            <v/>
          </cell>
          <cell r="BM137">
            <v>2021</v>
          </cell>
          <cell r="BN137">
            <v>6366</v>
          </cell>
          <cell r="BO137">
            <v>20.57</v>
          </cell>
          <cell r="BP137">
            <v>6105</v>
          </cell>
          <cell r="BQ137">
            <v>21.48</v>
          </cell>
          <cell r="BR137"/>
          <cell r="BS137" t="str">
            <v/>
          </cell>
          <cell r="BT137" t="str">
            <v/>
          </cell>
          <cell r="BU137" t="str">
            <v>目標を上回った</v>
          </cell>
          <cell r="BV137" t="str">
            <v>なし</v>
          </cell>
          <cell r="BW137" t="str">
            <v>ほぼ変動無し</v>
          </cell>
          <cell r="BX137"/>
          <cell r="BY137">
            <v>2018</v>
          </cell>
          <cell r="BZ137"/>
          <cell r="CA137"/>
          <cell r="CB137"/>
          <cell r="CC137"/>
          <cell r="CD137">
            <v>2021</v>
          </cell>
          <cell r="CE137"/>
          <cell r="CF137" t="str">
            <v/>
          </cell>
          <cell r="CG137"/>
          <cell r="CH137" t="str">
            <v/>
          </cell>
          <cell r="CI137"/>
          <cell r="CJ137" t="str">
            <v/>
          </cell>
          <cell r="CK137"/>
          <cell r="CL137">
            <v>2019</v>
          </cell>
          <cell r="CM137"/>
        </row>
        <row r="138">
          <cell r="B138" t="str">
            <v>166</v>
          </cell>
          <cell r="C138" t="str">
            <v>髙田工業株式会社</v>
          </cell>
          <cell r="D138">
            <v>2019</v>
          </cell>
          <cell r="E138" t="str">
            <v>1号</v>
          </cell>
          <cell r="F138">
            <v>1031166</v>
          </cell>
          <cell r="G138">
            <v>1031166</v>
          </cell>
          <cell r="H138">
            <v>44770</v>
          </cell>
          <cell r="I138" t="str">
            <v>横浜市中区豊浦町2番地3</v>
          </cell>
          <cell r="J138" t="str">
            <v>髙田工業株式会社</v>
          </cell>
          <cell r="K138" t="str">
            <v>代表取締役社長執行役員　松山　静夫</v>
          </cell>
          <cell r="L138" t="str">
            <v>髙田工業株式会社</v>
          </cell>
          <cell r="M138" t="str">
            <v>代表取締役社長執行役員　松山　静夫</v>
          </cell>
          <cell r="N138" t="str">
            <v>神奈川県横浜市中区豊浦町2番地3</v>
          </cell>
          <cell r="O138" t="str">
            <v>Ｅ 製造業</v>
          </cell>
          <cell r="P138" t="str">
            <v>３１ 輸送用機械器具製造業</v>
          </cell>
          <cell r="Q138" t="str">
            <v>1号</v>
          </cell>
          <cell r="R138"/>
          <cell r="S138"/>
          <cell r="T138"/>
          <cell r="U138">
            <v>4307.0296530719997</v>
          </cell>
          <cell r="V138">
            <v>2</v>
          </cell>
          <cell r="W138">
            <v>2</v>
          </cell>
          <cell r="X138"/>
          <cell r="Y138">
            <v>2019</v>
          </cell>
          <cell r="Z138">
            <v>2021</v>
          </cell>
          <cell r="AA138">
            <v>2021</v>
          </cell>
          <cell r="AB138" t="str">
            <v>有</v>
          </cell>
          <cell r="AC138" t="str">
            <v>https://takada-industries.com/sustainability/</v>
          </cell>
          <cell r="AD138"/>
          <cell r="AE138"/>
          <cell r="AF138"/>
          <cell r="AG138"/>
          <cell r="AH138"/>
          <cell r="AI138"/>
          <cell r="AJ138">
            <v>2018</v>
          </cell>
          <cell r="AK138">
            <v>7036</v>
          </cell>
          <cell r="AL138">
            <v>6928</v>
          </cell>
          <cell r="AM138"/>
          <cell r="AN138"/>
          <cell r="AO138">
            <v>2021</v>
          </cell>
          <cell r="AP138">
            <v>6281</v>
          </cell>
          <cell r="AQ138">
            <v>10.73</v>
          </cell>
          <cell r="AR138">
            <v>6281</v>
          </cell>
          <cell r="AS138">
            <v>9.33</v>
          </cell>
          <cell r="AT138"/>
          <cell r="AU138"/>
          <cell r="AV138">
            <v>3</v>
          </cell>
          <cell r="AW138">
            <v>2019</v>
          </cell>
          <cell r="AX138">
            <v>6759</v>
          </cell>
          <cell r="AY138">
            <v>3.93</v>
          </cell>
          <cell r="AZ138">
            <v>6602</v>
          </cell>
          <cell r="BA138">
            <v>4.7</v>
          </cell>
          <cell r="BB138"/>
          <cell r="BC138" t="str">
            <v/>
          </cell>
          <cell r="BD138">
            <v>-2.2999999999999998</v>
          </cell>
          <cell r="BE138">
            <v>2020</v>
          </cell>
          <cell r="BF138">
            <v>6583</v>
          </cell>
          <cell r="BG138">
            <v>6.43</v>
          </cell>
          <cell r="BH138">
            <v>6335</v>
          </cell>
          <cell r="BI138">
            <v>8.5500000000000007</v>
          </cell>
          <cell r="BJ138"/>
          <cell r="BK138" t="str">
            <v/>
          </cell>
          <cell r="BL138">
            <v>-2.2999999999999998</v>
          </cell>
          <cell r="BM138">
            <v>2021</v>
          </cell>
          <cell r="BN138">
            <v>7933</v>
          </cell>
          <cell r="BO138">
            <v>-12.75</v>
          </cell>
          <cell r="BP138">
            <v>7889</v>
          </cell>
          <cell r="BQ138">
            <v>-13.88</v>
          </cell>
          <cell r="BR138"/>
          <cell r="BS138" t="str">
            <v/>
          </cell>
          <cell r="BT138">
            <v>10.629999999999995</v>
          </cell>
          <cell r="BU138" t="str">
            <v>目標を上回った</v>
          </cell>
          <cell r="BV138" t="str">
            <v>なし</v>
          </cell>
          <cell r="BW138" t="str">
            <v>増</v>
          </cell>
          <cell r="BX138" t="str">
            <v>両事業所共に生産量の大幅増により温室効果ガスの排出量は多くなったものの、生産効率向上により原単位での目標を大幅に達成。</v>
          </cell>
          <cell r="BY138">
            <v>2018</v>
          </cell>
          <cell r="BZ138"/>
          <cell r="CA138"/>
          <cell r="CB138"/>
          <cell r="CC138"/>
          <cell r="CD138">
            <v>2021</v>
          </cell>
          <cell r="CE138"/>
          <cell r="CF138" t="str">
            <v/>
          </cell>
          <cell r="CG138"/>
          <cell r="CH138" t="str">
            <v/>
          </cell>
          <cell r="CI138"/>
          <cell r="CJ138" t="str">
            <v/>
          </cell>
          <cell r="CK138"/>
          <cell r="CL138">
            <v>2019</v>
          </cell>
          <cell r="CM138"/>
        </row>
        <row r="139">
          <cell r="B139" t="str">
            <v>167</v>
          </cell>
          <cell r="C139" t="str">
            <v>株式会社ルネサンス</v>
          </cell>
          <cell r="D139">
            <v>2019</v>
          </cell>
          <cell r="E139" t="str">
            <v>1号</v>
          </cell>
          <cell r="F139">
            <v>1080167</v>
          </cell>
          <cell r="G139">
            <v>1080167</v>
          </cell>
          <cell r="H139"/>
          <cell r="I139" t="str">
            <v>東京都墨田区両国2-10-14両国シティコア3F</v>
          </cell>
          <cell r="J139" t="str">
            <v>株式会社ルネサンス</v>
          </cell>
          <cell r="K139" t="str">
            <v>代表取締役社長執行役員　岡本利治</v>
          </cell>
          <cell r="L139" t="str">
            <v>株式会社ルネサンス</v>
          </cell>
          <cell r="M139" t="str">
            <v>代表取締役社長執行役員　岡本利治</v>
          </cell>
          <cell r="N139" t="str">
            <v>東京都墨田区両国2-10-14両国シティコア3F</v>
          </cell>
          <cell r="O139" t="str">
            <v>Ｎ 生活関連サービス業、娯楽業</v>
          </cell>
          <cell r="P139" t="str">
            <v>８０ 娯楽業</v>
          </cell>
          <cell r="Q139" t="str">
            <v>1号</v>
          </cell>
          <cell r="R139"/>
          <cell r="S139"/>
          <cell r="T139"/>
          <cell r="U139">
            <v>1441.7085495204001</v>
          </cell>
          <cell r="V139">
            <v>12</v>
          </cell>
          <cell r="W139">
            <v>1</v>
          </cell>
          <cell r="X139"/>
          <cell r="Y139">
            <v>2019</v>
          </cell>
          <cell r="Z139">
            <v>2021</v>
          </cell>
          <cell r="AA139">
            <v>2021</v>
          </cell>
          <cell r="AB139" t="str">
            <v>有</v>
          </cell>
          <cell r="AC139" t="str">
            <v>http://www.s-renaissance.co.jp/corp/IR/index.html</v>
          </cell>
          <cell r="AD139"/>
          <cell r="AE139"/>
          <cell r="AF139"/>
          <cell r="AG139"/>
          <cell r="AH139"/>
          <cell r="AI139"/>
          <cell r="AJ139">
            <v>2018</v>
          </cell>
          <cell r="AK139">
            <v>2969</v>
          </cell>
          <cell r="AL139">
            <v>2921</v>
          </cell>
          <cell r="AM139">
            <v>2.0099999999999998</v>
          </cell>
          <cell r="AN139" t="str">
            <v>千利用</v>
          </cell>
          <cell r="AO139">
            <v>2021</v>
          </cell>
          <cell r="AP139">
            <v>2955</v>
          </cell>
          <cell r="AQ139">
            <v>0.47</v>
          </cell>
          <cell r="AR139">
            <v>2906</v>
          </cell>
          <cell r="AS139">
            <v>0.51</v>
          </cell>
          <cell r="AT139">
            <v>2</v>
          </cell>
          <cell r="AU139" t="str">
            <v>千利用</v>
          </cell>
          <cell r="AV139">
            <v>0.49</v>
          </cell>
          <cell r="AW139">
            <v>2019</v>
          </cell>
          <cell r="AX139">
            <v>2925</v>
          </cell>
          <cell r="AY139">
            <v>1.48</v>
          </cell>
          <cell r="AZ139">
            <v>2853</v>
          </cell>
          <cell r="BA139">
            <v>2.3199999999999998</v>
          </cell>
          <cell r="BB139">
            <v>2.04</v>
          </cell>
          <cell r="BC139" t="str">
            <v>千利用</v>
          </cell>
          <cell r="BD139">
            <v>-1.5</v>
          </cell>
          <cell r="BE139">
            <v>2020</v>
          </cell>
          <cell r="BF139">
            <v>2525</v>
          </cell>
          <cell r="BG139">
            <v>14.95</v>
          </cell>
          <cell r="BH139">
            <v>2423</v>
          </cell>
          <cell r="BI139">
            <v>17.04</v>
          </cell>
          <cell r="BJ139">
            <v>2.4900000000000002</v>
          </cell>
          <cell r="BK139" t="str">
            <v>千利用</v>
          </cell>
          <cell r="BL139">
            <v>-23.89</v>
          </cell>
          <cell r="BM139">
            <v>2021</v>
          </cell>
          <cell r="BN139">
            <v>2622</v>
          </cell>
          <cell r="BO139">
            <v>11.68</v>
          </cell>
          <cell r="BP139">
            <v>2610</v>
          </cell>
          <cell r="BQ139">
            <v>10.64</v>
          </cell>
          <cell r="BR139">
            <v>2.0499999999999998</v>
          </cell>
          <cell r="BS139" t="str">
            <v>千利用</v>
          </cell>
          <cell r="BT139">
            <v>-2</v>
          </cell>
          <cell r="BU139" t="str">
            <v>目標を下回った</v>
          </cell>
          <cell r="BV139" t="str">
            <v>なし</v>
          </cell>
          <cell r="BW139" t="str">
            <v>増</v>
          </cell>
          <cell r="BX139"/>
          <cell r="BY139">
            <v>2018</v>
          </cell>
          <cell r="BZ139"/>
          <cell r="CA139"/>
          <cell r="CB139"/>
          <cell r="CC139"/>
          <cell r="CD139">
            <v>2021</v>
          </cell>
          <cell r="CE139"/>
          <cell r="CF139" t="str">
            <v/>
          </cell>
          <cell r="CG139"/>
          <cell r="CH139" t="str">
            <v/>
          </cell>
          <cell r="CI139"/>
          <cell r="CJ139" t="str">
            <v/>
          </cell>
          <cell r="CK139"/>
          <cell r="CL139">
            <v>2019</v>
          </cell>
          <cell r="CM139"/>
        </row>
        <row r="140">
          <cell r="B140" t="str">
            <v>168</v>
          </cell>
          <cell r="C140" t="str">
            <v>富士ソフト株式会社</v>
          </cell>
          <cell r="D140">
            <v>2019</v>
          </cell>
          <cell r="E140" t="str">
            <v>1号</v>
          </cell>
          <cell r="F140">
            <v>1039168</v>
          </cell>
          <cell r="G140">
            <v>1039168</v>
          </cell>
          <cell r="H140">
            <v>44770</v>
          </cell>
          <cell r="I140" t="str">
            <v>神奈川県横浜市中区桜木町1-1</v>
          </cell>
          <cell r="J140" t="str">
            <v>富士ソフト株式会社</v>
          </cell>
          <cell r="K140" t="str">
            <v>代表取締役 社長執行役員 坂下 智保</v>
          </cell>
          <cell r="L140" t="str">
            <v>富士ソフト株式会社</v>
          </cell>
          <cell r="M140" t="str">
            <v>代表取締役 社長執行役員　坂下　智保</v>
          </cell>
          <cell r="N140" t="str">
            <v>神奈川県横浜市中区桜木町1-1</v>
          </cell>
          <cell r="O140" t="str">
            <v>Ｇ 情報通信業</v>
          </cell>
          <cell r="P140" t="str">
            <v>３９ 情報サービス業</v>
          </cell>
          <cell r="Q140" t="str">
            <v>1号</v>
          </cell>
          <cell r="R140"/>
          <cell r="S140"/>
          <cell r="T140"/>
          <cell r="U140">
            <v>2080.3089764460001</v>
          </cell>
          <cell r="V140">
            <v>4</v>
          </cell>
          <cell r="W140">
            <v>1</v>
          </cell>
          <cell r="X140"/>
          <cell r="Y140">
            <v>2019</v>
          </cell>
          <cell r="Z140">
            <v>2021</v>
          </cell>
          <cell r="AA140">
            <v>2021</v>
          </cell>
          <cell r="AB140"/>
          <cell r="AC140"/>
          <cell r="AD140" t="str">
            <v>有</v>
          </cell>
          <cell r="AE140" t="str">
            <v>サステナビリティ推進部　社会貢献室</v>
          </cell>
          <cell r="AF140" t="str">
            <v>神奈川県横浜市中区桜木町1-1</v>
          </cell>
          <cell r="AG140" t="str">
            <v>09：00　～　17：30</v>
          </cell>
          <cell r="AH140"/>
          <cell r="AI140"/>
          <cell r="AJ140">
            <v>2018</v>
          </cell>
          <cell r="AK140">
            <v>3744</v>
          </cell>
          <cell r="AL140">
            <v>3660</v>
          </cell>
          <cell r="AM140">
            <v>124.13</v>
          </cell>
          <cell r="AN140" t="str">
            <v>千㎡</v>
          </cell>
          <cell r="AO140">
            <v>2021</v>
          </cell>
          <cell r="AP140">
            <v>3968.64</v>
          </cell>
          <cell r="AQ140">
            <v>-6</v>
          </cell>
          <cell r="AR140">
            <v>3879.6</v>
          </cell>
          <cell r="AS140">
            <v>-6</v>
          </cell>
          <cell r="AT140">
            <v>131.5778</v>
          </cell>
          <cell r="AU140" t="str">
            <v>千㎡</v>
          </cell>
          <cell r="AV140">
            <v>-6</v>
          </cell>
          <cell r="AW140">
            <v>2019</v>
          </cell>
          <cell r="AX140">
            <v>3753</v>
          </cell>
          <cell r="AY140">
            <v>-0.25</v>
          </cell>
          <cell r="AZ140">
            <v>3624</v>
          </cell>
          <cell r="BA140">
            <v>0.98</v>
          </cell>
          <cell r="BB140">
            <v>124.43</v>
          </cell>
          <cell r="BC140" t="str">
            <v>千㎡</v>
          </cell>
          <cell r="BD140">
            <v>-0.25</v>
          </cell>
          <cell r="BE140">
            <v>2020</v>
          </cell>
          <cell r="BF140">
            <v>3752</v>
          </cell>
          <cell r="BG140">
            <v>-0.22</v>
          </cell>
          <cell r="BH140">
            <v>3541</v>
          </cell>
          <cell r="BI140">
            <v>3.25</v>
          </cell>
          <cell r="BJ140">
            <v>124.39</v>
          </cell>
          <cell r="BK140" t="str">
            <v>千㎡</v>
          </cell>
          <cell r="BL140">
            <v>-0.21</v>
          </cell>
          <cell r="BM140">
            <v>2021</v>
          </cell>
          <cell r="BN140">
            <v>3696</v>
          </cell>
          <cell r="BO140">
            <v>1.28</v>
          </cell>
          <cell r="BP140">
            <v>3592</v>
          </cell>
          <cell r="BQ140">
            <v>1.85</v>
          </cell>
          <cell r="BR140">
            <v>106.65</v>
          </cell>
          <cell r="BS140" t="str">
            <v>千㎡</v>
          </cell>
          <cell r="BT140">
            <v>14.08</v>
          </cell>
          <cell r="BU140" t="str">
            <v>目標を上回った</v>
          </cell>
          <cell r="BV140" t="str">
            <v>なし</v>
          </cell>
          <cell r="BW140" t="str">
            <v>増</v>
          </cell>
          <cell r="BX140" t="str">
            <v>・データセンターの電力使用量減少
・関内、みなとみらい、東神奈川オフィスの追加による合計面積（原単位指標）の増加
・新型コロナウイルス感染対策である在宅勤務の増加</v>
          </cell>
          <cell r="BY140">
            <v>2018</v>
          </cell>
          <cell r="BZ140"/>
          <cell r="CA140"/>
          <cell r="CB140"/>
          <cell r="CC140"/>
          <cell r="CD140">
            <v>2021</v>
          </cell>
          <cell r="CE140"/>
          <cell r="CF140" t="str">
            <v/>
          </cell>
          <cell r="CG140"/>
          <cell r="CH140" t="str">
            <v/>
          </cell>
          <cell r="CI140"/>
          <cell r="CJ140" t="str">
            <v/>
          </cell>
          <cell r="CK140"/>
          <cell r="CL140">
            <v>2019</v>
          </cell>
          <cell r="CM140"/>
        </row>
        <row r="141">
          <cell r="B141" t="str">
            <v>169</v>
          </cell>
          <cell r="C141" t="str">
            <v>株式会社アイネット</v>
          </cell>
          <cell r="D141">
            <v>2019</v>
          </cell>
          <cell r="E141" t="str">
            <v>1号</v>
          </cell>
          <cell r="F141">
            <v>1039169</v>
          </cell>
          <cell r="G141">
            <v>1039169</v>
          </cell>
          <cell r="H141">
            <v>44768</v>
          </cell>
          <cell r="I141" t="str">
            <v>横浜市西区みなとみらい3-3-1
三菱重工横浜ビル23階</v>
          </cell>
          <cell r="J141" t="str">
            <v>株式会社アイネット</v>
          </cell>
          <cell r="K141" t="str">
            <v>代表取締役兼社長執行役員　坂井　満</v>
          </cell>
          <cell r="L141" t="str">
            <v>株式会社アイネット</v>
          </cell>
          <cell r="M141" t="str">
            <v>代表取締役兼社長執行役員　坂井　満</v>
          </cell>
          <cell r="N141" t="str">
            <v>横浜市西区みなとみらい3-3-1　三菱重工横浜ビル23階</v>
          </cell>
          <cell r="O141" t="str">
            <v>Ｇ 情報通信業</v>
          </cell>
          <cell r="P141" t="str">
            <v>３９ 情報サービス業</v>
          </cell>
          <cell r="Q141" t="str">
            <v>1号</v>
          </cell>
          <cell r="R141"/>
          <cell r="S141"/>
          <cell r="T141"/>
          <cell r="U141">
            <v>17255.136182400001</v>
          </cell>
          <cell r="V141">
            <v>3</v>
          </cell>
          <cell r="W141">
            <v>2</v>
          </cell>
          <cell r="X141"/>
          <cell r="Y141">
            <v>2019</v>
          </cell>
          <cell r="Z141">
            <v>2021</v>
          </cell>
          <cell r="AA141">
            <v>2021</v>
          </cell>
          <cell r="AB141"/>
          <cell r="AC141"/>
          <cell r="AD141" t="str">
            <v>有</v>
          </cell>
          <cell r="AE141" t="str">
            <v>株式会社アイネット　本社</v>
          </cell>
          <cell r="AF141" t="str">
            <v>横浜市西区みなとみらい3-3-1　三菱重工横浜ビル23階</v>
          </cell>
          <cell r="AG141" t="str">
            <v>10：00～17：00（土・日・祝日除く）</v>
          </cell>
          <cell r="AH141"/>
          <cell r="AI141"/>
          <cell r="AJ141">
            <v>2018</v>
          </cell>
          <cell r="AK141">
            <v>16865</v>
          </cell>
          <cell r="AL141">
            <v>16406</v>
          </cell>
          <cell r="AM141">
            <v>809.42</v>
          </cell>
          <cell r="AN141" t="str">
            <v>千㎡</v>
          </cell>
          <cell r="AO141">
            <v>2021</v>
          </cell>
          <cell r="AP141">
            <v>15853</v>
          </cell>
          <cell r="AQ141">
            <v>6</v>
          </cell>
          <cell r="AR141">
            <v>15422</v>
          </cell>
          <cell r="AS141">
            <v>5.99</v>
          </cell>
          <cell r="AT141">
            <v>757.62</v>
          </cell>
          <cell r="AU141" t="str">
            <v>千㎡</v>
          </cell>
          <cell r="AV141">
            <v>6.39</v>
          </cell>
          <cell r="AW141">
            <v>2019</v>
          </cell>
          <cell r="AX141">
            <v>22357</v>
          </cell>
          <cell r="AY141">
            <v>-32.57</v>
          </cell>
          <cell r="AZ141">
            <v>21419</v>
          </cell>
          <cell r="BA141">
            <v>-30.56</v>
          </cell>
          <cell r="BB141">
            <v>1029.42</v>
          </cell>
          <cell r="BC141" t="str">
            <v>千㎡</v>
          </cell>
          <cell r="BD141">
            <v>-27.18</v>
          </cell>
          <cell r="BE141">
            <v>2020</v>
          </cell>
          <cell r="BF141">
            <v>27562</v>
          </cell>
          <cell r="BG141">
            <v>-63.43</v>
          </cell>
          <cell r="BH141">
            <v>26095</v>
          </cell>
          <cell r="BI141">
            <v>-59.06</v>
          </cell>
          <cell r="BJ141">
            <v>1259.4000000000001</v>
          </cell>
          <cell r="BK141" t="str">
            <v>千㎡</v>
          </cell>
          <cell r="BL141">
            <v>-55.6</v>
          </cell>
          <cell r="BM141">
            <v>2021</v>
          </cell>
          <cell r="BN141">
            <v>31004</v>
          </cell>
          <cell r="BO141">
            <v>-83.84</v>
          </cell>
          <cell r="BP141">
            <v>30750</v>
          </cell>
          <cell r="BQ141">
            <v>-87.44</v>
          </cell>
          <cell r="BR141">
            <v>2467.61</v>
          </cell>
          <cell r="BS141" t="str">
            <v>千㎡</v>
          </cell>
          <cell r="BT141">
            <v>-204.87</v>
          </cell>
          <cell r="BU141" t="str">
            <v>目標を下回った</v>
          </cell>
          <cell r="BV141" t="str">
            <v>なし</v>
          </cell>
          <cell r="BW141" t="str">
            <v>増</v>
          </cell>
          <cell r="BX141" t="str">
            <v>省エネ設備(室外機散水システム等)導入等、取組みを実施。
顧客高負荷ｻｰﾊﾞ/ﾗｯｸの機器密度増による負荷増。
原単位の算出方法に問題があるため、見直しを実施致します。</v>
          </cell>
          <cell r="BY141">
            <v>2018</v>
          </cell>
          <cell r="BZ141"/>
          <cell r="CA141"/>
          <cell r="CB141"/>
          <cell r="CC141"/>
          <cell r="CD141">
            <v>2021</v>
          </cell>
          <cell r="CE141"/>
          <cell r="CF141" t="str">
            <v/>
          </cell>
          <cell r="CG141"/>
          <cell r="CH141" t="str">
            <v/>
          </cell>
          <cell r="CI141"/>
          <cell r="CJ141" t="str">
            <v/>
          </cell>
          <cell r="CK141"/>
          <cell r="CL141">
            <v>2019</v>
          </cell>
          <cell r="CM141"/>
        </row>
        <row r="142">
          <cell r="B142" t="str">
            <v>170</v>
          </cell>
          <cell r="C142" t="str">
            <v>林精鋼株式会社</v>
          </cell>
          <cell r="D142">
            <v>2019</v>
          </cell>
          <cell r="E142" t="str">
            <v>1号</v>
          </cell>
          <cell r="F142">
            <v>1022170</v>
          </cell>
          <cell r="G142">
            <v>1022170</v>
          </cell>
          <cell r="H142">
            <v>44771</v>
          </cell>
          <cell r="I142" t="str">
            <v>横浜市戸塚区戸塚町407</v>
          </cell>
          <cell r="J142" t="str">
            <v>林精鋼株式会社</v>
          </cell>
          <cell r="K142" t="str">
            <v>取締役　工場長　野﨑　周作</v>
          </cell>
          <cell r="L142" t="str">
            <v>林精鋼株式会社</v>
          </cell>
          <cell r="M142" t="str">
            <v>代表取締役　社長　林　幹也</v>
          </cell>
          <cell r="N142" t="str">
            <v>東京都大田区東六郷2-8-3</v>
          </cell>
          <cell r="O142" t="str">
            <v>Ｅ 製造業</v>
          </cell>
          <cell r="P142" t="str">
            <v>２２ 鉄鋼業</v>
          </cell>
          <cell r="Q142" t="str">
            <v>1号</v>
          </cell>
          <cell r="R142"/>
          <cell r="S142"/>
          <cell r="T142"/>
          <cell r="U142">
            <v>2043.2101019999998</v>
          </cell>
          <cell r="V142">
            <v>2</v>
          </cell>
          <cell r="W142">
            <v>1</v>
          </cell>
          <cell r="X142"/>
          <cell r="Y142">
            <v>2019</v>
          </cell>
          <cell r="Z142">
            <v>2021</v>
          </cell>
          <cell r="AA142">
            <v>2021</v>
          </cell>
          <cell r="AB142"/>
          <cell r="AC142"/>
          <cell r="AD142" t="str">
            <v>有</v>
          </cell>
          <cell r="AE142" t="str">
            <v>林精鋼株式会社　戸塚第1工場</v>
          </cell>
          <cell r="AF142" t="str">
            <v>神奈川県横浜市戸塚区戸塚町407</v>
          </cell>
          <cell r="AG142" t="str">
            <v>08:00～17:00</v>
          </cell>
          <cell r="AH142"/>
          <cell r="AI142"/>
          <cell r="AJ142">
            <v>2018</v>
          </cell>
          <cell r="AK142">
            <v>3885</v>
          </cell>
          <cell r="AL142">
            <v>3788</v>
          </cell>
          <cell r="AM142"/>
          <cell r="AN142"/>
          <cell r="AO142">
            <v>2021</v>
          </cell>
          <cell r="AP142">
            <v>3807</v>
          </cell>
          <cell r="AQ142">
            <v>2</v>
          </cell>
          <cell r="AR142">
            <v>3711</v>
          </cell>
          <cell r="AS142">
            <v>2.0299999999999998</v>
          </cell>
          <cell r="AT142"/>
          <cell r="AU142"/>
          <cell r="AV142"/>
          <cell r="AW142">
            <v>2019</v>
          </cell>
          <cell r="AX142">
            <v>3512</v>
          </cell>
          <cell r="AY142">
            <v>9.6</v>
          </cell>
          <cell r="AZ142">
            <v>3380</v>
          </cell>
          <cell r="BA142">
            <v>10.77</v>
          </cell>
          <cell r="BB142"/>
          <cell r="BC142" t="str">
            <v/>
          </cell>
          <cell r="BD142" t="str">
            <v/>
          </cell>
          <cell r="BE142">
            <v>2020</v>
          </cell>
          <cell r="BF142">
            <v>3189</v>
          </cell>
          <cell r="BG142">
            <v>17.91</v>
          </cell>
          <cell r="BH142">
            <v>2844</v>
          </cell>
          <cell r="BI142">
            <v>24.92</v>
          </cell>
          <cell r="BJ142"/>
          <cell r="BK142" t="str">
            <v/>
          </cell>
          <cell r="BL142" t="str">
            <v/>
          </cell>
          <cell r="BM142">
            <v>2021</v>
          </cell>
          <cell r="BN142">
            <v>3148</v>
          </cell>
          <cell r="BO142">
            <v>18.97</v>
          </cell>
          <cell r="BP142">
            <v>2485</v>
          </cell>
          <cell r="BQ142">
            <v>34.39</v>
          </cell>
          <cell r="BR142">
            <v>0.11</v>
          </cell>
          <cell r="BS142" t="str">
            <v/>
          </cell>
          <cell r="BT142">
            <v>100</v>
          </cell>
          <cell r="BU142" t="str">
            <v>目標を上回った</v>
          </cell>
          <cell r="BV142" t="str">
            <v>なし</v>
          </cell>
          <cell r="BW142" t="str">
            <v>増</v>
          </cell>
          <cell r="BX142" t="str">
            <v>今年(2021年)度は自動車・建機向受注増</v>
          </cell>
          <cell r="BY142">
            <v>2018</v>
          </cell>
          <cell r="BZ142"/>
          <cell r="CA142"/>
          <cell r="CB142"/>
          <cell r="CC142"/>
          <cell r="CD142">
            <v>2021</v>
          </cell>
          <cell r="CE142"/>
          <cell r="CF142" t="str">
            <v/>
          </cell>
          <cell r="CG142"/>
          <cell r="CH142" t="str">
            <v/>
          </cell>
          <cell r="CI142"/>
          <cell r="CJ142" t="str">
            <v/>
          </cell>
          <cell r="CK142"/>
          <cell r="CL142">
            <v>2019</v>
          </cell>
          <cell r="CM142"/>
        </row>
        <row r="143">
          <cell r="B143" t="str">
            <v>171</v>
          </cell>
          <cell r="C143" t="str">
            <v>株式会社プリンスホテル</v>
          </cell>
          <cell r="D143">
            <v>2019</v>
          </cell>
          <cell r="E143" t="str">
            <v>1号</v>
          </cell>
          <cell r="F143">
            <v>1075171</v>
          </cell>
          <cell r="G143">
            <v>1075171</v>
          </cell>
          <cell r="H143">
            <v>44771</v>
          </cell>
          <cell r="I143" t="str">
            <v>東京都豊島区南池袋一丁目16番15号</v>
          </cell>
          <cell r="J143" t="str">
            <v>株式会社西武リアルティソリューションズ
（旧：株式会社プリンスホテル）</v>
          </cell>
          <cell r="K143" t="str">
            <v>取締役社長　齊藤 朝秀</v>
          </cell>
          <cell r="L143" t="str">
            <v>株式会社西武リアルティソリューションズ</v>
          </cell>
          <cell r="M143" t="str">
            <v>取締役社長　齊藤 朝秀</v>
          </cell>
          <cell r="N143" t="str">
            <v>東京都豊島区南池袋一丁目16番15号</v>
          </cell>
          <cell r="O143" t="str">
            <v>Ｍ 宿泊業、飲食サービス業</v>
          </cell>
          <cell r="P143" t="str">
            <v>７５ 宿泊業</v>
          </cell>
          <cell r="Q143" t="str">
            <v>1号</v>
          </cell>
          <cell r="R143"/>
          <cell r="S143"/>
          <cell r="T143"/>
          <cell r="U143">
            <v>6052</v>
          </cell>
          <cell r="V143">
            <v>1</v>
          </cell>
          <cell r="W143">
            <v>1</v>
          </cell>
          <cell r="X143"/>
          <cell r="Y143">
            <v>2019</v>
          </cell>
          <cell r="Z143">
            <v>2021</v>
          </cell>
          <cell r="AA143">
            <v>2021</v>
          </cell>
          <cell r="AB143"/>
          <cell r="AC143"/>
          <cell r="AD143" t="str">
            <v>有</v>
          </cell>
          <cell r="AE143" t="str">
            <v>新横浜プリンスホテル施設管理事務所</v>
          </cell>
          <cell r="AF143" t="str">
            <v>横浜市港北区新横浜3-4　新横浜プリンスホテル地下3階</v>
          </cell>
          <cell r="AG143" t="str">
            <v>10:00～17:00</v>
          </cell>
          <cell r="AH143"/>
          <cell r="AI143"/>
          <cell r="AJ143">
            <v>2018</v>
          </cell>
          <cell r="AK143">
            <v>15548</v>
          </cell>
          <cell r="AL143">
            <v>15228</v>
          </cell>
          <cell r="AM143"/>
          <cell r="AN143"/>
          <cell r="AO143">
            <v>2021</v>
          </cell>
          <cell r="AP143">
            <v>15081</v>
          </cell>
          <cell r="AQ143">
            <v>3</v>
          </cell>
          <cell r="AR143">
            <v>14772</v>
          </cell>
          <cell r="AS143">
            <v>2.99</v>
          </cell>
          <cell r="AT143"/>
          <cell r="AU143"/>
          <cell r="AV143"/>
          <cell r="AW143">
            <v>2019</v>
          </cell>
          <cell r="AX143">
            <v>14771</v>
          </cell>
          <cell r="AY143">
            <v>4.99</v>
          </cell>
          <cell r="AZ143">
            <v>14309</v>
          </cell>
          <cell r="BA143">
            <v>6.03</v>
          </cell>
          <cell r="BB143"/>
          <cell r="BC143" t="str">
            <v/>
          </cell>
          <cell r="BD143" t="str">
            <v/>
          </cell>
          <cell r="BE143">
            <v>2020</v>
          </cell>
          <cell r="BF143">
            <v>12090</v>
          </cell>
          <cell r="BG143">
            <v>22.24</v>
          </cell>
          <cell r="BH143">
            <v>11449</v>
          </cell>
          <cell r="BI143">
            <v>24.81</v>
          </cell>
          <cell r="BJ143"/>
          <cell r="BK143" t="str">
            <v/>
          </cell>
          <cell r="BL143" t="str">
            <v/>
          </cell>
          <cell r="BM143">
            <v>2021</v>
          </cell>
          <cell r="BN143">
            <v>10991</v>
          </cell>
          <cell r="BO143">
            <v>29.3</v>
          </cell>
          <cell r="BP143">
            <v>10920</v>
          </cell>
          <cell r="BQ143">
            <v>28.28</v>
          </cell>
          <cell r="BR143"/>
          <cell r="BS143" t="str">
            <v/>
          </cell>
          <cell r="BT143" t="str">
            <v/>
          </cell>
          <cell r="BU143" t="str">
            <v>目標を上回った</v>
          </cell>
          <cell r="BV143" t="str">
            <v>なし</v>
          </cell>
          <cell r="BW143" t="str">
            <v>ほぼ変動無し</v>
          </cell>
          <cell r="BX143" t="str">
            <v>2019年2月以降新型コロナウイルスの影響による客室稼働、レストラン利用の減少によりエネルギーが減少した。また、経費削減を実施したことにより更に使用量減少となった。</v>
          </cell>
          <cell r="BY143">
            <v>2018</v>
          </cell>
          <cell r="BZ143"/>
          <cell r="CA143"/>
          <cell r="CB143"/>
          <cell r="CC143"/>
          <cell r="CD143">
            <v>2021</v>
          </cell>
          <cell r="CE143"/>
          <cell r="CF143" t="str">
            <v/>
          </cell>
          <cell r="CG143"/>
          <cell r="CH143" t="str">
            <v/>
          </cell>
          <cell r="CI143"/>
          <cell r="CJ143" t="str">
            <v/>
          </cell>
          <cell r="CK143"/>
          <cell r="CL143">
            <v>2019</v>
          </cell>
          <cell r="CM143"/>
        </row>
        <row r="144">
          <cell r="B144" t="str">
            <v>174</v>
          </cell>
          <cell r="C144" t="str">
            <v>株式会社横浜八景島</v>
          </cell>
          <cell r="D144">
            <v>2019</v>
          </cell>
          <cell r="E144" t="str">
            <v>1号</v>
          </cell>
          <cell r="F144">
            <v>1080174</v>
          </cell>
          <cell r="G144">
            <v>1080174</v>
          </cell>
          <cell r="H144"/>
          <cell r="I144" t="str">
            <v>神奈川県横浜市金沢区八景島</v>
          </cell>
          <cell r="J144" t="str">
            <v>株式会社横浜八景島</v>
          </cell>
          <cell r="K144" t="str">
            <v>代表取締役社長　竹口　豊</v>
          </cell>
          <cell r="L144" t="str">
            <v>株式会社横浜八景島</v>
          </cell>
          <cell r="M144" t="str">
            <v>代表取締役社長　竹口　豊</v>
          </cell>
          <cell r="N144" t="str">
            <v>神奈川県横浜市金沢区八景島</v>
          </cell>
          <cell r="O144" t="str">
            <v>Ｎ 生活関連サービス業、娯楽業</v>
          </cell>
          <cell r="P144" t="str">
            <v>８０ 娯楽業</v>
          </cell>
          <cell r="Q144" t="str">
            <v>1号</v>
          </cell>
          <cell r="R144"/>
          <cell r="S144"/>
          <cell r="T144"/>
          <cell r="U144">
            <v>5004.621564</v>
          </cell>
          <cell r="V144">
            <v>1</v>
          </cell>
          <cell r="W144">
            <v>1</v>
          </cell>
          <cell r="X144"/>
          <cell r="Y144">
            <v>2019</v>
          </cell>
          <cell r="Z144">
            <v>2021</v>
          </cell>
          <cell r="AA144">
            <v>2021</v>
          </cell>
          <cell r="AB144"/>
          <cell r="AC144"/>
          <cell r="AD144" t="str">
            <v>有</v>
          </cell>
          <cell r="AE144" t="str">
            <v>管理センターおよびインフォメーションブース</v>
          </cell>
          <cell r="AF144" t="str">
            <v>神奈川県横浜市金沢区八景島</v>
          </cell>
          <cell r="AG144" t="str">
            <v>10:00～18：00</v>
          </cell>
          <cell r="AH144"/>
          <cell r="AI144"/>
          <cell r="AJ144">
            <v>2018</v>
          </cell>
          <cell r="AK144">
            <v>11157</v>
          </cell>
          <cell r="AL144">
            <v>10871</v>
          </cell>
          <cell r="AM144">
            <v>0.26</v>
          </cell>
          <cell r="AN144" t="str">
            <v>千m2</v>
          </cell>
          <cell r="AO144">
            <v>2021</v>
          </cell>
          <cell r="AP144">
            <v>10832</v>
          </cell>
          <cell r="AQ144">
            <v>2.91</v>
          </cell>
          <cell r="AR144">
            <v>10516</v>
          </cell>
          <cell r="AS144">
            <v>3.26</v>
          </cell>
          <cell r="AT144">
            <v>0.25</v>
          </cell>
          <cell r="AU144" t="str">
            <v>千m2</v>
          </cell>
          <cell r="AV144">
            <v>3.84</v>
          </cell>
          <cell r="AW144">
            <v>2019</v>
          </cell>
          <cell r="AX144">
            <v>10633</v>
          </cell>
          <cell r="AY144">
            <v>4.6900000000000004</v>
          </cell>
          <cell r="AZ144">
            <v>10214</v>
          </cell>
          <cell r="BA144">
            <v>6.04</v>
          </cell>
          <cell r="BB144">
            <v>0.25</v>
          </cell>
          <cell r="BC144" t="str">
            <v>千m2</v>
          </cell>
          <cell r="BD144">
            <v>3.84</v>
          </cell>
          <cell r="BE144">
            <v>2020</v>
          </cell>
          <cell r="BF144">
            <v>9260</v>
          </cell>
          <cell r="BG144">
            <v>17</v>
          </cell>
          <cell r="BH144">
            <v>8658</v>
          </cell>
          <cell r="BI144">
            <v>20.350000000000001</v>
          </cell>
          <cell r="BJ144">
            <v>0.22</v>
          </cell>
          <cell r="BK144" t="str">
            <v>千m2</v>
          </cell>
          <cell r="BL144">
            <v>15.38</v>
          </cell>
          <cell r="BM144">
            <v>2021</v>
          </cell>
          <cell r="BN144">
            <v>8888</v>
          </cell>
          <cell r="BO144">
            <v>20.329999999999998</v>
          </cell>
          <cell r="BP144">
            <v>8813</v>
          </cell>
          <cell r="BQ144">
            <v>18.93</v>
          </cell>
          <cell r="BR144">
            <v>0.21</v>
          </cell>
          <cell r="BS144" t="str">
            <v>千m2</v>
          </cell>
          <cell r="BT144">
            <v>19.23</v>
          </cell>
          <cell r="BU144" t="str">
            <v>目標を上回った</v>
          </cell>
          <cell r="BV144" t="str">
            <v>なし</v>
          </cell>
          <cell r="BW144" t="str">
            <v>減</v>
          </cell>
          <cell r="BX144" t="str">
            <v>コロナ禍における営業時間等の短縮</v>
          </cell>
          <cell r="BY144">
            <v>2018</v>
          </cell>
          <cell r="BZ144"/>
          <cell r="CA144"/>
          <cell r="CB144"/>
          <cell r="CC144"/>
          <cell r="CD144">
            <v>2021</v>
          </cell>
          <cell r="CE144"/>
          <cell r="CF144" t="str">
            <v/>
          </cell>
          <cell r="CG144"/>
          <cell r="CH144" t="str">
            <v/>
          </cell>
          <cell r="CI144"/>
          <cell r="CJ144" t="str">
            <v/>
          </cell>
          <cell r="CK144"/>
          <cell r="CL144">
            <v>2019</v>
          </cell>
          <cell r="CM144"/>
        </row>
        <row r="145">
          <cell r="B145" t="str">
            <v>175</v>
          </cell>
          <cell r="C145" t="str">
            <v>株式会社日立製作所</v>
          </cell>
          <cell r="D145">
            <v>2019</v>
          </cell>
          <cell r="E145" t="str">
            <v>1号</v>
          </cell>
          <cell r="F145">
            <v>1029175</v>
          </cell>
          <cell r="G145">
            <v>1029175</v>
          </cell>
          <cell r="H145">
            <v>44769</v>
          </cell>
          <cell r="I145" t="str">
            <v>東京都千代田区丸の内一丁目6番6号</v>
          </cell>
          <cell r="J145" t="str">
            <v>株式会社日立製作所</v>
          </cell>
          <cell r="K145" t="str">
            <v>執行役社長 小島 啓二</v>
          </cell>
          <cell r="L145" t="str">
            <v>株式会社日立製作所</v>
          </cell>
          <cell r="M145" t="str">
            <v>執行役社長 小島 啓二</v>
          </cell>
          <cell r="N145" t="str">
            <v>東京都千代田区丸の内一丁目6番6号</v>
          </cell>
          <cell r="O145" t="str">
            <v>Ｅ 製造業</v>
          </cell>
          <cell r="P145" t="str">
            <v>２９ 電気機械器具製造業</v>
          </cell>
          <cell r="Q145" t="str">
            <v>1号</v>
          </cell>
          <cell r="R145"/>
          <cell r="S145"/>
          <cell r="T145"/>
          <cell r="U145">
            <v>26653.209870000002</v>
          </cell>
          <cell r="V145">
            <v>9</v>
          </cell>
          <cell r="W145">
            <v>5</v>
          </cell>
          <cell r="X145"/>
          <cell r="Y145">
            <v>2019</v>
          </cell>
          <cell r="Z145">
            <v>2021</v>
          </cell>
          <cell r="AA145">
            <v>2021</v>
          </cell>
          <cell r="AB145"/>
          <cell r="AC145"/>
          <cell r="AD145" t="str">
            <v>有</v>
          </cell>
          <cell r="AE145" t="str">
            <v>日立製作所　サステナビリティ推進本部</v>
          </cell>
          <cell r="AF145" t="str">
            <v>東京都千代田区丸の内一丁目6番6号</v>
          </cell>
          <cell r="AG145" t="str">
            <v>10:00 ～11:30 , 13:30～16:00（土日、祝祭日、及び当社休日を除く）</v>
          </cell>
          <cell r="AH145"/>
          <cell r="AI145"/>
          <cell r="AJ145">
            <v>2018</v>
          </cell>
          <cell r="AK145">
            <v>44349</v>
          </cell>
          <cell r="AL145">
            <v>43147</v>
          </cell>
          <cell r="AM145"/>
          <cell r="AN145"/>
          <cell r="AO145">
            <v>2021</v>
          </cell>
          <cell r="AP145">
            <v>48547.47</v>
          </cell>
          <cell r="AQ145">
            <v>-9.4700000000000006</v>
          </cell>
          <cell r="AR145">
            <v>48547.47</v>
          </cell>
          <cell r="AS145">
            <v>-12.52</v>
          </cell>
          <cell r="AT145"/>
          <cell r="AU145"/>
          <cell r="AV145">
            <v>3.5</v>
          </cell>
          <cell r="AW145">
            <v>2019</v>
          </cell>
          <cell r="AX145">
            <v>43446</v>
          </cell>
          <cell r="AY145">
            <v>2.0299999999999998</v>
          </cell>
          <cell r="AZ145">
            <v>41640</v>
          </cell>
          <cell r="BA145">
            <v>3.49</v>
          </cell>
          <cell r="BB145"/>
          <cell r="BC145" t="str">
            <v/>
          </cell>
          <cell r="BD145">
            <v>1.5</v>
          </cell>
          <cell r="BE145">
            <v>2020</v>
          </cell>
          <cell r="BF145">
            <v>49312</v>
          </cell>
          <cell r="BG145">
            <v>-11.2</v>
          </cell>
          <cell r="BH145">
            <v>46212</v>
          </cell>
          <cell r="BI145">
            <v>-7.11</v>
          </cell>
          <cell r="BJ145"/>
          <cell r="BK145" t="str">
            <v/>
          </cell>
          <cell r="BL145">
            <v>20.3</v>
          </cell>
          <cell r="BM145">
            <v>2021</v>
          </cell>
          <cell r="BN145">
            <v>47243</v>
          </cell>
          <cell r="BO145">
            <v>-6.53</v>
          </cell>
          <cell r="BP145">
            <v>46823</v>
          </cell>
          <cell r="BQ145">
            <v>-8.52</v>
          </cell>
          <cell r="BR145"/>
          <cell r="BS145" t="str">
            <v/>
          </cell>
          <cell r="BT145">
            <v>27.950000000000003</v>
          </cell>
          <cell r="BU145" t="str">
            <v>目標を上回った</v>
          </cell>
          <cell r="BV145" t="str">
            <v>なし</v>
          </cell>
          <cell r="BW145" t="str">
            <v>ほぼ変動無し</v>
          </cell>
          <cell r="BX145"/>
          <cell r="BY145">
            <v>2018</v>
          </cell>
          <cell r="BZ145"/>
          <cell r="CA145"/>
          <cell r="CB145"/>
          <cell r="CC145"/>
          <cell r="CD145">
            <v>2021</v>
          </cell>
          <cell r="CE145"/>
          <cell r="CF145" t="str">
            <v/>
          </cell>
          <cell r="CG145"/>
          <cell r="CH145" t="str">
            <v/>
          </cell>
          <cell r="CI145"/>
          <cell r="CJ145" t="str">
            <v/>
          </cell>
          <cell r="CK145"/>
          <cell r="CL145">
            <v>2019</v>
          </cell>
          <cell r="CM145"/>
        </row>
        <row r="146">
          <cell r="B146" t="str">
            <v>176</v>
          </cell>
          <cell r="C146" t="str">
            <v>日本生命保険相互会社</v>
          </cell>
          <cell r="D146">
            <v>2019</v>
          </cell>
          <cell r="E146" t="str">
            <v>1号</v>
          </cell>
          <cell r="F146">
            <v>1067176</v>
          </cell>
          <cell r="G146">
            <v>1067176</v>
          </cell>
          <cell r="H146">
            <v>44771</v>
          </cell>
          <cell r="I146" t="str">
            <v>東京都千代田区丸の内１－６－６</v>
          </cell>
          <cell r="J146" t="str">
            <v>日本生命保険相互会社</v>
          </cell>
          <cell r="K146" t="str">
            <v>代表取締役　松永　陽介</v>
          </cell>
          <cell r="L146" t="str">
            <v>日本生命保険相互会社</v>
          </cell>
          <cell r="M146" t="str">
            <v>代表取締役　松永　陽介</v>
          </cell>
          <cell r="N146" t="str">
            <v>東京都千代田区丸の内１－６－６</v>
          </cell>
          <cell r="O146" t="str">
            <v>Ｊ 金融業・保険業</v>
          </cell>
          <cell r="P146" t="str">
            <v>６７ 保険業（保険媒介代理業、保険サービス業を含む）</v>
          </cell>
          <cell r="Q146" t="str">
            <v>1号</v>
          </cell>
          <cell r="R146"/>
          <cell r="S146"/>
          <cell r="T146"/>
          <cell r="U146">
            <v>2266.8731369040006</v>
          </cell>
          <cell r="V146">
            <v>25</v>
          </cell>
          <cell r="W146">
            <v>1</v>
          </cell>
          <cell r="X146"/>
          <cell r="Y146">
            <v>2019</v>
          </cell>
          <cell r="Z146">
            <v>2021</v>
          </cell>
          <cell r="AA146">
            <v>2021</v>
          </cell>
          <cell r="AB146"/>
          <cell r="AC146"/>
          <cell r="AD146" t="str">
            <v>有</v>
          </cell>
          <cell r="AE146" t="str">
            <v>日本生命保険相互会社　不動産部　事務所</v>
          </cell>
          <cell r="AF146" t="str">
            <v>東京都千代田区丸の内1-6-6</v>
          </cell>
          <cell r="AG146" t="str">
            <v>平日 10時から12時、13時から17時</v>
          </cell>
          <cell r="AH146"/>
          <cell r="AI146"/>
          <cell r="AJ146">
            <v>2018</v>
          </cell>
          <cell r="AK146">
            <v>4516</v>
          </cell>
          <cell r="AL146">
            <v>4402</v>
          </cell>
          <cell r="AM146">
            <v>58.49</v>
          </cell>
          <cell r="AN146" t="str">
            <v>千㎡</v>
          </cell>
          <cell r="AO146">
            <v>2021</v>
          </cell>
          <cell r="AP146">
            <v>4381</v>
          </cell>
          <cell r="AQ146">
            <v>2.98</v>
          </cell>
          <cell r="AR146">
            <v>4270</v>
          </cell>
          <cell r="AS146">
            <v>2.99</v>
          </cell>
          <cell r="AT146">
            <v>56.75</v>
          </cell>
          <cell r="AU146" t="str">
            <v>千㎡</v>
          </cell>
          <cell r="AV146">
            <v>2.97</v>
          </cell>
          <cell r="AW146">
            <v>2019</v>
          </cell>
          <cell r="AX146">
            <v>4364</v>
          </cell>
          <cell r="AY146">
            <v>3.36</v>
          </cell>
          <cell r="AZ146">
            <v>4194</v>
          </cell>
          <cell r="BA146">
            <v>4.72</v>
          </cell>
          <cell r="BB146">
            <v>56.07</v>
          </cell>
          <cell r="BC146" t="str">
            <v>千㎡</v>
          </cell>
          <cell r="BD146">
            <v>4.13</v>
          </cell>
          <cell r="BE146">
            <v>2020</v>
          </cell>
          <cell r="BF146">
            <v>4267</v>
          </cell>
          <cell r="BG146">
            <v>5.51</v>
          </cell>
          <cell r="BH146">
            <v>4003</v>
          </cell>
          <cell r="BI146">
            <v>9.06</v>
          </cell>
          <cell r="BJ146">
            <v>55.25</v>
          </cell>
          <cell r="BK146" t="str">
            <v>千㎡</v>
          </cell>
          <cell r="BL146">
            <v>5.53</v>
          </cell>
          <cell r="BM146">
            <v>2021</v>
          </cell>
          <cell r="BN146">
            <v>4020</v>
          </cell>
          <cell r="BO146">
            <v>10.98</v>
          </cell>
          <cell r="BP146">
            <v>3989</v>
          </cell>
          <cell r="BQ146">
            <v>9.3800000000000008</v>
          </cell>
          <cell r="BR146">
            <v>52.05</v>
          </cell>
          <cell r="BS146" t="str">
            <v>千㎡</v>
          </cell>
          <cell r="BT146">
            <v>11.01</v>
          </cell>
          <cell r="BU146" t="str">
            <v>目標を上回った</v>
          </cell>
          <cell r="BV146" t="str">
            <v>なし</v>
          </cell>
          <cell r="BW146" t="str">
            <v>ほぼ変動無し</v>
          </cell>
          <cell r="BX146" t="str">
            <v>各種省エネ対策、照明器具のLED化等の効果もあり目標を達成することができた。</v>
          </cell>
          <cell r="BY146">
            <v>2018</v>
          </cell>
          <cell r="BZ146"/>
          <cell r="CA146"/>
          <cell r="CB146"/>
          <cell r="CC146"/>
          <cell r="CD146">
            <v>2021</v>
          </cell>
          <cell r="CE146"/>
          <cell r="CF146" t="str">
            <v/>
          </cell>
          <cell r="CG146"/>
          <cell r="CH146" t="str">
            <v/>
          </cell>
          <cell r="CI146"/>
          <cell r="CJ146" t="str">
            <v/>
          </cell>
          <cell r="CK146"/>
          <cell r="CL146">
            <v>2019</v>
          </cell>
          <cell r="CM146"/>
        </row>
        <row r="147">
          <cell r="B147" t="str">
            <v>177</v>
          </cell>
          <cell r="C147" t="str">
            <v>相鉄バス株式会社</v>
          </cell>
          <cell r="D147">
            <v>2019</v>
          </cell>
          <cell r="E147" t="str">
            <v>3号</v>
          </cell>
          <cell r="F147">
            <v>3043177</v>
          </cell>
          <cell r="G147">
            <v>3043177</v>
          </cell>
          <cell r="H147"/>
          <cell r="I147" t="str">
            <v>横浜市西区北幸2-9-14</v>
          </cell>
          <cell r="J147" t="str">
            <v>相鉄バス株式会社</v>
          </cell>
          <cell r="K147" t="str">
            <v>取締役社長　菅谷雅夫</v>
          </cell>
          <cell r="L147" t="str">
            <v>相鉄バス株式会社</v>
          </cell>
          <cell r="M147" t="str">
            <v>取締役社長　菅谷雅夫</v>
          </cell>
          <cell r="N147" t="str">
            <v>横浜市西区北幸2-9-14</v>
          </cell>
          <cell r="O147" t="str">
            <v>Ｈ 運輸業、郵便業</v>
          </cell>
          <cell r="P147" t="str">
            <v>４３ 道路旅客運送業</v>
          </cell>
          <cell r="Q147"/>
          <cell r="R147"/>
          <cell r="S147" t="str">
            <v>3号</v>
          </cell>
          <cell r="T147"/>
          <cell r="U147"/>
          <cell r="V147"/>
          <cell r="W147"/>
          <cell r="X147">
            <v>222</v>
          </cell>
          <cell r="Y147">
            <v>2019</v>
          </cell>
          <cell r="Z147">
            <v>2021</v>
          </cell>
          <cell r="AA147">
            <v>2021</v>
          </cell>
          <cell r="AB147"/>
          <cell r="AC147"/>
          <cell r="AD147" t="str">
            <v>有</v>
          </cell>
          <cell r="AE147" t="str">
            <v>相鉄バス株式会社</v>
          </cell>
          <cell r="AF147" t="str">
            <v>横浜市西区北幸2-9-14</v>
          </cell>
          <cell r="AG147" t="str">
            <v>10：00～12：00　／　13：00～17：00</v>
          </cell>
          <cell r="AH147"/>
          <cell r="AI147"/>
          <cell r="AJ147">
            <v>2018</v>
          </cell>
          <cell r="AK147"/>
          <cell r="AL147"/>
          <cell r="AM147"/>
          <cell r="AN147"/>
          <cell r="AO147">
            <v>2021</v>
          </cell>
          <cell r="AP147"/>
          <cell r="AQ147" t="str">
            <v/>
          </cell>
          <cell r="AR147"/>
          <cell r="AS147" t="str">
            <v/>
          </cell>
          <cell r="AT147"/>
          <cell r="AU147"/>
          <cell r="AV147"/>
          <cell r="AW147">
            <v>2019</v>
          </cell>
          <cell r="AX147"/>
          <cell r="AY147" t="str">
            <v/>
          </cell>
          <cell r="AZ147" t="str">
            <v/>
          </cell>
          <cell r="BA147" t="str">
            <v/>
          </cell>
          <cell r="BB147"/>
          <cell r="BC147" t="str">
            <v/>
          </cell>
          <cell r="BD147" t="str">
            <v/>
          </cell>
          <cell r="BE147">
            <v>2020</v>
          </cell>
          <cell r="BF147"/>
          <cell r="BG147" t="str">
            <v/>
          </cell>
          <cell r="BH147" t="str">
            <v/>
          </cell>
          <cell r="BI147" t="str">
            <v/>
          </cell>
          <cell r="BJ147"/>
          <cell r="BK147" t="str">
            <v/>
          </cell>
          <cell r="BL147" t="str">
            <v/>
          </cell>
          <cell r="BM147">
            <v>2021</v>
          </cell>
          <cell r="BN147"/>
          <cell r="BO147" t="str">
            <v/>
          </cell>
          <cell r="BP147" t="str">
            <v/>
          </cell>
          <cell r="BQ147" t="str">
            <v/>
          </cell>
          <cell r="BR147"/>
          <cell r="BS147" t="str">
            <v/>
          </cell>
          <cell r="BT147" t="str">
            <v/>
          </cell>
          <cell r="BU147" t="str">
            <v/>
          </cell>
          <cell r="BV147" t="str">
            <v/>
          </cell>
          <cell r="BW147" t="str">
            <v/>
          </cell>
          <cell r="BX147"/>
          <cell r="BY147">
            <v>2018</v>
          </cell>
          <cell r="BZ147">
            <v>7719</v>
          </cell>
          <cell r="CA147">
            <v>7719</v>
          </cell>
          <cell r="CB147"/>
          <cell r="CC147"/>
          <cell r="CD147">
            <v>2021</v>
          </cell>
          <cell r="CE147">
            <v>7711</v>
          </cell>
          <cell r="CF147">
            <v>0.1</v>
          </cell>
          <cell r="CG147">
            <v>7711</v>
          </cell>
          <cell r="CH147">
            <v>0.1</v>
          </cell>
          <cell r="CI147"/>
          <cell r="CJ147" t="str">
            <v/>
          </cell>
          <cell r="CK147"/>
          <cell r="CL147">
            <v>2019</v>
          </cell>
          <cell r="CM147">
            <v>7795</v>
          </cell>
        </row>
        <row r="148">
          <cell r="B148" t="str">
            <v>178</v>
          </cell>
          <cell r="C148" t="str">
            <v>三菱ケミカル株式会社</v>
          </cell>
          <cell r="D148">
            <v>2019</v>
          </cell>
          <cell r="E148" t="str">
            <v>1号</v>
          </cell>
          <cell r="F148">
            <v>1016178</v>
          </cell>
          <cell r="G148">
            <v>1016178</v>
          </cell>
          <cell r="H148">
            <v>44770</v>
          </cell>
          <cell r="I148" t="str">
            <v>東京都千代田区丸の内1-1-1</v>
          </cell>
          <cell r="J148" t="str">
            <v>三菱ケミカル株式会社</v>
          </cell>
          <cell r="K148" t="str">
            <v>代表取締役　福田 信夫　</v>
          </cell>
          <cell r="L148" t="str">
            <v>三菱ケミカル株式会社</v>
          </cell>
          <cell r="M148" t="str">
            <v>代表取締役　福田 信夫　　　　　　　　　　　　　　　　</v>
          </cell>
          <cell r="N148" t="str">
            <v>東京都千代田区丸の内１丁目１番１号</v>
          </cell>
          <cell r="O148" t="str">
            <v>Ｅ 製造業</v>
          </cell>
          <cell r="P148" t="str">
            <v>１６ 化学工業</v>
          </cell>
          <cell r="Q148" t="str">
            <v>1号</v>
          </cell>
          <cell r="R148"/>
          <cell r="S148"/>
          <cell r="T148"/>
          <cell r="U148">
            <v>8995.9956000000002</v>
          </cell>
          <cell r="V148">
            <v>2</v>
          </cell>
          <cell r="W148">
            <v>2</v>
          </cell>
          <cell r="X148"/>
          <cell r="Y148">
            <v>2019</v>
          </cell>
          <cell r="Z148">
            <v>2021</v>
          </cell>
          <cell r="AA148">
            <v>2021</v>
          </cell>
          <cell r="AB148"/>
          <cell r="AC148"/>
          <cell r="AD148" t="str">
            <v>有</v>
          </cell>
          <cell r="AE148" t="str">
            <v>三菱ケミカル株式会社　Science &amp; Innovation Center 研究推進部動力グループ</v>
          </cell>
          <cell r="AF148" t="str">
            <v>神奈川県横浜市青葉区鴨志田町1000</v>
          </cell>
          <cell r="AG148" t="str">
            <v>平日　9:00～17:00（12:00～13:00は除く）</v>
          </cell>
          <cell r="AH148"/>
          <cell r="AI148"/>
          <cell r="AJ148">
            <v>2018</v>
          </cell>
          <cell r="AK148">
            <v>17320</v>
          </cell>
          <cell r="AL148">
            <v>16952</v>
          </cell>
          <cell r="AM148"/>
          <cell r="AN148"/>
          <cell r="AO148">
            <v>2021</v>
          </cell>
          <cell r="AP148">
            <v>17942</v>
          </cell>
          <cell r="AQ148">
            <v>-3.6</v>
          </cell>
          <cell r="AR148">
            <v>17561</v>
          </cell>
          <cell r="AS148">
            <v>-3.6</v>
          </cell>
          <cell r="AT148"/>
          <cell r="AU148"/>
          <cell r="AV148">
            <v>2.2000000000000002</v>
          </cell>
          <cell r="AW148">
            <v>2019</v>
          </cell>
          <cell r="AX148">
            <v>16735</v>
          </cell>
          <cell r="AY148">
            <v>3.37</v>
          </cell>
          <cell r="AZ148">
            <v>16177</v>
          </cell>
          <cell r="BA148">
            <v>4.57</v>
          </cell>
          <cell r="BB148"/>
          <cell r="BC148" t="str">
            <v/>
          </cell>
          <cell r="BD148">
            <v>0.4</v>
          </cell>
          <cell r="BE148">
            <v>2020</v>
          </cell>
          <cell r="BF148">
            <v>15809</v>
          </cell>
          <cell r="BG148">
            <v>8.7200000000000006</v>
          </cell>
          <cell r="BH148">
            <v>16397</v>
          </cell>
          <cell r="BI148">
            <v>3.27</v>
          </cell>
          <cell r="BJ148"/>
          <cell r="BK148" t="str">
            <v/>
          </cell>
          <cell r="BL148">
            <v>-6.3</v>
          </cell>
          <cell r="BM148">
            <v>2021</v>
          </cell>
          <cell r="BN148">
            <v>16794</v>
          </cell>
          <cell r="BO148">
            <v>3.03</v>
          </cell>
          <cell r="BP148">
            <v>17183</v>
          </cell>
          <cell r="BQ148">
            <v>-1.37</v>
          </cell>
          <cell r="BR148"/>
          <cell r="BS148" t="str">
            <v/>
          </cell>
          <cell r="BT148">
            <v>-63.31</v>
          </cell>
          <cell r="BU148" t="str">
            <v>おおむね目標通り</v>
          </cell>
          <cell r="BV148" t="str">
            <v>なし</v>
          </cell>
          <cell r="BW148" t="str">
            <v>増</v>
          </cell>
          <cell r="BX148" t="str">
            <v>【鶴見】工場生産量増加により排出量では対基準年未達も、目標年度排出量を達成</v>
          </cell>
          <cell r="BY148">
            <v>2018</v>
          </cell>
          <cell r="BZ148"/>
          <cell r="CA148"/>
          <cell r="CB148"/>
          <cell r="CC148"/>
          <cell r="CD148">
            <v>2021</v>
          </cell>
          <cell r="CE148"/>
          <cell r="CF148" t="str">
            <v/>
          </cell>
          <cell r="CG148"/>
          <cell r="CH148" t="str">
            <v/>
          </cell>
          <cell r="CI148"/>
          <cell r="CJ148" t="str">
            <v/>
          </cell>
          <cell r="CK148"/>
          <cell r="CL148">
            <v>2019</v>
          </cell>
          <cell r="CM148"/>
        </row>
        <row r="149">
          <cell r="B149" t="str">
            <v>179</v>
          </cell>
          <cell r="C149" t="str">
            <v>日清オイリオグループ株式会社</v>
          </cell>
          <cell r="D149">
            <v>2019</v>
          </cell>
          <cell r="E149" t="str">
            <v>1号</v>
          </cell>
          <cell r="F149">
            <v>1009179</v>
          </cell>
          <cell r="G149">
            <v>1009179</v>
          </cell>
          <cell r="H149">
            <v>44771</v>
          </cell>
          <cell r="I149" t="str">
            <v>東京都中央区新川一丁目23番1号</v>
          </cell>
          <cell r="J149" t="str">
            <v>日清オイリオグループ株式会社</v>
          </cell>
          <cell r="K149" t="str">
            <v>代表取締役社長　久野 貴久</v>
          </cell>
          <cell r="L149" t="str">
            <v>日清オイリオグループ株式会社</v>
          </cell>
          <cell r="M149" t="str">
            <v>代表取締役社長　久野 貴久</v>
          </cell>
          <cell r="N149" t="str">
            <v>東京都中央区新川一丁目23番1号</v>
          </cell>
          <cell r="O149" t="str">
            <v>Ｅ 製造業</v>
          </cell>
          <cell r="P149" t="str">
            <v>０９ 食料品製造業</v>
          </cell>
          <cell r="Q149" t="str">
            <v>1号</v>
          </cell>
          <cell r="R149"/>
          <cell r="S149"/>
          <cell r="T149"/>
          <cell r="U149">
            <v>43824.812411999999</v>
          </cell>
          <cell r="V149">
            <v>2</v>
          </cell>
          <cell r="W149">
            <v>1</v>
          </cell>
          <cell r="X149"/>
          <cell r="Y149">
            <v>2019</v>
          </cell>
          <cell r="Z149">
            <v>2021</v>
          </cell>
          <cell r="AA149">
            <v>2021</v>
          </cell>
          <cell r="AB149"/>
          <cell r="AC149"/>
          <cell r="AD149" t="str">
            <v>有</v>
          </cell>
          <cell r="AE149" t="str">
            <v>　横浜磯子事業場</v>
          </cell>
          <cell r="AF149" t="str">
            <v>　横浜市磯子区新森町1番地</v>
          </cell>
          <cell r="AG149" t="str">
            <v>　9:00～16:00（土・日・祝日を除く）</v>
          </cell>
          <cell r="AH149"/>
          <cell r="AI149"/>
          <cell r="AJ149">
            <v>2018</v>
          </cell>
          <cell r="AK149">
            <v>80133</v>
          </cell>
          <cell r="AL149">
            <v>84782</v>
          </cell>
          <cell r="AM149"/>
          <cell r="AN149"/>
          <cell r="AO149">
            <v>2021</v>
          </cell>
          <cell r="AP149">
            <v>77729</v>
          </cell>
          <cell r="AQ149">
            <v>3</v>
          </cell>
          <cell r="AR149">
            <v>82239</v>
          </cell>
          <cell r="AS149">
            <v>2.99</v>
          </cell>
          <cell r="AT149"/>
          <cell r="AU149"/>
          <cell r="AV149">
            <v>3</v>
          </cell>
          <cell r="AW149">
            <v>2019</v>
          </cell>
          <cell r="AX149">
            <v>81665</v>
          </cell>
          <cell r="AY149">
            <v>-1.92</v>
          </cell>
          <cell r="AZ149">
            <v>86236</v>
          </cell>
          <cell r="BA149">
            <v>-1.72</v>
          </cell>
          <cell r="BB149"/>
          <cell r="BC149" t="str">
            <v/>
          </cell>
          <cell r="BD149" t="str">
            <v/>
          </cell>
          <cell r="BE149">
            <v>2020</v>
          </cell>
          <cell r="BF149">
            <v>73104</v>
          </cell>
          <cell r="BG149">
            <v>8.77</v>
          </cell>
          <cell r="BH149">
            <v>73577</v>
          </cell>
          <cell r="BI149">
            <v>13.21</v>
          </cell>
          <cell r="BJ149"/>
          <cell r="BK149" t="str">
            <v/>
          </cell>
          <cell r="BL149" t="str">
            <v/>
          </cell>
          <cell r="BM149">
            <v>2021</v>
          </cell>
          <cell r="BN149">
            <v>68833</v>
          </cell>
          <cell r="BO149">
            <v>14.1</v>
          </cell>
          <cell r="BP149">
            <v>69043</v>
          </cell>
          <cell r="BQ149">
            <v>18.559999999999999</v>
          </cell>
          <cell r="BR149"/>
          <cell r="BS149" t="str">
            <v/>
          </cell>
          <cell r="BT149" t="str">
            <v/>
          </cell>
          <cell r="BU149" t="str">
            <v>目標を上回った</v>
          </cell>
          <cell r="BV149" t="str">
            <v>なし</v>
          </cell>
          <cell r="BW149" t="str">
            <v>ほぼ変動無し</v>
          </cell>
          <cell r="BX149" t="str">
            <v>　</v>
          </cell>
          <cell r="BY149">
            <v>2018</v>
          </cell>
          <cell r="BZ149"/>
          <cell r="CA149"/>
          <cell r="CB149"/>
          <cell r="CC149"/>
          <cell r="CD149">
            <v>2021</v>
          </cell>
          <cell r="CE149"/>
          <cell r="CF149" t="str">
            <v/>
          </cell>
          <cell r="CG149"/>
          <cell r="CH149" t="str">
            <v/>
          </cell>
          <cell r="CI149"/>
          <cell r="CJ149" t="str">
            <v/>
          </cell>
          <cell r="CK149"/>
          <cell r="CL149">
            <v>2019</v>
          </cell>
          <cell r="CM149"/>
        </row>
        <row r="150">
          <cell r="B150" t="str">
            <v>181</v>
          </cell>
          <cell r="C150" t="str">
            <v>株式会社ルミネ</v>
          </cell>
          <cell r="D150">
            <v>2019</v>
          </cell>
          <cell r="E150" t="str">
            <v>1号</v>
          </cell>
          <cell r="F150">
            <v>1069181</v>
          </cell>
          <cell r="G150">
            <v>1069181</v>
          </cell>
          <cell r="H150">
            <v>44768</v>
          </cell>
          <cell r="I150" t="str">
            <v>東京都渋谷区代々木二丁目2番2号</v>
          </cell>
          <cell r="J150" t="str">
            <v>株式会社ルミネ</v>
          </cell>
          <cell r="K150" t="str">
            <v>代表取締役社長　高橋　眞</v>
          </cell>
          <cell r="L150" t="str">
            <v>株式会社ルミネ</v>
          </cell>
          <cell r="M150" t="str">
            <v>代表取締役社長　　高橋　眞</v>
          </cell>
          <cell r="N150" t="str">
            <v>東京都渋谷区代々木二丁目2番2号</v>
          </cell>
          <cell r="O150" t="str">
            <v>Ｋ 不動産業、物品賃貸業</v>
          </cell>
          <cell r="P150" t="str">
            <v>６９ 不動産賃貸業・管理業</v>
          </cell>
          <cell r="Q150" t="str">
            <v>1号</v>
          </cell>
          <cell r="R150"/>
          <cell r="S150"/>
          <cell r="T150"/>
          <cell r="U150">
            <v>3326</v>
          </cell>
          <cell r="V150">
            <v>2</v>
          </cell>
          <cell r="W150">
            <v>2</v>
          </cell>
          <cell r="X150"/>
          <cell r="Y150">
            <v>2019</v>
          </cell>
          <cell r="Z150">
            <v>2021</v>
          </cell>
          <cell r="AA150">
            <v>2021</v>
          </cell>
          <cell r="AB150"/>
          <cell r="AC150"/>
          <cell r="AD150" t="str">
            <v>有</v>
          </cell>
          <cell r="AE150" t="str">
            <v>ルミネ横浜店　Ｂ１Ｆ　受付カウンター</v>
          </cell>
          <cell r="AF150" t="str">
            <v>横浜市西区高島２－１６－１　ルミネ横浜店</v>
          </cell>
          <cell r="AG150" t="str">
            <v>11:00～17:00（土日、祝日、年末年始は除く）</v>
          </cell>
          <cell r="AH150"/>
          <cell r="AI150"/>
          <cell r="AJ150">
            <v>2018</v>
          </cell>
          <cell r="AK150">
            <v>3005</v>
          </cell>
          <cell r="AL150">
            <v>2929</v>
          </cell>
          <cell r="AM150"/>
          <cell r="AN150"/>
          <cell r="AO150">
            <v>2021</v>
          </cell>
          <cell r="AP150">
            <v>2915</v>
          </cell>
          <cell r="AQ150">
            <v>2.99</v>
          </cell>
          <cell r="AR150">
            <v>2842</v>
          </cell>
          <cell r="AS150">
            <v>2.97</v>
          </cell>
          <cell r="AT150"/>
          <cell r="AU150"/>
          <cell r="AV150"/>
          <cell r="AW150">
            <v>2019</v>
          </cell>
          <cell r="AX150">
            <v>2762</v>
          </cell>
          <cell r="AY150">
            <v>8.08</v>
          </cell>
          <cell r="AZ150">
            <v>2653</v>
          </cell>
          <cell r="BA150">
            <v>9.42</v>
          </cell>
          <cell r="BB150"/>
          <cell r="BC150" t="str">
            <v/>
          </cell>
          <cell r="BD150" t="str">
            <v/>
          </cell>
          <cell r="BE150">
            <v>2020</v>
          </cell>
          <cell r="BF150">
            <v>4728</v>
          </cell>
          <cell r="BG150">
            <v>-57.34</v>
          </cell>
          <cell r="BH150">
            <v>4542</v>
          </cell>
          <cell r="BI150">
            <v>-55.07</v>
          </cell>
          <cell r="BJ150"/>
          <cell r="BK150" t="str">
            <v/>
          </cell>
          <cell r="BL150" t="str">
            <v/>
          </cell>
          <cell r="BM150">
            <v>2021</v>
          </cell>
          <cell r="BN150">
            <v>5024</v>
          </cell>
          <cell r="BO150">
            <v>-67.19</v>
          </cell>
          <cell r="BP150">
            <v>5021</v>
          </cell>
          <cell r="BQ150">
            <v>-71.430000000000007</v>
          </cell>
          <cell r="BR150"/>
          <cell r="BS150" t="str">
            <v/>
          </cell>
          <cell r="BT150" t="str">
            <v/>
          </cell>
          <cell r="BU150" t="str">
            <v>目標を下回った</v>
          </cell>
          <cell r="BV150" t="str">
            <v>なし</v>
          </cell>
          <cell r="BW150" t="str">
            <v>増</v>
          </cell>
          <cell r="BX150" t="str">
            <v>・ルミネ横浜が東京エナジーパートナーから北陸電力に切り替えたことでCO2排出係数が増加した（0.442→0.469）
・2020年6月のNEWoMan横浜開業に伴い、エネルギー使用量が増加した</v>
          </cell>
          <cell r="BY150">
            <v>2018</v>
          </cell>
          <cell r="BZ150"/>
          <cell r="CA150"/>
          <cell r="CB150"/>
          <cell r="CC150"/>
          <cell r="CD150">
            <v>2021</v>
          </cell>
          <cell r="CE150"/>
          <cell r="CF150" t="str">
            <v/>
          </cell>
          <cell r="CG150"/>
          <cell r="CH150" t="str">
            <v/>
          </cell>
          <cell r="CI150"/>
          <cell r="CJ150" t="str">
            <v/>
          </cell>
          <cell r="CK150"/>
          <cell r="CL150">
            <v>2019</v>
          </cell>
          <cell r="CM150"/>
        </row>
        <row r="151">
          <cell r="B151" t="str">
            <v>183</v>
          </cell>
          <cell r="C151" t="str">
            <v>株式会社ヨーク</v>
          </cell>
          <cell r="D151">
            <v>2019</v>
          </cell>
          <cell r="E151" t="str">
            <v>1号</v>
          </cell>
          <cell r="F151">
            <v>1056183</v>
          </cell>
          <cell r="G151">
            <v>1056183</v>
          </cell>
          <cell r="H151">
            <v>44770</v>
          </cell>
          <cell r="I151" t="str">
            <v>東京都江東区青海二丁目５番10号テレコムセンタービル西棟12階</v>
          </cell>
          <cell r="J151" t="str">
            <v>株式会社ヨーク　</v>
          </cell>
          <cell r="K151" t="str">
            <v>代表取締役社長  大竹　正人</v>
          </cell>
          <cell r="L151" t="str">
            <v>株式会社ヨーク</v>
          </cell>
          <cell r="M151" t="str">
            <v>大竹　正人</v>
          </cell>
          <cell r="N151" t="str">
            <v>東京都江東区青海二丁目５番10号テレコムセンタービル西棟12階</v>
          </cell>
          <cell r="O151" t="str">
            <v>Ｉ 卸売・小売業</v>
          </cell>
          <cell r="P151" t="str">
            <v>５６ 各種商品小売業</v>
          </cell>
          <cell r="Q151" t="str">
            <v>1号</v>
          </cell>
          <cell r="R151"/>
          <cell r="S151"/>
          <cell r="T151"/>
          <cell r="U151">
            <v>3471</v>
          </cell>
          <cell r="V151">
            <v>9</v>
          </cell>
          <cell r="W151"/>
          <cell r="X151"/>
          <cell r="Y151">
            <v>2019</v>
          </cell>
          <cell r="Z151">
            <v>2021</v>
          </cell>
          <cell r="AA151">
            <v>2021</v>
          </cell>
          <cell r="AB151"/>
          <cell r="AC151"/>
          <cell r="AD151" t="str">
            <v>有</v>
          </cell>
          <cell r="AE151" t="str">
            <v>ヨークマート立場店</v>
          </cell>
          <cell r="AF151" t="str">
            <v>神奈川県横浜市泉区和泉町4042-2</v>
          </cell>
          <cell r="AG151" t="str">
            <v>営業時間中（9：00～22：00）</v>
          </cell>
          <cell r="AH151"/>
          <cell r="AI151"/>
          <cell r="AJ151">
            <v>2018</v>
          </cell>
          <cell r="AK151">
            <v>5229</v>
          </cell>
          <cell r="AL151">
            <v>5087</v>
          </cell>
          <cell r="AM151"/>
          <cell r="AN151"/>
          <cell r="AO151">
            <v>2021</v>
          </cell>
          <cell r="AP151">
            <v>5072</v>
          </cell>
          <cell r="AQ151">
            <v>3</v>
          </cell>
          <cell r="AR151">
            <v>4934</v>
          </cell>
          <cell r="AS151">
            <v>3</v>
          </cell>
          <cell r="AT151"/>
          <cell r="AU151"/>
          <cell r="AV151"/>
          <cell r="AW151">
            <v>2019</v>
          </cell>
          <cell r="AX151">
            <v>5234</v>
          </cell>
          <cell r="AY151">
            <v>-0.1</v>
          </cell>
          <cell r="AZ151">
            <v>5017</v>
          </cell>
          <cell r="BA151">
            <v>1.37</v>
          </cell>
          <cell r="BB151"/>
          <cell r="BC151" t="str">
            <v/>
          </cell>
          <cell r="BD151" t="str">
            <v/>
          </cell>
          <cell r="BE151">
            <v>2020</v>
          </cell>
          <cell r="BF151">
            <v>6280</v>
          </cell>
          <cell r="BG151">
            <v>-20.100000000000001</v>
          </cell>
          <cell r="BH151">
            <v>5888</v>
          </cell>
          <cell r="BI151">
            <v>-15.75</v>
          </cell>
          <cell r="BJ151"/>
          <cell r="BK151" t="str">
            <v/>
          </cell>
          <cell r="BL151" t="str">
            <v/>
          </cell>
          <cell r="BM151">
            <v>2021</v>
          </cell>
          <cell r="BN151">
            <v>6142</v>
          </cell>
          <cell r="BO151">
            <v>-17.47</v>
          </cell>
          <cell r="BP151">
            <v>6086</v>
          </cell>
          <cell r="BQ151">
            <v>-19.64</v>
          </cell>
          <cell r="BR151"/>
          <cell r="BS151" t="str">
            <v/>
          </cell>
          <cell r="BT151" t="str">
            <v/>
          </cell>
          <cell r="BU151" t="str">
            <v>目標を下回った</v>
          </cell>
          <cell r="BV151" t="str">
            <v>なし</v>
          </cell>
          <cell r="BW151" t="str">
            <v>増</v>
          </cell>
          <cell r="BX151" t="str">
            <v>期中に2店舗（大型店）の追加があった。</v>
          </cell>
          <cell r="BY151">
            <v>2018</v>
          </cell>
          <cell r="BZ151"/>
          <cell r="CA151"/>
          <cell r="CB151"/>
          <cell r="CC151"/>
          <cell r="CD151">
            <v>2021</v>
          </cell>
          <cell r="CE151"/>
          <cell r="CF151" t="str">
            <v/>
          </cell>
          <cell r="CG151"/>
          <cell r="CH151" t="str">
            <v/>
          </cell>
          <cell r="CI151"/>
          <cell r="CJ151" t="str">
            <v/>
          </cell>
          <cell r="CK151"/>
          <cell r="CL151">
            <v>2019</v>
          </cell>
          <cell r="CM151"/>
        </row>
        <row r="152">
          <cell r="B152" t="str">
            <v>184</v>
          </cell>
          <cell r="C152" t="str">
            <v>フジパン株式会社</v>
          </cell>
          <cell r="D152">
            <v>2019</v>
          </cell>
          <cell r="E152" t="str">
            <v>1号</v>
          </cell>
          <cell r="F152">
            <v>1009184</v>
          </cell>
          <cell r="G152">
            <v>1009184</v>
          </cell>
          <cell r="H152">
            <v>44773</v>
          </cell>
          <cell r="I152" t="str">
            <v>横浜市旭区上白根３－３９－１</v>
          </cell>
          <cell r="J152" t="str">
            <v>フジパン株式会社</v>
          </cell>
          <cell r="K152" t="str">
            <v>横浜工場　工場長　山本　恵</v>
          </cell>
          <cell r="L152" t="str">
            <v>フジパン株式会社</v>
          </cell>
          <cell r="M152" t="str">
            <v>代表取締役　安田　智彦</v>
          </cell>
          <cell r="N152" t="str">
            <v>愛知県名古屋市瑞穂区松園町１－５０</v>
          </cell>
          <cell r="O152" t="str">
            <v>Ｅ 製造業</v>
          </cell>
          <cell r="P152" t="str">
            <v>０９ 食料品製造業</v>
          </cell>
          <cell r="Q152" t="str">
            <v>1号</v>
          </cell>
          <cell r="R152"/>
          <cell r="S152"/>
          <cell r="T152"/>
          <cell r="U152">
            <v>4122.8823120000006</v>
          </cell>
          <cell r="V152">
            <v>1</v>
          </cell>
          <cell r="W152">
            <v>1</v>
          </cell>
          <cell r="X152"/>
          <cell r="Y152">
            <v>2019</v>
          </cell>
          <cell r="Z152">
            <v>2021</v>
          </cell>
          <cell r="AA152">
            <v>2021</v>
          </cell>
          <cell r="AB152"/>
          <cell r="AC152"/>
          <cell r="AD152" t="str">
            <v>有</v>
          </cell>
          <cell r="AE152" t="str">
            <v>事務所に掲示</v>
          </cell>
          <cell r="AF152" t="str">
            <v>横浜市旭区上白根３－３９－１</v>
          </cell>
          <cell r="AG152" t="str">
            <v>１０：００～１５：００</v>
          </cell>
          <cell r="AH152"/>
          <cell r="AI152"/>
          <cell r="AJ152">
            <v>2018</v>
          </cell>
          <cell r="AK152">
            <v>7878</v>
          </cell>
          <cell r="AL152">
            <v>7757</v>
          </cell>
          <cell r="AM152">
            <v>0.82</v>
          </cell>
          <cell r="AN152" t="str">
            <v>t</v>
          </cell>
          <cell r="AO152">
            <v>2021</v>
          </cell>
          <cell r="AP152">
            <v>7800</v>
          </cell>
          <cell r="AQ152">
            <v>0.99</v>
          </cell>
          <cell r="AR152">
            <v>7680</v>
          </cell>
          <cell r="AS152">
            <v>0.99</v>
          </cell>
          <cell r="AT152">
            <v>0.81</v>
          </cell>
          <cell r="AU152" t="str">
            <v>t</v>
          </cell>
          <cell r="AV152">
            <v>1.21</v>
          </cell>
          <cell r="AW152">
            <v>2019</v>
          </cell>
          <cell r="AX152">
            <v>7914</v>
          </cell>
          <cell r="AY152">
            <v>-0.46</v>
          </cell>
          <cell r="AZ152">
            <v>7731</v>
          </cell>
          <cell r="BA152">
            <v>0.33</v>
          </cell>
          <cell r="BB152">
            <v>0.79</v>
          </cell>
          <cell r="BC152" t="str">
            <v>t</v>
          </cell>
          <cell r="BD152">
            <v>3.65</v>
          </cell>
          <cell r="BE152">
            <v>2020</v>
          </cell>
          <cell r="BF152">
            <v>8112</v>
          </cell>
          <cell r="BG152">
            <v>-2.98</v>
          </cell>
          <cell r="BH152">
            <v>7801</v>
          </cell>
          <cell r="BI152">
            <v>-0.56999999999999995</v>
          </cell>
          <cell r="BJ152">
            <v>0.84</v>
          </cell>
          <cell r="BK152" t="str">
            <v>t</v>
          </cell>
          <cell r="BL152">
            <v>-2.44</v>
          </cell>
          <cell r="BM152">
            <v>2021</v>
          </cell>
          <cell r="BN152">
            <v>7671</v>
          </cell>
          <cell r="BO152">
            <v>2.62</v>
          </cell>
          <cell r="BP152">
            <v>7634</v>
          </cell>
          <cell r="BQ152">
            <v>1.58</v>
          </cell>
          <cell r="BR152">
            <v>0.77</v>
          </cell>
          <cell r="BS152" t="str">
            <v>t</v>
          </cell>
          <cell r="BT152">
            <v>6.09</v>
          </cell>
          <cell r="BU152" t="str">
            <v>目標を下回った</v>
          </cell>
          <cell r="BV152" t="str">
            <v>なし</v>
          </cell>
          <cell r="BW152" t="str">
            <v>ほぼ変動無し</v>
          </cell>
          <cell r="BX152"/>
          <cell r="BY152">
            <v>2018</v>
          </cell>
          <cell r="BZ152"/>
          <cell r="CA152"/>
          <cell r="CB152"/>
          <cell r="CC152"/>
          <cell r="CD152">
            <v>2021</v>
          </cell>
          <cell r="CE152"/>
          <cell r="CF152" t="str">
            <v/>
          </cell>
          <cell r="CG152"/>
          <cell r="CH152" t="str">
            <v/>
          </cell>
          <cell r="CI152"/>
          <cell r="CJ152" t="str">
            <v/>
          </cell>
          <cell r="CK152"/>
          <cell r="CL152">
            <v>2019</v>
          </cell>
          <cell r="CM152"/>
        </row>
        <row r="153">
          <cell r="B153" t="str">
            <v>185</v>
          </cell>
          <cell r="C153" t="str">
            <v>山崎製パン株式会社</v>
          </cell>
          <cell r="D153">
            <v>2019</v>
          </cell>
          <cell r="E153" t="str">
            <v>1号3号</v>
          </cell>
          <cell r="F153">
            <v>1309185</v>
          </cell>
          <cell r="G153">
            <v>1309185</v>
          </cell>
          <cell r="H153">
            <v>44773</v>
          </cell>
          <cell r="I153" t="str">
            <v>東京都千代田区岩本町三丁目10番1号</v>
          </cell>
          <cell r="J153" t="str">
            <v>山崎製パン株式会社</v>
          </cell>
          <cell r="K153" t="str">
            <v>代表取締役社長　飯島　延浩</v>
          </cell>
          <cell r="L153" t="str">
            <v>山崎製パン株式会社</v>
          </cell>
          <cell r="M153" t="str">
            <v>代表取締役社長　飯島延浩</v>
          </cell>
          <cell r="N153" t="str">
            <v>東京都千代田区岩本町三丁目10番1号</v>
          </cell>
          <cell r="O153" t="str">
            <v>Ｅ 製造業</v>
          </cell>
          <cell r="P153" t="str">
            <v>０９ 食料品製造業</v>
          </cell>
          <cell r="Q153" t="str">
            <v>1号</v>
          </cell>
          <cell r="R153"/>
          <cell r="S153" t="str">
            <v>3号</v>
          </cell>
          <cell r="T153"/>
          <cell r="U153">
            <v>17799.749668271998</v>
          </cell>
          <cell r="V153">
            <v>35</v>
          </cell>
          <cell r="W153">
            <v>2</v>
          </cell>
          <cell r="X153">
            <v>241</v>
          </cell>
          <cell r="Y153">
            <v>2019</v>
          </cell>
          <cell r="Z153">
            <v>2021</v>
          </cell>
          <cell r="AA153">
            <v>2021</v>
          </cell>
          <cell r="AB153"/>
          <cell r="AC153"/>
          <cell r="AD153" t="str">
            <v>有</v>
          </cell>
          <cell r="AE153" t="str">
            <v>山崎製パン株式会社総務部環境対策課</v>
          </cell>
          <cell r="AF153" t="str">
            <v>東京都千代田区岩本町三丁目10番1号</v>
          </cell>
          <cell r="AG153" t="str">
            <v>9:00～17:00</v>
          </cell>
          <cell r="AH153"/>
          <cell r="AI153"/>
          <cell r="AJ153">
            <v>2018</v>
          </cell>
          <cell r="AK153">
            <v>36623</v>
          </cell>
          <cell r="AL153">
            <v>36413</v>
          </cell>
          <cell r="AM153"/>
          <cell r="AN153"/>
          <cell r="AO153">
            <v>2021</v>
          </cell>
          <cell r="AP153">
            <v>35524.300000000003</v>
          </cell>
          <cell r="AQ153">
            <v>3</v>
          </cell>
          <cell r="AR153">
            <v>35321</v>
          </cell>
          <cell r="AS153">
            <v>2.99</v>
          </cell>
          <cell r="AT153"/>
          <cell r="AU153"/>
          <cell r="AV153">
            <v>3</v>
          </cell>
          <cell r="AW153">
            <v>2019</v>
          </cell>
          <cell r="AX153">
            <v>35803</v>
          </cell>
          <cell r="AY153">
            <v>2.23</v>
          </cell>
          <cell r="AZ153">
            <v>35389</v>
          </cell>
          <cell r="BA153">
            <v>2.81</v>
          </cell>
          <cell r="BB153"/>
          <cell r="BC153" t="str">
            <v/>
          </cell>
          <cell r="BD153">
            <v>4.0999999999999943</v>
          </cell>
          <cell r="BE153">
            <v>2020</v>
          </cell>
          <cell r="BF153">
            <v>35704</v>
          </cell>
          <cell r="BG153">
            <v>2.5</v>
          </cell>
          <cell r="BH153">
            <v>35233</v>
          </cell>
          <cell r="BI153">
            <v>3.24</v>
          </cell>
          <cell r="BJ153"/>
          <cell r="BK153" t="str">
            <v/>
          </cell>
          <cell r="BL153">
            <v>2.5999999999999943</v>
          </cell>
          <cell r="BM153">
            <v>2021</v>
          </cell>
          <cell r="BN153">
            <v>33803</v>
          </cell>
          <cell r="BO153">
            <v>7.7</v>
          </cell>
          <cell r="BP153">
            <v>33737</v>
          </cell>
          <cell r="BQ153">
            <v>7.34</v>
          </cell>
          <cell r="BR153"/>
          <cell r="BS153" t="str">
            <v/>
          </cell>
          <cell r="BT153">
            <v>8.9000000000000057</v>
          </cell>
          <cell r="BU153" t="str">
            <v>目標を上回った</v>
          </cell>
          <cell r="BV153" t="str">
            <v>なし</v>
          </cell>
          <cell r="BW153" t="str">
            <v>ほぼ変動無し</v>
          </cell>
          <cell r="BX153" t="str">
            <v>横浜第一工場のコージェネレーションシステムの更新をはじめ、照明器具のLED化、空調機器の更新等により、温室効果ガス排出量は基準年度より7.7％削減された。</v>
          </cell>
          <cell r="BY153">
            <v>2018</v>
          </cell>
          <cell r="BZ153">
            <v>3228</v>
          </cell>
          <cell r="CA153">
            <v>3228</v>
          </cell>
          <cell r="CB153">
            <v>0.42</v>
          </cell>
          <cell r="CC153" t="str">
            <v>千Ｋｍ</v>
          </cell>
          <cell r="CD153">
            <v>2021</v>
          </cell>
          <cell r="CE153">
            <v>3131</v>
          </cell>
          <cell r="CF153">
            <v>3</v>
          </cell>
          <cell r="CG153">
            <v>3131</v>
          </cell>
          <cell r="CH153">
            <v>3</v>
          </cell>
          <cell r="CI153">
            <v>0.40739999999999998</v>
          </cell>
          <cell r="CJ153" t="str">
            <v>千Ｋｍ</v>
          </cell>
          <cell r="CK153">
            <v>3</v>
          </cell>
          <cell r="CL153">
            <v>2019</v>
          </cell>
          <cell r="CM153">
            <v>3046</v>
          </cell>
        </row>
        <row r="154">
          <cell r="B154" t="str">
            <v>186</v>
          </cell>
          <cell r="C154" t="str">
            <v>株式会社そごう・西武</v>
          </cell>
          <cell r="D154">
            <v>2019</v>
          </cell>
          <cell r="E154" t="str">
            <v>1号</v>
          </cell>
          <cell r="F154">
            <v>1056186</v>
          </cell>
          <cell r="G154">
            <v>1056186</v>
          </cell>
          <cell r="H154">
            <v>44773</v>
          </cell>
          <cell r="I154" t="str">
            <v>東京都千代田区二番町5番地25</v>
          </cell>
          <cell r="J154" t="str">
            <v>株式会社そごう・西武</v>
          </cell>
          <cell r="K154" t="str">
            <v>代表取締役　林　拓二</v>
          </cell>
          <cell r="L154" t="str">
            <v>株式会社そごう・西武</v>
          </cell>
          <cell r="M154" t="str">
            <v>代表取締役　林　拓二</v>
          </cell>
          <cell r="N154" t="str">
            <v>〒171-0022　東京都豊島区南池袋1-18-21　西武池袋本店書籍館</v>
          </cell>
          <cell r="O154" t="str">
            <v>Ｉ 卸売・小売業</v>
          </cell>
          <cell r="P154" t="str">
            <v>５６ 各種商品小売業</v>
          </cell>
          <cell r="Q154" t="str">
            <v>1号</v>
          </cell>
          <cell r="R154"/>
          <cell r="S154"/>
          <cell r="T154"/>
          <cell r="U154">
            <v>9099.5357350739996</v>
          </cell>
          <cell r="V154">
            <v>2</v>
          </cell>
          <cell r="W154">
            <v>2</v>
          </cell>
          <cell r="X154"/>
          <cell r="Y154">
            <v>2019</v>
          </cell>
          <cell r="Z154">
            <v>2021</v>
          </cell>
          <cell r="AA154">
            <v>2021</v>
          </cell>
          <cell r="AB154"/>
          <cell r="AC154"/>
          <cell r="AD154" t="str">
            <v>有</v>
          </cell>
          <cell r="AE154" t="str">
            <v>各店舗　総合事務所総務部</v>
          </cell>
          <cell r="AF154" t="str">
            <v>横浜店：西区高島2-18-1　　東戸塚店：戸塚区品濃町537-1</v>
          </cell>
          <cell r="AG154" t="str">
            <v>営業日の10：00～18：00</v>
          </cell>
          <cell r="AH154" t="str">
            <v>有</v>
          </cell>
          <cell r="AI154" t="str">
            <v>全社の環境取組概要は、そごう・西武ホームページよりダウンロード可能</v>
          </cell>
          <cell r="AJ154">
            <v>2018</v>
          </cell>
          <cell r="AK154">
            <v>19711</v>
          </cell>
          <cell r="AL154">
            <v>19250</v>
          </cell>
          <cell r="AM154"/>
          <cell r="AN154"/>
          <cell r="AO154">
            <v>2021</v>
          </cell>
          <cell r="AP154">
            <v>19119</v>
          </cell>
          <cell r="AQ154">
            <v>3</v>
          </cell>
          <cell r="AR154">
            <v>18667</v>
          </cell>
          <cell r="AS154">
            <v>3.02</v>
          </cell>
          <cell r="AT154"/>
          <cell r="AU154"/>
          <cell r="AV154"/>
          <cell r="AW154">
            <v>2019</v>
          </cell>
          <cell r="AX154">
            <v>17875</v>
          </cell>
          <cell r="AY154">
            <v>9.31</v>
          </cell>
          <cell r="AZ154">
            <v>17254</v>
          </cell>
          <cell r="BA154">
            <v>10.36</v>
          </cell>
          <cell r="BB154"/>
          <cell r="BC154" t="str">
            <v/>
          </cell>
          <cell r="BD154" t="str">
            <v/>
          </cell>
          <cell r="BE154">
            <v>2020</v>
          </cell>
          <cell r="BF154">
            <v>16349</v>
          </cell>
          <cell r="BG154">
            <v>17.05</v>
          </cell>
          <cell r="BH154">
            <v>15360</v>
          </cell>
          <cell r="BI154">
            <v>20.2</v>
          </cell>
          <cell r="BJ154"/>
          <cell r="BK154" t="str">
            <v/>
          </cell>
          <cell r="BL154" t="str">
            <v/>
          </cell>
          <cell r="BM154">
            <v>2021</v>
          </cell>
          <cell r="BN154">
            <v>16101</v>
          </cell>
          <cell r="BO154">
            <v>18.309999999999999</v>
          </cell>
          <cell r="BP154">
            <v>16032</v>
          </cell>
          <cell r="BQ154">
            <v>16.71</v>
          </cell>
          <cell r="BR154"/>
          <cell r="BS154" t="str">
            <v/>
          </cell>
          <cell r="BT154" t="str">
            <v/>
          </cell>
          <cell r="BU154" t="str">
            <v>目標を上回った</v>
          </cell>
          <cell r="BV154" t="str">
            <v>なし</v>
          </cell>
          <cell r="BW154" t="str">
            <v>ほぼ変動無し</v>
          </cell>
          <cell r="BX154" t="str">
            <v>・空調機のインバーター制御の強化（周波数制御）
・大型冷凍機の運転時間短縮</v>
          </cell>
          <cell r="BY154">
            <v>2018</v>
          </cell>
          <cell r="BZ154"/>
          <cell r="CA154"/>
          <cell r="CB154"/>
          <cell r="CC154"/>
          <cell r="CD154">
            <v>2021</v>
          </cell>
          <cell r="CE154"/>
          <cell r="CF154" t="str">
            <v/>
          </cell>
          <cell r="CG154"/>
          <cell r="CH154" t="str">
            <v/>
          </cell>
          <cell r="CI154"/>
          <cell r="CJ154" t="str">
            <v/>
          </cell>
          <cell r="CK154"/>
          <cell r="CL154">
            <v>2019</v>
          </cell>
          <cell r="CM154"/>
        </row>
        <row r="155">
          <cell r="B155" t="str">
            <v>187</v>
          </cell>
          <cell r="C155" t="str">
            <v>株式会社資生堂</v>
          </cell>
          <cell r="D155">
            <v>2019</v>
          </cell>
          <cell r="E155" t="str">
            <v>1号</v>
          </cell>
          <cell r="F155">
            <v>1016187</v>
          </cell>
          <cell r="G155">
            <v>1016187</v>
          </cell>
          <cell r="H155"/>
          <cell r="I155" t="str">
            <v>東京都港区東新橋1-6-2</v>
          </cell>
          <cell r="J155" t="str">
            <v>株式会社資生堂</v>
          </cell>
          <cell r="K155" t="str">
            <v>代表取締役 社長 兼 CEO　魚谷雅彦</v>
          </cell>
          <cell r="L155" t="str">
            <v>株式会社資生堂</v>
          </cell>
          <cell r="M155" t="str">
            <v>代表取締役 社長 兼 CEO　魚谷雅彦</v>
          </cell>
          <cell r="N155" t="str">
            <v>東京都港区東新橋1-6-2</v>
          </cell>
          <cell r="O155" t="str">
            <v>Ｅ 製造業</v>
          </cell>
          <cell r="P155" t="str">
            <v>１６ 化学工業</v>
          </cell>
          <cell r="Q155" t="str">
            <v>1号</v>
          </cell>
          <cell r="R155"/>
          <cell r="S155"/>
          <cell r="T155"/>
          <cell r="U155">
            <v>4308.329358</v>
          </cell>
          <cell r="V155">
            <v>1</v>
          </cell>
          <cell r="W155">
            <v>1</v>
          </cell>
          <cell r="X155"/>
          <cell r="Y155">
            <v>2019</v>
          </cell>
          <cell r="Z155">
            <v>2021</v>
          </cell>
          <cell r="AA155">
            <v>2021</v>
          </cell>
          <cell r="AB155"/>
          <cell r="AC155"/>
          <cell r="AD155" t="str">
            <v>有</v>
          </cell>
          <cell r="AE155" t="str">
            <v>資生堂 グローバルイノベーションセンター　受付</v>
          </cell>
          <cell r="AF155" t="str">
            <v>横浜市西区高島1-2-11</v>
          </cell>
          <cell r="AG155" t="str">
            <v>9：00～17：00</v>
          </cell>
          <cell r="AH155"/>
          <cell r="AI155"/>
          <cell r="AJ155">
            <v>2018</v>
          </cell>
          <cell r="AK155">
            <v>5719</v>
          </cell>
          <cell r="AL155">
            <v>5597</v>
          </cell>
          <cell r="AM155">
            <v>6.7</v>
          </cell>
          <cell r="AN155" t="str">
            <v>人</v>
          </cell>
          <cell r="AO155">
            <v>2021</v>
          </cell>
          <cell r="AP155">
            <v>8500</v>
          </cell>
          <cell r="AQ155">
            <v>-48.63</v>
          </cell>
          <cell r="AR155">
            <v>8300</v>
          </cell>
          <cell r="AS155">
            <v>-48.3</v>
          </cell>
          <cell r="AT155">
            <v>6.63</v>
          </cell>
          <cell r="AU155" t="str">
            <v>人</v>
          </cell>
          <cell r="AV155">
            <v>1.04</v>
          </cell>
          <cell r="AW155">
            <v>2019</v>
          </cell>
          <cell r="AX155">
            <v>8912</v>
          </cell>
          <cell r="AY155">
            <v>-55.84</v>
          </cell>
          <cell r="AZ155">
            <v>8716</v>
          </cell>
          <cell r="BA155">
            <v>-55.73</v>
          </cell>
          <cell r="BB155">
            <v>9.6</v>
          </cell>
          <cell r="BC155" t="str">
            <v>人</v>
          </cell>
          <cell r="BD155">
            <v>-43.29</v>
          </cell>
          <cell r="BE155">
            <v>2020</v>
          </cell>
          <cell r="BF155">
            <v>7869</v>
          </cell>
          <cell r="BG155">
            <v>-37.6</v>
          </cell>
          <cell r="BH155">
            <v>7587</v>
          </cell>
          <cell r="BI155">
            <v>-35.56</v>
          </cell>
          <cell r="BJ155">
            <v>8.34</v>
          </cell>
          <cell r="BK155" t="str">
            <v>人</v>
          </cell>
          <cell r="BL155">
            <v>-24.48</v>
          </cell>
          <cell r="BM155">
            <v>2021</v>
          </cell>
          <cell r="BN155">
            <v>7869</v>
          </cell>
          <cell r="BO155">
            <v>-37.6</v>
          </cell>
          <cell r="BP155">
            <v>7833</v>
          </cell>
          <cell r="BQ155">
            <v>-39.950000000000003</v>
          </cell>
          <cell r="BR155">
            <v>8.27</v>
          </cell>
          <cell r="BS155" t="str">
            <v>人</v>
          </cell>
          <cell r="BT155">
            <v>-23.44</v>
          </cell>
          <cell r="BU155" t="str">
            <v>目標を下回った</v>
          </cell>
          <cell r="BV155" t="str">
            <v>なし</v>
          </cell>
          <cell r="BW155" t="str">
            <v>増</v>
          </cell>
          <cell r="BX155"/>
          <cell r="BY155">
            <v>2018</v>
          </cell>
          <cell r="BZ155"/>
          <cell r="CA155"/>
          <cell r="CB155"/>
          <cell r="CC155"/>
          <cell r="CD155">
            <v>2021</v>
          </cell>
          <cell r="CE155"/>
          <cell r="CF155" t="str">
            <v/>
          </cell>
          <cell r="CG155"/>
          <cell r="CH155" t="str">
            <v/>
          </cell>
          <cell r="CI155"/>
          <cell r="CJ155" t="str">
            <v/>
          </cell>
          <cell r="CK155"/>
          <cell r="CL155">
            <v>2019</v>
          </cell>
          <cell r="CM155"/>
        </row>
        <row r="156">
          <cell r="B156" t="str">
            <v>190</v>
          </cell>
          <cell r="C156" t="str">
            <v>横浜市教育委員会</v>
          </cell>
          <cell r="D156">
            <v>2019</v>
          </cell>
          <cell r="E156" t="str">
            <v>1号</v>
          </cell>
          <cell r="F156">
            <v>1081190</v>
          </cell>
          <cell r="G156">
            <v>1081190</v>
          </cell>
          <cell r="H156"/>
          <cell r="I156" t="str">
            <v>神奈川県横浜市中区本町6丁目50番地の10</v>
          </cell>
          <cell r="J156" t="str">
            <v>横浜市教育委員会</v>
          </cell>
          <cell r="K156" t="str">
            <v>事務局 教育長　鯉渕　信也</v>
          </cell>
          <cell r="L156" t="str">
            <v>横浜市教育委員会</v>
          </cell>
          <cell r="M156" t="str">
            <v>事務局 教育長　鯉渕　信也</v>
          </cell>
          <cell r="N156" t="str">
            <v>神奈川県横浜市中区本町6丁目50番地の10</v>
          </cell>
          <cell r="O156" t="str">
            <v>Ｏ 教育、学習支援業</v>
          </cell>
          <cell r="P156" t="str">
            <v>８１ 学校教育</v>
          </cell>
          <cell r="Q156" t="str">
            <v>1号</v>
          </cell>
          <cell r="R156"/>
          <cell r="S156"/>
          <cell r="T156"/>
          <cell r="U156">
            <v>40011</v>
          </cell>
          <cell r="V156">
            <v>554</v>
          </cell>
          <cell r="W156">
            <v>1</v>
          </cell>
          <cell r="X156"/>
          <cell r="Y156">
            <v>2019</v>
          </cell>
          <cell r="Z156">
            <v>2021</v>
          </cell>
          <cell r="AA156">
            <v>2021</v>
          </cell>
          <cell r="AB156"/>
          <cell r="AC156"/>
          <cell r="AD156" t="str">
            <v>有</v>
          </cell>
          <cell r="AE156" t="str">
            <v>横浜市教育委員会事務局総務課</v>
          </cell>
          <cell r="AF156" t="str">
            <v>横浜市中区本町6丁目50番地の10</v>
          </cell>
          <cell r="AG156" t="str">
            <v>月曜日から金曜日まで（国民の祝日・年末年始は除く）8時45分から17時15分まで（12時から13時までは除く）</v>
          </cell>
          <cell r="AH156"/>
          <cell r="AI156"/>
          <cell r="AJ156">
            <v>2018</v>
          </cell>
          <cell r="AK156">
            <v>64948</v>
          </cell>
          <cell r="AL156">
            <v>70818</v>
          </cell>
          <cell r="AM156"/>
          <cell r="AN156"/>
          <cell r="AO156">
            <v>2021</v>
          </cell>
          <cell r="AP156">
            <v>64299</v>
          </cell>
          <cell r="AQ156">
            <v>0.99</v>
          </cell>
          <cell r="AR156">
            <v>70110</v>
          </cell>
          <cell r="AS156">
            <v>0.99</v>
          </cell>
          <cell r="AT156"/>
          <cell r="AU156"/>
          <cell r="AV156"/>
          <cell r="AW156">
            <v>2019</v>
          </cell>
          <cell r="AX156">
            <v>63659</v>
          </cell>
          <cell r="AY156">
            <v>1.98</v>
          </cell>
          <cell r="AZ156">
            <v>66527</v>
          </cell>
          <cell r="BA156">
            <v>6.05</v>
          </cell>
          <cell r="BB156"/>
          <cell r="BC156" t="str">
            <v/>
          </cell>
          <cell r="BD156" t="str">
            <v/>
          </cell>
          <cell r="BE156">
            <v>2020</v>
          </cell>
          <cell r="BF156">
            <v>68133.424195200321</v>
          </cell>
          <cell r="BG156">
            <v>-4.91</v>
          </cell>
          <cell r="BH156">
            <v>69489.029889011043</v>
          </cell>
          <cell r="BI156">
            <v>1.87</v>
          </cell>
          <cell r="BJ156"/>
          <cell r="BK156" t="str">
            <v/>
          </cell>
          <cell r="BL156" t="str">
            <v/>
          </cell>
          <cell r="BM156">
            <v>2021</v>
          </cell>
          <cell r="BN156">
            <v>72930.87</v>
          </cell>
          <cell r="BO156">
            <v>-12.3</v>
          </cell>
          <cell r="BP156">
            <v>72914.52</v>
          </cell>
          <cell r="BQ156">
            <v>-2.97</v>
          </cell>
          <cell r="BR156"/>
          <cell r="BS156" t="str">
            <v/>
          </cell>
          <cell r="BT156" t="str">
            <v/>
          </cell>
          <cell r="BU156" t="str">
            <v>目標を下回った</v>
          </cell>
          <cell r="BV156" t="str">
            <v>なし</v>
          </cell>
          <cell r="BW156" t="str">
            <v>ほぼ変動無し</v>
          </cell>
          <cell r="BX156" t="str">
            <v>換気を行いながらのエアコン使用（新型コロナウイルス感染症対策）</v>
          </cell>
          <cell r="BY156">
            <v>2018</v>
          </cell>
          <cell r="BZ156"/>
          <cell r="CA156"/>
          <cell r="CB156"/>
          <cell r="CC156"/>
          <cell r="CD156">
            <v>2021</v>
          </cell>
          <cell r="CE156"/>
          <cell r="CF156" t="str">
            <v/>
          </cell>
          <cell r="CG156"/>
          <cell r="CH156" t="str">
            <v/>
          </cell>
          <cell r="CI156"/>
          <cell r="CJ156" t="str">
            <v/>
          </cell>
          <cell r="CK156"/>
          <cell r="CL156">
            <v>2019</v>
          </cell>
          <cell r="CM156">
            <v>72914.52</v>
          </cell>
        </row>
        <row r="157">
          <cell r="B157" t="str">
            <v>191</v>
          </cell>
          <cell r="C157" t="str">
            <v>横浜市水道局</v>
          </cell>
          <cell r="D157">
            <v>2019</v>
          </cell>
          <cell r="E157" t="str">
            <v>1号3号</v>
          </cell>
          <cell r="F157">
            <v>1336191</v>
          </cell>
          <cell r="G157">
            <v>1336191</v>
          </cell>
          <cell r="H157">
            <v>44771</v>
          </cell>
          <cell r="I157" t="str">
            <v>神奈川県横浜市中区本町６丁目50番地の10</v>
          </cell>
          <cell r="J157" t="str">
            <v>横浜市水道事業管理者</v>
          </cell>
          <cell r="K157" t="str">
            <v>水道局長　山　岡　秀　一</v>
          </cell>
          <cell r="L157" t="str">
            <v>横浜市水道事業管理者</v>
          </cell>
          <cell r="M157" t="str">
            <v>水道局長　山　岡　秀　一</v>
          </cell>
          <cell r="N157" t="str">
            <v>神奈川県横浜市中区本町６丁目50番地の10</v>
          </cell>
          <cell r="O157" t="str">
            <v>Ｆ 電気・ガス・熱供給・水道業</v>
          </cell>
          <cell r="P157" t="str">
            <v>３６ 水道業</v>
          </cell>
          <cell r="Q157" t="str">
            <v>1号</v>
          </cell>
          <cell r="R157"/>
          <cell r="S157" t="str">
            <v>3号</v>
          </cell>
          <cell r="T157"/>
          <cell r="U157">
            <v>27816.284037989528</v>
          </cell>
          <cell r="V157">
            <v>92</v>
          </cell>
          <cell r="W157">
            <v>6</v>
          </cell>
          <cell r="X157">
            <v>213</v>
          </cell>
          <cell r="Y157">
            <v>2019</v>
          </cell>
          <cell r="Z157">
            <v>2021</v>
          </cell>
          <cell r="AA157">
            <v>2021</v>
          </cell>
          <cell r="AB157"/>
          <cell r="AC157"/>
          <cell r="AD157" t="str">
            <v>有</v>
          </cell>
          <cell r="AE157" t="str">
            <v>横浜市水道局　総務部総務課庶務係</v>
          </cell>
          <cell r="AF157" t="str">
            <v>神奈川県横浜市中区本町６丁目50番地の10  横浜市役所20階</v>
          </cell>
          <cell r="AG157" t="str">
            <v>月曜日から金曜日まで（国民の祝日・年末年始は除く）の8時45分から17時15分まで（12時から13時までは除く）</v>
          </cell>
          <cell r="AH157"/>
          <cell r="AI157"/>
          <cell r="AJ157">
            <v>2018</v>
          </cell>
          <cell r="AK157">
            <v>51948</v>
          </cell>
          <cell r="AL157">
            <v>55390</v>
          </cell>
          <cell r="AM157"/>
          <cell r="AN157"/>
          <cell r="AO157">
            <v>2021</v>
          </cell>
          <cell r="AP157">
            <v>50390</v>
          </cell>
          <cell r="AQ157">
            <v>2.99</v>
          </cell>
          <cell r="AR157">
            <v>53728.3</v>
          </cell>
          <cell r="AS157">
            <v>2.99</v>
          </cell>
          <cell r="AT157"/>
          <cell r="AU157"/>
          <cell r="AV157"/>
          <cell r="AW157">
            <v>2019</v>
          </cell>
          <cell r="AX157">
            <v>50850</v>
          </cell>
          <cell r="AY157">
            <v>2.11</v>
          </cell>
          <cell r="AZ157">
            <v>64737</v>
          </cell>
          <cell r="BA157">
            <v>-16.88</v>
          </cell>
          <cell r="BB157"/>
          <cell r="BC157" t="str">
            <v/>
          </cell>
          <cell r="BD157" t="str">
            <v/>
          </cell>
          <cell r="BE157">
            <v>2020</v>
          </cell>
          <cell r="BF157">
            <v>51620.0877474894</v>
          </cell>
          <cell r="BG157">
            <v>0.63</v>
          </cell>
          <cell r="BH157">
            <v>51864.917121448903</v>
          </cell>
          <cell r="BI157">
            <v>6.36</v>
          </cell>
          <cell r="BJ157"/>
          <cell r="BK157" t="str">
            <v/>
          </cell>
          <cell r="BL157" t="str">
            <v/>
          </cell>
          <cell r="BM157">
            <v>2021</v>
          </cell>
          <cell r="BN157">
            <v>40273.25407260871</v>
          </cell>
          <cell r="BO157">
            <v>22.47</v>
          </cell>
          <cell r="BP157">
            <v>63553.525412507144</v>
          </cell>
          <cell r="BQ157">
            <v>-14.74</v>
          </cell>
          <cell r="BR157"/>
          <cell r="BS157" t="str">
            <v/>
          </cell>
          <cell r="BT157" t="str">
            <v/>
          </cell>
          <cell r="BU157" t="str">
            <v>目標を上回った</v>
          </cell>
          <cell r="BV157" t="str">
            <v>なし</v>
          </cell>
          <cell r="BW157" t="str">
            <v>減</v>
          </cell>
          <cell r="BX157"/>
          <cell r="BY157">
            <v>2018</v>
          </cell>
          <cell r="BZ157">
            <v>247</v>
          </cell>
          <cell r="CA157">
            <v>247</v>
          </cell>
          <cell r="CB157"/>
          <cell r="CC157"/>
          <cell r="CD157">
            <v>2021</v>
          </cell>
          <cell r="CE157">
            <v>240</v>
          </cell>
          <cell r="CF157">
            <v>2.83</v>
          </cell>
          <cell r="CG157">
            <v>240</v>
          </cell>
          <cell r="CH157">
            <v>2.83</v>
          </cell>
          <cell r="CI157"/>
          <cell r="CJ157" t="str">
            <v/>
          </cell>
          <cell r="CK157"/>
          <cell r="CL157">
            <v>2019</v>
          </cell>
          <cell r="CM157">
            <v>199.43</v>
          </cell>
        </row>
        <row r="158">
          <cell r="B158" t="str">
            <v>192</v>
          </cell>
          <cell r="C158" t="str">
            <v>横浜市医療局病院経営本部</v>
          </cell>
          <cell r="D158">
            <v>2019</v>
          </cell>
          <cell r="E158" t="str">
            <v>1号</v>
          </cell>
          <cell r="F158">
            <v>1083192</v>
          </cell>
          <cell r="G158">
            <v>1083192</v>
          </cell>
          <cell r="H158">
            <v>44788</v>
          </cell>
          <cell r="I158" t="str">
            <v>神奈川県横浜市中区本町6丁目50番地の10</v>
          </cell>
          <cell r="J158" t="str">
            <v>横浜市医療局病院経営本部</v>
          </cell>
          <cell r="K158" t="str">
            <v>平原　史樹</v>
          </cell>
          <cell r="L158" t="str">
            <v>横浜市医療局病院経営本部</v>
          </cell>
          <cell r="M158" t="str">
            <v>平原　史樹</v>
          </cell>
          <cell r="N158" t="str">
            <v>神奈川県横浜市中区本町6丁目50番地の10</v>
          </cell>
          <cell r="O158" t="str">
            <v>Ｐ 医療、福祉</v>
          </cell>
          <cell r="P158" t="str">
            <v>８３ 医療業</v>
          </cell>
          <cell r="Q158" t="str">
            <v>1号</v>
          </cell>
          <cell r="R158"/>
          <cell r="S158"/>
          <cell r="T158"/>
          <cell r="U158">
            <v>11988.643462663202</v>
          </cell>
          <cell r="V158">
            <v>5</v>
          </cell>
          <cell r="W158">
            <v>3</v>
          </cell>
          <cell r="X158"/>
          <cell r="Y158">
            <v>2019</v>
          </cell>
          <cell r="Z158">
            <v>2021</v>
          </cell>
          <cell r="AA158">
            <v>2021</v>
          </cell>
          <cell r="AB158"/>
          <cell r="AC158"/>
          <cell r="AD158" t="str">
            <v>有</v>
          </cell>
          <cell r="AE158" t="str">
            <v>医療局病院経営本部総務課</v>
          </cell>
          <cell r="AF158" t="str">
            <v>横浜市中区本町６丁目50番地の10</v>
          </cell>
          <cell r="AG158" t="str">
            <v>月曜日から金曜日まで（国民の祝日・年末年始は除く）の8時45分から17時まで（12時から13時までは除く）</v>
          </cell>
          <cell r="AH158"/>
          <cell r="AI158"/>
          <cell r="AJ158">
            <v>2018</v>
          </cell>
          <cell r="AK158">
            <v>18732</v>
          </cell>
          <cell r="AL158">
            <v>19589</v>
          </cell>
          <cell r="AM158"/>
          <cell r="AN158"/>
          <cell r="AO158">
            <v>2021</v>
          </cell>
          <cell r="AP158">
            <v>21268</v>
          </cell>
          <cell r="AQ158">
            <v>-13.54</v>
          </cell>
          <cell r="AR158">
            <v>22240</v>
          </cell>
          <cell r="AS158">
            <v>-13.54</v>
          </cell>
          <cell r="AT158"/>
          <cell r="AU158"/>
          <cell r="AV158">
            <v>1</v>
          </cell>
          <cell r="AW158">
            <v>2019</v>
          </cell>
          <cell r="AX158">
            <v>18333</v>
          </cell>
          <cell r="AY158">
            <v>2.13</v>
          </cell>
          <cell r="AZ158">
            <v>20776</v>
          </cell>
          <cell r="BA158">
            <v>-6.06</v>
          </cell>
          <cell r="BB158"/>
          <cell r="BC158" t="str">
            <v/>
          </cell>
          <cell r="BD158" t="str">
            <v/>
          </cell>
          <cell r="BE158">
            <v>2020</v>
          </cell>
          <cell r="BF158">
            <v>24627.792957639998</v>
          </cell>
          <cell r="BG158">
            <v>-31.48</v>
          </cell>
          <cell r="BH158">
            <v>25033.304673840001</v>
          </cell>
          <cell r="BI158">
            <v>-27.8</v>
          </cell>
          <cell r="BJ158"/>
          <cell r="BK158" t="str">
            <v/>
          </cell>
          <cell r="BL158" t="str">
            <v/>
          </cell>
          <cell r="BM158">
            <v>2021</v>
          </cell>
          <cell r="BN158">
            <v>21695.586135700003</v>
          </cell>
          <cell r="BO158">
            <v>-15.83</v>
          </cell>
          <cell r="BP158">
            <v>21757.911270700002</v>
          </cell>
          <cell r="BQ158">
            <v>-11.08</v>
          </cell>
          <cell r="BR158"/>
          <cell r="BS158" t="str">
            <v/>
          </cell>
          <cell r="BT158" t="str">
            <v/>
          </cell>
          <cell r="BU158" t="str">
            <v>目標を下回った</v>
          </cell>
          <cell r="BV158" t="str">
            <v>なし</v>
          </cell>
          <cell r="BW158" t="str">
            <v>増</v>
          </cell>
          <cell r="BX158"/>
          <cell r="BY158">
            <v>2018</v>
          </cell>
          <cell r="BZ158"/>
          <cell r="CA158"/>
          <cell r="CB158"/>
          <cell r="CC158"/>
          <cell r="CD158">
            <v>2021</v>
          </cell>
          <cell r="CE158"/>
          <cell r="CF158" t="str">
            <v/>
          </cell>
          <cell r="CG158"/>
          <cell r="CH158" t="str">
            <v/>
          </cell>
          <cell r="CI158"/>
          <cell r="CJ158" t="str">
            <v/>
          </cell>
          <cell r="CK158"/>
          <cell r="CL158">
            <v>2019</v>
          </cell>
          <cell r="CM158"/>
        </row>
        <row r="159">
          <cell r="B159" t="str">
            <v>193</v>
          </cell>
          <cell r="C159" t="str">
            <v>三井不動産株式会社</v>
          </cell>
          <cell r="D159">
            <v>2019</v>
          </cell>
          <cell r="E159" t="str">
            <v>1号</v>
          </cell>
          <cell r="F159">
            <v>1069193</v>
          </cell>
          <cell r="G159">
            <v>1069193</v>
          </cell>
          <cell r="H159">
            <v>44771</v>
          </cell>
          <cell r="I159" t="str">
            <v>東京都中央区日本橋室町二丁目1番1号</v>
          </cell>
          <cell r="J159" t="str">
            <v>三井不動産株式会社</v>
          </cell>
          <cell r="K159" t="str">
            <v>代表取締役社長　菰田正信</v>
          </cell>
          <cell r="L159" t="str">
            <v>三井不動産株式会社</v>
          </cell>
          <cell r="M159" t="str">
            <v>代表取締役社長　菰田正信</v>
          </cell>
          <cell r="N159" t="str">
            <v>東京都中央区日本橋室町二丁目1番1号</v>
          </cell>
          <cell r="O159" t="str">
            <v>Ｋ 不動産業、物品賃貸業</v>
          </cell>
          <cell r="P159" t="str">
            <v>６９ 不動産賃貸業・管理業</v>
          </cell>
          <cell r="Q159" t="str">
            <v>1号</v>
          </cell>
          <cell r="R159"/>
          <cell r="S159"/>
          <cell r="T159"/>
          <cell r="U159">
            <v>7728.6278375580005</v>
          </cell>
          <cell r="V159">
            <v>10</v>
          </cell>
          <cell r="W159">
            <v>3</v>
          </cell>
          <cell r="X159"/>
          <cell r="Y159">
            <v>2019</v>
          </cell>
          <cell r="Z159">
            <v>2021</v>
          </cell>
          <cell r="AA159">
            <v>2021</v>
          </cell>
          <cell r="AB159" t="str">
            <v>有</v>
          </cell>
          <cell r="AC159" t="str">
            <v>https://www.mitsuifudosan.co.jp/corporate/esg_csr/</v>
          </cell>
          <cell r="AD159"/>
          <cell r="AE159"/>
          <cell r="AF159"/>
          <cell r="AG159"/>
          <cell r="AH159"/>
          <cell r="AI159"/>
          <cell r="AJ159">
            <v>2018</v>
          </cell>
          <cell r="AK159">
            <v>6662</v>
          </cell>
          <cell r="AL159">
            <v>6547</v>
          </cell>
          <cell r="AM159"/>
          <cell r="AN159"/>
          <cell r="AO159">
            <v>2021</v>
          </cell>
          <cell r="AP159">
            <v>4889</v>
          </cell>
          <cell r="AQ159">
            <v>26.61</v>
          </cell>
          <cell r="AR159">
            <v>4802</v>
          </cell>
          <cell r="AS159">
            <v>26.65</v>
          </cell>
          <cell r="AT159"/>
          <cell r="AU159"/>
          <cell r="AV159"/>
          <cell r="AW159">
            <v>2019</v>
          </cell>
          <cell r="AX159">
            <v>5171</v>
          </cell>
          <cell r="AY159">
            <v>22.38</v>
          </cell>
          <cell r="AZ159">
            <v>5024</v>
          </cell>
          <cell r="BA159">
            <v>23.26</v>
          </cell>
          <cell r="BB159"/>
          <cell r="BC159" t="str">
            <v/>
          </cell>
          <cell r="BD159" t="str">
            <v/>
          </cell>
          <cell r="BE159">
            <v>2020</v>
          </cell>
          <cell r="BF159">
            <v>10576</v>
          </cell>
          <cell r="BG159">
            <v>-58.76</v>
          </cell>
          <cell r="BH159">
            <v>10084</v>
          </cell>
          <cell r="BI159">
            <v>-54.03</v>
          </cell>
          <cell r="BJ159"/>
          <cell r="BK159" t="str">
            <v/>
          </cell>
          <cell r="BL159" t="str">
            <v/>
          </cell>
          <cell r="BM159">
            <v>2021</v>
          </cell>
          <cell r="BN159">
            <v>13519</v>
          </cell>
          <cell r="BO159">
            <v>-102.93</v>
          </cell>
          <cell r="BP159">
            <v>11843</v>
          </cell>
          <cell r="BQ159">
            <v>-80.900000000000006</v>
          </cell>
          <cell r="BR159"/>
          <cell r="BS159" t="str">
            <v/>
          </cell>
          <cell r="BT159" t="str">
            <v/>
          </cell>
          <cell r="BU159" t="str">
            <v>目標を下回った</v>
          </cell>
          <cell r="BV159" t="str">
            <v>なし</v>
          </cell>
          <cell r="BW159" t="str">
            <v>増</v>
          </cell>
          <cell r="BX159" t="str">
            <v>計画期間中に新たに2件の大規模事業所が稼働開始したことから2021年度は基準年度に比べ大幅に排出量が増加した。</v>
          </cell>
          <cell r="BY159">
            <v>2018</v>
          </cell>
          <cell r="BZ159"/>
          <cell r="CA159"/>
          <cell r="CB159"/>
          <cell r="CC159"/>
          <cell r="CD159">
            <v>2021</v>
          </cell>
          <cell r="CE159"/>
          <cell r="CF159" t="str">
            <v/>
          </cell>
          <cell r="CG159"/>
          <cell r="CH159" t="str">
            <v/>
          </cell>
          <cell r="CI159"/>
          <cell r="CJ159" t="str">
            <v/>
          </cell>
          <cell r="CK159"/>
          <cell r="CL159">
            <v>2019</v>
          </cell>
          <cell r="CM159"/>
        </row>
        <row r="160">
          <cell r="B160" t="str">
            <v>194</v>
          </cell>
          <cell r="C160" t="str">
            <v>株式会社髙島屋</v>
          </cell>
          <cell r="D160">
            <v>2019</v>
          </cell>
          <cell r="E160" t="str">
            <v>1号</v>
          </cell>
          <cell r="F160">
            <v>1056194</v>
          </cell>
          <cell r="G160">
            <v>1056194</v>
          </cell>
          <cell r="H160">
            <v>44773</v>
          </cell>
          <cell r="I160" t="str">
            <v>神奈川県横浜市西区南幸1-6-31</v>
          </cell>
          <cell r="J160" t="str">
            <v>株式会社髙島屋</v>
          </cell>
          <cell r="K160" t="str">
            <v>執行役員横浜店長　髙田　明宏</v>
          </cell>
          <cell r="L160" t="str">
            <v>株式会社髙島屋</v>
          </cell>
          <cell r="M160" t="str">
            <v>代表取締役社長　村田　善郎</v>
          </cell>
          <cell r="N160" t="str">
            <v>大阪府大阪市中央区難波5-1-5</v>
          </cell>
          <cell r="O160" t="str">
            <v>Ｉ 卸売・小売業</v>
          </cell>
          <cell r="P160" t="str">
            <v>５６ 各種商品小売業</v>
          </cell>
          <cell r="Q160" t="str">
            <v>1号</v>
          </cell>
          <cell r="R160"/>
          <cell r="S160"/>
          <cell r="T160"/>
          <cell r="U160">
            <v>10443.985253999999</v>
          </cell>
          <cell r="V160">
            <v>9</v>
          </cell>
          <cell r="W160">
            <v>4</v>
          </cell>
          <cell r="X160"/>
          <cell r="Y160">
            <v>2019</v>
          </cell>
          <cell r="Z160">
            <v>2021</v>
          </cell>
          <cell r="AA160">
            <v>2021</v>
          </cell>
          <cell r="AB160"/>
          <cell r="AC160"/>
          <cell r="AD160" t="str">
            <v>有</v>
          </cell>
          <cell r="AE160" t="str">
            <v>株式会社髙島屋　横浜店　総務部</v>
          </cell>
          <cell r="AF160" t="str">
            <v>横浜市西区北幸1-5-10　ＪＰＲ横浜ビル（旧東京建物ビル）8階</v>
          </cell>
          <cell r="AG160" t="str">
            <v>10:00～18:00（水・日曜日及び元旦を除く）</v>
          </cell>
          <cell r="AH160"/>
          <cell r="AI160"/>
          <cell r="AJ160">
            <v>2018</v>
          </cell>
          <cell r="AK160">
            <v>23652</v>
          </cell>
          <cell r="AL160">
            <v>23432</v>
          </cell>
          <cell r="AM160"/>
          <cell r="AN160"/>
          <cell r="AO160">
            <v>2021</v>
          </cell>
          <cell r="AP160">
            <v>23178.959999999999</v>
          </cell>
          <cell r="AQ160">
            <v>2</v>
          </cell>
          <cell r="AR160">
            <v>22963.360000000001</v>
          </cell>
          <cell r="AS160">
            <v>2</v>
          </cell>
          <cell r="AT160"/>
          <cell r="AU160"/>
          <cell r="AV160"/>
          <cell r="AW160">
            <v>2019</v>
          </cell>
          <cell r="AX160">
            <v>22777</v>
          </cell>
          <cell r="AY160">
            <v>3.69</v>
          </cell>
          <cell r="AZ160">
            <v>22089</v>
          </cell>
          <cell r="BA160">
            <v>5.73</v>
          </cell>
          <cell r="BB160"/>
          <cell r="BC160" t="str">
            <v/>
          </cell>
          <cell r="BD160" t="str">
            <v/>
          </cell>
          <cell r="BE160">
            <v>2020</v>
          </cell>
          <cell r="BF160">
            <v>18644</v>
          </cell>
          <cell r="BG160">
            <v>21.17</v>
          </cell>
          <cell r="BH160">
            <v>16766</v>
          </cell>
          <cell r="BI160">
            <v>28.44</v>
          </cell>
          <cell r="BJ160"/>
          <cell r="BK160" t="str">
            <v/>
          </cell>
          <cell r="BL160" t="str">
            <v/>
          </cell>
          <cell r="BM160">
            <v>2021</v>
          </cell>
          <cell r="BN160">
            <v>18956</v>
          </cell>
          <cell r="BO160">
            <v>19.850000000000001</v>
          </cell>
          <cell r="BP160">
            <v>19306</v>
          </cell>
          <cell r="BQ160">
            <v>17.600000000000001</v>
          </cell>
          <cell r="BR160"/>
          <cell r="BS160" t="str">
            <v/>
          </cell>
          <cell r="BT160" t="str">
            <v/>
          </cell>
          <cell r="BU160" t="str">
            <v>目標を下回った</v>
          </cell>
          <cell r="BV160" t="str">
            <v>なし</v>
          </cell>
          <cell r="BW160" t="str">
            <v>増</v>
          </cell>
          <cell r="BX160" t="str">
            <v>2021年3月10日グランドオープンより、ジョイナス（旧ダイヤモンド地下街）への増床あり。地下街賃料エリアの営業面積拡大。926㎡→2,672㎡（≒1,746㎡増）</v>
          </cell>
          <cell r="BY160">
            <v>2018</v>
          </cell>
          <cell r="BZ160"/>
          <cell r="CA160"/>
          <cell r="CB160"/>
          <cell r="CC160"/>
          <cell r="CD160">
            <v>2021</v>
          </cell>
          <cell r="CE160"/>
          <cell r="CF160" t="str">
            <v/>
          </cell>
          <cell r="CG160"/>
          <cell r="CH160" t="str">
            <v/>
          </cell>
          <cell r="CI160"/>
          <cell r="CJ160" t="str">
            <v/>
          </cell>
          <cell r="CK160"/>
          <cell r="CL160">
            <v>2019</v>
          </cell>
          <cell r="CM160"/>
        </row>
        <row r="161">
          <cell r="B161" t="str">
            <v>196</v>
          </cell>
          <cell r="C161" t="str">
            <v>ヤマト運輸株式会社</v>
          </cell>
          <cell r="D161">
            <v>2019</v>
          </cell>
          <cell r="E161" t="str">
            <v>1号3号</v>
          </cell>
          <cell r="F161">
            <v>1344196</v>
          </cell>
          <cell r="G161">
            <v>1344196</v>
          </cell>
          <cell r="H161">
            <v>44767</v>
          </cell>
          <cell r="I161" t="str">
            <v>神奈川県横浜市鶴見区安善町1-1-1</v>
          </cell>
          <cell r="J161" t="str">
            <v>ヤマト運輸株式会社</v>
          </cell>
          <cell r="K161" t="str">
            <v>南関東地域統括担当 常務執行役員 南関東地域統括長　阿波　誠一</v>
          </cell>
          <cell r="L161" t="str">
            <v>ヤマト運輸株式会社</v>
          </cell>
          <cell r="M161" t="str">
            <v>代表取締役社長　長尾　裕</v>
          </cell>
          <cell r="N161" t="str">
            <v>東京都中央区銀座2-16-10</v>
          </cell>
          <cell r="O161" t="str">
            <v>Ｈ 運輸業、郵便業</v>
          </cell>
          <cell r="P161" t="str">
            <v>４４ 道路貨物運送業</v>
          </cell>
          <cell r="Q161" t="str">
            <v>1号</v>
          </cell>
          <cell r="R161"/>
          <cell r="S161" t="str">
            <v>3号</v>
          </cell>
          <cell r="T161"/>
          <cell r="U161">
            <v>6067</v>
          </cell>
          <cell r="V161">
            <v>111</v>
          </cell>
          <cell r="W161">
            <v>2</v>
          </cell>
          <cell r="X161">
            <v>1607</v>
          </cell>
          <cell r="Y161">
            <v>2019</v>
          </cell>
          <cell r="Z161">
            <v>2021</v>
          </cell>
          <cell r="AA161">
            <v>2021</v>
          </cell>
          <cell r="AB161"/>
          <cell r="AC161"/>
          <cell r="AD161" t="str">
            <v>有</v>
          </cell>
          <cell r="AE161" t="str">
            <v>ヤマト運輸株式会社 横浜主管支店</v>
          </cell>
          <cell r="AF161" t="str">
            <v>横浜市磯子区杉田5-31-27</v>
          </cell>
          <cell r="AG161" t="str">
            <v>24時間</v>
          </cell>
          <cell r="AH161"/>
          <cell r="AI161"/>
          <cell r="AJ161">
            <v>2018</v>
          </cell>
          <cell r="AK161">
            <v>9870</v>
          </cell>
          <cell r="AL161">
            <v>9615</v>
          </cell>
          <cell r="AM161"/>
          <cell r="AN161"/>
          <cell r="AO161">
            <v>2021</v>
          </cell>
          <cell r="AP161">
            <v>9574</v>
          </cell>
          <cell r="AQ161">
            <v>2.99</v>
          </cell>
          <cell r="AR161">
            <v>9327</v>
          </cell>
          <cell r="AS161">
            <v>2.99</v>
          </cell>
          <cell r="AT161"/>
          <cell r="AU161"/>
          <cell r="AV161"/>
          <cell r="AW161">
            <v>2019</v>
          </cell>
          <cell r="AX161">
            <v>9635</v>
          </cell>
          <cell r="AY161">
            <v>2.38</v>
          </cell>
          <cell r="AZ161">
            <v>9231</v>
          </cell>
          <cell r="BA161">
            <v>3.99</v>
          </cell>
          <cell r="BB161"/>
          <cell r="BC161" t="str">
            <v/>
          </cell>
          <cell r="BD161" t="str">
            <v/>
          </cell>
          <cell r="BE161">
            <v>2020</v>
          </cell>
          <cell r="BF161">
            <v>10574</v>
          </cell>
          <cell r="BG161">
            <v>-7.14</v>
          </cell>
          <cell r="BH161">
            <v>9889</v>
          </cell>
          <cell r="BI161">
            <v>-2.85</v>
          </cell>
          <cell r="BJ161"/>
          <cell r="BK161" t="str">
            <v/>
          </cell>
          <cell r="BL161" t="str">
            <v/>
          </cell>
          <cell r="BM161">
            <v>2021</v>
          </cell>
          <cell r="BN161">
            <v>10821</v>
          </cell>
          <cell r="BO161">
            <v>-9.64</v>
          </cell>
          <cell r="BP161" t="str">
            <v/>
          </cell>
          <cell r="BQ161" t="str">
            <v/>
          </cell>
          <cell r="BR161"/>
          <cell r="BS161" t="str">
            <v/>
          </cell>
          <cell r="BT161" t="str">
            <v/>
          </cell>
          <cell r="BU161" t="str">
            <v>目標を上回った</v>
          </cell>
          <cell r="BV161" t="str">
            <v>なし</v>
          </cell>
          <cell r="BW161" t="str">
            <v>増</v>
          </cell>
          <cell r="BX161" t="str">
            <v>コロナ禍における巣ごもり需要などによる取扱荷物量の増加</v>
          </cell>
          <cell r="BY161">
            <v>2018</v>
          </cell>
          <cell r="BZ161">
            <v>13590</v>
          </cell>
          <cell r="CA161">
            <v>13590</v>
          </cell>
          <cell r="CB161"/>
          <cell r="CC161"/>
          <cell r="CD161">
            <v>2021</v>
          </cell>
          <cell r="CE161">
            <v>13182</v>
          </cell>
          <cell r="CF161">
            <v>3</v>
          </cell>
          <cell r="CG161">
            <v>13182</v>
          </cell>
          <cell r="CH161">
            <v>3</v>
          </cell>
          <cell r="CI161"/>
          <cell r="CJ161" t="str">
            <v/>
          </cell>
          <cell r="CK161"/>
          <cell r="CL161">
            <v>2019</v>
          </cell>
          <cell r="CM161">
            <v>14442</v>
          </cell>
        </row>
        <row r="162">
          <cell r="B162" t="str">
            <v>200</v>
          </cell>
          <cell r="C162" t="str">
            <v>株式会社ホンダカーズ横浜</v>
          </cell>
          <cell r="D162">
            <v>2019</v>
          </cell>
          <cell r="E162" t="str">
            <v>3号</v>
          </cell>
          <cell r="F162">
            <v>3060200</v>
          </cell>
          <cell r="G162">
            <v>3060200</v>
          </cell>
          <cell r="H162">
            <v>44767</v>
          </cell>
          <cell r="I162" t="str">
            <v>横浜市保土ケ谷区岡沢町82</v>
          </cell>
          <cell r="J162" t="str">
            <v>株式会社ホンダカーズ横浜</v>
          </cell>
          <cell r="K162" t="str">
            <v>代表取締役　平山　隆浩</v>
          </cell>
          <cell r="L162" t="str">
            <v>株式会社ホンダカーズ横浜</v>
          </cell>
          <cell r="M162" t="str">
            <v>代表取締役　平山　隆浩</v>
          </cell>
          <cell r="N162" t="str">
            <v>横浜市保土ケ谷区岡沢町82</v>
          </cell>
          <cell r="O162" t="str">
            <v>Ｉ 卸売・小売業</v>
          </cell>
          <cell r="P162" t="str">
            <v>６０ その他の小売業</v>
          </cell>
          <cell r="Q162"/>
          <cell r="R162"/>
          <cell r="S162" t="str">
            <v>3号</v>
          </cell>
          <cell r="T162"/>
          <cell r="U162"/>
          <cell r="V162"/>
          <cell r="W162"/>
          <cell r="X162">
            <v>266</v>
          </cell>
          <cell r="Y162">
            <v>2019</v>
          </cell>
          <cell r="Z162">
            <v>2021</v>
          </cell>
          <cell r="AA162">
            <v>2021</v>
          </cell>
          <cell r="AB162"/>
          <cell r="AC162"/>
          <cell r="AD162" t="str">
            <v>有</v>
          </cell>
          <cell r="AE162" t="str">
            <v>本社窓口</v>
          </cell>
          <cell r="AF162" t="str">
            <v>神奈川県横浜市保土ケ谷区岡沢町82</v>
          </cell>
          <cell r="AG162" t="str">
            <v>10:00～18：30</v>
          </cell>
          <cell r="AH162"/>
          <cell r="AI162"/>
          <cell r="AJ162">
            <v>2018</v>
          </cell>
          <cell r="AK162"/>
          <cell r="AL162"/>
          <cell r="AM162"/>
          <cell r="AN162"/>
          <cell r="AO162">
            <v>2021</v>
          </cell>
          <cell r="AP162"/>
          <cell r="AQ162" t="str">
            <v/>
          </cell>
          <cell r="AR162"/>
          <cell r="AS162" t="str">
            <v/>
          </cell>
          <cell r="AT162"/>
          <cell r="AU162"/>
          <cell r="AV162"/>
          <cell r="AW162">
            <v>2019</v>
          </cell>
          <cell r="AX162"/>
          <cell r="AY162" t="str">
            <v/>
          </cell>
          <cell r="AZ162" t="str">
            <v/>
          </cell>
          <cell r="BA162" t="str">
            <v/>
          </cell>
          <cell r="BB162"/>
          <cell r="BC162" t="str">
            <v/>
          </cell>
          <cell r="BD162" t="str">
            <v/>
          </cell>
          <cell r="BE162">
            <v>2020</v>
          </cell>
          <cell r="BF162"/>
          <cell r="BG162" t="str">
            <v/>
          </cell>
          <cell r="BH162" t="str">
            <v/>
          </cell>
          <cell r="BI162" t="str">
            <v/>
          </cell>
          <cell r="BJ162"/>
          <cell r="BK162" t="str">
            <v/>
          </cell>
          <cell r="BL162" t="str">
            <v/>
          </cell>
          <cell r="BM162">
            <v>2021</v>
          </cell>
          <cell r="BN162"/>
          <cell r="BO162" t="str">
            <v/>
          </cell>
          <cell r="BP162" t="str">
            <v/>
          </cell>
          <cell r="BQ162" t="str">
            <v/>
          </cell>
          <cell r="BR162"/>
          <cell r="BS162" t="str">
            <v/>
          </cell>
          <cell r="BT162" t="str">
            <v/>
          </cell>
          <cell r="BU162" t="str">
            <v/>
          </cell>
          <cell r="BV162" t="str">
            <v/>
          </cell>
          <cell r="BW162" t="str">
            <v/>
          </cell>
          <cell r="BX162"/>
          <cell r="BY162">
            <v>2018</v>
          </cell>
          <cell r="BZ162">
            <v>396</v>
          </cell>
          <cell r="CA162">
            <v>396</v>
          </cell>
          <cell r="CB162"/>
          <cell r="CC162"/>
          <cell r="CD162">
            <v>2021</v>
          </cell>
          <cell r="CE162">
            <v>380</v>
          </cell>
          <cell r="CF162">
            <v>4.04</v>
          </cell>
          <cell r="CG162">
            <v>380</v>
          </cell>
          <cell r="CH162">
            <v>4.04</v>
          </cell>
          <cell r="CI162"/>
          <cell r="CJ162" t="str">
            <v/>
          </cell>
          <cell r="CK162"/>
          <cell r="CL162">
            <v>2019</v>
          </cell>
          <cell r="CM162">
            <v>302</v>
          </cell>
        </row>
        <row r="163">
          <cell r="B163" t="str">
            <v>202</v>
          </cell>
          <cell r="C163" t="str">
            <v>野村不動産株式会社</v>
          </cell>
          <cell r="D163">
            <v>2019</v>
          </cell>
          <cell r="E163" t="str">
            <v>1号</v>
          </cell>
          <cell r="F163">
            <v>1069202</v>
          </cell>
          <cell r="G163">
            <v>1069202</v>
          </cell>
          <cell r="H163">
            <v>44770</v>
          </cell>
          <cell r="I163" t="str">
            <v>東京都新宿区西新宿1丁目26番2号
新宿野村ビル</v>
          </cell>
          <cell r="J163" t="str">
            <v>野村不動産株式会社</v>
          </cell>
          <cell r="K163" t="str">
            <v>代表取締役　松尾　大作</v>
          </cell>
          <cell r="L163" t="str">
            <v>野村不動産株式会社</v>
          </cell>
          <cell r="M163" t="str">
            <v>代表取締役　松尾　大作</v>
          </cell>
          <cell r="N163" t="str">
            <v>東京都新宿区西新宿1丁目26番2号　新宿野村ビル</v>
          </cell>
          <cell r="O163" t="str">
            <v>Ｋ 不動産業、物品賃貸業</v>
          </cell>
          <cell r="P163" t="str">
            <v>６９ 不動産賃貸業・管理業</v>
          </cell>
          <cell r="Q163" t="str">
            <v>1号</v>
          </cell>
          <cell r="R163"/>
          <cell r="S163"/>
          <cell r="T163"/>
          <cell r="U163">
            <v>12457.579449828003</v>
          </cell>
          <cell r="V163">
            <v>25</v>
          </cell>
          <cell r="W163">
            <v>5</v>
          </cell>
          <cell r="X163"/>
          <cell r="Y163">
            <v>2019</v>
          </cell>
          <cell r="Z163">
            <v>2021</v>
          </cell>
          <cell r="AA163">
            <v>2021</v>
          </cell>
          <cell r="AB163"/>
          <cell r="AC163"/>
          <cell r="AD163" t="str">
            <v>有</v>
          </cell>
          <cell r="AE163" t="str">
            <v>野村不動産株式会社　技術管理部</v>
          </cell>
          <cell r="AF163" t="str">
            <v>東京都新宿区西新宿一丁目26番2号</v>
          </cell>
          <cell r="AG163" t="str">
            <v>平日　9:00～17:00</v>
          </cell>
          <cell r="AH163"/>
          <cell r="AI163"/>
          <cell r="AJ163">
            <v>2018</v>
          </cell>
          <cell r="AK163">
            <v>24636</v>
          </cell>
          <cell r="AL163">
            <v>24190</v>
          </cell>
          <cell r="AM163">
            <v>83.83</v>
          </cell>
          <cell r="AN163" t="str">
            <v>千㎡・月/12</v>
          </cell>
          <cell r="AO163">
            <v>2021</v>
          </cell>
          <cell r="AP163">
            <v>23896.92</v>
          </cell>
          <cell r="AQ163">
            <v>3</v>
          </cell>
          <cell r="AR163">
            <v>23464.3</v>
          </cell>
          <cell r="AS163">
            <v>3</v>
          </cell>
          <cell r="AT163">
            <v>81.315100000000001</v>
          </cell>
          <cell r="AU163" t="str">
            <v>千㎡・月/12</v>
          </cell>
          <cell r="AV163">
            <v>3</v>
          </cell>
          <cell r="AW163">
            <v>2019</v>
          </cell>
          <cell r="AX163">
            <v>24304</v>
          </cell>
          <cell r="AY163">
            <v>1.34</v>
          </cell>
          <cell r="AZ163">
            <v>23628</v>
          </cell>
          <cell r="BA163">
            <v>2.3199999999999998</v>
          </cell>
          <cell r="BB163">
            <v>82.51</v>
          </cell>
          <cell r="BC163" t="str">
            <v>千㎡・月/12</v>
          </cell>
          <cell r="BD163">
            <v>1.57</v>
          </cell>
          <cell r="BE163">
            <v>2020</v>
          </cell>
          <cell r="BF163">
            <v>21964</v>
          </cell>
          <cell r="BG163">
            <v>10.84</v>
          </cell>
          <cell r="BH163">
            <v>21080</v>
          </cell>
          <cell r="BI163">
            <v>12.85</v>
          </cell>
          <cell r="BJ163">
            <v>74.23</v>
          </cell>
          <cell r="BK163" t="str">
            <v>千㎡・月/12</v>
          </cell>
          <cell r="BL163">
            <v>11.45</v>
          </cell>
          <cell r="BM163">
            <v>2021</v>
          </cell>
          <cell r="BN163">
            <v>18006</v>
          </cell>
          <cell r="BO163">
            <v>26.91</v>
          </cell>
          <cell r="BP163">
            <v>20294</v>
          </cell>
          <cell r="BQ163">
            <v>16.100000000000001</v>
          </cell>
          <cell r="BR163">
            <v>60.38</v>
          </cell>
          <cell r="BS163" t="str">
            <v>千㎡・月/12</v>
          </cell>
          <cell r="BT163">
            <v>27.97</v>
          </cell>
          <cell r="BU163" t="str">
            <v>目標を上回った</v>
          </cell>
          <cell r="BV163" t="str">
            <v>なし</v>
          </cell>
          <cell r="BW163" t="str">
            <v>ほぼ変動無し</v>
          </cell>
          <cell r="BX163" t="str">
            <v>期中より基礎排出係数の低い電力会社に切り替えたため、CO2排出量は減少しました。</v>
          </cell>
          <cell r="BY163">
            <v>2018</v>
          </cell>
          <cell r="BZ163"/>
          <cell r="CA163"/>
          <cell r="CB163"/>
          <cell r="CC163"/>
          <cell r="CD163">
            <v>2021</v>
          </cell>
          <cell r="CE163"/>
          <cell r="CF163" t="str">
            <v/>
          </cell>
          <cell r="CG163"/>
          <cell r="CH163" t="str">
            <v/>
          </cell>
          <cell r="CI163"/>
          <cell r="CJ163" t="str">
            <v/>
          </cell>
          <cell r="CK163"/>
          <cell r="CL163">
            <v>2019</v>
          </cell>
          <cell r="CM163"/>
        </row>
        <row r="164">
          <cell r="B164" t="str">
            <v>203</v>
          </cell>
          <cell r="C164" t="str">
            <v>日産自動車株式会社</v>
          </cell>
          <cell r="D164">
            <v>2019</v>
          </cell>
          <cell r="E164" t="str">
            <v>1号3号</v>
          </cell>
          <cell r="F164">
            <v>1331203</v>
          </cell>
          <cell r="G164">
            <v>1331203</v>
          </cell>
          <cell r="H164">
            <v>44771</v>
          </cell>
          <cell r="I164" t="str">
            <v>神奈川県横浜市神奈川区宝町2番地</v>
          </cell>
          <cell r="J164" t="str">
            <v>日産自動車株式会社</v>
          </cell>
          <cell r="K164" t="str">
            <v>代表執行役社長兼最高経営責任者 内田 誠</v>
          </cell>
          <cell r="L164" t="str">
            <v>日産自動車株式会社</v>
          </cell>
          <cell r="M164" t="str">
            <v>代表執行役社長兼最高経営責任者　内田 誠</v>
          </cell>
          <cell r="N164" t="str">
            <v>神奈川県横浜市西区高島1丁目1番1号</v>
          </cell>
          <cell r="O164" t="str">
            <v>Ｅ 製造業</v>
          </cell>
          <cell r="P164" t="str">
            <v>３１ 輸送用機械器具製造業</v>
          </cell>
          <cell r="Q164" t="str">
            <v>1号</v>
          </cell>
          <cell r="R164"/>
          <cell r="S164" t="str">
            <v>3号</v>
          </cell>
          <cell r="T164"/>
          <cell r="U164">
            <v>61571.724913769991</v>
          </cell>
          <cell r="V164">
            <v>6</v>
          </cell>
          <cell r="W164">
            <v>4</v>
          </cell>
          <cell r="X164">
            <v>229</v>
          </cell>
          <cell r="Y164">
            <v>2019</v>
          </cell>
          <cell r="Z164">
            <v>2021</v>
          </cell>
          <cell r="AA164">
            <v>2021</v>
          </cell>
          <cell r="AB164"/>
          <cell r="AC164"/>
          <cell r="AD164" t="str">
            <v>有</v>
          </cell>
          <cell r="AE164" t="str">
            <v>日産テクニカルセンター　車両生産技術本部
環境＆ファシリティエンジニアリング部　環境エネルギー技術課</v>
          </cell>
          <cell r="AF164" t="str">
            <v>神奈川県厚木市岡津古久560-2</v>
          </cell>
          <cell r="AG164" t="str">
            <v>平日9時～17時</v>
          </cell>
          <cell r="AH164"/>
          <cell r="AI164"/>
          <cell r="AJ164">
            <v>2018</v>
          </cell>
          <cell r="AK164">
            <v>136725</v>
          </cell>
          <cell r="AL164">
            <v>134888</v>
          </cell>
          <cell r="AM164"/>
          <cell r="AN164"/>
          <cell r="AO164">
            <v>2021</v>
          </cell>
          <cell r="AP164">
            <v>136588.27499999999</v>
          </cell>
          <cell r="AQ164">
            <v>0.1</v>
          </cell>
          <cell r="AR164">
            <v>134753.11199999999</v>
          </cell>
          <cell r="AS164">
            <v>0.1</v>
          </cell>
          <cell r="AT164"/>
          <cell r="AU164"/>
          <cell r="AV164">
            <v>3</v>
          </cell>
          <cell r="AW164">
            <v>2019</v>
          </cell>
          <cell r="AX164">
            <v>135724</v>
          </cell>
          <cell r="AY164">
            <v>0.73</v>
          </cell>
          <cell r="AZ164">
            <v>133190</v>
          </cell>
          <cell r="BA164">
            <v>1.25</v>
          </cell>
          <cell r="BB164"/>
          <cell r="BC164" t="str">
            <v/>
          </cell>
          <cell r="BD164">
            <v>-16.2</v>
          </cell>
          <cell r="BE164">
            <v>2020</v>
          </cell>
          <cell r="BF164">
            <v>109423</v>
          </cell>
          <cell r="BG164">
            <v>19.96</v>
          </cell>
          <cell r="BH164">
            <v>106427</v>
          </cell>
          <cell r="BI164">
            <v>21.09</v>
          </cell>
          <cell r="BJ164"/>
          <cell r="BK164" t="str">
            <v/>
          </cell>
          <cell r="BL164">
            <v>-21.4</v>
          </cell>
          <cell r="BM164">
            <v>2021</v>
          </cell>
          <cell r="BN164">
            <v>113550</v>
          </cell>
          <cell r="BO164">
            <v>16.95</v>
          </cell>
          <cell r="BP164">
            <v>110908</v>
          </cell>
          <cell r="BQ164">
            <v>17.77</v>
          </cell>
          <cell r="BR164"/>
          <cell r="BS164" t="str">
            <v/>
          </cell>
          <cell r="BT164">
            <v>-21.200000000000003</v>
          </cell>
          <cell r="BU164" t="str">
            <v>目標を上回った</v>
          </cell>
          <cell r="BV164" t="str">
            <v>なし</v>
          </cell>
          <cell r="BW164" t="str">
            <v>減</v>
          </cell>
          <cell r="BX164"/>
          <cell r="BY164">
            <v>2018</v>
          </cell>
          <cell r="BZ164">
            <v>413</v>
          </cell>
          <cell r="CA164">
            <v>413</v>
          </cell>
          <cell r="CB164">
            <v>0.20840545103884819</v>
          </cell>
          <cell r="CC164" t="str">
            <v>千km</v>
          </cell>
          <cell r="CD164">
            <v>2021</v>
          </cell>
          <cell r="CE164">
            <v>400.61</v>
          </cell>
          <cell r="CF164">
            <v>3</v>
          </cell>
          <cell r="CG164">
            <v>400.61</v>
          </cell>
          <cell r="CH164">
            <v>3</v>
          </cell>
          <cell r="CI164">
            <v>0.20215328750768274</v>
          </cell>
          <cell r="CJ164" t="str">
            <v>千km</v>
          </cell>
          <cell r="CK164">
            <v>3</v>
          </cell>
          <cell r="CL164">
            <v>2019</v>
          </cell>
          <cell r="CM164">
            <v>404</v>
          </cell>
        </row>
        <row r="165">
          <cell r="B165" t="str">
            <v>204</v>
          </cell>
          <cell r="C165" t="str">
            <v>株式会社メディセオ</v>
          </cell>
          <cell r="D165">
            <v>2019</v>
          </cell>
          <cell r="E165" t="str">
            <v>3号</v>
          </cell>
          <cell r="F165">
            <v>3055204</v>
          </cell>
          <cell r="G165">
            <v>3055204</v>
          </cell>
          <cell r="H165">
            <v>44773</v>
          </cell>
          <cell r="I165" t="str">
            <v>東京都中央区八重洲2-7-15</v>
          </cell>
          <cell r="J165" t="str">
            <v>株式会社メディセオ</v>
          </cell>
          <cell r="K165" t="str">
            <v>代表取締役社長　今川　国明</v>
          </cell>
          <cell r="L165" t="str">
            <v>株式会社メディセオ</v>
          </cell>
          <cell r="M165" t="str">
            <v>代表取締役社長　長福　恭弘</v>
          </cell>
          <cell r="N165" t="str">
            <v>東京都中央区八重洲2-7-15</v>
          </cell>
          <cell r="O165" t="str">
            <v>Ｉ 卸売・小売業</v>
          </cell>
          <cell r="P165" t="str">
            <v>５５ その他の卸売業</v>
          </cell>
          <cell r="Q165"/>
          <cell r="R165"/>
          <cell r="S165" t="str">
            <v>3号</v>
          </cell>
          <cell r="T165"/>
          <cell r="U165"/>
          <cell r="V165"/>
          <cell r="W165"/>
          <cell r="X165">
            <v>160</v>
          </cell>
          <cell r="Y165">
            <v>2019</v>
          </cell>
          <cell r="Z165">
            <v>2021</v>
          </cell>
          <cell r="AA165">
            <v>2021</v>
          </cell>
          <cell r="AB165"/>
          <cell r="AC165"/>
          <cell r="AD165" t="str">
            <v>有</v>
          </cell>
          <cell r="AE165" t="str">
            <v>　株式会社メディセオ　東京本社　総務部</v>
          </cell>
          <cell r="AF165" t="str">
            <v>　東京都中央区八重洲２－７－１５</v>
          </cell>
          <cell r="AG165" t="str">
            <v>　午前9時～午後5時</v>
          </cell>
          <cell r="AH165"/>
          <cell r="AI165"/>
          <cell r="AJ165">
            <v>2018</v>
          </cell>
          <cell r="AK165"/>
          <cell r="AL165"/>
          <cell r="AM165"/>
          <cell r="AN165"/>
          <cell r="AO165">
            <v>2021</v>
          </cell>
          <cell r="AP165"/>
          <cell r="AQ165" t="str">
            <v/>
          </cell>
          <cell r="AR165"/>
          <cell r="AS165" t="str">
            <v/>
          </cell>
          <cell r="AT165"/>
          <cell r="AU165"/>
          <cell r="AV165"/>
          <cell r="AW165">
            <v>2019</v>
          </cell>
          <cell r="AX165"/>
          <cell r="AY165" t="str">
            <v/>
          </cell>
          <cell r="AZ165" t="str">
            <v/>
          </cell>
          <cell r="BA165" t="str">
            <v/>
          </cell>
          <cell r="BB165"/>
          <cell r="BC165" t="str">
            <v/>
          </cell>
          <cell r="BD165" t="str">
            <v/>
          </cell>
          <cell r="BE165">
            <v>2020</v>
          </cell>
          <cell r="BF165"/>
          <cell r="BG165" t="str">
            <v/>
          </cell>
          <cell r="BH165" t="str">
            <v/>
          </cell>
          <cell r="BI165" t="str">
            <v/>
          </cell>
          <cell r="BJ165"/>
          <cell r="BK165" t="str">
            <v/>
          </cell>
          <cell r="BL165" t="str">
            <v/>
          </cell>
          <cell r="BM165">
            <v>2021</v>
          </cell>
          <cell r="BN165"/>
          <cell r="BO165" t="str">
            <v/>
          </cell>
          <cell r="BP165" t="str">
            <v/>
          </cell>
          <cell r="BQ165" t="str">
            <v/>
          </cell>
          <cell r="BR165"/>
          <cell r="BS165" t="str">
            <v/>
          </cell>
          <cell r="BT165" t="str">
            <v/>
          </cell>
          <cell r="BU165" t="str">
            <v/>
          </cell>
          <cell r="BV165" t="str">
            <v/>
          </cell>
          <cell r="BW165" t="str">
            <v/>
          </cell>
          <cell r="BX165"/>
          <cell r="BY165">
            <v>2018</v>
          </cell>
          <cell r="BZ165">
            <v>775</v>
          </cell>
          <cell r="CA165">
            <v>775</v>
          </cell>
          <cell r="CB165">
            <v>1.02</v>
          </cell>
          <cell r="CC165" t="str">
            <v>億円</v>
          </cell>
          <cell r="CD165">
            <v>2021</v>
          </cell>
          <cell r="CE165">
            <v>752</v>
          </cell>
          <cell r="CF165">
            <v>2.96</v>
          </cell>
          <cell r="CG165">
            <v>752</v>
          </cell>
          <cell r="CH165">
            <v>2.96</v>
          </cell>
          <cell r="CI165">
            <v>0.98899999999999999</v>
          </cell>
          <cell r="CJ165" t="str">
            <v>億円</v>
          </cell>
          <cell r="CK165">
            <v>3.03</v>
          </cell>
          <cell r="CL165">
            <v>2019</v>
          </cell>
          <cell r="CM165">
            <v>780</v>
          </cell>
        </row>
        <row r="166">
          <cell r="B166" t="str">
            <v>205</v>
          </cell>
          <cell r="C166" t="str">
            <v>神奈川中央交通株式会社</v>
          </cell>
          <cell r="D166">
            <v>2019</v>
          </cell>
          <cell r="E166" t="str">
            <v>1号3号</v>
          </cell>
          <cell r="F166">
            <v>1343205</v>
          </cell>
          <cell r="G166">
            <v>1343205</v>
          </cell>
          <cell r="H166">
            <v>44771</v>
          </cell>
          <cell r="I166" t="str">
            <v>神奈川県平塚市八重咲町６番１８号</v>
          </cell>
          <cell r="J166" t="str">
            <v>神奈川中央交通株式会社</v>
          </cell>
          <cell r="K166" t="str">
            <v>取締役社長　堀　康紀</v>
          </cell>
          <cell r="L166" t="str">
            <v>神奈川中央交通株式会社</v>
          </cell>
          <cell r="M166" t="str">
            <v>取締役社長　堀　康紀</v>
          </cell>
          <cell r="N166" t="str">
            <v>神奈川県平塚市八重咲町６番１８号</v>
          </cell>
          <cell r="O166" t="str">
            <v>Ｈ 運輸業、郵便業</v>
          </cell>
          <cell r="P166" t="str">
            <v>４３ 道路旅客運送業</v>
          </cell>
          <cell r="Q166" t="str">
            <v>1号</v>
          </cell>
          <cell r="R166"/>
          <cell r="S166" t="str">
            <v>3号</v>
          </cell>
          <cell r="T166"/>
          <cell r="U166">
            <v>1000</v>
          </cell>
          <cell r="V166">
            <v>45</v>
          </cell>
          <cell r="W166"/>
          <cell r="X166">
            <v>539</v>
          </cell>
          <cell r="Y166">
            <v>2019</v>
          </cell>
          <cell r="Z166">
            <v>2021</v>
          </cell>
          <cell r="AA166">
            <v>2021</v>
          </cell>
          <cell r="AB166" t="str">
            <v>有</v>
          </cell>
          <cell r="AC166" t="str">
            <v>https://www.kanachu.co.jp/kanachu/csr/environment.html</v>
          </cell>
          <cell r="AD166"/>
          <cell r="AE166"/>
          <cell r="AF166"/>
          <cell r="AG166"/>
          <cell r="AH166"/>
          <cell r="AI166"/>
          <cell r="AJ166">
            <v>2018</v>
          </cell>
          <cell r="AK166">
            <v>2213</v>
          </cell>
          <cell r="AL166">
            <v>2164</v>
          </cell>
          <cell r="AM166"/>
          <cell r="AN166"/>
          <cell r="AO166">
            <v>2021</v>
          </cell>
          <cell r="AP166">
            <v>2147</v>
          </cell>
          <cell r="AQ166">
            <v>2.98</v>
          </cell>
          <cell r="AR166">
            <v>2099</v>
          </cell>
          <cell r="AS166">
            <v>3</v>
          </cell>
          <cell r="AT166"/>
          <cell r="AU166"/>
          <cell r="AV166"/>
          <cell r="AW166">
            <v>2019</v>
          </cell>
          <cell r="AX166">
            <v>2186</v>
          </cell>
          <cell r="AY166">
            <v>1.22</v>
          </cell>
          <cell r="AZ166">
            <v>2108</v>
          </cell>
          <cell r="BA166">
            <v>2.58</v>
          </cell>
          <cell r="BB166"/>
          <cell r="BC166" t="str">
            <v/>
          </cell>
          <cell r="BD166" t="str">
            <v/>
          </cell>
          <cell r="BE166">
            <v>2020</v>
          </cell>
          <cell r="BF166">
            <v>2003</v>
          </cell>
          <cell r="BG166">
            <v>9.48</v>
          </cell>
          <cell r="BH166">
            <v>1946.0170000000001</v>
          </cell>
          <cell r="BI166">
            <v>10.07</v>
          </cell>
          <cell r="BJ166"/>
          <cell r="BK166" t="str">
            <v/>
          </cell>
          <cell r="BL166" t="str">
            <v/>
          </cell>
          <cell r="BM166">
            <v>2021</v>
          </cell>
          <cell r="BN166">
            <v>1899</v>
          </cell>
          <cell r="BO166">
            <v>14.18</v>
          </cell>
          <cell r="BP166">
            <v>1931</v>
          </cell>
          <cell r="BQ166">
            <v>10.76</v>
          </cell>
          <cell r="BR166"/>
          <cell r="BS166" t="str">
            <v/>
          </cell>
          <cell r="BT166" t="str">
            <v/>
          </cell>
          <cell r="BU166" t="str">
            <v>目標を上回った</v>
          </cell>
          <cell r="BV166" t="str">
            <v>なし</v>
          </cell>
          <cell r="BW166" t="str">
            <v>ほぼ変動無し</v>
          </cell>
          <cell r="BX166" t="str">
            <v>省エネの取り組みや設備代替時における省エネ機器の導入、飲食・娯楽事業における店舗の閉店等により、CO2排出量の削減目標を上回ることができた。</v>
          </cell>
          <cell r="BY166">
            <v>2018</v>
          </cell>
          <cell r="BZ166">
            <v>25025</v>
          </cell>
          <cell r="CA166">
            <v>24996</v>
          </cell>
          <cell r="CB166"/>
          <cell r="CC166"/>
          <cell r="CD166">
            <v>2021</v>
          </cell>
          <cell r="CE166">
            <v>24274</v>
          </cell>
          <cell r="CF166">
            <v>3</v>
          </cell>
          <cell r="CG166">
            <v>24246</v>
          </cell>
          <cell r="CH166">
            <v>3</v>
          </cell>
          <cell r="CI166"/>
          <cell r="CJ166" t="str">
            <v/>
          </cell>
          <cell r="CK166"/>
          <cell r="CL166">
            <v>2019</v>
          </cell>
          <cell r="CM166">
            <v>24689</v>
          </cell>
        </row>
        <row r="167">
          <cell r="B167" t="str">
            <v>206</v>
          </cell>
          <cell r="C167" t="str">
            <v>株式会社ニトリ</v>
          </cell>
          <cell r="D167">
            <v>2019</v>
          </cell>
          <cell r="E167" t="str">
            <v>1号</v>
          </cell>
          <cell r="F167">
            <v>1060206</v>
          </cell>
          <cell r="G167">
            <v>1060206</v>
          </cell>
          <cell r="H167">
            <v>44771</v>
          </cell>
          <cell r="I167" t="str">
            <v>北海道札幌市北区新琴似七条1丁目2番39号</v>
          </cell>
          <cell r="J167" t="str">
            <v>株式会社ニトリ</v>
          </cell>
          <cell r="K167" t="str">
            <v>代表取締役社長　武田 政則</v>
          </cell>
          <cell r="L167" t="str">
            <v>株式会社ニトリ</v>
          </cell>
          <cell r="M167" t="str">
            <v>代表取締役社長 武田 政則</v>
          </cell>
          <cell r="N167" t="str">
            <v>東京都北区神谷3丁目6番20号</v>
          </cell>
          <cell r="O167" t="str">
            <v>Ｉ 卸売・小売業</v>
          </cell>
          <cell r="P167" t="str">
            <v>６０ その他の小売業</v>
          </cell>
          <cell r="Q167" t="str">
            <v>1号</v>
          </cell>
          <cell r="R167"/>
          <cell r="S167"/>
          <cell r="T167"/>
          <cell r="U167">
            <v>2302</v>
          </cell>
          <cell r="V167">
            <v>17</v>
          </cell>
          <cell r="W167">
            <v>1</v>
          </cell>
          <cell r="X167"/>
          <cell r="Y167">
            <v>2019</v>
          </cell>
          <cell r="Z167">
            <v>2021</v>
          </cell>
          <cell r="AA167">
            <v>2021</v>
          </cell>
          <cell r="AB167" t="str">
            <v>有</v>
          </cell>
          <cell r="AC167" t="str">
            <v>https://www.nitori.co.jp/about_us/ecology.html</v>
          </cell>
          <cell r="AD167"/>
          <cell r="AE167"/>
          <cell r="AF167"/>
          <cell r="AG167"/>
          <cell r="AH167"/>
          <cell r="AI167"/>
          <cell r="AJ167">
            <v>2018</v>
          </cell>
          <cell r="AK167">
            <v>4287</v>
          </cell>
          <cell r="AL167">
            <v>4134</v>
          </cell>
          <cell r="AM167">
            <v>52.77</v>
          </cell>
          <cell r="AN167" t="str">
            <v>千㎡</v>
          </cell>
          <cell r="AO167">
            <v>2021</v>
          </cell>
          <cell r="AP167">
            <v>4882</v>
          </cell>
          <cell r="AQ167">
            <v>-13.88</v>
          </cell>
          <cell r="AR167">
            <v>4869</v>
          </cell>
          <cell r="AS167">
            <v>-17.78</v>
          </cell>
          <cell r="AT167">
            <v>51.19</v>
          </cell>
          <cell r="AU167" t="str">
            <v>千㎡</v>
          </cell>
          <cell r="AV167">
            <v>2.99</v>
          </cell>
          <cell r="AW167">
            <v>2019</v>
          </cell>
          <cell r="AX167">
            <v>4370</v>
          </cell>
          <cell r="AY167">
            <v>-1.94</v>
          </cell>
          <cell r="AZ167">
            <v>4026</v>
          </cell>
          <cell r="BA167">
            <v>2.61</v>
          </cell>
          <cell r="BB167">
            <v>52.8</v>
          </cell>
          <cell r="BC167" t="str">
            <v>千㎡</v>
          </cell>
          <cell r="BD167">
            <v>-0.06</v>
          </cell>
          <cell r="BE167">
            <v>2020</v>
          </cell>
          <cell r="BF167">
            <v>4348</v>
          </cell>
          <cell r="BG167">
            <v>-1.43</v>
          </cell>
          <cell r="BH167">
            <v>3897</v>
          </cell>
          <cell r="BI167">
            <v>5.73</v>
          </cell>
          <cell r="BJ167">
            <v>54.28</v>
          </cell>
          <cell r="BK167" t="str">
            <v>千㎡</v>
          </cell>
          <cell r="BL167">
            <v>-2.87</v>
          </cell>
          <cell r="BM167">
            <v>2021</v>
          </cell>
          <cell r="BN167">
            <v>4051</v>
          </cell>
          <cell r="BO167">
            <v>5.5</v>
          </cell>
          <cell r="BP167" t="str">
            <v/>
          </cell>
          <cell r="BQ167" t="str">
            <v/>
          </cell>
          <cell r="BR167">
            <v>51.42</v>
          </cell>
          <cell r="BS167" t="str">
            <v>千㎡</v>
          </cell>
          <cell r="BT167">
            <v>2.5499999999999998</v>
          </cell>
          <cell r="BU167" t="str">
            <v>おおむね目標通り</v>
          </cell>
          <cell r="BV167" t="str">
            <v>なし</v>
          </cell>
          <cell r="BW167" t="str">
            <v>増</v>
          </cell>
          <cell r="BX167"/>
          <cell r="BY167">
            <v>2018</v>
          </cell>
          <cell r="BZ167"/>
          <cell r="CA167"/>
          <cell r="CB167"/>
          <cell r="CC167"/>
          <cell r="CD167">
            <v>2021</v>
          </cell>
          <cell r="CE167"/>
          <cell r="CF167" t="str">
            <v/>
          </cell>
          <cell r="CG167"/>
          <cell r="CH167" t="str">
            <v/>
          </cell>
          <cell r="CI167"/>
          <cell r="CJ167" t="str">
            <v/>
          </cell>
          <cell r="CK167"/>
          <cell r="CL167">
            <v>2019</v>
          </cell>
          <cell r="CM167"/>
        </row>
        <row r="168">
          <cell r="B168" t="str">
            <v>207</v>
          </cell>
          <cell r="C168" t="str">
            <v>スタンレー電気株式会社</v>
          </cell>
          <cell r="D168">
            <v>2019</v>
          </cell>
          <cell r="E168" t="str">
            <v>1号</v>
          </cell>
          <cell r="F168">
            <v>1029207</v>
          </cell>
          <cell r="G168">
            <v>1029207</v>
          </cell>
          <cell r="H168">
            <v>44763</v>
          </cell>
          <cell r="I168" t="str">
            <v>東京都目黒区中目黒２丁目９番１３号</v>
          </cell>
          <cell r="J168" t="str">
            <v>スタンレー電気株式会社</v>
          </cell>
          <cell r="K168" t="str">
            <v>代表取締役社長　貝住泰昭</v>
          </cell>
          <cell r="L168" t="str">
            <v>スタンレー電気株式会社</v>
          </cell>
          <cell r="M168" t="str">
            <v>代表取締役社長　貝住　泰昭</v>
          </cell>
          <cell r="N168" t="str">
            <v>東京都目黒区中目黒２丁目９番１３号</v>
          </cell>
          <cell r="O168" t="str">
            <v>Ｅ 製造業</v>
          </cell>
          <cell r="P168" t="str">
            <v>２９ 電気機械器具製造業</v>
          </cell>
          <cell r="Q168" t="str">
            <v>1号</v>
          </cell>
          <cell r="R168"/>
          <cell r="S168"/>
          <cell r="T168"/>
          <cell r="U168">
            <v>1873.5293947199998</v>
          </cell>
          <cell r="V168">
            <v>4</v>
          </cell>
          <cell r="W168">
            <v>1</v>
          </cell>
          <cell r="X168"/>
          <cell r="Y168">
            <v>2019</v>
          </cell>
          <cell r="Z168">
            <v>2021</v>
          </cell>
          <cell r="AA168">
            <v>2021</v>
          </cell>
          <cell r="AB168"/>
          <cell r="AC168"/>
          <cell r="AD168" t="str">
            <v>有</v>
          </cell>
          <cell r="AE168" t="str">
            <v>スタンレー電気株式会社　技術研究所　受付窓口</v>
          </cell>
          <cell r="AF168" t="str">
            <v>神奈川県横浜市青葉区荏田西1-3-1</v>
          </cell>
          <cell r="AG168" t="str">
            <v>土日、祝祭日を除く　８:３０　～　１７：３０</v>
          </cell>
          <cell r="AH168"/>
          <cell r="AI168"/>
          <cell r="AJ168">
            <v>2018</v>
          </cell>
          <cell r="AK168">
            <v>3732</v>
          </cell>
          <cell r="AL168">
            <v>3631</v>
          </cell>
          <cell r="AM168"/>
          <cell r="AN168"/>
          <cell r="AO168">
            <v>2021</v>
          </cell>
          <cell r="AP168">
            <v>3676</v>
          </cell>
          <cell r="AQ168">
            <v>1.5</v>
          </cell>
          <cell r="AR168">
            <v>3376</v>
          </cell>
          <cell r="AS168">
            <v>7.02</v>
          </cell>
          <cell r="AT168"/>
          <cell r="AU168"/>
          <cell r="AV168"/>
          <cell r="AW168">
            <v>2019</v>
          </cell>
          <cell r="AX168">
            <v>3719</v>
          </cell>
          <cell r="AY168">
            <v>0.34</v>
          </cell>
          <cell r="AZ168">
            <v>3560</v>
          </cell>
          <cell r="BA168">
            <v>1.95</v>
          </cell>
          <cell r="BB168"/>
          <cell r="BC168" t="str">
            <v/>
          </cell>
          <cell r="BD168" t="str">
            <v/>
          </cell>
          <cell r="BE168">
            <v>2020</v>
          </cell>
          <cell r="BF168">
            <v>3658</v>
          </cell>
          <cell r="BG168">
            <v>1.98</v>
          </cell>
          <cell r="BH168">
            <v>3391</v>
          </cell>
          <cell r="BI168">
            <v>6.6</v>
          </cell>
          <cell r="BJ168"/>
          <cell r="BK168" t="str">
            <v/>
          </cell>
          <cell r="BL168" t="str">
            <v/>
          </cell>
          <cell r="BM168">
            <v>2021</v>
          </cell>
          <cell r="BN168">
            <v>3379</v>
          </cell>
          <cell r="BO168">
            <v>9.4499999999999993</v>
          </cell>
          <cell r="BP168">
            <v>3345</v>
          </cell>
          <cell r="BQ168">
            <v>7.87</v>
          </cell>
          <cell r="BR168"/>
          <cell r="BS168" t="str">
            <v/>
          </cell>
          <cell r="BT168" t="str">
            <v/>
          </cell>
          <cell r="BU168" t="str">
            <v>目標を上回った</v>
          </cell>
          <cell r="BV168" t="str">
            <v>なし</v>
          </cell>
          <cell r="BW168" t="str">
            <v>ほぼ変動無し</v>
          </cell>
          <cell r="BX168" t="str">
            <v>空調機器の入れ替えなど</v>
          </cell>
          <cell r="BY168">
            <v>2018</v>
          </cell>
          <cell r="BZ168"/>
          <cell r="CA168"/>
          <cell r="CB168"/>
          <cell r="CC168"/>
          <cell r="CD168">
            <v>2021</v>
          </cell>
          <cell r="CE168"/>
          <cell r="CF168" t="str">
            <v/>
          </cell>
          <cell r="CG168"/>
          <cell r="CH168" t="str">
            <v/>
          </cell>
          <cell r="CI168"/>
          <cell r="CJ168" t="str">
            <v/>
          </cell>
          <cell r="CK168"/>
          <cell r="CL168">
            <v>2019</v>
          </cell>
          <cell r="CM168"/>
        </row>
        <row r="169">
          <cell r="B169" t="str">
            <v>208</v>
          </cell>
          <cell r="C169" t="str">
            <v>日本飛行機株式会社</v>
          </cell>
          <cell r="D169">
            <v>2019</v>
          </cell>
          <cell r="E169" t="str">
            <v>1号</v>
          </cell>
          <cell r="F169">
            <v>1031208</v>
          </cell>
          <cell r="G169">
            <v>1031208</v>
          </cell>
          <cell r="H169"/>
          <cell r="I169" t="str">
            <v>横浜市金沢区昭和町3175</v>
          </cell>
          <cell r="J169" t="str">
            <v>日本飛行機株式会社</v>
          </cell>
          <cell r="K169" t="str">
            <v>代表取締役社長　飛永　佳成</v>
          </cell>
          <cell r="L169" t="str">
            <v>日本飛行機株式会社</v>
          </cell>
          <cell r="M169" t="str">
            <v>代表取締役社長　飛永　佳成</v>
          </cell>
          <cell r="N169" t="str">
            <v>横浜市金沢区昭和町3175</v>
          </cell>
          <cell r="O169" t="str">
            <v>Ｅ 製造業</v>
          </cell>
          <cell r="P169" t="str">
            <v>３１ 輸送用機械器具製造業</v>
          </cell>
          <cell r="Q169" t="str">
            <v>1号</v>
          </cell>
          <cell r="R169"/>
          <cell r="S169"/>
          <cell r="T169"/>
          <cell r="U169">
            <v>4631.7091692180011</v>
          </cell>
          <cell r="V169">
            <v>2</v>
          </cell>
          <cell r="W169">
            <v>1</v>
          </cell>
          <cell r="X169"/>
          <cell r="Y169">
            <v>2019</v>
          </cell>
          <cell r="Z169">
            <v>2021</v>
          </cell>
          <cell r="AA169">
            <v>2021</v>
          </cell>
          <cell r="AB169" t="str">
            <v>有</v>
          </cell>
          <cell r="AC169" t="str">
            <v>http://www.nippi.co.jp/environment/report.html</v>
          </cell>
          <cell r="AD169"/>
          <cell r="AE169"/>
          <cell r="AF169"/>
          <cell r="AG169"/>
          <cell r="AH169"/>
          <cell r="AI169"/>
          <cell r="AJ169">
            <v>2018</v>
          </cell>
          <cell r="AK169">
            <v>9675</v>
          </cell>
          <cell r="AL169">
            <v>9461</v>
          </cell>
          <cell r="AM169"/>
          <cell r="AN169"/>
          <cell r="AO169">
            <v>2021</v>
          </cell>
          <cell r="AP169">
            <v>9080</v>
          </cell>
          <cell r="AQ169">
            <v>6.14</v>
          </cell>
          <cell r="AR169">
            <v>8795</v>
          </cell>
          <cell r="AS169">
            <v>7.03</v>
          </cell>
          <cell r="AT169"/>
          <cell r="AU169"/>
          <cell r="AV169"/>
          <cell r="AW169">
            <v>2019</v>
          </cell>
          <cell r="AX169">
            <v>9904</v>
          </cell>
          <cell r="AY169">
            <v>-2.37</v>
          </cell>
          <cell r="AZ169">
            <v>9573</v>
          </cell>
          <cell r="BA169">
            <v>-1.19</v>
          </cell>
          <cell r="BB169"/>
          <cell r="BC169" t="str">
            <v/>
          </cell>
          <cell r="BD169" t="str">
            <v/>
          </cell>
          <cell r="BE169">
            <v>2020</v>
          </cell>
          <cell r="BF169">
            <v>10160</v>
          </cell>
          <cell r="BG169">
            <v>-5.0199999999999996</v>
          </cell>
          <cell r="BH169">
            <v>9605</v>
          </cell>
          <cell r="BI169">
            <v>-1.53</v>
          </cell>
          <cell r="BJ169"/>
          <cell r="BK169" t="str">
            <v/>
          </cell>
          <cell r="BL169" t="str">
            <v/>
          </cell>
          <cell r="BM169">
            <v>2021</v>
          </cell>
          <cell r="BN169">
            <v>8477</v>
          </cell>
          <cell r="BO169">
            <v>12.38</v>
          </cell>
          <cell r="BP169">
            <v>8417</v>
          </cell>
          <cell r="BQ169">
            <v>11.03</v>
          </cell>
          <cell r="BR169"/>
          <cell r="BS169" t="str">
            <v/>
          </cell>
          <cell r="BT169" t="str">
            <v/>
          </cell>
          <cell r="BU169" t="str">
            <v>目標を上回った</v>
          </cell>
          <cell r="BV169" t="str">
            <v>なし</v>
          </cell>
          <cell r="BW169" t="str">
            <v>減</v>
          </cell>
          <cell r="BX169" t="str">
            <v>作業量が大きく減少したため、省エネ対策の効果と合わせ、エネルギー使用量が大きく減少し目標を上回る削減率となった。</v>
          </cell>
          <cell r="BY169">
            <v>2018</v>
          </cell>
          <cell r="BZ169"/>
          <cell r="CA169"/>
          <cell r="CB169"/>
          <cell r="CC169"/>
          <cell r="CD169">
            <v>2021</v>
          </cell>
          <cell r="CE169"/>
          <cell r="CF169" t="str">
            <v/>
          </cell>
          <cell r="CG169"/>
          <cell r="CH169" t="str">
            <v/>
          </cell>
          <cell r="CI169"/>
          <cell r="CJ169" t="str">
            <v/>
          </cell>
          <cell r="CK169"/>
          <cell r="CL169">
            <v>2019</v>
          </cell>
          <cell r="CM169"/>
        </row>
        <row r="170">
          <cell r="B170" t="str">
            <v>209</v>
          </cell>
          <cell r="C170" t="str">
            <v>株式会社二葉</v>
          </cell>
          <cell r="D170">
            <v>2019</v>
          </cell>
          <cell r="E170" t="str">
            <v>1号</v>
          </cell>
          <cell r="F170">
            <v>1047209</v>
          </cell>
          <cell r="G170">
            <v>1047209</v>
          </cell>
          <cell r="H170">
            <v>44757</v>
          </cell>
          <cell r="I170" t="str">
            <v>東京都港区高輪3-19-15</v>
          </cell>
          <cell r="J170" t="str">
            <v>株式会社二葉</v>
          </cell>
          <cell r="K170" t="str">
            <v>代表取締役社長　鈴木　英明</v>
          </cell>
          <cell r="L170" t="str">
            <v>株式会社二葉</v>
          </cell>
          <cell r="M170" t="str">
            <v>代表取締役社長　鈴木　英明</v>
          </cell>
          <cell r="N170" t="str">
            <v>東京都港区高輪3-19-15</v>
          </cell>
          <cell r="O170" t="str">
            <v>Ｈ 運輸業、郵便業</v>
          </cell>
          <cell r="P170" t="str">
            <v>４７ 倉庫業</v>
          </cell>
          <cell r="Q170" t="str">
            <v>1号</v>
          </cell>
          <cell r="R170"/>
          <cell r="S170"/>
          <cell r="T170"/>
          <cell r="U170">
            <v>1765.6975620000003</v>
          </cell>
          <cell r="V170">
            <v>2</v>
          </cell>
          <cell r="W170">
            <v>1</v>
          </cell>
          <cell r="X170"/>
          <cell r="Y170">
            <v>2019</v>
          </cell>
          <cell r="Z170">
            <v>2021</v>
          </cell>
          <cell r="AA170">
            <v>2021</v>
          </cell>
          <cell r="AB170" t="str">
            <v>有</v>
          </cell>
          <cell r="AC170" t="str">
            <v>https://www.ftb.co.jp/kankyo.html</v>
          </cell>
          <cell r="AD170"/>
          <cell r="AE170"/>
          <cell r="AF170"/>
          <cell r="AG170"/>
          <cell r="AH170"/>
          <cell r="AI170"/>
          <cell r="AJ170">
            <v>2018</v>
          </cell>
          <cell r="AK170">
            <v>3245</v>
          </cell>
          <cell r="AL170">
            <v>3157</v>
          </cell>
          <cell r="AM170">
            <v>58.02</v>
          </cell>
          <cell r="AN170" t="str">
            <v>千t</v>
          </cell>
          <cell r="AO170">
            <v>2021</v>
          </cell>
          <cell r="AP170">
            <v>3148</v>
          </cell>
          <cell r="AQ170">
            <v>2.98</v>
          </cell>
          <cell r="AR170">
            <v>3063</v>
          </cell>
          <cell r="AS170">
            <v>2.97</v>
          </cell>
          <cell r="AT170">
            <v>56.28</v>
          </cell>
          <cell r="AU170" t="str">
            <v>千t</v>
          </cell>
          <cell r="AV170">
            <v>2.99</v>
          </cell>
          <cell r="AW170">
            <v>2019</v>
          </cell>
          <cell r="AX170">
            <v>3345</v>
          </cell>
          <cell r="AY170">
            <v>-3.09</v>
          </cell>
          <cell r="AZ170">
            <v>3206</v>
          </cell>
          <cell r="BA170">
            <v>-1.56</v>
          </cell>
          <cell r="BB170">
            <v>59.81</v>
          </cell>
          <cell r="BC170" t="str">
            <v>千t</v>
          </cell>
          <cell r="BD170">
            <v>-3.09</v>
          </cell>
          <cell r="BE170">
            <v>2020</v>
          </cell>
          <cell r="BF170">
            <v>3405</v>
          </cell>
          <cell r="BG170">
            <v>-4.9400000000000004</v>
          </cell>
          <cell r="BH170">
            <v>3169</v>
          </cell>
          <cell r="BI170">
            <v>-0.39</v>
          </cell>
          <cell r="BJ170">
            <v>60.88</v>
          </cell>
          <cell r="BK170" t="str">
            <v>千t</v>
          </cell>
          <cell r="BL170">
            <v>-4.93</v>
          </cell>
          <cell r="BM170">
            <v>2021</v>
          </cell>
          <cell r="BN170">
            <v>3272</v>
          </cell>
          <cell r="BO170">
            <v>-0.84</v>
          </cell>
          <cell r="BP170">
            <v>3249</v>
          </cell>
          <cell r="BQ170">
            <v>-2.92</v>
          </cell>
          <cell r="BR170">
            <v>58.5</v>
          </cell>
          <cell r="BS170" t="str">
            <v>千t</v>
          </cell>
          <cell r="BT170">
            <v>-0.83</v>
          </cell>
          <cell r="BU170" t="str">
            <v>目標を下回った</v>
          </cell>
          <cell r="BV170" t="str">
            <v>なし</v>
          </cell>
          <cell r="BW170" t="str">
            <v>減</v>
          </cell>
          <cell r="BX170" t="str">
            <v>目標に対し104%と達成できなかった。基準年度（2018年度）に対し100.8%となった。コロナ禍による換気しながらの空調運転なども要因と考えられる。</v>
          </cell>
          <cell r="BY170">
            <v>2018</v>
          </cell>
          <cell r="BZ170"/>
          <cell r="CA170"/>
          <cell r="CB170"/>
          <cell r="CC170"/>
          <cell r="CD170">
            <v>2021</v>
          </cell>
          <cell r="CE170"/>
          <cell r="CF170" t="str">
            <v/>
          </cell>
          <cell r="CG170"/>
          <cell r="CH170" t="str">
            <v/>
          </cell>
          <cell r="CI170"/>
          <cell r="CJ170" t="str">
            <v/>
          </cell>
          <cell r="CK170"/>
          <cell r="CL170">
            <v>2019</v>
          </cell>
          <cell r="CM170"/>
        </row>
        <row r="171">
          <cell r="B171" t="str">
            <v>213</v>
          </cell>
          <cell r="C171" t="str">
            <v>株式会社すかいらーくホールディングス</v>
          </cell>
          <cell r="D171">
            <v>2019</v>
          </cell>
          <cell r="E171" t="str">
            <v>1号</v>
          </cell>
          <cell r="F171">
            <v>1078213</v>
          </cell>
          <cell r="G171">
            <v>1078213</v>
          </cell>
          <cell r="H171">
            <v>44750</v>
          </cell>
          <cell r="I171" t="str">
            <v>東京都武蔵野市西久保一丁目25番8号</v>
          </cell>
          <cell r="J171" t="str">
            <v>株式会社すかいらーくホールディングス</v>
          </cell>
          <cell r="K171" t="str">
            <v>代表取締役　　谷　真</v>
          </cell>
          <cell r="L171" t="str">
            <v>株式会社すかいらーくホールディングス</v>
          </cell>
          <cell r="M171" t="str">
            <v>代表取締役　谷　真</v>
          </cell>
          <cell r="N171" t="str">
            <v>東京都武蔵野市西久保一丁目25番8号</v>
          </cell>
          <cell r="O171" t="str">
            <v>Ｍ 宿泊業、飲食サービス業</v>
          </cell>
          <cell r="P171" t="str">
            <v>７６ 飲食店</v>
          </cell>
          <cell r="Q171" t="str">
            <v>1号</v>
          </cell>
          <cell r="R171"/>
          <cell r="S171"/>
          <cell r="T171"/>
          <cell r="U171">
            <v>8058.1927373668959</v>
          </cell>
          <cell r="V171">
            <v>154</v>
          </cell>
          <cell r="W171">
            <v>0</v>
          </cell>
          <cell r="X171"/>
          <cell r="Y171">
            <v>2019</v>
          </cell>
          <cell r="Z171">
            <v>2021</v>
          </cell>
          <cell r="AA171">
            <v>2021</v>
          </cell>
          <cell r="AB171"/>
          <cell r="AC171"/>
          <cell r="AD171" t="str">
            <v>有</v>
          </cell>
          <cell r="AE171" t="str">
            <v>すかいらーくホールディングス本部　第３オフィス</v>
          </cell>
          <cell r="AF171" t="str">
            <v>東京都武蔵野市西久保一丁目25番8号</v>
          </cell>
          <cell r="AG171" t="str">
            <v>13時～17時（土日祝日・年末年始を除く）</v>
          </cell>
          <cell r="AH171"/>
          <cell r="AI171"/>
          <cell r="AJ171">
            <v>2018</v>
          </cell>
          <cell r="AK171">
            <v>21042</v>
          </cell>
          <cell r="AL171">
            <v>20915</v>
          </cell>
          <cell r="AM171">
            <v>1.07</v>
          </cell>
          <cell r="AN171" t="str">
            <v>百万円</v>
          </cell>
          <cell r="AO171">
            <v>2021</v>
          </cell>
          <cell r="AP171">
            <v>20410.740000000002</v>
          </cell>
          <cell r="AQ171">
            <v>2.99</v>
          </cell>
          <cell r="AR171">
            <v>20287.55</v>
          </cell>
          <cell r="AS171">
            <v>3</v>
          </cell>
          <cell r="AT171">
            <v>1.0379</v>
          </cell>
          <cell r="AU171" t="str">
            <v>百万円</v>
          </cell>
          <cell r="AV171">
            <v>3</v>
          </cell>
          <cell r="AW171">
            <v>2019</v>
          </cell>
          <cell r="AX171">
            <v>19269</v>
          </cell>
          <cell r="AY171">
            <v>8.42</v>
          </cell>
          <cell r="AZ171">
            <v>18576</v>
          </cell>
          <cell r="BA171">
            <v>11.18</v>
          </cell>
          <cell r="BB171">
            <v>0.94</v>
          </cell>
          <cell r="BC171" t="str">
            <v>百万円</v>
          </cell>
          <cell r="BD171">
            <v>12.14</v>
          </cell>
          <cell r="BE171">
            <v>2020</v>
          </cell>
          <cell r="BF171">
            <v>15534</v>
          </cell>
          <cell r="BG171">
            <v>26.17</v>
          </cell>
          <cell r="BH171">
            <v>14539</v>
          </cell>
          <cell r="BI171">
            <v>30.48</v>
          </cell>
          <cell r="BJ171">
            <v>1.01</v>
          </cell>
          <cell r="BK171" t="str">
            <v>百万円</v>
          </cell>
          <cell r="BL171">
            <v>5.6</v>
          </cell>
          <cell r="BM171">
            <v>2021</v>
          </cell>
          <cell r="BN171">
            <v>13923</v>
          </cell>
          <cell r="BO171">
            <v>33.83</v>
          </cell>
          <cell r="BP171">
            <v>12755</v>
          </cell>
          <cell r="BQ171">
            <v>39.01</v>
          </cell>
          <cell r="BR171">
            <v>0.9</v>
          </cell>
          <cell r="BS171" t="str">
            <v>百万円</v>
          </cell>
          <cell r="BT171">
            <v>15.88</v>
          </cell>
          <cell r="BU171" t="str">
            <v>目標を上回った</v>
          </cell>
          <cell r="BV171" t="str">
            <v>あり</v>
          </cell>
          <cell r="BW171" t="str">
            <v>減</v>
          </cell>
          <cell r="BX171" t="str">
            <v>コロナ禍により売上減少</v>
          </cell>
          <cell r="BY171">
            <v>2018</v>
          </cell>
          <cell r="BZ171"/>
          <cell r="CA171"/>
          <cell r="CB171"/>
          <cell r="CC171"/>
          <cell r="CD171">
            <v>2021</v>
          </cell>
          <cell r="CE171"/>
          <cell r="CF171" t="str">
            <v/>
          </cell>
          <cell r="CG171"/>
          <cell r="CH171" t="str">
            <v/>
          </cell>
          <cell r="CI171"/>
          <cell r="CJ171" t="str">
            <v/>
          </cell>
          <cell r="CK171"/>
          <cell r="CL171">
            <v>2019</v>
          </cell>
          <cell r="CM171"/>
        </row>
        <row r="172">
          <cell r="B172" t="str">
            <v>214</v>
          </cell>
          <cell r="C172" t="str">
            <v>野村不動産ライフ＆スポーツ株式会社</v>
          </cell>
          <cell r="D172">
            <v>2019</v>
          </cell>
          <cell r="E172" t="str">
            <v>1号</v>
          </cell>
          <cell r="F172">
            <v>1080214</v>
          </cell>
          <cell r="G172">
            <v>1080214</v>
          </cell>
          <cell r="H172">
            <v>44770</v>
          </cell>
          <cell r="I172" t="str">
            <v>東京都中野区本町1-32-2
ハーモニータワー15階</v>
          </cell>
          <cell r="J172" t="str">
            <v>野村不動産ライフ＆スポーツ株式会社</v>
          </cell>
          <cell r="K172" t="str">
            <v>代表取締役　小林　利彦</v>
          </cell>
          <cell r="L172" t="str">
            <v>野村不動産ライフ＆スポーツ株式会社</v>
          </cell>
          <cell r="M172" t="str">
            <v>代表取締役　小林　利彦</v>
          </cell>
          <cell r="N172" t="str">
            <v>東京都中野区本町1-32-2　ハーモニータワー15階</v>
          </cell>
          <cell r="O172" t="str">
            <v>Ｎ 生活関連サービス業、娯楽業</v>
          </cell>
          <cell r="P172" t="str">
            <v>８０ 娯楽業</v>
          </cell>
          <cell r="Q172" t="str">
            <v>1号</v>
          </cell>
          <cell r="R172"/>
          <cell r="S172"/>
          <cell r="T172"/>
          <cell r="U172">
            <v>2586.4167680003998</v>
          </cell>
          <cell r="V172">
            <v>7</v>
          </cell>
          <cell r="W172">
            <v>2</v>
          </cell>
          <cell r="X172"/>
          <cell r="Y172">
            <v>2019</v>
          </cell>
          <cell r="Z172">
            <v>2021</v>
          </cell>
          <cell r="AA172">
            <v>2021</v>
          </cell>
          <cell r="AB172"/>
          <cell r="AC172"/>
          <cell r="AD172" t="str">
            <v>有</v>
          </cell>
          <cell r="AE172" t="str">
            <v>本社</v>
          </cell>
          <cell r="AF172" t="str">
            <v>東京都中野区本町1-32-2　ハーモニータワー15階</v>
          </cell>
          <cell r="AG172" t="str">
            <v>10時～16時</v>
          </cell>
          <cell r="AH172"/>
          <cell r="AI172"/>
          <cell r="AJ172">
            <v>2018</v>
          </cell>
          <cell r="AK172">
            <v>5064</v>
          </cell>
          <cell r="AL172">
            <v>5337</v>
          </cell>
          <cell r="AM172">
            <v>29.01</v>
          </cell>
          <cell r="AN172" t="str">
            <v>千㎡・千ｈ</v>
          </cell>
          <cell r="AO172">
            <v>2021</v>
          </cell>
          <cell r="AP172">
            <v>5012</v>
          </cell>
          <cell r="AQ172">
            <v>1.02</v>
          </cell>
          <cell r="AR172">
            <v>5283.63</v>
          </cell>
          <cell r="AS172">
            <v>0.99</v>
          </cell>
          <cell r="AT172">
            <v>28.71</v>
          </cell>
          <cell r="AU172" t="str">
            <v>千㎡・千ｈ</v>
          </cell>
          <cell r="AV172">
            <v>1.03</v>
          </cell>
          <cell r="AW172">
            <v>2019</v>
          </cell>
          <cell r="AX172">
            <v>4769</v>
          </cell>
          <cell r="AY172">
            <v>5.82</v>
          </cell>
          <cell r="AZ172">
            <v>5097</v>
          </cell>
          <cell r="BA172">
            <v>4.49</v>
          </cell>
          <cell r="BB172">
            <v>25.36</v>
          </cell>
          <cell r="BC172" t="str">
            <v>千㎡・千ｈ</v>
          </cell>
          <cell r="BD172">
            <v>12.58</v>
          </cell>
          <cell r="BE172">
            <v>2020</v>
          </cell>
          <cell r="BF172">
            <v>4421</v>
          </cell>
          <cell r="BG172">
            <v>12.69</v>
          </cell>
          <cell r="BH172">
            <v>4555</v>
          </cell>
          <cell r="BI172">
            <v>14.65</v>
          </cell>
          <cell r="BJ172">
            <v>28.57</v>
          </cell>
          <cell r="BK172" t="str">
            <v>千㎡・千ｈ</v>
          </cell>
          <cell r="BL172">
            <v>1.51</v>
          </cell>
          <cell r="BM172">
            <v>2021</v>
          </cell>
          <cell r="BN172">
            <v>4821</v>
          </cell>
          <cell r="BO172">
            <v>4.79</v>
          </cell>
          <cell r="BP172">
            <v>5142</v>
          </cell>
          <cell r="BQ172">
            <v>3.65</v>
          </cell>
          <cell r="BR172">
            <v>24.05</v>
          </cell>
          <cell r="BS172" t="str">
            <v>千㎡・千ｈ</v>
          </cell>
          <cell r="BT172">
            <v>17.09</v>
          </cell>
          <cell r="BU172" t="str">
            <v>目標を上回った</v>
          </cell>
          <cell r="BV172" t="str">
            <v>なし</v>
          </cell>
          <cell r="BW172" t="str">
            <v>減</v>
          </cell>
          <cell r="BX172" t="str">
            <v>前年度は新型コロナウイルス蔓延防止措置のため、休業や時短営業を実施した。今年度は通常営業にほぼ戻し、営業日は前年度より増加した。井土ヶ谷店は閉鎖した。</v>
          </cell>
          <cell r="BY172">
            <v>2018</v>
          </cell>
          <cell r="BZ172"/>
          <cell r="CA172"/>
          <cell r="CB172"/>
          <cell r="CC172"/>
          <cell r="CD172">
            <v>2021</v>
          </cell>
          <cell r="CE172"/>
          <cell r="CF172" t="str">
            <v/>
          </cell>
          <cell r="CG172"/>
          <cell r="CH172" t="str">
            <v/>
          </cell>
          <cell r="CI172"/>
          <cell r="CJ172" t="str">
            <v/>
          </cell>
          <cell r="CK172"/>
          <cell r="CL172">
            <v>2019</v>
          </cell>
          <cell r="CM172"/>
        </row>
        <row r="173">
          <cell r="B173" t="str">
            <v>215</v>
          </cell>
          <cell r="C173" t="str">
            <v>株式会社ファミリーマート</v>
          </cell>
          <cell r="D173">
            <v>2019</v>
          </cell>
          <cell r="E173" t="str">
            <v>2号</v>
          </cell>
          <cell r="F173">
            <v>2058215</v>
          </cell>
          <cell r="G173">
            <v>2058215</v>
          </cell>
          <cell r="H173">
            <v>44756</v>
          </cell>
          <cell r="I173" t="str">
            <v>東京都港区芝浦三丁目１番21号</v>
          </cell>
          <cell r="J173" t="str">
            <v>株式会社ファミリーマート</v>
          </cell>
          <cell r="K173" t="str">
            <v>代表取締役社長　細見　研介</v>
          </cell>
          <cell r="L173" t="str">
            <v>株式会社ファミリーマート</v>
          </cell>
          <cell r="M173" t="str">
            <v>代表取締役社長　細見　研介</v>
          </cell>
          <cell r="N173" t="str">
            <v>東京都港区芝浦三丁目１番21号　msb Tamachi 田町ｽﾃｰｼｮﾝﾀﾜｰS 9階</v>
          </cell>
          <cell r="O173" t="str">
            <v>Ｉ 卸売・小売業</v>
          </cell>
          <cell r="P173" t="str">
            <v>５８ 飲食料品小売業</v>
          </cell>
          <cell r="Q173"/>
          <cell r="R173" t="str">
            <v>2号</v>
          </cell>
          <cell r="S173"/>
          <cell r="T173"/>
          <cell r="U173">
            <v>16941.736743336001</v>
          </cell>
          <cell r="V173">
            <v>4</v>
          </cell>
          <cell r="W173">
            <v>1</v>
          </cell>
          <cell r="X173"/>
          <cell r="Y173">
            <v>2019</v>
          </cell>
          <cell r="Z173">
            <v>2021</v>
          </cell>
          <cell r="AA173">
            <v>2021</v>
          </cell>
          <cell r="AB173"/>
          <cell r="AC173"/>
          <cell r="AD173" t="str">
            <v>有</v>
          </cell>
          <cell r="AE173" t="str">
            <v>本社にて実施</v>
          </cell>
          <cell r="AF173" t="str">
            <v>東京都港区芝浦三丁目１番21号</v>
          </cell>
          <cell r="AG173" t="str">
            <v>9時～17時</v>
          </cell>
          <cell r="AH173"/>
          <cell r="AI173"/>
          <cell r="AJ173">
            <v>2018</v>
          </cell>
          <cell r="AK173">
            <v>33606</v>
          </cell>
          <cell r="AL173">
            <v>32687</v>
          </cell>
          <cell r="AM173">
            <v>75.69</v>
          </cell>
          <cell r="AN173" t="str">
            <v>店</v>
          </cell>
          <cell r="AO173">
            <v>2021</v>
          </cell>
          <cell r="AP173">
            <v>31938</v>
          </cell>
          <cell r="AQ173">
            <v>4.96</v>
          </cell>
          <cell r="AR173">
            <v>31871</v>
          </cell>
          <cell r="AS173">
            <v>2.4900000000000002</v>
          </cell>
          <cell r="AT173">
            <v>73.42</v>
          </cell>
          <cell r="AU173" t="str">
            <v>店</v>
          </cell>
          <cell r="AV173">
            <v>2.99</v>
          </cell>
          <cell r="AW173">
            <v>2019</v>
          </cell>
          <cell r="AX173">
            <v>33005</v>
          </cell>
          <cell r="AY173">
            <v>1.78</v>
          </cell>
          <cell r="AZ173">
            <v>31616</v>
          </cell>
          <cell r="BA173">
            <v>3.27</v>
          </cell>
          <cell r="BB173">
            <v>76.58</v>
          </cell>
          <cell r="BC173" t="str">
            <v>店</v>
          </cell>
          <cell r="BD173">
            <v>-1.18</v>
          </cell>
          <cell r="BE173">
            <v>2020</v>
          </cell>
          <cell r="BF173">
            <v>30594</v>
          </cell>
          <cell r="BG173">
            <v>8.9600000000000009</v>
          </cell>
          <cell r="BH173">
            <v>28470</v>
          </cell>
          <cell r="BI173">
            <v>12.9</v>
          </cell>
          <cell r="BJ173">
            <v>72.5</v>
          </cell>
          <cell r="BK173" t="str">
            <v>店</v>
          </cell>
          <cell r="BL173">
            <v>4.21</v>
          </cell>
          <cell r="BM173">
            <v>2021</v>
          </cell>
          <cell r="BN173">
            <v>29442</v>
          </cell>
          <cell r="BO173">
            <v>12.39</v>
          </cell>
          <cell r="BP173">
            <v>29178</v>
          </cell>
          <cell r="BQ173">
            <v>10.73</v>
          </cell>
          <cell r="BR173">
            <v>69.77</v>
          </cell>
          <cell r="BS173" t="str">
            <v>店</v>
          </cell>
          <cell r="BT173">
            <v>7.82</v>
          </cell>
          <cell r="BU173" t="str">
            <v>目標を上回った</v>
          </cell>
          <cell r="BV173" t="str">
            <v>なし</v>
          </cell>
          <cell r="BW173" t="str">
            <v>ほぼ変動無し</v>
          </cell>
          <cell r="BX173" t="str">
            <v>新店、改装時の省エネ型機器の導入や運用面での節電対策により、店舗の使用電気量を抑制した。</v>
          </cell>
          <cell r="BY173">
            <v>2018</v>
          </cell>
          <cell r="BZ173"/>
          <cell r="CA173"/>
          <cell r="CB173"/>
          <cell r="CC173"/>
          <cell r="CD173">
            <v>2021</v>
          </cell>
          <cell r="CE173"/>
          <cell r="CF173" t="str">
            <v/>
          </cell>
          <cell r="CG173"/>
          <cell r="CH173" t="str">
            <v/>
          </cell>
          <cell r="CI173"/>
          <cell r="CJ173" t="str">
            <v/>
          </cell>
          <cell r="CK173"/>
          <cell r="CL173">
            <v>2019</v>
          </cell>
          <cell r="CM173"/>
        </row>
        <row r="174">
          <cell r="B174" t="str">
            <v>216</v>
          </cell>
          <cell r="C174" t="str">
            <v>株式会社クリエイトエス・ディー</v>
          </cell>
          <cell r="D174">
            <v>2019</v>
          </cell>
          <cell r="E174" t="str">
            <v>1号</v>
          </cell>
          <cell r="F174">
            <v>1060216</v>
          </cell>
          <cell r="G174">
            <v>1060216</v>
          </cell>
          <cell r="H174"/>
          <cell r="I174" t="str">
            <v>横浜市青葉区荏田西２－３－２</v>
          </cell>
          <cell r="J174" t="str">
            <v>株式会社クリエイトエス・ディー</v>
          </cell>
          <cell r="K174" t="str">
            <v>代表取締役社長　廣瀬　泰三</v>
          </cell>
          <cell r="L174" t="str">
            <v>株式会社クリエイトエス・ディー</v>
          </cell>
          <cell r="M174" t="str">
            <v>代表取締役社長　廣瀬　泰三</v>
          </cell>
          <cell r="N174" t="str">
            <v>横浜市青葉区荏田西２－３－２</v>
          </cell>
          <cell r="O174" t="str">
            <v>Ｉ 卸売・小売業</v>
          </cell>
          <cell r="P174" t="str">
            <v>６０ その他の小売業</v>
          </cell>
          <cell r="Q174" t="str">
            <v>1号</v>
          </cell>
          <cell r="R174"/>
          <cell r="S174"/>
          <cell r="T174"/>
          <cell r="U174">
            <v>6814.1278925349297</v>
          </cell>
          <cell r="V174">
            <v>136</v>
          </cell>
          <cell r="W174">
            <v>0</v>
          </cell>
          <cell r="X174"/>
          <cell r="Y174">
            <v>2019</v>
          </cell>
          <cell r="Z174">
            <v>2021</v>
          </cell>
          <cell r="AA174">
            <v>2021</v>
          </cell>
          <cell r="AB174"/>
          <cell r="AC174"/>
          <cell r="AD174" t="str">
            <v>有</v>
          </cell>
          <cell r="AE174" t="str">
            <v>株式会社クリエイトエス・ディー　本社</v>
          </cell>
          <cell r="AF174" t="str">
            <v>神奈川県横浜市青葉区荏田西2-3-2</v>
          </cell>
          <cell r="AG174" t="str">
            <v>9:00～17:00</v>
          </cell>
          <cell r="AH174"/>
          <cell r="AI174"/>
          <cell r="AJ174">
            <v>2018</v>
          </cell>
          <cell r="AK174">
            <v>10604</v>
          </cell>
          <cell r="AL174">
            <v>10420</v>
          </cell>
          <cell r="AM174">
            <v>149.56</v>
          </cell>
          <cell r="AN174" t="str">
            <v>千㎡h</v>
          </cell>
          <cell r="AO174">
            <v>2021</v>
          </cell>
          <cell r="AP174">
            <v>10285</v>
          </cell>
          <cell r="AQ174">
            <v>3</v>
          </cell>
          <cell r="AR174">
            <v>9770</v>
          </cell>
          <cell r="AS174">
            <v>6.23</v>
          </cell>
          <cell r="AT174">
            <v>144.9</v>
          </cell>
          <cell r="AU174" t="str">
            <v>千㎡h</v>
          </cell>
          <cell r="AV174">
            <v>3.11</v>
          </cell>
          <cell r="AW174">
            <v>2019</v>
          </cell>
          <cell r="AX174">
            <v>10841</v>
          </cell>
          <cell r="AY174">
            <v>-2.2400000000000002</v>
          </cell>
          <cell r="AZ174">
            <v>10360</v>
          </cell>
          <cell r="BA174">
            <v>0.56999999999999995</v>
          </cell>
          <cell r="BB174">
            <v>147.91999999999999</v>
          </cell>
          <cell r="BC174" t="str">
            <v>千㎡h</v>
          </cell>
          <cell r="BD174">
            <v>1.0900000000000001</v>
          </cell>
          <cell r="BE174">
            <v>2020</v>
          </cell>
          <cell r="BF174">
            <v>11490</v>
          </cell>
          <cell r="BG174">
            <v>-8.36</v>
          </cell>
          <cell r="BH174">
            <v>10724</v>
          </cell>
          <cell r="BI174">
            <v>-2.92</v>
          </cell>
          <cell r="BJ174">
            <v>150.02000000000001</v>
          </cell>
          <cell r="BK174" t="str">
            <v>千㎡h</v>
          </cell>
          <cell r="BL174">
            <v>-0.31</v>
          </cell>
          <cell r="BM174">
            <v>2021</v>
          </cell>
          <cell r="BN174">
            <v>11840</v>
          </cell>
          <cell r="BO174">
            <v>-11.66</v>
          </cell>
          <cell r="BP174">
            <v>11733</v>
          </cell>
          <cell r="BQ174">
            <v>-12.61</v>
          </cell>
          <cell r="BR174">
            <v>137.99</v>
          </cell>
          <cell r="BS174" t="str">
            <v>千㎡h</v>
          </cell>
          <cell r="BT174">
            <v>7.73</v>
          </cell>
          <cell r="BU174" t="str">
            <v>目標を下回った</v>
          </cell>
          <cell r="BV174" t="str">
            <v>なし</v>
          </cell>
          <cell r="BW174" t="str">
            <v>ほぼ変動無し</v>
          </cell>
          <cell r="BX174" t="str">
            <v xml:space="preserve">東京電力エナジーパートナー
基礎排出係数の影響あり
令和３年度　0.000457
令和４年度　0.000447
</v>
          </cell>
          <cell r="BY174">
            <v>2018</v>
          </cell>
          <cell r="BZ174"/>
          <cell r="CA174"/>
          <cell r="CB174"/>
          <cell r="CC174"/>
          <cell r="CD174">
            <v>2021</v>
          </cell>
          <cell r="CE174"/>
          <cell r="CF174" t="str">
            <v/>
          </cell>
          <cell r="CG174"/>
          <cell r="CH174" t="str">
            <v/>
          </cell>
          <cell r="CI174"/>
          <cell r="CJ174" t="str">
            <v/>
          </cell>
          <cell r="CK174"/>
          <cell r="CL174">
            <v>2019</v>
          </cell>
          <cell r="CM174"/>
        </row>
        <row r="175">
          <cell r="B175" t="str">
            <v>218</v>
          </cell>
          <cell r="C175" t="str">
            <v>国家公務員共済組合連合会</v>
          </cell>
          <cell r="D175">
            <v>2019</v>
          </cell>
          <cell r="E175" t="str">
            <v>1号</v>
          </cell>
          <cell r="F175">
            <v>1065218</v>
          </cell>
          <cell r="G175">
            <v>1065218</v>
          </cell>
          <cell r="H175">
            <v>44770</v>
          </cell>
          <cell r="I175" t="str">
            <v>東京都千代田区九段南１－１－１０
九段合同庁舎</v>
          </cell>
          <cell r="J175" t="str">
            <v>国家公務員共済組合連合会</v>
          </cell>
          <cell r="K175" t="str">
            <v>理 事 長　松　元　　崇</v>
          </cell>
          <cell r="L175" t="str">
            <v>国家公務員共済組合連合会</v>
          </cell>
          <cell r="M175" t="str">
            <v>理 事 長　松　元　　崇</v>
          </cell>
          <cell r="N175" t="str">
            <v>東京都千代田区九段南１－１－１０　九段合同庁舎</v>
          </cell>
          <cell r="O175" t="str">
            <v>Ｐ 医療、福祉</v>
          </cell>
          <cell r="P175" t="str">
            <v>８５ 社会保険・社会福祉・介護事業</v>
          </cell>
          <cell r="Q175" t="str">
            <v>1号</v>
          </cell>
          <cell r="R175"/>
          <cell r="S175"/>
          <cell r="T175"/>
          <cell r="U175">
            <v>5851.9704479999991</v>
          </cell>
          <cell r="V175">
            <v>3</v>
          </cell>
          <cell r="W175">
            <v>2</v>
          </cell>
          <cell r="X175"/>
          <cell r="Y175">
            <v>2019</v>
          </cell>
          <cell r="Z175">
            <v>2021</v>
          </cell>
          <cell r="AA175">
            <v>2021</v>
          </cell>
          <cell r="AB175"/>
          <cell r="AC175"/>
          <cell r="AD175" t="str">
            <v>有</v>
          </cell>
          <cell r="AE175" t="str">
            <v>国家公務員共済組合連合会　総務部</v>
          </cell>
          <cell r="AF175" t="str">
            <v>東京都千代田区九段南1-1-10</v>
          </cell>
          <cell r="AG175" t="str">
            <v>9:30～17:00（12:00～13:00を除く）</v>
          </cell>
          <cell r="AH175"/>
          <cell r="AI175"/>
          <cell r="AJ175">
            <v>2018</v>
          </cell>
          <cell r="AK175">
            <v>11331</v>
          </cell>
          <cell r="AL175">
            <v>11110</v>
          </cell>
          <cell r="AM175">
            <v>118.29</v>
          </cell>
          <cell r="AN175" t="str">
            <v>千㎡</v>
          </cell>
          <cell r="AO175">
            <v>2021</v>
          </cell>
          <cell r="AP175">
            <v>11217</v>
          </cell>
          <cell r="AQ175">
            <v>1</v>
          </cell>
          <cell r="AR175">
            <v>10998</v>
          </cell>
          <cell r="AS175">
            <v>1</v>
          </cell>
          <cell r="AT175">
            <v>117.11</v>
          </cell>
          <cell r="AU175" t="str">
            <v>千㎡</v>
          </cell>
          <cell r="AV175">
            <v>0.99</v>
          </cell>
          <cell r="AW175">
            <v>2019</v>
          </cell>
          <cell r="AX175">
            <v>11059</v>
          </cell>
          <cell r="AY175">
            <v>2.4</v>
          </cell>
          <cell r="AZ175">
            <v>10702</v>
          </cell>
          <cell r="BA175">
            <v>3.67</v>
          </cell>
          <cell r="BB175">
            <v>129.15</v>
          </cell>
          <cell r="BC175" t="str">
            <v>千㎡</v>
          </cell>
          <cell r="BD175">
            <v>-9.19</v>
          </cell>
          <cell r="BE175">
            <v>2020</v>
          </cell>
          <cell r="BF175">
            <v>11017</v>
          </cell>
          <cell r="BG175">
            <v>2.77</v>
          </cell>
          <cell r="BH175">
            <v>10280</v>
          </cell>
          <cell r="BI175">
            <v>7.47</v>
          </cell>
          <cell r="BJ175">
            <v>129.19999999999999</v>
          </cell>
          <cell r="BK175" t="str">
            <v>千㎡</v>
          </cell>
          <cell r="BL175">
            <v>-9.23</v>
          </cell>
          <cell r="BM175">
            <v>2021</v>
          </cell>
          <cell r="BN175">
            <v>10169</v>
          </cell>
          <cell r="BO175">
            <v>10.25</v>
          </cell>
          <cell r="BP175">
            <v>10207</v>
          </cell>
          <cell r="BQ175">
            <v>8.1199999999999992</v>
          </cell>
          <cell r="BR175">
            <v>119.26</v>
          </cell>
          <cell r="BS175" t="str">
            <v>千㎡</v>
          </cell>
          <cell r="BT175">
            <v>-0.83</v>
          </cell>
          <cell r="BU175" t="str">
            <v>目標を下回った</v>
          </cell>
          <cell r="BV175" t="str">
            <v>なし</v>
          </cell>
          <cell r="BW175" t="str">
            <v>ほぼ変動無し</v>
          </cell>
          <cell r="BX175" t="str">
            <v>新型コロナウイルス対策のため、窓開け換気の影響により空調用エネルギーが影響。</v>
          </cell>
          <cell r="BY175">
            <v>2018</v>
          </cell>
          <cell r="BZ175"/>
          <cell r="CA175"/>
          <cell r="CB175"/>
          <cell r="CC175"/>
          <cell r="CD175">
            <v>2021</v>
          </cell>
          <cell r="CE175"/>
          <cell r="CF175" t="str">
            <v/>
          </cell>
          <cell r="CG175"/>
          <cell r="CH175" t="str">
            <v/>
          </cell>
          <cell r="CI175"/>
          <cell r="CJ175" t="str">
            <v/>
          </cell>
          <cell r="CK175"/>
          <cell r="CL175">
            <v>2019</v>
          </cell>
          <cell r="CM175"/>
        </row>
        <row r="176">
          <cell r="B176" t="str">
            <v>219</v>
          </cell>
          <cell r="C176" t="str">
            <v>ローム株式会社</v>
          </cell>
          <cell r="D176">
            <v>2019</v>
          </cell>
          <cell r="E176" t="str">
            <v>1号</v>
          </cell>
          <cell r="F176">
            <v>1028219</v>
          </cell>
          <cell r="G176">
            <v>1028219</v>
          </cell>
          <cell r="H176"/>
          <cell r="I176" t="str">
            <v>京都市右京区西院溝崎町21</v>
          </cell>
          <cell r="J176" t="str">
            <v>ローム株式会社</v>
          </cell>
          <cell r="K176" t="str">
            <v>管理本部 総務・安全・サスティナビリティ推進担当
総務部長　山根　慎太郎</v>
          </cell>
          <cell r="L176" t="str">
            <v>ローム株式会社</v>
          </cell>
          <cell r="M176" t="str">
            <v>代表取締役社長 社長執行役員　松本　功</v>
          </cell>
          <cell r="N176" t="str">
            <v>京都市右京区西院溝崎町21</v>
          </cell>
          <cell r="O176" t="str">
            <v>Ｅ 製造業</v>
          </cell>
          <cell r="P176" t="str">
            <v>２８ 電子部品・デバイス・電子回路製造業</v>
          </cell>
          <cell r="Q176" t="str">
            <v>1号</v>
          </cell>
          <cell r="R176"/>
          <cell r="S176"/>
          <cell r="T176"/>
          <cell r="U176">
            <v>417.13647143092271</v>
          </cell>
          <cell r="V176">
            <v>1</v>
          </cell>
          <cell r="W176">
            <v>0</v>
          </cell>
          <cell r="X176"/>
          <cell r="Y176">
            <v>2019</v>
          </cell>
          <cell r="Z176">
            <v>2021</v>
          </cell>
          <cell r="AA176">
            <v>2021</v>
          </cell>
          <cell r="AB176"/>
          <cell r="AC176"/>
          <cell r="AD176" t="str">
            <v>有</v>
          </cell>
          <cell r="AE176" t="str">
            <v>ローム株式会社 横浜テクノロジーセンター　1F　守衛室受付</v>
          </cell>
          <cell r="AF176" t="str">
            <v>横浜市港北区新横浜二丁目4番地8</v>
          </cell>
          <cell r="AG176" t="str">
            <v>9：00～17：00</v>
          </cell>
          <cell r="AH176"/>
          <cell r="AI176"/>
          <cell r="AJ176">
            <v>2018</v>
          </cell>
          <cell r="AK176">
            <v>3254</v>
          </cell>
          <cell r="AL176">
            <v>3266</v>
          </cell>
          <cell r="AM176">
            <v>269.55</v>
          </cell>
          <cell r="AN176" t="str">
            <v>千延人数</v>
          </cell>
          <cell r="AO176">
            <v>2021</v>
          </cell>
          <cell r="AP176">
            <v>3205</v>
          </cell>
          <cell r="AQ176">
            <v>1.5</v>
          </cell>
          <cell r="AR176">
            <v>3129</v>
          </cell>
          <cell r="AS176">
            <v>4.1900000000000004</v>
          </cell>
          <cell r="AT176">
            <v>261.46350000000001</v>
          </cell>
          <cell r="AU176" t="str">
            <v>千延人数</v>
          </cell>
          <cell r="AV176">
            <v>3</v>
          </cell>
          <cell r="AW176">
            <v>2019</v>
          </cell>
          <cell r="AX176">
            <v>3076</v>
          </cell>
          <cell r="AY176">
            <v>5.47</v>
          </cell>
          <cell r="AZ176">
            <v>2864</v>
          </cell>
          <cell r="BA176">
            <v>12.3</v>
          </cell>
          <cell r="BB176">
            <v>283.16000000000003</v>
          </cell>
          <cell r="BC176" t="str">
            <v>千延人数</v>
          </cell>
          <cell r="BD176">
            <v>-5.05</v>
          </cell>
          <cell r="BE176">
            <v>2020</v>
          </cell>
          <cell r="BF176">
            <v>3072</v>
          </cell>
          <cell r="BG176">
            <v>5.59</v>
          </cell>
          <cell r="BH176">
            <v>2694</v>
          </cell>
          <cell r="BI176">
            <v>17.510000000000002</v>
          </cell>
          <cell r="BJ176">
            <v>293.41000000000003</v>
          </cell>
          <cell r="BK176" t="str">
            <v>千延人数</v>
          </cell>
          <cell r="BL176">
            <v>-8.86</v>
          </cell>
          <cell r="BM176">
            <v>2021</v>
          </cell>
          <cell r="BN176">
            <v>637</v>
          </cell>
          <cell r="BO176">
            <v>80.42</v>
          </cell>
          <cell r="BP176">
            <v>56</v>
          </cell>
          <cell r="BQ176">
            <v>98.28</v>
          </cell>
          <cell r="BR176">
            <v>131.69</v>
          </cell>
          <cell r="BS176" t="str">
            <v>千延人数</v>
          </cell>
          <cell r="BT176">
            <v>51.14</v>
          </cell>
          <cell r="BU176" t="str">
            <v>目標を上回った</v>
          </cell>
          <cell r="BV176" t="str">
            <v>なし</v>
          </cell>
          <cell r="BW176" t="str">
            <v>ほぼ変動無し</v>
          </cell>
          <cell r="BX176" t="str">
            <v>2021年4月から電力を100％再生可能エネルギーに切替え、温室効果ガスの大幅削減を達成しました。また、昨年度までは同一ビルに入居していた関係会社(別法人)のエネルギー使用量も合算して算出していましたが、今年度は法人毎にエネルギー使用量を分割して算出しています。</v>
          </cell>
          <cell r="BY176">
            <v>2018</v>
          </cell>
          <cell r="BZ176"/>
          <cell r="CA176"/>
          <cell r="CB176"/>
          <cell r="CC176"/>
          <cell r="CD176">
            <v>2021</v>
          </cell>
          <cell r="CE176"/>
          <cell r="CF176" t="str">
            <v/>
          </cell>
          <cell r="CG176"/>
          <cell r="CH176" t="str">
            <v/>
          </cell>
          <cell r="CI176"/>
          <cell r="CJ176" t="str">
            <v/>
          </cell>
          <cell r="CK176"/>
          <cell r="CL176">
            <v>2019</v>
          </cell>
          <cell r="CM176"/>
        </row>
        <row r="177">
          <cell r="B177" t="str">
            <v>220</v>
          </cell>
          <cell r="C177" t="str">
            <v>日産プリンス神奈川販売株式会社</v>
          </cell>
          <cell r="D177">
            <v>2019</v>
          </cell>
          <cell r="E177" t="str">
            <v>1号</v>
          </cell>
          <cell r="F177">
            <v>3059220</v>
          </cell>
          <cell r="G177">
            <v>1037222</v>
          </cell>
          <cell r="H177">
            <v>44770</v>
          </cell>
          <cell r="I177" t="str">
            <v>東京都千代田区大手町二丁目3番1号</v>
          </cell>
          <cell r="J177" t="str">
            <v>エヌ・ティ・ティ・コミュニケーションズ株式会社</v>
          </cell>
          <cell r="K177" t="str">
            <v>代表取締役社長　丸岡　亨</v>
          </cell>
          <cell r="L177" t="str">
            <v>エヌ・ティ・ティ・コミュニケーションズ株式会社</v>
          </cell>
          <cell r="M177" t="str">
            <v>代表取締役社長　丸岡　亨</v>
          </cell>
          <cell r="N177" t="str">
            <v>東京都千代田区大手町二丁目3番1号</v>
          </cell>
          <cell r="O177" t="str">
            <v>Ｇ 情報通信業</v>
          </cell>
          <cell r="P177" t="str">
            <v>３７ 通信業</v>
          </cell>
          <cell r="Q177" t="str">
            <v>1号</v>
          </cell>
          <cell r="R177"/>
          <cell r="S177"/>
          <cell r="T177"/>
          <cell r="U177">
            <v>24403.741130585997</v>
          </cell>
          <cell r="V177">
            <v>3</v>
          </cell>
          <cell r="W177">
            <v>3</v>
          </cell>
          <cell r="X177"/>
          <cell r="Y177">
            <v>2019</v>
          </cell>
          <cell r="Z177">
            <v>2021</v>
          </cell>
          <cell r="AA177">
            <v>2021</v>
          </cell>
          <cell r="AB177" t="str">
            <v>有</v>
          </cell>
          <cell r="AC177" t="str">
            <v>https://www.ntt.com/about-us/csr/en_report.html</v>
          </cell>
          <cell r="AD177"/>
          <cell r="AE177"/>
          <cell r="AF177"/>
          <cell r="AG177"/>
          <cell r="AH177"/>
          <cell r="AI177"/>
          <cell r="AJ177">
            <v>2018</v>
          </cell>
          <cell r="AK177">
            <v>48282</v>
          </cell>
          <cell r="AL177">
            <v>47877</v>
          </cell>
          <cell r="AM177">
            <v>0.71</v>
          </cell>
          <cell r="AN177" t="str">
            <v>千kWh</v>
          </cell>
          <cell r="AO177">
            <v>2021</v>
          </cell>
          <cell r="AP177">
            <v>47799</v>
          </cell>
          <cell r="AQ177">
            <v>1</v>
          </cell>
          <cell r="AR177">
            <v>47398</v>
          </cell>
          <cell r="AS177">
            <v>1</v>
          </cell>
          <cell r="AT177">
            <v>0.68869999999999998</v>
          </cell>
          <cell r="AU177" t="str">
            <v>千kWh</v>
          </cell>
          <cell r="AV177">
            <v>3</v>
          </cell>
          <cell r="AW177">
            <v>2019</v>
          </cell>
          <cell r="AX177">
            <v>49193</v>
          </cell>
          <cell r="AY177">
            <v>-1.89</v>
          </cell>
          <cell r="AZ177">
            <v>47026</v>
          </cell>
          <cell r="BA177">
            <v>1.77</v>
          </cell>
          <cell r="BB177">
            <v>0.81</v>
          </cell>
          <cell r="BC177" t="str">
            <v>千kWh</v>
          </cell>
          <cell r="BD177">
            <v>-14.09</v>
          </cell>
          <cell r="BE177">
            <v>2020</v>
          </cell>
          <cell r="BF177">
            <v>46853</v>
          </cell>
          <cell r="BG177">
            <v>2.95</v>
          </cell>
          <cell r="BH177">
            <v>43509</v>
          </cell>
          <cell r="BI177">
            <v>9.1199999999999992</v>
          </cell>
          <cell r="BJ177">
            <v>0.88</v>
          </cell>
          <cell r="BK177" t="str">
            <v>千kWh</v>
          </cell>
          <cell r="BL177">
            <v>-23.95</v>
          </cell>
          <cell r="BM177">
            <v>2021</v>
          </cell>
          <cell r="BN177">
            <v>43669</v>
          </cell>
          <cell r="BO177">
            <v>9.5500000000000007</v>
          </cell>
          <cell r="BP177">
            <v>43278</v>
          </cell>
          <cell r="BQ177">
            <v>9.6</v>
          </cell>
          <cell r="BR177">
            <v>0.83</v>
          </cell>
          <cell r="BS177" t="str">
            <v>千kWh</v>
          </cell>
          <cell r="BT177">
            <v>-16.91</v>
          </cell>
          <cell r="BU177" t="str">
            <v>目標を下回った</v>
          </cell>
          <cell r="BV177" t="str">
            <v>なし</v>
          </cell>
          <cell r="BW177" t="str">
            <v>ほぼ変動無し</v>
          </cell>
          <cell r="BX177" t="str">
            <v>・施設における電力需要が高まり、通信設備、空調ともに稼働率と電力量が増加したため。
・横浜山下ビルで2021年度に受変電設備更改に伴うエンジン運転を実施した影響で、想定しうる年間CO2排出量を超過した。</v>
          </cell>
          <cell r="BY177">
            <v>2018</v>
          </cell>
          <cell r="BZ177"/>
          <cell r="CA177"/>
          <cell r="CB177"/>
          <cell r="CC177"/>
          <cell r="CD177">
            <v>2021</v>
          </cell>
          <cell r="CE177"/>
          <cell r="CF177" t="str">
            <v/>
          </cell>
          <cell r="CG177"/>
          <cell r="CH177" t="str">
            <v/>
          </cell>
          <cell r="CI177"/>
          <cell r="CJ177" t="str">
            <v/>
          </cell>
          <cell r="CK177"/>
          <cell r="CL177">
            <v>2019</v>
          </cell>
          <cell r="CM177"/>
        </row>
        <row r="178">
          <cell r="B178" t="str">
            <v>221</v>
          </cell>
          <cell r="C178" t="str">
            <v>京浜急行電鉄株式会社</v>
          </cell>
          <cell r="D178">
            <v>2019</v>
          </cell>
          <cell r="E178" t="str">
            <v>1号</v>
          </cell>
          <cell r="F178">
            <v>1042221</v>
          </cell>
          <cell r="G178">
            <v>1042221</v>
          </cell>
          <cell r="H178">
            <v>44773</v>
          </cell>
          <cell r="I178" t="str">
            <v>横浜市西区高島１丁目２番８号</v>
          </cell>
          <cell r="J178" t="str">
            <v>京浜急行電鉄株式会社</v>
          </cell>
          <cell r="K178" t="str">
            <v>取締役社長　川俣　幸宏</v>
          </cell>
          <cell r="L178" t="str">
            <v>京浜急行電鉄株式会社</v>
          </cell>
          <cell r="M178" t="str">
            <v>取締役社長　川俣　幸宏</v>
          </cell>
          <cell r="N178" t="str">
            <v>横浜市西区高島１丁目２番８号</v>
          </cell>
          <cell r="O178" t="str">
            <v>Ｋ 不動産業、物品賃貸業</v>
          </cell>
          <cell r="P178" t="str">
            <v>６９ 不動産賃貸業・管理業</v>
          </cell>
          <cell r="Q178" t="str">
            <v>1号</v>
          </cell>
          <cell r="R178"/>
          <cell r="S178"/>
          <cell r="T178"/>
          <cell r="U178">
            <v>4812.9809700000005</v>
          </cell>
          <cell r="V178">
            <v>17</v>
          </cell>
          <cell r="W178">
            <v>2</v>
          </cell>
          <cell r="X178"/>
          <cell r="Y178">
            <v>2019</v>
          </cell>
          <cell r="Z178">
            <v>2021</v>
          </cell>
          <cell r="AA178">
            <v>2021</v>
          </cell>
          <cell r="AB178" t="str">
            <v>有</v>
          </cell>
          <cell r="AC178" t="str">
            <v>https://www.keikyu.co.jp/company/csr/report.html</v>
          </cell>
          <cell r="AD178"/>
          <cell r="AE178"/>
          <cell r="AF178"/>
          <cell r="AG178"/>
          <cell r="AH178"/>
          <cell r="AI178"/>
          <cell r="AJ178">
            <v>2018</v>
          </cell>
          <cell r="AK178">
            <v>7573</v>
          </cell>
          <cell r="AL178">
            <v>7435</v>
          </cell>
          <cell r="AM178">
            <v>52.6</v>
          </cell>
          <cell r="AN178" t="str">
            <v>千ｍ２</v>
          </cell>
          <cell r="AO178">
            <v>2021</v>
          </cell>
          <cell r="AP178">
            <v>7497</v>
          </cell>
          <cell r="AQ178">
            <v>1</v>
          </cell>
          <cell r="AR178">
            <v>7360</v>
          </cell>
          <cell r="AS178">
            <v>1</v>
          </cell>
          <cell r="AT178">
            <v>52.07</v>
          </cell>
          <cell r="AU178" t="str">
            <v>千ｍ２</v>
          </cell>
          <cell r="AV178">
            <v>1</v>
          </cell>
          <cell r="AW178">
            <v>2019</v>
          </cell>
          <cell r="AX178">
            <v>8229</v>
          </cell>
          <cell r="AY178">
            <v>-8.67</v>
          </cell>
          <cell r="AZ178">
            <v>7953</v>
          </cell>
          <cell r="BA178">
            <v>-6.97</v>
          </cell>
          <cell r="BB178">
            <v>51.08</v>
          </cell>
          <cell r="BC178" t="str">
            <v>千ｍ２</v>
          </cell>
          <cell r="BD178">
            <v>2.88</v>
          </cell>
          <cell r="BE178">
            <v>2020</v>
          </cell>
          <cell r="BF178">
            <v>8921</v>
          </cell>
          <cell r="BG178">
            <v>-17.809999999999999</v>
          </cell>
          <cell r="BH178">
            <v>8501</v>
          </cell>
          <cell r="BI178">
            <v>-14.34</v>
          </cell>
          <cell r="BJ178">
            <v>55.56</v>
          </cell>
          <cell r="BK178" t="str">
            <v>千ｍ２</v>
          </cell>
          <cell r="BL178">
            <v>-5.63</v>
          </cell>
          <cell r="BM178">
            <v>2021</v>
          </cell>
          <cell r="BN178">
            <v>8513</v>
          </cell>
          <cell r="BO178">
            <v>-12.42</v>
          </cell>
          <cell r="BP178">
            <v>8461</v>
          </cell>
          <cell r="BQ178">
            <v>-13.8</v>
          </cell>
          <cell r="BR178">
            <v>55.46</v>
          </cell>
          <cell r="BS178" t="str">
            <v>千ｍ２</v>
          </cell>
          <cell r="BT178">
            <v>-5.44</v>
          </cell>
          <cell r="BU178" t="str">
            <v>目標を上回った</v>
          </cell>
          <cell r="BV178" t="str">
            <v>なし</v>
          </cell>
          <cell r="BW178" t="str">
            <v>減</v>
          </cell>
          <cell r="BX178" t="str">
            <v>2020年度、2021年度は、新型コロナウィルス感染症の影響を受け、通常の営業ができなかったことから、エネルギー使用量が想定以上に減少した。</v>
          </cell>
          <cell r="BY178">
            <v>2018</v>
          </cell>
          <cell r="BZ178"/>
          <cell r="CA178"/>
          <cell r="CB178"/>
          <cell r="CC178"/>
          <cell r="CD178">
            <v>2021</v>
          </cell>
          <cell r="CE178"/>
          <cell r="CF178" t="str">
            <v/>
          </cell>
          <cell r="CG178"/>
          <cell r="CH178" t="str">
            <v/>
          </cell>
          <cell r="CI178"/>
          <cell r="CJ178" t="str">
            <v/>
          </cell>
          <cell r="CK178"/>
          <cell r="CL178">
            <v>2019</v>
          </cell>
          <cell r="CM178"/>
        </row>
        <row r="179">
          <cell r="B179" t="str">
            <v>222</v>
          </cell>
          <cell r="C179" t="str">
            <v>エヌ・ティ・ティ・コミュニケーションズ株式会社</v>
          </cell>
          <cell r="D179">
            <v>2019</v>
          </cell>
          <cell r="E179" t="str">
            <v>1号</v>
          </cell>
          <cell r="F179">
            <v>1037222</v>
          </cell>
          <cell r="G179">
            <v>1037222</v>
          </cell>
          <cell r="H179">
            <v>44770</v>
          </cell>
          <cell r="I179" t="str">
            <v>東京都千代田区大手町二丁目3番1号</v>
          </cell>
          <cell r="J179" t="str">
            <v>エヌ・ティ・ティ・コミュニケーションズ株式会社</v>
          </cell>
          <cell r="K179" t="str">
            <v>代表取締役社長　丸岡　亨</v>
          </cell>
          <cell r="L179" t="str">
            <v>エヌ・ティ・ティ・コミュニケーションズ株式会社</v>
          </cell>
          <cell r="M179" t="str">
            <v>代表取締役社長　丸岡　亨</v>
          </cell>
          <cell r="N179" t="str">
            <v>東京都千代田区大手町二丁目3番1号</v>
          </cell>
          <cell r="O179" t="str">
            <v>Ｇ 情報通信業</v>
          </cell>
          <cell r="P179" t="str">
            <v>３７ 通信業</v>
          </cell>
          <cell r="Q179" t="str">
            <v>1号</v>
          </cell>
          <cell r="R179"/>
          <cell r="S179"/>
          <cell r="T179"/>
          <cell r="U179">
            <v>24403.741130585997</v>
          </cell>
          <cell r="V179">
            <v>3</v>
          </cell>
          <cell r="W179">
            <v>3</v>
          </cell>
          <cell r="X179"/>
          <cell r="Y179">
            <v>2019</v>
          </cell>
          <cell r="Z179">
            <v>2021</v>
          </cell>
          <cell r="AA179">
            <v>2021</v>
          </cell>
          <cell r="AB179" t="str">
            <v>有</v>
          </cell>
          <cell r="AC179" t="str">
            <v>https://www.ntt.com/about-us/csr/en_report.html</v>
          </cell>
          <cell r="AD179"/>
          <cell r="AE179"/>
          <cell r="AF179"/>
          <cell r="AG179"/>
          <cell r="AH179"/>
          <cell r="AI179"/>
          <cell r="AJ179">
            <v>2018</v>
          </cell>
          <cell r="AK179">
            <v>48282</v>
          </cell>
          <cell r="AL179">
            <v>47877</v>
          </cell>
          <cell r="AM179">
            <v>0.71</v>
          </cell>
          <cell r="AN179" t="str">
            <v>千kWh</v>
          </cell>
          <cell r="AO179">
            <v>2021</v>
          </cell>
          <cell r="AP179">
            <v>47799</v>
          </cell>
          <cell r="AQ179">
            <v>1</v>
          </cell>
          <cell r="AR179">
            <v>47398</v>
          </cell>
          <cell r="AS179">
            <v>1</v>
          </cell>
          <cell r="AT179">
            <v>0.68869999999999998</v>
          </cell>
          <cell r="AU179" t="str">
            <v>千kWh</v>
          </cell>
          <cell r="AV179">
            <v>3</v>
          </cell>
          <cell r="AW179">
            <v>2019</v>
          </cell>
          <cell r="AX179">
            <v>49193</v>
          </cell>
          <cell r="AY179">
            <v>-1.89</v>
          </cell>
          <cell r="AZ179">
            <v>47026</v>
          </cell>
          <cell r="BA179">
            <v>1.77</v>
          </cell>
          <cell r="BB179">
            <v>0.81</v>
          </cell>
          <cell r="BC179" t="str">
            <v>千kWh</v>
          </cell>
          <cell r="BD179">
            <v>-14.09</v>
          </cell>
          <cell r="BE179">
            <v>2020</v>
          </cell>
          <cell r="BF179">
            <v>46853</v>
          </cell>
          <cell r="BG179">
            <v>2.95</v>
          </cell>
          <cell r="BH179">
            <v>43509</v>
          </cell>
          <cell r="BI179">
            <v>9.1199999999999992</v>
          </cell>
          <cell r="BJ179">
            <v>0.88</v>
          </cell>
          <cell r="BK179" t="str">
            <v>千kWh</v>
          </cell>
          <cell r="BL179">
            <v>-23.95</v>
          </cell>
          <cell r="BM179">
            <v>2021</v>
          </cell>
          <cell r="BN179">
            <v>43669</v>
          </cell>
          <cell r="BO179">
            <v>9.5500000000000007</v>
          </cell>
          <cell r="BP179">
            <v>43278</v>
          </cell>
          <cell r="BQ179">
            <v>9.6</v>
          </cell>
          <cell r="BR179">
            <v>0.83</v>
          </cell>
          <cell r="BS179" t="str">
            <v>千kWh</v>
          </cell>
          <cell r="BT179">
            <v>-16.91</v>
          </cell>
          <cell r="BU179" t="str">
            <v>目標を下回った</v>
          </cell>
          <cell r="BV179" t="str">
            <v>なし</v>
          </cell>
          <cell r="BW179" t="str">
            <v>ほぼ変動無し</v>
          </cell>
          <cell r="BX179" t="str">
            <v>・施設における電力需要が高まり、通信設備、空調ともに稼働率と電力量が増加したため。
・横浜山下ビルで2021年度に受変電設備更改に伴うエンジン運転を実施した影響で、想定しうる年間CO2排出量を超過した。</v>
          </cell>
          <cell r="BY179">
            <v>2018</v>
          </cell>
          <cell r="BZ179"/>
          <cell r="CA179"/>
          <cell r="CB179"/>
          <cell r="CC179"/>
          <cell r="CD179">
            <v>2021</v>
          </cell>
          <cell r="CE179"/>
          <cell r="CF179" t="str">
            <v/>
          </cell>
          <cell r="CG179"/>
          <cell r="CH179" t="str">
            <v/>
          </cell>
          <cell r="CI179"/>
          <cell r="CJ179" t="str">
            <v/>
          </cell>
          <cell r="CK179"/>
          <cell r="CL179">
            <v>2019</v>
          </cell>
          <cell r="CM179"/>
        </row>
        <row r="180">
          <cell r="B180" t="str">
            <v>223</v>
          </cell>
          <cell r="C180" t="str">
            <v>神奈川県内広域水道企業団</v>
          </cell>
          <cell r="D180">
            <v>2019</v>
          </cell>
          <cell r="E180" t="str">
            <v>1号</v>
          </cell>
          <cell r="F180">
            <v>1036223</v>
          </cell>
          <cell r="G180">
            <v>1036223</v>
          </cell>
          <cell r="H180">
            <v>44763</v>
          </cell>
          <cell r="I180" t="str">
            <v>神奈川県横浜市旭区矢指町１１９４番地</v>
          </cell>
          <cell r="J180" t="str">
            <v>神奈川県内広域水道企業団</v>
          </cell>
          <cell r="K180" t="str">
            <v>企業長  浅羽  義里</v>
          </cell>
          <cell r="L180" t="str">
            <v>神奈川県内広域水道企業団</v>
          </cell>
          <cell r="M180" t="str">
            <v>企業長　浅羽 義里</v>
          </cell>
          <cell r="N180" t="str">
            <v>神奈川県横浜市旭区矢指町１１９４番地</v>
          </cell>
          <cell r="O180" t="str">
            <v>Ｆ 電気・ガス・熱供給・水道業</v>
          </cell>
          <cell r="P180" t="str">
            <v>３６ 水道業</v>
          </cell>
          <cell r="Q180" t="str">
            <v>1号</v>
          </cell>
          <cell r="R180"/>
          <cell r="S180"/>
          <cell r="T180"/>
          <cell r="U180">
            <v>2138.7826320539998</v>
          </cell>
          <cell r="V180">
            <v>29</v>
          </cell>
          <cell r="W180">
            <v>1</v>
          </cell>
          <cell r="X180">
            <v>44</v>
          </cell>
          <cell r="Y180">
            <v>2019</v>
          </cell>
          <cell r="Z180">
            <v>2021</v>
          </cell>
          <cell r="AA180">
            <v>2021</v>
          </cell>
          <cell r="AB180"/>
          <cell r="AC180"/>
          <cell r="AD180" t="str">
            <v>有</v>
          </cell>
          <cell r="AE180" t="str">
            <v>神奈川県内広域水道企業団　情報公開室</v>
          </cell>
          <cell r="AF180" t="str">
            <v>神奈川県横浜市旭区矢指町１１９４番地</v>
          </cell>
          <cell r="AG180" t="str">
            <v>月曜日から金曜日まで（国民の祝日・12月29日から翌年の1月3日までは除く）の8時30分から17時15分まで（12時から13時までは除く）</v>
          </cell>
          <cell r="AH180"/>
          <cell r="AI180" t="str">
            <v xml:space="preserve"> </v>
          </cell>
          <cell r="AJ180">
            <v>2018</v>
          </cell>
          <cell r="AK180">
            <v>4135</v>
          </cell>
          <cell r="AL180">
            <v>4023</v>
          </cell>
          <cell r="AM180"/>
          <cell r="AN180"/>
          <cell r="AO180">
            <v>2021</v>
          </cell>
          <cell r="AP180">
            <v>4010</v>
          </cell>
          <cell r="AQ180">
            <v>3.02</v>
          </cell>
          <cell r="AR180">
            <v>3902</v>
          </cell>
          <cell r="AS180">
            <v>3</v>
          </cell>
          <cell r="AT180"/>
          <cell r="AU180"/>
          <cell r="AV180"/>
          <cell r="AW180">
            <v>2019</v>
          </cell>
          <cell r="AX180">
            <v>4160</v>
          </cell>
          <cell r="AY180">
            <v>-0.61</v>
          </cell>
          <cell r="AZ180">
            <v>3990</v>
          </cell>
          <cell r="BA180">
            <v>0.82</v>
          </cell>
          <cell r="BB180"/>
          <cell r="BC180" t="str">
            <v/>
          </cell>
          <cell r="BD180" t="str">
            <v/>
          </cell>
          <cell r="BE180">
            <v>2020</v>
          </cell>
          <cell r="BF180">
            <v>4008</v>
          </cell>
          <cell r="BG180">
            <v>3.07</v>
          </cell>
          <cell r="BH180">
            <v>3740</v>
          </cell>
          <cell r="BI180">
            <v>7.03</v>
          </cell>
          <cell r="BJ180"/>
          <cell r="BK180" t="str">
            <v/>
          </cell>
          <cell r="BL180" t="str">
            <v/>
          </cell>
          <cell r="BM180">
            <v>2021</v>
          </cell>
          <cell r="BN180">
            <v>3814</v>
          </cell>
          <cell r="BO180">
            <v>7.76</v>
          </cell>
          <cell r="BP180">
            <v>3742</v>
          </cell>
          <cell r="BQ180">
            <v>6.98</v>
          </cell>
          <cell r="BR180" t="str">
            <v/>
          </cell>
          <cell r="BS180" t="str">
            <v/>
          </cell>
          <cell r="BT180" t="str">
            <v/>
          </cell>
          <cell r="BU180" t="str">
            <v>目標を上回った</v>
          </cell>
          <cell r="BV180" t="str">
            <v>なし</v>
          </cell>
          <cell r="BW180" t="str">
            <v>ほぼ変動無し</v>
          </cell>
          <cell r="BX180" t="str">
            <v>・省エネ・節電取組み促進
（空気調和設備の効率的な運転管理、照明設備の効率的な運用）
・ポンプの効率的な運用等</v>
          </cell>
          <cell r="BY180">
            <v>2018</v>
          </cell>
          <cell r="BZ180"/>
          <cell r="CA180"/>
          <cell r="CB180"/>
          <cell r="CC180"/>
          <cell r="CD180">
            <v>2021</v>
          </cell>
          <cell r="CE180"/>
          <cell r="CF180" t="str">
            <v/>
          </cell>
          <cell r="CG180"/>
          <cell r="CH180" t="str">
            <v/>
          </cell>
          <cell r="CI180"/>
          <cell r="CJ180" t="str">
            <v/>
          </cell>
          <cell r="CK180"/>
          <cell r="CL180">
            <v>2019</v>
          </cell>
          <cell r="CM180"/>
        </row>
        <row r="181">
          <cell r="B181" t="str">
            <v>224</v>
          </cell>
          <cell r="C181" t="str">
            <v>麒麟麦酒株式会社</v>
          </cell>
          <cell r="D181">
            <v>2019</v>
          </cell>
          <cell r="E181" t="str">
            <v>1号</v>
          </cell>
          <cell r="F181">
            <v>1010224</v>
          </cell>
          <cell r="G181">
            <v>1010224</v>
          </cell>
          <cell r="H181">
            <v>44766</v>
          </cell>
          <cell r="I181" t="str">
            <v>横浜市鶴見区生麦一丁目17番1号</v>
          </cell>
          <cell r="J181" t="str">
            <v>麒麟麦酒株式会社</v>
          </cell>
          <cell r="K181" t="str">
            <v>横浜工場　常務執行役員工場長　九鬼 理宏</v>
          </cell>
          <cell r="L181" t="str">
            <v>麒麟麦酒株式会社</v>
          </cell>
          <cell r="M181" t="str">
            <v>代表取締役社長　堀口英樹</v>
          </cell>
          <cell r="N181" t="str">
            <v>東京都中野区中野四丁目10番2号
中野セントラルパークサウス</v>
          </cell>
          <cell r="O181" t="str">
            <v>Ｅ 製造業</v>
          </cell>
          <cell r="P181" t="str">
            <v>１０ 飲料・たばこ・飼料製造業</v>
          </cell>
          <cell r="Q181" t="str">
            <v>1号</v>
          </cell>
          <cell r="R181"/>
          <cell r="S181"/>
          <cell r="T181"/>
          <cell r="U181">
            <v>25732.431863999998</v>
          </cell>
          <cell r="V181">
            <v>2</v>
          </cell>
          <cell r="W181">
            <v>1</v>
          </cell>
          <cell r="X181"/>
          <cell r="Y181">
            <v>2019</v>
          </cell>
          <cell r="Z181">
            <v>2021</v>
          </cell>
          <cell r="AA181">
            <v>2021</v>
          </cell>
          <cell r="AB181"/>
          <cell r="AC181"/>
          <cell r="AD181" t="str">
            <v>有</v>
          </cell>
          <cell r="AE181" t="str">
            <v>麒麟麦酒株式会社横浜工場</v>
          </cell>
          <cell r="AF181" t="str">
            <v>横浜市鶴見区生麦一丁目17番1号</v>
          </cell>
          <cell r="AG181" t="str">
            <v>９：００～１７：００（工場休日を除く）</v>
          </cell>
          <cell r="AH181"/>
          <cell r="AI181"/>
          <cell r="AJ181">
            <v>2018</v>
          </cell>
          <cell r="AK181">
            <v>26825</v>
          </cell>
          <cell r="AL181">
            <v>26825</v>
          </cell>
          <cell r="AM181">
            <v>88.84</v>
          </cell>
          <cell r="AN181" t="str">
            <v>千kL</v>
          </cell>
          <cell r="AO181">
            <v>2021</v>
          </cell>
          <cell r="AP181">
            <v>26028</v>
          </cell>
          <cell r="AQ181">
            <v>2.97</v>
          </cell>
          <cell r="AR181">
            <v>26028</v>
          </cell>
          <cell r="AS181">
            <v>2.97</v>
          </cell>
          <cell r="AT181">
            <v>86.2</v>
          </cell>
          <cell r="AU181" t="str">
            <v>千kL</v>
          </cell>
          <cell r="AV181">
            <v>2.97</v>
          </cell>
          <cell r="AW181">
            <v>2019</v>
          </cell>
          <cell r="AX181">
            <v>28128</v>
          </cell>
          <cell r="AY181">
            <v>-4.8600000000000003</v>
          </cell>
          <cell r="AZ181">
            <v>28128</v>
          </cell>
          <cell r="BA181">
            <v>-4.8600000000000003</v>
          </cell>
          <cell r="BB181">
            <v>93.5</v>
          </cell>
          <cell r="BC181" t="str">
            <v>千kL</v>
          </cell>
          <cell r="BD181">
            <v>-5.25</v>
          </cell>
          <cell r="BE181">
            <v>2020</v>
          </cell>
          <cell r="BF181">
            <v>26807</v>
          </cell>
          <cell r="BG181">
            <v>0.06</v>
          </cell>
          <cell r="BH181">
            <v>26805</v>
          </cell>
          <cell r="BI181">
            <v>7.0000000000000007E-2</v>
          </cell>
          <cell r="BJ181">
            <v>91.8</v>
          </cell>
          <cell r="BK181" t="str">
            <v>千kL</v>
          </cell>
          <cell r="BL181">
            <v>-3.34</v>
          </cell>
          <cell r="BM181">
            <v>2021</v>
          </cell>
          <cell r="BN181">
            <v>23959</v>
          </cell>
          <cell r="BO181">
            <v>10.68</v>
          </cell>
          <cell r="BP181">
            <v>23890</v>
          </cell>
          <cell r="BQ181">
            <v>10.94</v>
          </cell>
          <cell r="BR181">
            <v>84.13</v>
          </cell>
          <cell r="BS181" t="str">
            <v>千kL</v>
          </cell>
          <cell r="BT181">
            <v>5.3</v>
          </cell>
          <cell r="BU181" t="str">
            <v>おおむね目標通り</v>
          </cell>
          <cell r="BV181" t="str">
            <v>なし</v>
          </cell>
          <cell r="BW181" t="str">
            <v>ほぼ変動無し</v>
          </cell>
          <cell r="BX181"/>
          <cell r="BY181">
            <v>2018</v>
          </cell>
          <cell r="BZ181"/>
          <cell r="CA181"/>
          <cell r="CB181"/>
          <cell r="CC181"/>
          <cell r="CD181">
            <v>2021</v>
          </cell>
          <cell r="CE181"/>
          <cell r="CF181" t="str">
            <v/>
          </cell>
          <cell r="CG181"/>
          <cell r="CH181" t="str">
            <v/>
          </cell>
          <cell r="CI181"/>
          <cell r="CJ181" t="str">
            <v/>
          </cell>
          <cell r="CK181"/>
          <cell r="CL181">
            <v>2019</v>
          </cell>
          <cell r="CM181"/>
        </row>
        <row r="182">
          <cell r="B182" t="str">
            <v>226</v>
          </cell>
          <cell r="C182" t="str">
            <v>横浜トヨペット株式会社</v>
          </cell>
          <cell r="D182">
            <v>2019</v>
          </cell>
          <cell r="E182" t="str">
            <v>1号3号</v>
          </cell>
          <cell r="F182">
            <v>1359226</v>
          </cell>
          <cell r="G182">
            <v>1359226</v>
          </cell>
          <cell r="H182">
            <v>44773</v>
          </cell>
          <cell r="I182" t="str">
            <v>横浜市中区山下町33番地</v>
          </cell>
          <cell r="J182" t="str">
            <v>横浜トヨペット株式会社</v>
          </cell>
          <cell r="K182" t="str">
            <v>代表取締役　宮原　漢二</v>
          </cell>
          <cell r="L182" t="str">
            <v>横浜トヨペット株式会社</v>
          </cell>
          <cell r="M182" t="str">
            <v>代表取締役　宮原 漢二</v>
          </cell>
          <cell r="N182" t="str">
            <v>横浜市中区山下町33番地</v>
          </cell>
          <cell r="O182" t="str">
            <v>Ｉ 卸売・小売業</v>
          </cell>
          <cell r="P182" t="str">
            <v>６０ その他の小売業</v>
          </cell>
          <cell r="Q182" t="str">
            <v>1号</v>
          </cell>
          <cell r="R182"/>
          <cell r="S182" t="str">
            <v>3号</v>
          </cell>
          <cell r="T182"/>
          <cell r="U182">
            <v>1537.07852163558</v>
          </cell>
          <cell r="V182">
            <v>36</v>
          </cell>
          <cell r="W182">
            <v>0</v>
          </cell>
          <cell r="X182">
            <v>401</v>
          </cell>
          <cell r="Y182">
            <v>2019</v>
          </cell>
          <cell r="Z182">
            <v>2021</v>
          </cell>
          <cell r="AA182">
            <v>2021</v>
          </cell>
          <cell r="AB182"/>
          <cell r="AC182"/>
          <cell r="AD182" t="str">
            <v>有</v>
          </cell>
          <cell r="AE182" t="str">
            <v>ウエインズビジネスサービス株式会社</v>
          </cell>
          <cell r="AF182" t="str">
            <v>横浜市保土ヶ谷区狩場町65　トヨタカローラ神奈川本社ビル内４Ｆ</v>
          </cell>
          <cell r="AG182" t="str">
            <v>9:00～17:00</v>
          </cell>
          <cell r="AH182"/>
          <cell r="AI182"/>
          <cell r="AJ182">
            <v>2018</v>
          </cell>
          <cell r="AK182">
            <v>2861</v>
          </cell>
          <cell r="AL182">
            <v>2784</v>
          </cell>
          <cell r="AM182"/>
          <cell r="AN182"/>
          <cell r="AO182">
            <v>2021</v>
          </cell>
          <cell r="AP182">
            <v>2775</v>
          </cell>
          <cell r="AQ182">
            <v>3</v>
          </cell>
          <cell r="AR182">
            <v>2700</v>
          </cell>
          <cell r="AS182">
            <v>3.01</v>
          </cell>
          <cell r="AT182"/>
          <cell r="AU182"/>
          <cell r="AV182"/>
          <cell r="AW182">
            <v>2019</v>
          </cell>
          <cell r="AX182">
            <v>2763</v>
          </cell>
          <cell r="AY182">
            <v>3.42</v>
          </cell>
          <cell r="AZ182">
            <v>2654</v>
          </cell>
          <cell r="BA182">
            <v>4.66</v>
          </cell>
          <cell r="BB182"/>
          <cell r="BC182" t="str">
            <v/>
          </cell>
          <cell r="BD182" t="str">
            <v/>
          </cell>
          <cell r="BE182">
            <v>2020</v>
          </cell>
          <cell r="BF182">
            <v>2858</v>
          </cell>
          <cell r="BG182">
            <v>0.1</v>
          </cell>
          <cell r="BH182">
            <v>2666</v>
          </cell>
          <cell r="BI182">
            <v>4.2300000000000004</v>
          </cell>
          <cell r="BJ182"/>
          <cell r="BK182" t="str">
            <v/>
          </cell>
          <cell r="BL182" t="str">
            <v/>
          </cell>
          <cell r="BM182">
            <v>2021</v>
          </cell>
          <cell r="BN182">
            <v>2706</v>
          </cell>
          <cell r="BO182">
            <v>5.41</v>
          </cell>
          <cell r="BP182">
            <v>2684</v>
          </cell>
          <cell r="BQ182">
            <v>3.59</v>
          </cell>
          <cell r="BR182"/>
          <cell r="BS182" t="str">
            <v/>
          </cell>
          <cell r="BT182" t="str">
            <v/>
          </cell>
          <cell r="BU182" t="str">
            <v/>
          </cell>
          <cell r="BV182" t="str">
            <v>なし</v>
          </cell>
          <cell r="BW182" t="str">
            <v>ほぼ変動無し</v>
          </cell>
          <cell r="BX182"/>
          <cell r="BY182">
            <v>2018</v>
          </cell>
          <cell r="BZ182">
            <v>617</v>
          </cell>
          <cell r="CA182">
            <v>617</v>
          </cell>
          <cell r="CB182"/>
          <cell r="CC182"/>
          <cell r="CD182">
            <v>2021</v>
          </cell>
          <cell r="CE182">
            <v>599</v>
          </cell>
          <cell r="CF182">
            <v>2.91</v>
          </cell>
          <cell r="CG182">
            <v>599</v>
          </cell>
          <cell r="CH182">
            <v>2.91</v>
          </cell>
          <cell r="CI182"/>
          <cell r="CJ182" t="str">
            <v/>
          </cell>
          <cell r="CK182"/>
          <cell r="CL182">
            <v>2019</v>
          </cell>
          <cell r="CM182">
            <v>553</v>
          </cell>
        </row>
        <row r="183">
          <cell r="B183" t="str">
            <v>227</v>
          </cell>
          <cell r="C183" t="str">
            <v>万葉倶楽部株式会社</v>
          </cell>
          <cell r="D183">
            <v>2019</v>
          </cell>
          <cell r="E183" t="str">
            <v>1号</v>
          </cell>
          <cell r="F183">
            <v>1078227</v>
          </cell>
          <cell r="G183">
            <v>1078227</v>
          </cell>
          <cell r="H183">
            <v>44767</v>
          </cell>
          <cell r="I183" t="str">
            <v>神奈川県小田原市栄町1-14-48</v>
          </cell>
          <cell r="J183" t="str">
            <v>万葉倶楽部株式会社</v>
          </cell>
          <cell r="K183" t="str">
            <v>代表取締役　高橋理</v>
          </cell>
          <cell r="L183" t="str">
            <v>万葉倶楽部株式会社</v>
          </cell>
          <cell r="M183" t="str">
            <v>代表取締役　高橋理</v>
          </cell>
          <cell r="N183" t="str">
            <v>横浜市中区新港2-7-1</v>
          </cell>
          <cell r="O183" t="str">
            <v>Ｎ 生活関連サービス業、娯楽業</v>
          </cell>
          <cell r="P183" t="str">
            <v>７８ 洗濯・理容・美容・浴場業</v>
          </cell>
          <cell r="Q183" t="str">
            <v>1号</v>
          </cell>
          <cell r="R183"/>
          <cell r="S183"/>
          <cell r="T183"/>
          <cell r="U183">
            <v>1810.3475579999999</v>
          </cell>
          <cell r="V183">
            <v>1</v>
          </cell>
          <cell r="W183">
            <v>1</v>
          </cell>
          <cell r="X183"/>
          <cell r="Y183">
            <v>2019</v>
          </cell>
          <cell r="Z183">
            <v>2021</v>
          </cell>
          <cell r="AA183">
            <v>2021</v>
          </cell>
          <cell r="AB183"/>
          <cell r="AC183"/>
          <cell r="AD183" t="str">
            <v>有</v>
          </cell>
          <cell r="AE183" t="str">
            <v>横浜みなとみらい万葉倶楽部</v>
          </cell>
          <cell r="AF183" t="str">
            <v>横浜市中区新港2-7-1</v>
          </cell>
          <cell r="AG183" t="str">
            <v>10～17時</v>
          </cell>
          <cell r="AH183"/>
          <cell r="AI183"/>
          <cell r="AJ183">
            <v>2018</v>
          </cell>
          <cell r="AK183">
            <v>4357</v>
          </cell>
          <cell r="AL183">
            <v>4301</v>
          </cell>
          <cell r="AM183">
            <v>7.81</v>
          </cell>
          <cell r="AN183" t="str">
            <v>千人</v>
          </cell>
          <cell r="AO183">
            <v>2021</v>
          </cell>
          <cell r="AP183">
            <v>4226</v>
          </cell>
          <cell r="AQ183">
            <v>3</v>
          </cell>
          <cell r="AR183">
            <v>4171</v>
          </cell>
          <cell r="AS183">
            <v>3.02</v>
          </cell>
          <cell r="AT183">
            <v>7.58</v>
          </cell>
          <cell r="AU183" t="str">
            <v>千人</v>
          </cell>
          <cell r="AV183">
            <v>2.94</v>
          </cell>
          <cell r="AW183">
            <v>2019</v>
          </cell>
          <cell r="AX183">
            <v>4289</v>
          </cell>
          <cell r="AY183">
            <v>1.56</v>
          </cell>
          <cell r="AZ183">
            <v>4214</v>
          </cell>
          <cell r="BA183">
            <v>2.02</v>
          </cell>
          <cell r="BB183">
            <v>7.72</v>
          </cell>
          <cell r="BC183" t="str">
            <v>千人</v>
          </cell>
          <cell r="BD183">
            <v>1.1499999999999999</v>
          </cell>
          <cell r="BE183">
            <v>2020</v>
          </cell>
          <cell r="BF183">
            <v>3142</v>
          </cell>
          <cell r="BG183">
            <v>27.88</v>
          </cell>
          <cell r="BH183">
            <v>3053</v>
          </cell>
          <cell r="BI183">
            <v>29.01</v>
          </cell>
          <cell r="BJ183">
            <v>11.42</v>
          </cell>
          <cell r="BK183" t="str">
            <v>千人</v>
          </cell>
          <cell r="BL183">
            <v>-46.23</v>
          </cell>
          <cell r="BM183">
            <v>2021</v>
          </cell>
          <cell r="BN183">
            <v>3405</v>
          </cell>
          <cell r="BO183">
            <v>21.84</v>
          </cell>
          <cell r="BP183">
            <v>3394</v>
          </cell>
          <cell r="BQ183">
            <v>21.08</v>
          </cell>
          <cell r="BR183">
            <v>11.2</v>
          </cell>
          <cell r="BS183" t="str">
            <v>千人</v>
          </cell>
          <cell r="BT183">
            <v>-43.41</v>
          </cell>
          <cell r="BU183" t="str">
            <v>目標を下回った</v>
          </cell>
          <cell r="BV183" t="str">
            <v>なし</v>
          </cell>
          <cell r="BW183" t="str">
            <v>減</v>
          </cell>
          <cell r="BX183" t="str">
            <v>コロナ禍で緊急事態宣言、まん延防止等重点処置法により入館者数-45.5％で、原単位が増加する要因となる</v>
          </cell>
          <cell r="BY183">
            <v>2018</v>
          </cell>
          <cell r="BZ183"/>
          <cell r="CA183"/>
          <cell r="CB183"/>
          <cell r="CC183"/>
          <cell r="CD183">
            <v>2021</v>
          </cell>
          <cell r="CE183"/>
          <cell r="CF183" t="str">
            <v/>
          </cell>
          <cell r="CG183"/>
          <cell r="CH183" t="str">
            <v/>
          </cell>
          <cell r="CI183"/>
          <cell r="CJ183" t="str">
            <v/>
          </cell>
          <cell r="CK183"/>
          <cell r="CL183">
            <v>2019</v>
          </cell>
          <cell r="CM183"/>
        </row>
        <row r="184">
          <cell r="B184" t="str">
            <v>228</v>
          </cell>
          <cell r="C184" t="str">
            <v>日本舗材株式会社</v>
          </cell>
          <cell r="D184">
            <v>2020</v>
          </cell>
          <cell r="E184" t="str">
            <v>1号</v>
          </cell>
          <cell r="F184">
            <v>1017228</v>
          </cell>
          <cell r="G184">
            <v>1017228</v>
          </cell>
          <cell r="H184">
            <v>44768</v>
          </cell>
          <cell r="I184" t="str">
            <v>神奈川県横浜市緑区青砥町４１５番地</v>
          </cell>
          <cell r="J184" t="str">
            <v>日本舗材株式会社</v>
          </cell>
          <cell r="K184" t="str">
            <v>代表取締役　三橋　広樹</v>
          </cell>
          <cell r="L184" t="str">
            <v>日本舗材株式会社</v>
          </cell>
          <cell r="M184" t="str">
            <v>代表取締役　三橋広樹</v>
          </cell>
          <cell r="N184" t="str">
            <v>神奈川県横浜市緑区青砥町415番地</v>
          </cell>
          <cell r="O184" t="str">
            <v>Ｅ 製造業</v>
          </cell>
          <cell r="P184" t="str">
            <v>１７ 石油製品・石炭製品製造業</v>
          </cell>
          <cell r="Q184" t="str">
            <v>1号</v>
          </cell>
          <cell r="R184"/>
          <cell r="S184"/>
          <cell r="T184"/>
          <cell r="U184">
            <v>1736.038914</v>
          </cell>
          <cell r="V184">
            <v>1</v>
          </cell>
          <cell r="W184">
            <v>1</v>
          </cell>
          <cell r="X184"/>
          <cell r="Y184">
            <v>2020</v>
          </cell>
          <cell r="Z184">
            <v>2022</v>
          </cell>
          <cell r="AA184">
            <v>2021</v>
          </cell>
          <cell r="AB184"/>
          <cell r="AC184" t="str">
            <v>http://nihonhozai.jp/kankyo</v>
          </cell>
          <cell r="AD184" t="str">
            <v>有</v>
          </cell>
          <cell r="AE184" t="str">
            <v>日本舗材株式会社　横浜工場１F</v>
          </cell>
          <cell r="AF184" t="str">
            <v>神奈川県横浜市緑区青砥町４１５番地</v>
          </cell>
          <cell r="AG184" t="str">
            <v>８時から１７時</v>
          </cell>
          <cell r="AH184"/>
          <cell r="AI184"/>
          <cell r="AJ184">
            <v>2019</v>
          </cell>
          <cell r="AK184">
            <v>4218</v>
          </cell>
          <cell r="AL184">
            <v>4169</v>
          </cell>
          <cell r="AM184"/>
          <cell r="AN184"/>
          <cell r="AO184">
            <v>2022</v>
          </cell>
          <cell r="AP184">
            <v>4176</v>
          </cell>
          <cell r="AQ184">
            <v>0.99</v>
          </cell>
          <cell r="AR184">
            <v>4126</v>
          </cell>
          <cell r="AS184">
            <v>1.03</v>
          </cell>
          <cell r="AT184"/>
          <cell r="AU184"/>
          <cell r="AV184"/>
          <cell r="AW184">
            <v>2020</v>
          </cell>
          <cell r="AX184">
            <v>3734</v>
          </cell>
          <cell r="AY184">
            <v>11.47</v>
          </cell>
          <cell r="AZ184">
            <v>3702</v>
          </cell>
          <cell r="BA184">
            <v>11.2</v>
          </cell>
          <cell r="BB184"/>
          <cell r="BC184" t="str">
            <v/>
          </cell>
          <cell r="BD184" t="str">
            <v/>
          </cell>
          <cell r="BE184">
            <v>2021</v>
          </cell>
          <cell r="BF184">
            <v>3398</v>
          </cell>
          <cell r="BG184">
            <v>19.440000000000001</v>
          </cell>
          <cell r="BH184">
            <v>3282</v>
          </cell>
          <cell r="BI184">
            <v>21.27</v>
          </cell>
          <cell r="BJ184"/>
          <cell r="BK184" t="str">
            <v/>
          </cell>
          <cell r="BL184" t="str">
            <v/>
          </cell>
          <cell r="BM184">
            <v>2022</v>
          </cell>
          <cell r="BN184"/>
          <cell r="BO184" t="str">
            <v/>
          </cell>
          <cell r="BP184" t="str">
            <v/>
          </cell>
          <cell r="BQ184" t="str">
            <v/>
          </cell>
          <cell r="BR184"/>
          <cell r="BS184" t="str">
            <v/>
          </cell>
          <cell r="BT184" t="str">
            <v/>
          </cell>
          <cell r="BU184" t="str">
            <v>目標を上回った</v>
          </cell>
          <cell r="BV184" t="str">
            <v>なし</v>
          </cell>
          <cell r="BW184" t="str">
            <v>減</v>
          </cell>
          <cell r="BX184" t="str">
            <v>基準年度に対して製造数量が減少し、それに伴いエネルギ－消費量も減少したため、CO2排出量も減少した。</v>
          </cell>
          <cell r="BY184">
            <v>2019</v>
          </cell>
          <cell r="BZ184"/>
          <cell r="CA184"/>
          <cell r="CB184"/>
          <cell r="CC184"/>
          <cell r="CD184">
            <v>2022</v>
          </cell>
          <cell r="CE184"/>
          <cell r="CF184" t="str">
            <v/>
          </cell>
          <cell r="CG184"/>
          <cell r="CH184" t="str">
            <v/>
          </cell>
          <cell r="CI184"/>
          <cell r="CJ184" t="str">
            <v/>
          </cell>
          <cell r="CK184"/>
          <cell r="CL184">
            <v>2020</v>
          </cell>
          <cell r="CM184"/>
        </row>
        <row r="185">
          <cell r="B185" t="str">
            <v>229</v>
          </cell>
          <cell r="C185" t="str">
            <v>株式会社東京リアルティ・インベストメント・マネジメント</v>
          </cell>
          <cell r="D185">
            <v>2019</v>
          </cell>
          <cell r="E185" t="str">
            <v>1号</v>
          </cell>
          <cell r="F185">
            <v>1065229</v>
          </cell>
          <cell r="G185">
            <v>1065229</v>
          </cell>
          <cell r="H185">
            <v>44771</v>
          </cell>
          <cell r="I185" t="str">
            <v>東京都中央区八重洲１－４－１６</v>
          </cell>
          <cell r="J185" t="str">
            <v>株式会社東京リアルティ・インベストメント・マネジメント</v>
          </cell>
          <cell r="K185" t="str">
            <v>代表取締役社長　城﨑　好浩</v>
          </cell>
          <cell r="L185" t="str">
            <v>株式会社東京リアルティ・インベストメント・マネジメント</v>
          </cell>
          <cell r="M185" t="str">
            <v>代表取締役社長　城﨑　好浩</v>
          </cell>
          <cell r="N185" t="str">
            <v>東京都中央区八重洲１－４－１６</v>
          </cell>
          <cell r="O185" t="str">
            <v>Ｊ 金融業・保険業</v>
          </cell>
          <cell r="P185" t="str">
            <v>６５ 金融商品取引業、商品先物取引業</v>
          </cell>
          <cell r="Q185" t="str">
            <v>1号</v>
          </cell>
          <cell r="R185"/>
          <cell r="S185"/>
          <cell r="T185"/>
          <cell r="U185">
            <v>1421.4286602960001</v>
          </cell>
          <cell r="V185">
            <v>4</v>
          </cell>
          <cell r="W185">
            <v>1</v>
          </cell>
          <cell r="X185"/>
          <cell r="Y185">
            <v>2019</v>
          </cell>
          <cell r="Z185">
            <v>2021</v>
          </cell>
          <cell r="AA185">
            <v>2021</v>
          </cell>
          <cell r="AB185"/>
          <cell r="AC185"/>
          <cell r="AD185" t="str">
            <v>有</v>
          </cell>
          <cell r="AE185" t="str">
            <v>㈱東京リアルティ・インベストメント・マネジメント</v>
          </cell>
          <cell r="AF185" t="str">
            <v>東京都中央区八重洲１－４－１６</v>
          </cell>
          <cell r="AG185" t="str">
            <v>午前９時から午後５時</v>
          </cell>
          <cell r="AH185"/>
          <cell r="AI185"/>
          <cell r="AJ185">
            <v>2018</v>
          </cell>
          <cell r="AK185">
            <v>2805</v>
          </cell>
          <cell r="AL185">
            <v>2877</v>
          </cell>
          <cell r="AM185">
            <v>74.94</v>
          </cell>
          <cell r="AN185" t="str">
            <v>千㎡</v>
          </cell>
          <cell r="AO185">
            <v>2021</v>
          </cell>
          <cell r="AP185">
            <v>2721</v>
          </cell>
          <cell r="AQ185">
            <v>2.99</v>
          </cell>
          <cell r="AR185">
            <v>2791</v>
          </cell>
          <cell r="AS185">
            <v>2.98</v>
          </cell>
          <cell r="AT185">
            <v>72.69</v>
          </cell>
          <cell r="AU185" t="str">
            <v>千㎡</v>
          </cell>
          <cell r="AV185">
            <v>3</v>
          </cell>
          <cell r="AW185">
            <v>2019</v>
          </cell>
          <cell r="AX185">
            <v>2726</v>
          </cell>
          <cell r="AY185">
            <v>2.81</v>
          </cell>
          <cell r="AZ185">
            <v>2791</v>
          </cell>
          <cell r="BA185">
            <v>2.98</v>
          </cell>
          <cell r="BB185">
            <v>71.430000000000007</v>
          </cell>
          <cell r="BC185" t="str">
            <v>千㎡</v>
          </cell>
          <cell r="BD185">
            <v>4.68</v>
          </cell>
          <cell r="BE185">
            <v>2020</v>
          </cell>
          <cell r="BF185">
            <v>2610</v>
          </cell>
          <cell r="BG185">
            <v>6.95</v>
          </cell>
          <cell r="BH185">
            <v>2569</v>
          </cell>
          <cell r="BI185">
            <v>10.7</v>
          </cell>
          <cell r="BJ185">
            <v>68.5</v>
          </cell>
          <cell r="BK185" t="str">
            <v>千㎡</v>
          </cell>
          <cell r="BL185">
            <v>8.59</v>
          </cell>
          <cell r="BM185">
            <v>2021</v>
          </cell>
          <cell r="BN185">
            <v>2420</v>
          </cell>
          <cell r="BO185">
            <v>13.72</v>
          </cell>
          <cell r="BP185">
            <v>2143</v>
          </cell>
          <cell r="BQ185">
            <v>25.51</v>
          </cell>
          <cell r="BR185">
            <v>63.81</v>
          </cell>
          <cell r="BS185" t="str">
            <v>千㎡</v>
          </cell>
          <cell r="BT185">
            <v>14.85</v>
          </cell>
          <cell r="BU185" t="str">
            <v>目標を上回った</v>
          </cell>
          <cell r="BV185" t="str">
            <v>なし</v>
          </cell>
          <cell r="BW185" t="str">
            <v>減</v>
          </cell>
          <cell r="BX185" t="str">
            <v>省エネに対する各種取組を行った。
またコロナ禍により、在宅勤務が増え、消費電力が減少した可能性がある。</v>
          </cell>
          <cell r="BY185">
            <v>2018</v>
          </cell>
          <cell r="BZ185"/>
          <cell r="CA185"/>
          <cell r="CB185"/>
          <cell r="CC185"/>
          <cell r="CD185">
            <v>2021</v>
          </cell>
          <cell r="CE185"/>
          <cell r="CF185" t="str">
            <v/>
          </cell>
          <cell r="CG185"/>
          <cell r="CH185" t="str">
            <v/>
          </cell>
          <cell r="CI185"/>
          <cell r="CJ185" t="str">
            <v/>
          </cell>
          <cell r="CK185"/>
          <cell r="CL185">
            <v>2019</v>
          </cell>
          <cell r="CM185"/>
        </row>
        <row r="186">
          <cell r="B186" t="str">
            <v>230</v>
          </cell>
          <cell r="C186" t="str">
            <v>株式会社横浜銀行</v>
          </cell>
          <cell r="D186">
            <v>2019</v>
          </cell>
          <cell r="E186" t="str">
            <v>1号</v>
          </cell>
          <cell r="F186">
            <v>1062230</v>
          </cell>
          <cell r="G186">
            <v>1062230</v>
          </cell>
          <cell r="H186">
            <v>44771</v>
          </cell>
          <cell r="I186" t="str">
            <v>神奈川県横浜市西区みなとみらい３丁目１番１号</v>
          </cell>
          <cell r="J186" t="str">
            <v>株式会社横浜銀行</v>
          </cell>
          <cell r="K186" t="str">
            <v>代表取締役　片岡　達也</v>
          </cell>
          <cell r="L186" t="str">
            <v>株式会社横浜銀行</v>
          </cell>
          <cell r="M186" t="str">
            <v>代表取締役　片岡　達也</v>
          </cell>
          <cell r="N186" t="str">
            <v>神奈川県横浜市西区みなとみらい３丁目１番１号</v>
          </cell>
          <cell r="O186" t="str">
            <v>Ｊ 金融業・保険業</v>
          </cell>
          <cell r="P186" t="str">
            <v>６２ 銀行業</v>
          </cell>
          <cell r="Q186" t="str">
            <v>1号</v>
          </cell>
          <cell r="R186"/>
          <cell r="S186"/>
          <cell r="T186"/>
          <cell r="U186">
            <v>7302.1281413090892</v>
          </cell>
          <cell r="V186">
            <v>104</v>
          </cell>
          <cell r="W186">
            <v>2</v>
          </cell>
          <cell r="X186"/>
          <cell r="Y186">
            <v>2019</v>
          </cell>
          <cell r="Z186">
            <v>2021</v>
          </cell>
          <cell r="AA186">
            <v>2021</v>
          </cell>
          <cell r="AB186"/>
          <cell r="AC186"/>
          <cell r="AD186"/>
          <cell r="AE186"/>
          <cell r="AF186"/>
          <cell r="AG186"/>
          <cell r="AH186" t="str">
            <v>有</v>
          </cell>
          <cell r="AI186" t="str">
            <v>横浜銀行人財部（045-225-1551）への照会による</v>
          </cell>
          <cell r="AJ186">
            <v>2018</v>
          </cell>
          <cell r="AK186">
            <v>14419</v>
          </cell>
          <cell r="AL186">
            <v>14183</v>
          </cell>
          <cell r="AM186">
            <v>69.08</v>
          </cell>
          <cell r="AN186" t="str">
            <v>千㎡</v>
          </cell>
          <cell r="AO186">
            <v>2021</v>
          </cell>
          <cell r="AP186">
            <v>13990</v>
          </cell>
          <cell r="AQ186">
            <v>2.97</v>
          </cell>
          <cell r="AR186">
            <v>13758</v>
          </cell>
          <cell r="AS186">
            <v>2.99</v>
          </cell>
          <cell r="AT186">
            <v>66.989999999999995</v>
          </cell>
          <cell r="AU186" t="str">
            <v>千㎡</v>
          </cell>
          <cell r="AV186">
            <v>3.02</v>
          </cell>
          <cell r="AW186">
            <v>2019</v>
          </cell>
          <cell r="AX186">
            <v>14094</v>
          </cell>
          <cell r="AY186">
            <v>2.25</v>
          </cell>
          <cell r="AZ186">
            <v>13557</v>
          </cell>
          <cell r="BA186">
            <v>4.41</v>
          </cell>
          <cell r="BB186">
            <v>68.569999999999993</v>
          </cell>
          <cell r="BC186" t="str">
            <v>千㎡</v>
          </cell>
          <cell r="BD186">
            <v>0.73</v>
          </cell>
          <cell r="BE186">
            <v>2020</v>
          </cell>
          <cell r="BF186">
            <v>14207</v>
          </cell>
          <cell r="BG186">
            <v>1.47</v>
          </cell>
          <cell r="BH186">
            <v>13296</v>
          </cell>
          <cell r="BI186">
            <v>6.25</v>
          </cell>
          <cell r="BJ186">
            <v>69.45</v>
          </cell>
          <cell r="BK186" t="str">
            <v>千㎡</v>
          </cell>
          <cell r="BL186">
            <v>-0.54</v>
          </cell>
          <cell r="BM186">
            <v>2021</v>
          </cell>
          <cell r="BN186">
            <v>12823</v>
          </cell>
          <cell r="BO186">
            <v>11.06</v>
          </cell>
          <cell r="BP186">
            <v>10214</v>
          </cell>
          <cell r="BQ186">
            <v>27.98</v>
          </cell>
          <cell r="BR186">
            <v>62.75</v>
          </cell>
          <cell r="BS186" t="str">
            <v>千㎡</v>
          </cell>
          <cell r="BT186">
            <v>9.16</v>
          </cell>
          <cell r="BU186" t="str">
            <v>目標を上回った</v>
          </cell>
          <cell r="BV186" t="str">
            <v>なし</v>
          </cell>
          <cell r="BW186" t="str">
            <v>減</v>
          </cell>
          <cell r="BX186" t="str">
            <v xml:space="preserve">支店の統廃合により事業活動量が減少。
</v>
          </cell>
          <cell r="BY186">
            <v>2018</v>
          </cell>
          <cell r="BZ186"/>
          <cell r="CA186"/>
          <cell r="CB186"/>
          <cell r="CC186"/>
          <cell r="CD186">
            <v>2021</v>
          </cell>
          <cell r="CE186"/>
          <cell r="CF186" t="str">
            <v/>
          </cell>
          <cell r="CG186"/>
          <cell r="CH186" t="str">
            <v/>
          </cell>
          <cell r="CI186"/>
          <cell r="CJ186" t="str">
            <v/>
          </cell>
          <cell r="CK186"/>
          <cell r="CL186">
            <v>2019</v>
          </cell>
          <cell r="CM186"/>
        </row>
        <row r="187">
          <cell r="B187" t="str">
            <v>231</v>
          </cell>
          <cell r="C187" t="str">
            <v>株式会社阪急商業開発</v>
          </cell>
          <cell r="D187">
            <v>2019</v>
          </cell>
          <cell r="E187" t="str">
            <v>1号</v>
          </cell>
          <cell r="F187">
            <v>1069231</v>
          </cell>
          <cell r="G187">
            <v>1069231</v>
          </cell>
          <cell r="H187">
            <v>44764</v>
          </cell>
          <cell r="I187" t="str">
            <v>大阪府大阪市西成区花園南1-4-4</v>
          </cell>
          <cell r="J187" t="str">
            <v>株式会社阪急商業開発</v>
          </cell>
          <cell r="K187" t="str">
            <v>取締役社長　細井和則</v>
          </cell>
          <cell r="L187" t="str">
            <v>株式会社阪急商業開発</v>
          </cell>
          <cell r="M187" t="str">
            <v>取締役社長　細井和則</v>
          </cell>
          <cell r="N187" t="str">
            <v>横浜市都筑区中川中央１－３１－１－２</v>
          </cell>
          <cell r="O187" t="str">
            <v>Ｋ 不動産業、物品賃貸業</v>
          </cell>
          <cell r="P187" t="str">
            <v>６９ 不動産賃貸業・管理業</v>
          </cell>
          <cell r="Q187" t="str">
            <v>1号</v>
          </cell>
          <cell r="R187"/>
          <cell r="S187"/>
          <cell r="T187"/>
          <cell r="U187">
            <v>2314.9134286019998</v>
          </cell>
          <cell r="V187">
            <v>1</v>
          </cell>
          <cell r="W187">
            <v>1</v>
          </cell>
          <cell r="X187"/>
          <cell r="Y187">
            <v>2019</v>
          </cell>
          <cell r="Z187">
            <v>2021</v>
          </cell>
          <cell r="AA187">
            <v>2021</v>
          </cell>
          <cell r="AB187"/>
          <cell r="AC187"/>
          <cell r="AD187" t="str">
            <v>有</v>
          </cell>
          <cell r="AE187" t="str">
            <v>阪急商業開発　港北事業部</v>
          </cell>
          <cell r="AF187" t="str">
            <v>横浜市都筑区中川中央1-31-1-2  5F事務所</v>
          </cell>
          <cell r="AG187" t="str">
            <v>午前１０時から午後５時</v>
          </cell>
          <cell r="AH187"/>
          <cell r="AI187"/>
          <cell r="AJ187">
            <v>2018</v>
          </cell>
          <cell r="AK187">
            <v>4821</v>
          </cell>
          <cell r="AL187">
            <v>4695</v>
          </cell>
          <cell r="AM187">
            <v>12.03</v>
          </cell>
          <cell r="AN187" t="str">
            <v>百万㎡・ｈ</v>
          </cell>
          <cell r="AO187">
            <v>2021</v>
          </cell>
          <cell r="AP187">
            <v>4749</v>
          </cell>
          <cell r="AQ187">
            <v>1.49</v>
          </cell>
          <cell r="AR187">
            <v>4406</v>
          </cell>
          <cell r="AS187">
            <v>6.15</v>
          </cell>
          <cell r="AT187">
            <v>11.85</v>
          </cell>
          <cell r="AU187" t="str">
            <v>百万㎡・ｈ</v>
          </cell>
          <cell r="AV187">
            <v>1.49</v>
          </cell>
          <cell r="AW187">
            <v>2019</v>
          </cell>
          <cell r="AX187">
            <v>4698</v>
          </cell>
          <cell r="AY187">
            <v>2.5499999999999998</v>
          </cell>
          <cell r="AZ187">
            <v>4511</v>
          </cell>
          <cell r="BA187">
            <v>3.91</v>
          </cell>
          <cell r="BB187">
            <v>11.7</v>
          </cell>
          <cell r="BC187" t="str">
            <v>百万㎡・ｈ</v>
          </cell>
          <cell r="BD187">
            <v>2.74</v>
          </cell>
          <cell r="BE187">
            <v>2020</v>
          </cell>
          <cell r="BF187">
            <v>3853</v>
          </cell>
          <cell r="BG187">
            <v>20.07</v>
          </cell>
          <cell r="BH187">
            <v>3605</v>
          </cell>
          <cell r="BI187">
            <v>23.21</v>
          </cell>
          <cell r="BJ187">
            <v>9.17</v>
          </cell>
          <cell r="BK187" t="str">
            <v>百万㎡・ｈ</v>
          </cell>
          <cell r="BL187">
            <v>23.77</v>
          </cell>
          <cell r="BM187">
            <v>2021</v>
          </cell>
          <cell r="BN187">
            <v>4055</v>
          </cell>
          <cell r="BO187">
            <v>15.88</v>
          </cell>
          <cell r="BP187">
            <v>4021</v>
          </cell>
          <cell r="BQ187">
            <v>14.35</v>
          </cell>
          <cell r="BR187">
            <v>9.65</v>
          </cell>
          <cell r="BS187" t="str">
            <v>百万㎡・ｈ</v>
          </cell>
          <cell r="BT187">
            <v>19.78</v>
          </cell>
          <cell r="BU187" t="str">
            <v>目標を上回った</v>
          </cell>
          <cell r="BV187" t="str">
            <v>なし</v>
          </cell>
          <cell r="BW187" t="str">
            <v>ほぼ変動無し</v>
          </cell>
          <cell r="BX187" t="str">
            <v>2020年度冷暖房装置更新(外部事業者)により冷暖房　　　　841.2ｔ-CO2削減出来ました。</v>
          </cell>
          <cell r="BY187">
            <v>2018</v>
          </cell>
          <cell r="BZ187"/>
          <cell r="CA187"/>
          <cell r="CB187"/>
          <cell r="CC187" t="str">
            <v>百万㎡・ｈ</v>
          </cell>
          <cell r="CD187">
            <v>2021</v>
          </cell>
          <cell r="CE187"/>
          <cell r="CF187" t="str">
            <v/>
          </cell>
          <cell r="CG187"/>
          <cell r="CH187" t="str">
            <v/>
          </cell>
          <cell r="CI187"/>
          <cell r="CJ187" t="str">
            <v/>
          </cell>
          <cell r="CK187"/>
          <cell r="CL187">
            <v>2019</v>
          </cell>
          <cell r="CM187"/>
        </row>
        <row r="188">
          <cell r="B188" t="str">
            <v>232</v>
          </cell>
          <cell r="C188" t="str">
            <v>西武鉄道株式会社</v>
          </cell>
          <cell r="D188">
            <v>2019</v>
          </cell>
          <cell r="E188" t="str">
            <v>1号</v>
          </cell>
          <cell r="F188">
            <v>1042232</v>
          </cell>
          <cell r="G188">
            <v>1042232</v>
          </cell>
          <cell r="H188">
            <v>44773</v>
          </cell>
          <cell r="I188" t="str">
            <v>埼玉県所沢市くすのき台一丁目11番地の1</v>
          </cell>
          <cell r="J188" t="str">
            <v>西武鉄道株式会社</v>
          </cell>
          <cell r="K188" t="str">
            <v>取締役社長  喜多村　樹美男</v>
          </cell>
          <cell r="L188" t="str">
            <v>西武鉄道株式会社</v>
          </cell>
          <cell r="M188" t="str">
            <v>取締役社長  喜多村　樹美男</v>
          </cell>
          <cell r="N188" t="str">
            <v>埼玉県所沢市くすのき台一丁目11番地の1</v>
          </cell>
          <cell r="O188" t="str">
            <v>Ｈ 運輸業、郵便業</v>
          </cell>
          <cell r="P188" t="str">
            <v>４２ 鉄道業</v>
          </cell>
          <cell r="Q188" t="str">
            <v>1号</v>
          </cell>
          <cell r="R188"/>
          <cell r="S188"/>
          <cell r="T188"/>
          <cell r="U188">
            <v>1330.7683860000002</v>
          </cell>
          <cell r="V188">
            <v>4</v>
          </cell>
          <cell r="W188">
            <v>1</v>
          </cell>
          <cell r="X188"/>
          <cell r="Y188">
            <v>2019</v>
          </cell>
          <cell r="Z188">
            <v>2021</v>
          </cell>
          <cell r="AA188">
            <v>2021</v>
          </cell>
          <cell r="AB188" t="str">
            <v>有</v>
          </cell>
          <cell r="AC188" t="str">
            <v>https://www.seiburailway.jp/company/sustainabilityactions/energyusage/</v>
          </cell>
          <cell r="AD188"/>
          <cell r="AE188"/>
          <cell r="AF188"/>
          <cell r="AG188"/>
          <cell r="AH188"/>
          <cell r="AI188"/>
          <cell r="AJ188">
            <v>2018</v>
          </cell>
          <cell r="AK188">
            <v>4317</v>
          </cell>
          <cell r="AL188">
            <v>4199</v>
          </cell>
          <cell r="AM188">
            <v>61.15</v>
          </cell>
          <cell r="AN188" t="str">
            <v>千㎡</v>
          </cell>
          <cell r="AO188">
            <v>2021</v>
          </cell>
          <cell r="AP188">
            <v>4187</v>
          </cell>
          <cell r="AQ188">
            <v>3.01</v>
          </cell>
          <cell r="AR188">
            <v>4073</v>
          </cell>
          <cell r="AS188">
            <v>3</v>
          </cell>
          <cell r="AT188">
            <v>59.32</v>
          </cell>
          <cell r="AU188" t="str">
            <v>千㎡</v>
          </cell>
          <cell r="AV188">
            <v>2.99</v>
          </cell>
          <cell r="AW188">
            <v>2019</v>
          </cell>
          <cell r="AX188">
            <v>3856</v>
          </cell>
          <cell r="AY188">
            <v>10.67</v>
          </cell>
          <cell r="AZ188">
            <v>3697</v>
          </cell>
          <cell r="BA188">
            <v>11.95</v>
          </cell>
          <cell r="BB188">
            <v>54.62</v>
          </cell>
          <cell r="BC188" t="str">
            <v>千㎡</v>
          </cell>
          <cell r="BD188">
            <v>10.67</v>
          </cell>
          <cell r="BE188">
            <v>2020</v>
          </cell>
          <cell r="BF188">
            <v>3475</v>
          </cell>
          <cell r="BG188">
            <v>19.5</v>
          </cell>
          <cell r="BH188">
            <v>3239</v>
          </cell>
          <cell r="BI188">
            <v>22.86</v>
          </cell>
          <cell r="BJ188">
            <v>49.22</v>
          </cell>
          <cell r="BK188" t="str">
            <v>千㎡</v>
          </cell>
          <cell r="BL188">
            <v>19.5</v>
          </cell>
          <cell r="BM188">
            <v>2021</v>
          </cell>
          <cell r="BN188">
            <v>2369</v>
          </cell>
          <cell r="BO188">
            <v>45.12</v>
          </cell>
          <cell r="BP188">
            <v>2348</v>
          </cell>
          <cell r="BQ188">
            <v>44.08</v>
          </cell>
          <cell r="BR188">
            <v>38.950000000000003</v>
          </cell>
          <cell r="BS188" t="str">
            <v>千㎡</v>
          </cell>
          <cell r="BT188">
            <v>36.299999999999997</v>
          </cell>
          <cell r="BU188" t="str">
            <v>目標を上回った</v>
          </cell>
          <cell r="BV188" t="str">
            <v>なし</v>
          </cell>
          <cell r="BW188" t="str">
            <v>減</v>
          </cell>
          <cell r="BX188"/>
          <cell r="BY188">
            <v>2018</v>
          </cell>
          <cell r="BZ188"/>
          <cell r="CA188"/>
          <cell r="CB188"/>
          <cell r="CC188"/>
          <cell r="CD188">
            <v>2021</v>
          </cell>
          <cell r="CE188"/>
          <cell r="CF188" t="str">
            <v/>
          </cell>
          <cell r="CG188"/>
          <cell r="CH188" t="str">
            <v/>
          </cell>
          <cell r="CI188"/>
          <cell r="CJ188" t="str">
            <v/>
          </cell>
          <cell r="CK188"/>
          <cell r="CL188">
            <v>2019</v>
          </cell>
          <cell r="CM188"/>
        </row>
        <row r="189">
          <cell r="B189" t="str">
            <v>233</v>
          </cell>
          <cell r="C189" t="str">
            <v>横浜市</v>
          </cell>
          <cell r="D189">
            <v>2019</v>
          </cell>
          <cell r="E189" t="str">
            <v>1号3号</v>
          </cell>
          <cell r="F189">
            <v>1398233</v>
          </cell>
          <cell r="G189">
            <v>1398233</v>
          </cell>
          <cell r="H189">
            <v>44771</v>
          </cell>
          <cell r="I189" t="str">
            <v>神奈川県横浜市中区本町6丁目50番地の10</v>
          </cell>
          <cell r="J189" t="str">
            <v>横浜市</v>
          </cell>
          <cell r="K189" t="str">
            <v>市長　山中 竹春</v>
          </cell>
          <cell r="L189" t="str">
            <v>横浜市</v>
          </cell>
          <cell r="M189" t="str">
            <v>市長　山中 竹春</v>
          </cell>
          <cell r="N189" t="str">
            <v>神奈川県横浜市中区本町6丁目50番地の10</v>
          </cell>
          <cell r="O189" t="str">
            <v>Ｓ 公務（他に分類されるものを除く）</v>
          </cell>
          <cell r="P189" t="str">
            <v>９８ 地方公務</v>
          </cell>
          <cell r="Q189" t="str">
            <v>1号</v>
          </cell>
          <cell r="R189"/>
          <cell r="S189" t="str">
            <v>3号</v>
          </cell>
          <cell r="T189"/>
          <cell r="U189">
            <v>122574.81162378719</v>
          </cell>
          <cell r="V189">
            <v>4254</v>
          </cell>
          <cell r="W189">
            <v>34</v>
          </cell>
          <cell r="X189">
            <v>2037</v>
          </cell>
          <cell r="Y189">
            <v>2019</v>
          </cell>
          <cell r="Z189">
            <v>2021</v>
          </cell>
          <cell r="AA189">
            <v>2021</v>
          </cell>
          <cell r="AB189" t="str">
            <v>有</v>
          </cell>
          <cell r="AC189" t="str">
            <v>https://www.city.yokohama.lg.jp/kurashi/machizukuri-kankyo/ondanka/etc/shiyakusho/keikakushokouhyou.html</v>
          </cell>
          <cell r="AD189"/>
          <cell r="AE189"/>
          <cell r="AF189"/>
          <cell r="AG189"/>
          <cell r="AH189"/>
          <cell r="AI189"/>
          <cell r="AJ189">
            <v>2018</v>
          </cell>
          <cell r="AK189">
            <v>226468</v>
          </cell>
          <cell r="AL189">
            <v>242899</v>
          </cell>
          <cell r="AM189"/>
          <cell r="AN189"/>
          <cell r="AO189">
            <v>2021</v>
          </cell>
          <cell r="AP189">
            <v>223024</v>
          </cell>
          <cell r="AQ189">
            <v>1.52</v>
          </cell>
          <cell r="AR189">
            <v>239191</v>
          </cell>
          <cell r="AS189">
            <v>1.52</v>
          </cell>
          <cell r="AT189"/>
          <cell r="AU189"/>
          <cell r="AV189"/>
          <cell r="AW189">
            <v>2019</v>
          </cell>
          <cell r="AX189">
            <v>223412.04585159701</v>
          </cell>
          <cell r="AY189">
            <v>1.34</v>
          </cell>
          <cell r="AZ189">
            <v>229851</v>
          </cell>
          <cell r="BA189">
            <v>5.37</v>
          </cell>
          <cell r="BB189"/>
          <cell r="BC189" t="str">
            <v/>
          </cell>
          <cell r="BD189" t="str">
            <v/>
          </cell>
          <cell r="BE189">
            <v>2020</v>
          </cell>
          <cell r="BF189">
            <v>217298.38793249172</v>
          </cell>
          <cell r="BG189">
            <v>4.04</v>
          </cell>
          <cell r="BH189">
            <v>233352.49403161285</v>
          </cell>
          <cell r="BI189">
            <v>3.93</v>
          </cell>
          <cell r="BJ189"/>
          <cell r="BK189" t="str">
            <v/>
          </cell>
          <cell r="BL189" t="str">
            <v/>
          </cell>
          <cell r="BM189">
            <v>2021</v>
          </cell>
          <cell r="BN189">
            <v>193248.03568763568</v>
          </cell>
          <cell r="BO189">
            <v>14.66</v>
          </cell>
          <cell r="BP189">
            <v>239057.57031436401</v>
          </cell>
          <cell r="BQ189">
            <v>1.58</v>
          </cell>
          <cell r="BR189"/>
          <cell r="BS189" t="str">
            <v/>
          </cell>
          <cell r="BT189" t="str">
            <v/>
          </cell>
          <cell r="BU189" t="str">
            <v>目標を上回った</v>
          </cell>
          <cell r="BV189" t="str">
            <v>なし</v>
          </cell>
          <cell r="BW189" t="str">
            <v>減</v>
          </cell>
          <cell r="BX189" t="str">
            <v>新型コロナウィルス感染症対策に伴う市民利用施設における運用時間の短縮の影響により活動量が減少し、ESCO事業の継続実施及びLED等高効率照明の導入推進等による省エネの取組により目標を上回った。</v>
          </cell>
          <cell r="BY189">
            <v>2018</v>
          </cell>
          <cell r="BZ189">
            <v>8727</v>
          </cell>
          <cell r="CA189">
            <v>8727</v>
          </cell>
          <cell r="CB189"/>
          <cell r="CC189"/>
          <cell r="CD189">
            <v>2021</v>
          </cell>
          <cell r="CE189">
            <v>8557</v>
          </cell>
          <cell r="CF189">
            <v>1.94</v>
          </cell>
          <cell r="CG189">
            <v>8557</v>
          </cell>
          <cell r="CH189">
            <v>1.94</v>
          </cell>
          <cell r="CI189"/>
          <cell r="CJ189" t="str">
            <v/>
          </cell>
          <cell r="CK189"/>
          <cell r="CL189">
            <v>2019</v>
          </cell>
          <cell r="CM189">
            <v>8694</v>
          </cell>
        </row>
        <row r="190">
          <cell r="B190" t="str">
            <v>234</v>
          </cell>
          <cell r="C190" t="str">
            <v>株式会社JVCケンウッド</v>
          </cell>
          <cell r="D190">
            <v>2019</v>
          </cell>
          <cell r="E190" t="str">
            <v>1号</v>
          </cell>
          <cell r="F190">
            <v>1030234</v>
          </cell>
          <cell r="G190">
            <v>1030234</v>
          </cell>
          <cell r="H190">
            <v>44763</v>
          </cell>
          <cell r="I190" t="str">
            <v>横浜市神奈川区守屋町3丁目12番地</v>
          </cell>
          <cell r="J190" t="str">
            <v>株式会社JVCケンウッド</v>
          </cell>
          <cell r="K190" t="str">
            <v>代表取締役社長　江口　祥一郎</v>
          </cell>
          <cell r="L190" t="str">
            <v>株式会社JVCケンウッド</v>
          </cell>
          <cell r="M190" t="str">
            <v>代表取締役社長　江口　祥一郎</v>
          </cell>
          <cell r="N190" t="str">
            <v>横浜市神奈川区守屋町3丁目12番地</v>
          </cell>
          <cell r="O190" t="str">
            <v>Ｅ 製造業</v>
          </cell>
          <cell r="P190" t="str">
            <v>３０ 情報通信機械器具製造業</v>
          </cell>
          <cell r="Q190" t="str">
            <v>1号</v>
          </cell>
          <cell r="R190"/>
          <cell r="S190"/>
          <cell r="T190"/>
          <cell r="U190">
            <v>2182.5876359999997</v>
          </cell>
          <cell r="V190">
            <v>2</v>
          </cell>
          <cell r="W190">
            <v>2</v>
          </cell>
          <cell r="X190"/>
          <cell r="Y190">
            <v>2019</v>
          </cell>
          <cell r="Z190">
            <v>2021</v>
          </cell>
          <cell r="AA190">
            <v>2021</v>
          </cell>
          <cell r="AB190"/>
          <cell r="AC190"/>
          <cell r="AD190" t="str">
            <v>有</v>
          </cell>
          <cell r="AE190" t="str">
            <v>株式会社JVCケンウッド　本社・横浜事業所　通用門</v>
          </cell>
          <cell r="AF190" t="str">
            <v>横浜市神奈川区守屋町3丁目12番地</v>
          </cell>
          <cell r="AG190" t="str">
            <v>午前9：00～午後5：00</v>
          </cell>
          <cell r="AH190"/>
          <cell r="AI190"/>
          <cell r="AJ190">
            <v>2018</v>
          </cell>
          <cell r="AK190">
            <v>4759</v>
          </cell>
          <cell r="AL190">
            <v>4630</v>
          </cell>
          <cell r="AM190">
            <v>82.68</v>
          </cell>
          <cell r="AN190" t="str">
            <v>千㎡</v>
          </cell>
          <cell r="AO190">
            <v>2021</v>
          </cell>
          <cell r="AP190">
            <v>4616</v>
          </cell>
          <cell r="AQ190">
            <v>3</v>
          </cell>
          <cell r="AR190">
            <v>4491</v>
          </cell>
          <cell r="AS190">
            <v>3</v>
          </cell>
          <cell r="AT190">
            <v>80.2</v>
          </cell>
          <cell r="AU190" t="str">
            <v>千㎡</v>
          </cell>
          <cell r="AV190">
            <v>2.99</v>
          </cell>
          <cell r="AW190">
            <v>2019</v>
          </cell>
          <cell r="AX190">
            <v>4378</v>
          </cell>
          <cell r="AY190">
            <v>8</v>
          </cell>
          <cell r="AZ190">
            <v>4194</v>
          </cell>
          <cell r="BA190">
            <v>9.41</v>
          </cell>
          <cell r="BB190">
            <v>76.06</v>
          </cell>
          <cell r="BC190" t="str">
            <v>千㎡</v>
          </cell>
          <cell r="BD190">
            <v>8</v>
          </cell>
          <cell r="BE190">
            <v>2020</v>
          </cell>
          <cell r="BF190">
            <v>4030</v>
          </cell>
          <cell r="BG190">
            <v>15.31</v>
          </cell>
          <cell r="BH190">
            <v>3751</v>
          </cell>
          <cell r="BI190">
            <v>18.98</v>
          </cell>
          <cell r="BJ190">
            <v>70.010000000000005</v>
          </cell>
          <cell r="BK190" t="str">
            <v>千㎡</v>
          </cell>
          <cell r="BL190">
            <v>15.32</v>
          </cell>
          <cell r="BM190">
            <v>2021</v>
          </cell>
          <cell r="BN190">
            <v>3873</v>
          </cell>
          <cell r="BO190">
            <v>18.61</v>
          </cell>
          <cell r="BP190">
            <v>3839</v>
          </cell>
          <cell r="BQ190">
            <v>17.079999999999998</v>
          </cell>
          <cell r="BR190">
            <v>67.290000000000006</v>
          </cell>
          <cell r="BS190" t="str">
            <v>千㎡</v>
          </cell>
          <cell r="BT190">
            <v>18.61</v>
          </cell>
          <cell r="BU190" t="str">
            <v>目標を上回った</v>
          </cell>
          <cell r="BV190" t="str">
            <v>なし</v>
          </cell>
          <cell r="BW190" t="str">
            <v>ほぼ変動無し</v>
          </cell>
          <cell r="BX190" t="str">
            <v>計画開始後約1年後に新型コロナの流行が始まり事業活動も厳しい状態が続き省エネ設備への設備投資が実行できなかったが停滞していたテレワークが推進され在館人数を制限することにより微量ながらも使用電力量を削減できた。</v>
          </cell>
          <cell r="BY190">
            <v>2018</v>
          </cell>
          <cell r="BZ190"/>
          <cell r="CA190"/>
          <cell r="CB190"/>
          <cell r="CC190"/>
          <cell r="CD190">
            <v>2021</v>
          </cell>
          <cell r="CE190"/>
          <cell r="CF190" t="str">
            <v/>
          </cell>
          <cell r="CG190"/>
          <cell r="CH190" t="str">
            <v/>
          </cell>
          <cell r="CI190"/>
          <cell r="CJ190" t="str">
            <v/>
          </cell>
          <cell r="CK190"/>
          <cell r="CL190">
            <v>2019</v>
          </cell>
          <cell r="CM190"/>
        </row>
        <row r="191">
          <cell r="B191" t="str">
            <v>235</v>
          </cell>
          <cell r="C191" t="str">
            <v>国立研究開発法人理化学研究所</v>
          </cell>
          <cell r="D191">
            <v>2019</v>
          </cell>
          <cell r="E191" t="str">
            <v>1号</v>
          </cell>
          <cell r="F191">
            <v>1071235</v>
          </cell>
          <cell r="G191">
            <v>1071235</v>
          </cell>
          <cell r="H191">
            <v>44769</v>
          </cell>
          <cell r="I191" t="str">
            <v>神奈川県横浜市鶴見区末広町1-7-22</v>
          </cell>
          <cell r="J191" t="str">
            <v>国立研究開発法人理化学研究所</v>
          </cell>
          <cell r="K191" t="str">
            <v>横浜事業所　所長　末広　峰政</v>
          </cell>
          <cell r="L191" t="str">
            <v>国立研究開発法人理化学研究所</v>
          </cell>
          <cell r="M191" t="str">
            <v>理事長　五神 真</v>
          </cell>
          <cell r="N191" t="str">
            <v>埼玉県和光市広沢２－１</v>
          </cell>
          <cell r="O191" t="str">
            <v>Ｌ 学術研究、専門・技術サービス業</v>
          </cell>
          <cell r="P191" t="str">
            <v>７１ 学術・開発研究機関</v>
          </cell>
          <cell r="Q191" t="str">
            <v>1号</v>
          </cell>
          <cell r="R191"/>
          <cell r="S191"/>
          <cell r="T191"/>
          <cell r="U191">
            <v>8551.7456579999998</v>
          </cell>
          <cell r="V191">
            <v>1</v>
          </cell>
          <cell r="W191">
            <v>1</v>
          </cell>
          <cell r="X191"/>
          <cell r="Y191">
            <v>2019</v>
          </cell>
          <cell r="Z191">
            <v>2021</v>
          </cell>
          <cell r="AA191">
            <v>2021</v>
          </cell>
          <cell r="AB191"/>
          <cell r="AC191"/>
          <cell r="AD191" t="str">
            <v>有</v>
          </cell>
          <cell r="AE191" t="str">
            <v>国立研究開発法人理化学研究所横浜事業所研究支援部施設課</v>
          </cell>
          <cell r="AF191" t="str">
            <v>神奈川県横浜市鶴見区末広町1丁目7-22</v>
          </cell>
          <cell r="AG191" t="str">
            <v>10:00～15:00</v>
          </cell>
          <cell r="AH191"/>
          <cell r="AI191"/>
          <cell r="AJ191">
            <v>2018</v>
          </cell>
          <cell r="AK191">
            <v>17631</v>
          </cell>
          <cell r="AL191">
            <v>17814</v>
          </cell>
          <cell r="AM191">
            <v>276.05</v>
          </cell>
          <cell r="AN191" t="str">
            <v>千㎡</v>
          </cell>
          <cell r="AO191">
            <v>2021</v>
          </cell>
          <cell r="AP191">
            <v>18071</v>
          </cell>
          <cell r="AQ191">
            <v>-2.5</v>
          </cell>
          <cell r="AR191">
            <v>18259</v>
          </cell>
          <cell r="AS191">
            <v>-2.5</v>
          </cell>
          <cell r="AT191">
            <v>282.95</v>
          </cell>
          <cell r="AU191" t="str">
            <v>千㎡</v>
          </cell>
          <cell r="AV191">
            <v>-2.5</v>
          </cell>
          <cell r="AW191">
            <v>2019</v>
          </cell>
          <cell r="AX191">
            <v>17823</v>
          </cell>
          <cell r="AY191">
            <v>-1.0900000000000001</v>
          </cell>
          <cell r="AZ191">
            <v>17875</v>
          </cell>
          <cell r="BA191">
            <v>-0.35</v>
          </cell>
          <cell r="BB191">
            <v>279.08</v>
          </cell>
          <cell r="BC191" t="str">
            <v>千㎡</v>
          </cell>
          <cell r="BD191">
            <v>-1.1000000000000001</v>
          </cell>
          <cell r="BE191">
            <v>2020</v>
          </cell>
          <cell r="BF191">
            <v>17627</v>
          </cell>
          <cell r="BG191">
            <v>0.02</v>
          </cell>
          <cell r="BH191">
            <v>15680</v>
          </cell>
          <cell r="BI191">
            <v>11.97</v>
          </cell>
          <cell r="BJ191">
            <v>275.99</v>
          </cell>
          <cell r="BK191" t="str">
            <v>千㎡</v>
          </cell>
          <cell r="BL191">
            <v>0.02</v>
          </cell>
          <cell r="BM191">
            <v>2021</v>
          </cell>
          <cell r="BN191">
            <v>15593</v>
          </cell>
          <cell r="BO191">
            <v>11.55</v>
          </cell>
          <cell r="BP191">
            <v>15490</v>
          </cell>
          <cell r="BQ191">
            <v>13.04</v>
          </cell>
          <cell r="BR191">
            <v>244.14</v>
          </cell>
          <cell r="BS191" t="str">
            <v>千㎡</v>
          </cell>
          <cell r="BT191">
            <v>11.55</v>
          </cell>
          <cell r="BU191" t="str">
            <v>目標を上回った</v>
          </cell>
          <cell r="BV191" t="str">
            <v>なし</v>
          </cell>
          <cell r="BW191" t="str">
            <v>ほぼ変動無し</v>
          </cell>
          <cell r="BX191" t="str">
            <v>食堂改修工事中のガス・電気使用量減があったものの、気候の影響が大きく、春～夏期に減、冬に増となったが、通年として減になった。</v>
          </cell>
          <cell r="BY191">
            <v>2018</v>
          </cell>
          <cell r="BZ191"/>
          <cell r="CA191"/>
          <cell r="CB191"/>
          <cell r="CC191"/>
          <cell r="CD191">
            <v>2021</v>
          </cell>
          <cell r="CE191"/>
          <cell r="CF191" t="str">
            <v/>
          </cell>
          <cell r="CG191"/>
          <cell r="CH191" t="str">
            <v/>
          </cell>
          <cell r="CI191"/>
          <cell r="CJ191" t="str">
            <v/>
          </cell>
          <cell r="CK191"/>
          <cell r="CL191">
            <v>2019</v>
          </cell>
          <cell r="CM191"/>
        </row>
        <row r="192">
          <cell r="B192" t="str">
            <v>236</v>
          </cell>
          <cell r="C192" t="str">
            <v>株式会社関電工</v>
          </cell>
          <cell r="D192">
            <v>2019</v>
          </cell>
          <cell r="E192" t="str">
            <v>3号</v>
          </cell>
          <cell r="F192">
            <v>3008236</v>
          </cell>
          <cell r="G192">
            <v>3008236</v>
          </cell>
          <cell r="H192">
            <v>44767</v>
          </cell>
          <cell r="I192" t="str">
            <v>神奈川県横浜市西区平沼1-1-8</v>
          </cell>
          <cell r="J192" t="str">
            <v>株式会社関電工　南関東・東海営業本部　神奈川支店</v>
          </cell>
          <cell r="K192" t="str">
            <v>取締役常務執行役員　南関東・東海営業本部長　兼神奈川支店長　髙橋 信治</v>
          </cell>
          <cell r="L192" t="str">
            <v>株式会社関電工</v>
          </cell>
          <cell r="M192" t="str">
            <v>取締役社長　社長執行役員　仲摩 俊男</v>
          </cell>
          <cell r="N192" t="str">
            <v>神奈川県横浜市西区平沼1-1-8</v>
          </cell>
          <cell r="O192" t="str">
            <v>Ｄ 建設業</v>
          </cell>
          <cell r="P192" t="str">
            <v>０８ 設備工事業</v>
          </cell>
          <cell r="Q192"/>
          <cell r="R192"/>
          <cell r="S192" t="str">
            <v>3号</v>
          </cell>
          <cell r="T192"/>
          <cell r="U192"/>
          <cell r="V192"/>
          <cell r="W192"/>
          <cell r="X192">
            <v>136</v>
          </cell>
          <cell r="Y192">
            <v>2019</v>
          </cell>
          <cell r="Z192">
            <v>2021</v>
          </cell>
          <cell r="AA192">
            <v>2021</v>
          </cell>
          <cell r="AB192"/>
          <cell r="AC192"/>
          <cell r="AD192" t="str">
            <v>有</v>
          </cell>
          <cell r="AE192" t="str">
            <v>株式会社関電工　南関東・東海営業本部　神奈川支店　総括部　安全・環境チーム</v>
          </cell>
          <cell r="AF192" t="str">
            <v>横浜市西区平沼1-1-8</v>
          </cell>
          <cell r="AG192" t="str">
            <v>平日　9:00～12:00</v>
          </cell>
          <cell r="AH192"/>
          <cell r="AI192"/>
          <cell r="AJ192">
            <v>2018</v>
          </cell>
          <cell r="AK192"/>
          <cell r="AL192"/>
          <cell r="AM192"/>
          <cell r="AN192"/>
          <cell r="AO192">
            <v>2021</v>
          </cell>
          <cell r="AP192"/>
          <cell r="AQ192" t="str">
            <v/>
          </cell>
          <cell r="AR192"/>
          <cell r="AS192" t="str">
            <v/>
          </cell>
          <cell r="AT192"/>
          <cell r="AU192"/>
          <cell r="AV192"/>
          <cell r="AW192">
            <v>2019</v>
          </cell>
          <cell r="AX192"/>
          <cell r="AY192" t="str">
            <v/>
          </cell>
          <cell r="AZ192" t="str">
            <v/>
          </cell>
          <cell r="BA192" t="str">
            <v/>
          </cell>
          <cell r="BB192"/>
          <cell r="BC192" t="str">
            <v/>
          </cell>
          <cell r="BD192" t="str">
            <v/>
          </cell>
          <cell r="BE192">
            <v>2020</v>
          </cell>
          <cell r="BF192"/>
          <cell r="BG192" t="str">
            <v/>
          </cell>
          <cell r="BH192" t="str">
            <v/>
          </cell>
          <cell r="BI192" t="str">
            <v/>
          </cell>
          <cell r="BJ192"/>
          <cell r="BK192" t="str">
            <v/>
          </cell>
          <cell r="BL192" t="str">
            <v/>
          </cell>
          <cell r="BM192">
            <v>2021</v>
          </cell>
          <cell r="BN192"/>
          <cell r="BO192" t="str">
            <v/>
          </cell>
          <cell r="BP192" t="str">
            <v/>
          </cell>
          <cell r="BQ192" t="str">
            <v/>
          </cell>
          <cell r="BR192"/>
          <cell r="BS192" t="str">
            <v/>
          </cell>
          <cell r="BT192" t="str">
            <v/>
          </cell>
          <cell r="BU192" t="str">
            <v/>
          </cell>
          <cell r="BV192" t="str">
            <v/>
          </cell>
          <cell r="BW192" t="str">
            <v/>
          </cell>
          <cell r="BX192"/>
          <cell r="BY192">
            <v>2018</v>
          </cell>
          <cell r="BZ192">
            <v>320</v>
          </cell>
          <cell r="CA192">
            <v>320</v>
          </cell>
          <cell r="CB192">
            <v>2.25</v>
          </cell>
          <cell r="CC192" t="str">
            <v>台</v>
          </cell>
          <cell r="CD192">
            <v>2021</v>
          </cell>
          <cell r="CE192">
            <v>320</v>
          </cell>
          <cell r="CF192">
            <v>0</v>
          </cell>
          <cell r="CG192">
            <v>320</v>
          </cell>
          <cell r="CH192">
            <v>0</v>
          </cell>
          <cell r="CI192">
            <v>2.23</v>
          </cell>
          <cell r="CJ192" t="str">
            <v>台</v>
          </cell>
          <cell r="CK192">
            <v>1</v>
          </cell>
          <cell r="CL192">
            <v>2019</v>
          </cell>
          <cell r="CM192">
            <v>281</v>
          </cell>
        </row>
        <row r="193">
          <cell r="B193" t="str">
            <v>237</v>
          </cell>
          <cell r="C193" t="str">
            <v>神奈川県</v>
          </cell>
          <cell r="D193">
            <v>2019</v>
          </cell>
          <cell r="E193" t="str">
            <v>1号</v>
          </cell>
          <cell r="F193">
            <v>1098237</v>
          </cell>
          <cell r="G193">
            <v>1098237</v>
          </cell>
          <cell r="H193">
            <v>44773</v>
          </cell>
          <cell r="I193" t="str">
            <v>神奈川県横浜市中区日本大通１</v>
          </cell>
          <cell r="J193" t="str">
            <v>神奈川県</v>
          </cell>
          <cell r="K193" t="str">
            <v>知事　黒岩　祐治</v>
          </cell>
          <cell r="L193" t="str">
            <v>神奈川県</v>
          </cell>
          <cell r="M193" t="str">
            <v>知事　黒岩　祐治</v>
          </cell>
          <cell r="N193" t="str">
            <v>神奈川県横浜市中区日本大通１</v>
          </cell>
          <cell r="O193" t="str">
            <v>Ｓ 公務（他に分類されるものを除く）</v>
          </cell>
          <cell r="P193" t="str">
            <v>９８ 地方公務</v>
          </cell>
          <cell r="Q193" t="str">
            <v>1号</v>
          </cell>
          <cell r="R193"/>
          <cell r="S193"/>
          <cell r="T193"/>
          <cell r="U193">
            <v>8032.0345760412001</v>
          </cell>
          <cell r="V193">
            <v>47</v>
          </cell>
          <cell r="W193">
            <v>4</v>
          </cell>
          <cell r="X193"/>
          <cell r="Y193">
            <v>2019</v>
          </cell>
          <cell r="Z193">
            <v>2021</v>
          </cell>
          <cell r="AA193">
            <v>2021</v>
          </cell>
          <cell r="AB193"/>
          <cell r="AC193"/>
          <cell r="AD193" t="str">
            <v>有</v>
          </cell>
          <cell r="AE193" t="str">
            <v>神奈川県総務局財産経営部施設整備課（神奈川県本庁舎５階）</v>
          </cell>
          <cell r="AF193" t="str">
            <v>神奈川県横浜市中区日本大通１</v>
          </cell>
          <cell r="AG193" t="str">
            <v>平日9:00～16:30（ただし、12:00～13:00を除く）</v>
          </cell>
          <cell r="AH193"/>
          <cell r="AI193"/>
          <cell r="AJ193">
            <v>2018</v>
          </cell>
          <cell r="AK193">
            <v>14299</v>
          </cell>
          <cell r="AL193">
            <v>15339</v>
          </cell>
          <cell r="AM193">
            <v>38.94</v>
          </cell>
          <cell r="AN193" t="str">
            <v>千㎥</v>
          </cell>
          <cell r="AO193">
            <v>2021</v>
          </cell>
          <cell r="AP193">
            <v>14240</v>
          </cell>
          <cell r="AQ193">
            <v>0.41</v>
          </cell>
          <cell r="AR193">
            <v>15249</v>
          </cell>
          <cell r="AS193">
            <v>0.57999999999999996</v>
          </cell>
          <cell r="AT193">
            <v>37.770000000000003</v>
          </cell>
          <cell r="AU193" t="str">
            <v>千㎥</v>
          </cell>
          <cell r="AV193">
            <v>3</v>
          </cell>
          <cell r="AW193">
            <v>2019</v>
          </cell>
          <cell r="AX193">
            <v>14131</v>
          </cell>
          <cell r="AY193">
            <v>1.17</v>
          </cell>
          <cell r="AZ193">
            <v>14735</v>
          </cell>
          <cell r="BA193">
            <v>3.93</v>
          </cell>
          <cell r="BB193">
            <v>38.1</v>
          </cell>
          <cell r="BC193" t="str">
            <v>千㎥</v>
          </cell>
          <cell r="BD193">
            <v>2.15</v>
          </cell>
          <cell r="BE193">
            <v>2020</v>
          </cell>
          <cell r="BF193">
            <v>12536</v>
          </cell>
          <cell r="BG193">
            <v>12.32</v>
          </cell>
          <cell r="BH193">
            <v>11951</v>
          </cell>
          <cell r="BI193">
            <v>22.08</v>
          </cell>
          <cell r="BJ193">
            <v>33.799999999999997</v>
          </cell>
          <cell r="BK193" t="str">
            <v>千㎥</v>
          </cell>
          <cell r="BL193">
            <v>13.19</v>
          </cell>
          <cell r="BM193">
            <v>2021</v>
          </cell>
          <cell r="BN193">
            <v>14567</v>
          </cell>
          <cell r="BO193">
            <v>-1.88</v>
          </cell>
          <cell r="BP193" t="str">
            <v/>
          </cell>
          <cell r="BQ193" t="str">
            <v/>
          </cell>
          <cell r="BR193">
            <v>37.369999999999997</v>
          </cell>
          <cell r="BS193" t="str">
            <v>千㎥</v>
          </cell>
          <cell r="BT193">
            <v>4.03</v>
          </cell>
          <cell r="BU193" t="str">
            <v>目標を下回った</v>
          </cell>
          <cell r="BV193" t="str">
            <v>なし</v>
          </cell>
          <cell r="BW193" t="str">
            <v>増</v>
          </cell>
          <cell r="BX193" t="str">
            <v>　コロナ対応業務及び戸開等の換気を通年で実施したため総エネルギー量が増大した。</v>
          </cell>
          <cell r="BY193">
            <v>2018</v>
          </cell>
          <cell r="BZ193"/>
          <cell r="CA193"/>
          <cell r="CB193"/>
          <cell r="CC193"/>
          <cell r="CD193">
            <v>2021</v>
          </cell>
          <cell r="CE193"/>
          <cell r="CF193" t="str">
            <v/>
          </cell>
          <cell r="CG193"/>
          <cell r="CH193" t="str">
            <v/>
          </cell>
          <cell r="CI193"/>
          <cell r="CJ193" t="str">
            <v/>
          </cell>
          <cell r="CK193"/>
          <cell r="CL193">
            <v>2019</v>
          </cell>
          <cell r="CM193"/>
        </row>
        <row r="194">
          <cell r="B194" t="str">
            <v>239</v>
          </cell>
          <cell r="C194" t="str">
            <v>株式会社緑山スタジオ・シティ</v>
          </cell>
          <cell r="D194">
            <v>2019</v>
          </cell>
          <cell r="E194" t="str">
            <v>1号</v>
          </cell>
          <cell r="F194">
            <v>1069239</v>
          </cell>
          <cell r="G194">
            <v>1069239</v>
          </cell>
          <cell r="H194">
            <v>44771</v>
          </cell>
          <cell r="I194" t="str">
            <v>神奈川県横浜市青葉区緑山2100番地</v>
          </cell>
          <cell r="J194" t="str">
            <v>株式会社緑山スタジオ・シティ</v>
          </cell>
          <cell r="K194" t="str">
            <v>代表取締役社長　永田　周太郎</v>
          </cell>
          <cell r="L194" t="str">
            <v>株式会社緑山スタジオ・シティ</v>
          </cell>
          <cell r="M194" t="str">
            <v>代表取締役社長　永田　周太郎</v>
          </cell>
          <cell r="N194" t="str">
            <v>神奈川県横浜市青葉区緑山２１００番地</v>
          </cell>
          <cell r="O194" t="str">
            <v>Ｋ 不動産業、物品賃貸業</v>
          </cell>
          <cell r="P194" t="str">
            <v>６９ 不動産賃貸業・管理業</v>
          </cell>
          <cell r="Q194" t="str">
            <v>1号</v>
          </cell>
          <cell r="R194"/>
          <cell r="S194"/>
          <cell r="T194"/>
          <cell r="U194">
            <v>1878.7972800000002</v>
          </cell>
          <cell r="V194">
            <v>1</v>
          </cell>
          <cell r="W194">
            <v>1</v>
          </cell>
          <cell r="X194"/>
          <cell r="Y194">
            <v>2019</v>
          </cell>
          <cell r="Z194">
            <v>2021</v>
          </cell>
          <cell r="AA194">
            <v>2021</v>
          </cell>
          <cell r="AB194"/>
          <cell r="AC194"/>
          <cell r="AD194" t="str">
            <v>有</v>
          </cell>
          <cell r="AE194" t="str">
            <v>㈱緑山スタジオ・シティ</v>
          </cell>
          <cell r="AF194" t="str">
            <v>横浜市青葉区緑山2100番地</v>
          </cell>
          <cell r="AG194" t="str">
            <v>9：30～17：30（平日のみ）</v>
          </cell>
          <cell r="AH194"/>
          <cell r="AI194"/>
          <cell r="AJ194">
            <v>2018</v>
          </cell>
          <cell r="AK194">
            <v>3505</v>
          </cell>
          <cell r="AL194">
            <v>3422</v>
          </cell>
          <cell r="AM194"/>
          <cell r="AN194"/>
          <cell r="AO194">
            <v>2021</v>
          </cell>
          <cell r="AP194">
            <v>3470</v>
          </cell>
          <cell r="AQ194">
            <v>0.99</v>
          </cell>
          <cell r="AR194">
            <v>3387</v>
          </cell>
          <cell r="AS194">
            <v>1.02</v>
          </cell>
          <cell r="AT194"/>
          <cell r="AU194"/>
          <cell r="AV194"/>
          <cell r="AW194">
            <v>2019</v>
          </cell>
          <cell r="AX194">
            <v>3463</v>
          </cell>
          <cell r="AY194">
            <v>1.19</v>
          </cell>
          <cell r="AZ194">
            <v>3337</v>
          </cell>
          <cell r="BA194">
            <v>2.48</v>
          </cell>
          <cell r="BB194"/>
          <cell r="BC194" t="str">
            <v/>
          </cell>
          <cell r="BD194" t="str">
            <v/>
          </cell>
          <cell r="BE194">
            <v>2020</v>
          </cell>
          <cell r="BF194">
            <v>3358</v>
          </cell>
          <cell r="BG194">
            <v>4.1900000000000004</v>
          </cell>
          <cell r="BH194">
            <v>3159</v>
          </cell>
          <cell r="BI194">
            <v>7.68</v>
          </cell>
          <cell r="BJ194"/>
          <cell r="BK194" t="str">
            <v/>
          </cell>
          <cell r="BL194" t="str">
            <v/>
          </cell>
          <cell r="BM194">
            <v>2021</v>
          </cell>
          <cell r="BN194">
            <v>3314</v>
          </cell>
          <cell r="BO194">
            <v>5.44</v>
          </cell>
          <cell r="BP194">
            <v>-2922</v>
          </cell>
          <cell r="BQ194">
            <v>185.38</v>
          </cell>
          <cell r="BR194"/>
          <cell r="BS194" t="str">
            <v/>
          </cell>
          <cell r="BT194" t="str">
            <v/>
          </cell>
          <cell r="BU194" t="str">
            <v>目標を上回った</v>
          </cell>
          <cell r="BV194" t="str">
            <v>なし</v>
          </cell>
          <cell r="BW194" t="str">
            <v>ほぼ変動無し</v>
          </cell>
          <cell r="BX194" t="str">
            <v>照明器具のLED化を行った。
2021年度の全電力量に付きまして、J-クレジット制度を利用し
自然エネルギーを使用。</v>
          </cell>
          <cell r="BY194">
            <v>2018</v>
          </cell>
          <cell r="BZ194"/>
          <cell r="CA194"/>
          <cell r="CB194"/>
          <cell r="CC194"/>
          <cell r="CD194">
            <v>2021</v>
          </cell>
          <cell r="CE194"/>
          <cell r="CF194" t="str">
            <v/>
          </cell>
          <cell r="CG194"/>
          <cell r="CH194" t="str">
            <v/>
          </cell>
          <cell r="CI194"/>
          <cell r="CJ194" t="str">
            <v/>
          </cell>
          <cell r="CK194"/>
          <cell r="CL194">
            <v>2019</v>
          </cell>
          <cell r="CM194"/>
        </row>
        <row r="195">
          <cell r="B195" t="str">
            <v>240</v>
          </cell>
          <cell r="C195" t="str">
            <v>株式会社島忠</v>
          </cell>
          <cell r="D195">
            <v>2019</v>
          </cell>
          <cell r="E195" t="str">
            <v>1号</v>
          </cell>
          <cell r="F195">
            <v>1056240</v>
          </cell>
          <cell r="G195">
            <v>1056240</v>
          </cell>
          <cell r="H195">
            <v>44773</v>
          </cell>
          <cell r="I195" t="str">
            <v>埼玉県さいたま市中央区上落合8-3-32</v>
          </cell>
          <cell r="J195" t="str">
            <v>株式会社島忠</v>
          </cell>
          <cell r="K195" t="str">
            <v>代表取締役社長　岡野　恭明</v>
          </cell>
          <cell r="L195" t="str">
            <v>株式会社島忠</v>
          </cell>
          <cell r="M195" t="str">
            <v>代表取締役社長　岡野　恭明</v>
          </cell>
          <cell r="N195" t="str">
            <v>埼玉県さいたま市中央区上落合8-3-32</v>
          </cell>
          <cell r="O195" t="str">
            <v>Ｉ 卸売・小売業</v>
          </cell>
          <cell r="P195" t="str">
            <v>５６ 各種商品小売業</v>
          </cell>
          <cell r="Q195" t="str">
            <v>1号</v>
          </cell>
          <cell r="R195"/>
          <cell r="S195"/>
          <cell r="T195"/>
          <cell r="U195">
            <v>1613</v>
          </cell>
          <cell r="V195">
            <v>5</v>
          </cell>
          <cell r="W195">
            <v>1</v>
          </cell>
          <cell r="X195"/>
          <cell r="Y195">
            <v>2019</v>
          </cell>
          <cell r="Z195">
            <v>2021</v>
          </cell>
          <cell r="AA195">
            <v>2021</v>
          </cell>
          <cell r="AB195" t="str">
            <v>有</v>
          </cell>
          <cell r="AC195" t="str">
            <v>https://www.shimachu.co.jp/corporate/environment4.html</v>
          </cell>
          <cell r="AD195"/>
          <cell r="AE195"/>
          <cell r="AF195"/>
          <cell r="AG195"/>
          <cell r="AH195"/>
          <cell r="AI195"/>
          <cell r="AJ195">
            <v>2018</v>
          </cell>
          <cell r="AK195">
            <v>4006</v>
          </cell>
          <cell r="AL195">
            <v>3901</v>
          </cell>
          <cell r="AM195">
            <v>25.75</v>
          </cell>
          <cell r="AN195" t="str">
            <v>千㎡</v>
          </cell>
          <cell r="AO195">
            <v>2021</v>
          </cell>
          <cell r="AP195">
            <v>3886</v>
          </cell>
          <cell r="AQ195">
            <v>2.99</v>
          </cell>
          <cell r="AR195">
            <v>3784</v>
          </cell>
          <cell r="AS195">
            <v>2.99</v>
          </cell>
          <cell r="AT195">
            <v>24.98</v>
          </cell>
          <cell r="AU195" t="str">
            <v>千㎡</v>
          </cell>
          <cell r="AV195">
            <v>2.99</v>
          </cell>
          <cell r="AW195">
            <v>2019</v>
          </cell>
          <cell r="AX195">
            <v>3921</v>
          </cell>
          <cell r="AY195">
            <v>2.12</v>
          </cell>
          <cell r="AZ195">
            <v>3761</v>
          </cell>
          <cell r="BA195">
            <v>3.58</v>
          </cell>
          <cell r="BB195">
            <v>25.23</v>
          </cell>
          <cell r="BC195" t="str">
            <v>千㎡</v>
          </cell>
          <cell r="BD195">
            <v>2.0099999999999998</v>
          </cell>
          <cell r="BE195">
            <v>2020</v>
          </cell>
          <cell r="BF195">
            <v>3606</v>
          </cell>
          <cell r="BG195">
            <v>9.98</v>
          </cell>
          <cell r="BH195">
            <v>2918</v>
          </cell>
          <cell r="BI195">
            <v>25.19</v>
          </cell>
          <cell r="BJ195">
            <v>23.2</v>
          </cell>
          <cell r="BK195" t="str">
            <v>千㎡</v>
          </cell>
          <cell r="BL195">
            <v>9.9</v>
          </cell>
          <cell r="BM195">
            <v>2021</v>
          </cell>
          <cell r="BN195">
            <v>3231</v>
          </cell>
          <cell r="BO195">
            <v>19.34</v>
          </cell>
          <cell r="BP195">
            <v>1840</v>
          </cell>
          <cell r="BQ195">
            <v>52.83</v>
          </cell>
          <cell r="BR195">
            <v>23.43</v>
          </cell>
          <cell r="BS195" t="str">
            <v>千㎡</v>
          </cell>
          <cell r="BT195">
            <v>9</v>
          </cell>
          <cell r="BU195" t="str">
            <v>目標を上回った</v>
          </cell>
          <cell r="BV195" t="str">
            <v>なし</v>
          </cell>
          <cell r="BW195" t="str">
            <v>減</v>
          </cell>
          <cell r="BX195" t="str">
            <v>コロナ禍の影響による営業時間の縮小等により電力使用量、都市ガスの使用量が減少した。また、新山下店での低炭素電力の受入により調整後排出量が減少した。</v>
          </cell>
          <cell r="BY195">
            <v>2018</v>
          </cell>
          <cell r="BZ195"/>
          <cell r="CA195"/>
          <cell r="CB195"/>
          <cell r="CC195"/>
          <cell r="CD195">
            <v>2021</v>
          </cell>
          <cell r="CE195"/>
          <cell r="CF195" t="str">
            <v/>
          </cell>
          <cell r="CG195"/>
          <cell r="CH195" t="str">
            <v/>
          </cell>
          <cell r="CI195"/>
          <cell r="CJ195" t="str">
            <v/>
          </cell>
          <cell r="CK195"/>
          <cell r="CL195">
            <v>2019</v>
          </cell>
          <cell r="CM195"/>
        </row>
        <row r="196">
          <cell r="B196" t="str">
            <v>241</v>
          </cell>
          <cell r="C196" t="str">
            <v>株式会社武蔵野</v>
          </cell>
          <cell r="D196">
            <v>2019</v>
          </cell>
          <cell r="E196" t="str">
            <v>1号</v>
          </cell>
          <cell r="F196">
            <v>1009241</v>
          </cell>
          <cell r="G196">
            <v>1009241</v>
          </cell>
          <cell r="H196">
            <v>44769</v>
          </cell>
          <cell r="I196" t="str">
            <v>埼玉県朝霞市西原一丁目１番１号</v>
          </cell>
          <cell r="J196" t="str">
            <v>株式会社武蔵野</v>
          </cell>
          <cell r="K196" t="str">
            <v>代表取締役社長　安田信行</v>
          </cell>
          <cell r="L196" t="str">
            <v>株式会社武蔵野</v>
          </cell>
          <cell r="M196" t="str">
            <v>代表取締役社長　安田信行</v>
          </cell>
          <cell r="N196" t="str">
            <v>埼玉県朝霞市西原一丁目１番１号</v>
          </cell>
          <cell r="O196" t="str">
            <v>Ｅ 製造業</v>
          </cell>
          <cell r="P196" t="str">
            <v>０９ 食料品製造業</v>
          </cell>
          <cell r="Q196" t="str">
            <v>1号</v>
          </cell>
          <cell r="R196"/>
          <cell r="S196"/>
          <cell r="T196"/>
          <cell r="U196">
            <v>2344.1420760000001</v>
          </cell>
          <cell r="V196">
            <v>2</v>
          </cell>
          <cell r="W196">
            <v>1</v>
          </cell>
          <cell r="X196"/>
          <cell r="Y196">
            <v>2019</v>
          </cell>
          <cell r="Z196">
            <v>2021</v>
          </cell>
          <cell r="AA196">
            <v>2021</v>
          </cell>
          <cell r="AB196"/>
          <cell r="AC196"/>
          <cell r="AD196" t="str">
            <v>有</v>
          </cell>
          <cell r="AE196" t="str">
            <v>本社　エンジニアリング部</v>
          </cell>
          <cell r="AF196" t="str">
            <v>埼玉県朝霞市西原１－１－２８　ガウスビル５Ｆ</v>
          </cell>
          <cell r="AG196" t="str">
            <v>１０：００～１６：００　＊事前に電話連絡の上、来社願います。</v>
          </cell>
          <cell r="AH196"/>
          <cell r="AI196"/>
          <cell r="AJ196">
            <v>2018</v>
          </cell>
          <cell r="AK196">
            <v>5108</v>
          </cell>
          <cell r="AL196">
            <v>5033</v>
          </cell>
          <cell r="AM196">
            <v>0.62</v>
          </cell>
          <cell r="AN196" t="str">
            <v>百万円</v>
          </cell>
          <cell r="AO196">
            <v>2021</v>
          </cell>
          <cell r="AP196">
            <v>5205</v>
          </cell>
          <cell r="AQ196">
            <v>-1.9</v>
          </cell>
          <cell r="AR196">
            <v>5110</v>
          </cell>
          <cell r="AS196">
            <v>-1.53</v>
          </cell>
          <cell r="AT196">
            <v>0.6</v>
          </cell>
          <cell r="AU196" t="str">
            <v>百万円</v>
          </cell>
          <cell r="AV196">
            <v>3.22</v>
          </cell>
          <cell r="AW196">
            <v>2019</v>
          </cell>
          <cell r="AX196">
            <v>4920</v>
          </cell>
          <cell r="AY196">
            <v>3.68</v>
          </cell>
          <cell r="AZ196">
            <v>4807</v>
          </cell>
          <cell r="BA196">
            <v>4.49</v>
          </cell>
          <cell r="BB196">
            <v>0.65</v>
          </cell>
          <cell r="BC196" t="str">
            <v>百万円</v>
          </cell>
          <cell r="BD196">
            <v>-4.84</v>
          </cell>
          <cell r="BE196">
            <v>2020</v>
          </cell>
          <cell r="BF196">
            <v>4594</v>
          </cell>
          <cell r="BG196">
            <v>10.06</v>
          </cell>
          <cell r="BH196">
            <v>4675</v>
          </cell>
          <cell r="BI196">
            <v>7.11</v>
          </cell>
          <cell r="BJ196">
            <v>0.67</v>
          </cell>
          <cell r="BK196" t="str">
            <v>百万円</v>
          </cell>
          <cell r="BL196">
            <v>-8.07</v>
          </cell>
          <cell r="BM196">
            <v>2021</v>
          </cell>
          <cell r="BN196">
            <v>4457</v>
          </cell>
          <cell r="BO196">
            <v>12.74</v>
          </cell>
          <cell r="BP196">
            <v>4441</v>
          </cell>
          <cell r="BQ196">
            <v>11.76</v>
          </cell>
          <cell r="BR196">
            <v>0.63</v>
          </cell>
          <cell r="BS196" t="str">
            <v>百万円</v>
          </cell>
          <cell r="BT196">
            <v>-1.62</v>
          </cell>
          <cell r="BU196" t="str">
            <v>目標を上回った</v>
          </cell>
          <cell r="BV196" t="str">
            <v>なし</v>
          </cell>
          <cell r="BW196" t="str">
            <v>減</v>
          </cell>
          <cell r="BX196" t="str">
            <v>生産量の減少によりエネルギー使用量が減ったため。</v>
          </cell>
          <cell r="BY196">
            <v>2018</v>
          </cell>
          <cell r="BZ196"/>
          <cell r="CA196"/>
          <cell r="CB196"/>
          <cell r="CC196"/>
          <cell r="CD196">
            <v>2021</v>
          </cell>
          <cell r="CE196"/>
          <cell r="CF196" t="str">
            <v/>
          </cell>
          <cell r="CG196"/>
          <cell r="CH196" t="str">
            <v/>
          </cell>
          <cell r="CI196"/>
          <cell r="CJ196" t="str">
            <v/>
          </cell>
          <cell r="CK196"/>
          <cell r="CL196">
            <v>2019</v>
          </cell>
          <cell r="CM196"/>
        </row>
        <row r="197">
          <cell r="B197" t="str">
            <v>242</v>
          </cell>
          <cell r="C197" t="str">
            <v>株式会社横浜スカイビル</v>
          </cell>
          <cell r="D197">
            <v>2019</v>
          </cell>
          <cell r="E197" t="str">
            <v>1号</v>
          </cell>
          <cell r="F197">
            <v>1069242</v>
          </cell>
          <cell r="G197">
            <v>1069242</v>
          </cell>
          <cell r="H197">
            <v>44767</v>
          </cell>
          <cell r="I197" t="str">
            <v>神奈川県横浜市西区高島2-19-12</v>
          </cell>
          <cell r="J197" t="str">
            <v>株式会社横浜スカイビル</v>
          </cell>
          <cell r="K197" t="str">
            <v>代表取締役社長　岩田 研一</v>
          </cell>
          <cell r="L197" t="str">
            <v>株式会社横浜スカイビル</v>
          </cell>
          <cell r="M197" t="str">
            <v>代表取締役社長　岩田 研一</v>
          </cell>
          <cell r="N197" t="str">
            <v>神奈川県横浜市西区高島2-19-12</v>
          </cell>
          <cell r="O197" t="str">
            <v>Ｋ 不動産業、物品賃貸業</v>
          </cell>
          <cell r="P197" t="str">
            <v>６９ 不動産賃貸業・管理業</v>
          </cell>
          <cell r="Q197" t="str">
            <v>1号</v>
          </cell>
          <cell r="R197"/>
          <cell r="S197"/>
          <cell r="T197"/>
          <cell r="U197">
            <v>5824.4986079999999</v>
          </cell>
          <cell r="V197">
            <v>1</v>
          </cell>
          <cell r="W197">
            <v>1</v>
          </cell>
          <cell r="X197"/>
          <cell r="Y197">
            <v>2019</v>
          </cell>
          <cell r="Z197">
            <v>2021</v>
          </cell>
          <cell r="AA197">
            <v>2021</v>
          </cell>
          <cell r="AB197"/>
          <cell r="AC197"/>
          <cell r="AD197" t="str">
            <v>有</v>
          </cell>
          <cell r="AE197" t="str">
            <v>ビル事業部</v>
          </cell>
          <cell r="AF197" t="str">
            <v>神奈川県横浜市西区高島2-19-12　スカイビル　21階</v>
          </cell>
          <cell r="AG197" t="str">
            <v>9：00～17：30</v>
          </cell>
          <cell r="AH197"/>
          <cell r="AI197"/>
          <cell r="AJ197">
            <v>2018</v>
          </cell>
          <cell r="AK197">
            <v>12097</v>
          </cell>
          <cell r="AL197">
            <v>11825</v>
          </cell>
          <cell r="AM197"/>
          <cell r="AN197"/>
          <cell r="AO197">
            <v>2021</v>
          </cell>
          <cell r="AP197">
            <v>11734</v>
          </cell>
          <cell r="AQ197">
            <v>3</v>
          </cell>
          <cell r="AR197">
            <v>11470</v>
          </cell>
          <cell r="AS197">
            <v>3</v>
          </cell>
          <cell r="AT197"/>
          <cell r="AU197"/>
          <cell r="AV197"/>
          <cell r="AW197">
            <v>2019</v>
          </cell>
          <cell r="AX197">
            <v>11665</v>
          </cell>
          <cell r="AY197">
            <v>3.57</v>
          </cell>
          <cell r="AZ197">
            <v>11261</v>
          </cell>
          <cell r="BA197">
            <v>4.76</v>
          </cell>
          <cell r="BB197"/>
          <cell r="BC197" t="str">
            <v/>
          </cell>
          <cell r="BD197" t="str">
            <v/>
          </cell>
          <cell r="BE197">
            <v>2020</v>
          </cell>
          <cell r="BF197">
            <v>10557</v>
          </cell>
          <cell r="BG197">
            <v>12.73</v>
          </cell>
          <cell r="BH197">
            <v>9969</v>
          </cell>
          <cell r="BI197">
            <v>15.69</v>
          </cell>
          <cell r="BJ197"/>
          <cell r="BK197" t="str">
            <v/>
          </cell>
          <cell r="BL197" t="str">
            <v/>
          </cell>
          <cell r="BM197">
            <v>2021</v>
          </cell>
          <cell r="BN197">
            <v>10344</v>
          </cell>
          <cell r="BO197">
            <v>14.49</v>
          </cell>
          <cell r="BP197">
            <v>10272</v>
          </cell>
          <cell r="BQ197">
            <v>13.13</v>
          </cell>
          <cell r="BR197"/>
          <cell r="BS197" t="str">
            <v/>
          </cell>
          <cell r="BT197" t="str">
            <v/>
          </cell>
          <cell r="BU197" t="str">
            <v>目標を上回った</v>
          </cell>
          <cell r="BV197" t="str">
            <v>なし</v>
          </cell>
          <cell r="BW197" t="str">
            <v>減</v>
          </cell>
          <cell r="BX197" t="str">
            <v>新型コロナ対策に伴う「緊急事態宣言・まん延防止等重点措置」の発令により、事業活動量が減少した結果、基準年度に対して大幅なCO2削減となった。また、弊社の省エネ取組として「空調機器更新(INV化)」を実施した。</v>
          </cell>
          <cell r="BY197">
            <v>2018</v>
          </cell>
          <cell r="BZ197"/>
          <cell r="CA197"/>
          <cell r="CB197"/>
          <cell r="CC197"/>
          <cell r="CD197">
            <v>2021</v>
          </cell>
          <cell r="CE197"/>
          <cell r="CF197" t="str">
            <v/>
          </cell>
          <cell r="CG197"/>
          <cell r="CH197" t="str">
            <v/>
          </cell>
          <cell r="CI197"/>
          <cell r="CJ197" t="str">
            <v/>
          </cell>
          <cell r="CK197"/>
          <cell r="CL197">
            <v>2019</v>
          </cell>
          <cell r="CM197"/>
        </row>
        <row r="198">
          <cell r="B198" t="str">
            <v>244</v>
          </cell>
          <cell r="C198" t="str">
            <v>株式会社丸井</v>
          </cell>
          <cell r="D198">
            <v>2019</v>
          </cell>
          <cell r="E198" t="str">
            <v>1号</v>
          </cell>
          <cell r="F198">
            <v>1056244</v>
          </cell>
          <cell r="G198">
            <v>1056244</v>
          </cell>
          <cell r="H198">
            <v>44770</v>
          </cell>
          <cell r="I198" t="str">
            <v>東京都中野区中野４丁目３番２号</v>
          </cell>
          <cell r="J198" t="str">
            <v>株式会社丸井</v>
          </cell>
          <cell r="K198" t="str">
            <v>代表取締役社長　青野　真博</v>
          </cell>
          <cell r="L198" t="str">
            <v>株式会社丸井</v>
          </cell>
          <cell r="M198" t="str">
            <v>代表取締役社長　青野　真博</v>
          </cell>
          <cell r="N198" t="str">
            <v>東京都中野区中野４丁目３番２号</v>
          </cell>
          <cell r="O198" t="str">
            <v>Ｉ 卸売・小売業</v>
          </cell>
          <cell r="P198" t="str">
            <v>５６ 各種商品小売業</v>
          </cell>
          <cell r="Q198" t="str">
            <v>1号</v>
          </cell>
          <cell r="R198"/>
          <cell r="S198"/>
          <cell r="T198"/>
          <cell r="U198">
            <v>3433</v>
          </cell>
          <cell r="V198">
            <v>2</v>
          </cell>
          <cell r="W198">
            <v>2</v>
          </cell>
          <cell r="X198"/>
          <cell r="Y198">
            <v>2019</v>
          </cell>
          <cell r="Z198">
            <v>2021</v>
          </cell>
          <cell r="AA198">
            <v>2021</v>
          </cell>
          <cell r="AB198"/>
          <cell r="AC198"/>
          <cell r="AD198" t="str">
            <v>有</v>
          </cell>
          <cell r="AE198" t="str">
            <v>株式会社マルイファシリティーズ　本社</v>
          </cell>
          <cell r="AF198" t="str">
            <v>東京都中野区中野３丁目３４番２８号</v>
          </cell>
          <cell r="AG198" t="str">
            <v>11：００～17：00（水曜・日曜定休）</v>
          </cell>
          <cell r="AH198"/>
          <cell r="AI198"/>
          <cell r="AJ198">
            <v>2018</v>
          </cell>
          <cell r="AK198">
            <v>4662</v>
          </cell>
          <cell r="AL198">
            <v>4628</v>
          </cell>
          <cell r="AM198"/>
          <cell r="AN198"/>
          <cell r="AO198">
            <v>2021</v>
          </cell>
          <cell r="AP198">
            <v>4522</v>
          </cell>
          <cell r="AQ198">
            <v>3</v>
          </cell>
          <cell r="AR198">
            <v>4489</v>
          </cell>
          <cell r="AS198">
            <v>3</v>
          </cell>
          <cell r="AT198"/>
          <cell r="AU198"/>
          <cell r="AV198"/>
          <cell r="AW198">
            <v>2019</v>
          </cell>
          <cell r="AX198">
            <v>7472</v>
          </cell>
          <cell r="AY198">
            <v>-60.28</v>
          </cell>
          <cell r="AZ198">
            <v>7558</v>
          </cell>
          <cell r="BA198">
            <v>-63.32</v>
          </cell>
          <cell r="BB198"/>
          <cell r="BC198" t="str">
            <v/>
          </cell>
          <cell r="BD198" t="str">
            <v/>
          </cell>
          <cell r="BE198">
            <v>2020</v>
          </cell>
          <cell r="BF198">
            <v>6339</v>
          </cell>
          <cell r="BG198">
            <v>-35.979999999999997</v>
          </cell>
          <cell r="BH198">
            <v>6302</v>
          </cell>
          <cell r="BI198">
            <v>-36.18</v>
          </cell>
          <cell r="BJ198"/>
          <cell r="BK198" t="str">
            <v/>
          </cell>
          <cell r="BL198" t="str">
            <v/>
          </cell>
          <cell r="BM198">
            <v>2021</v>
          </cell>
          <cell r="BN198">
            <v>5986</v>
          </cell>
          <cell r="BO198">
            <v>-28.4</v>
          </cell>
          <cell r="BP198">
            <v>5944</v>
          </cell>
          <cell r="BQ198">
            <v>-28.44</v>
          </cell>
          <cell r="BR198"/>
          <cell r="BS198" t="str">
            <v/>
          </cell>
          <cell r="BT198" t="str">
            <v/>
          </cell>
          <cell r="BU198" t="str">
            <v>目標を下回った</v>
          </cell>
          <cell r="BV198" t="str">
            <v>なし</v>
          </cell>
          <cell r="BW198" t="str">
            <v>増</v>
          </cell>
          <cell r="BX198" t="str">
            <v>2019年4月より、事業継承により戸塚モディが全体の排出量実績に算入
よって、目標の達成は困難な状況(目標基準年度が2018年度のため)</v>
          </cell>
          <cell r="BY198">
            <v>2018</v>
          </cell>
          <cell r="BZ198"/>
          <cell r="CA198"/>
          <cell r="CB198"/>
          <cell r="CC198"/>
          <cell r="CD198">
            <v>2021</v>
          </cell>
          <cell r="CE198"/>
          <cell r="CF198" t="str">
            <v/>
          </cell>
          <cell r="CG198"/>
          <cell r="CH198" t="str">
            <v/>
          </cell>
          <cell r="CI198"/>
          <cell r="CJ198" t="str">
            <v/>
          </cell>
          <cell r="CK198"/>
          <cell r="CL198">
            <v>2019</v>
          </cell>
          <cell r="CM198"/>
        </row>
        <row r="199">
          <cell r="B199" t="str">
            <v>245</v>
          </cell>
          <cell r="C199" t="str">
            <v>サミット株式会社</v>
          </cell>
          <cell r="D199">
            <v>2019</v>
          </cell>
          <cell r="E199" t="str">
            <v>1号</v>
          </cell>
          <cell r="F199">
            <v>1058245</v>
          </cell>
          <cell r="G199">
            <v>1058245</v>
          </cell>
          <cell r="H199">
            <v>44767</v>
          </cell>
          <cell r="I199" t="str">
            <v>東京都杉並区永福3-57-14　　　　　　　　　　　　　　</v>
          </cell>
          <cell r="J199" t="str">
            <v>サミット株式会社</v>
          </cell>
          <cell r="K199" t="str">
            <v>代表取締役社長　服部　哲也</v>
          </cell>
          <cell r="L199" t="str">
            <v>サミット株式会社</v>
          </cell>
          <cell r="M199" t="str">
            <v>代表取締役社長　服部哲也</v>
          </cell>
          <cell r="N199" t="str">
            <v>東京都杉並区永福3-57-14</v>
          </cell>
          <cell r="O199" t="str">
            <v>Ｉ 卸売・小売業</v>
          </cell>
          <cell r="P199" t="str">
            <v>５８ 飲食料品小売業</v>
          </cell>
          <cell r="Q199" t="str">
            <v>1号</v>
          </cell>
          <cell r="R199"/>
          <cell r="S199"/>
          <cell r="T199"/>
          <cell r="U199">
            <v>4882.8154690740002</v>
          </cell>
          <cell r="V199">
            <v>9</v>
          </cell>
          <cell r="W199">
            <v>5</v>
          </cell>
          <cell r="X199"/>
          <cell r="Y199">
            <v>2019</v>
          </cell>
          <cell r="Z199">
            <v>2021</v>
          </cell>
          <cell r="AA199">
            <v>2021</v>
          </cell>
          <cell r="AB199"/>
          <cell r="AC199"/>
          <cell r="AD199" t="str">
            <v>有</v>
          </cell>
          <cell r="AE199" t="str">
            <v>サミット株式会社　店舗開発部</v>
          </cell>
          <cell r="AF199" t="str">
            <v>東京都杉並区永福3-57-14</v>
          </cell>
          <cell r="AG199" t="str">
            <v>10：00～17：00</v>
          </cell>
          <cell r="AH199"/>
          <cell r="AI199"/>
          <cell r="AJ199">
            <v>2018</v>
          </cell>
          <cell r="AK199">
            <v>7404</v>
          </cell>
          <cell r="AL199">
            <v>7263</v>
          </cell>
          <cell r="AM199">
            <v>55.84</v>
          </cell>
          <cell r="AN199" t="str">
            <v>１００万㎡・ｈ</v>
          </cell>
          <cell r="AO199">
            <v>2021</v>
          </cell>
          <cell r="AP199">
            <v>7256</v>
          </cell>
          <cell r="AQ199">
            <v>1.99</v>
          </cell>
          <cell r="AR199">
            <v>7118</v>
          </cell>
          <cell r="AS199">
            <v>1.99</v>
          </cell>
          <cell r="AT199">
            <v>54.72</v>
          </cell>
          <cell r="AU199" t="str">
            <v>１００万㎡・ｈ</v>
          </cell>
          <cell r="AV199">
            <v>2</v>
          </cell>
          <cell r="AW199">
            <v>2019</v>
          </cell>
          <cell r="AX199">
            <v>7397</v>
          </cell>
          <cell r="AY199">
            <v>0.09</v>
          </cell>
          <cell r="AZ199">
            <v>7158</v>
          </cell>
          <cell r="BA199">
            <v>1.44</v>
          </cell>
          <cell r="BB199">
            <v>55.02</v>
          </cell>
          <cell r="BC199" t="str">
            <v>１００万㎡・ｈ</v>
          </cell>
          <cell r="BD199">
            <v>1.46</v>
          </cell>
          <cell r="BE199">
            <v>2020</v>
          </cell>
          <cell r="BF199">
            <v>8507</v>
          </cell>
          <cell r="BG199">
            <v>-14.9</v>
          </cell>
          <cell r="BH199">
            <v>7944</v>
          </cell>
          <cell r="BI199">
            <v>-9.3800000000000008</v>
          </cell>
          <cell r="BJ199">
            <v>54.93</v>
          </cell>
          <cell r="BK199" t="str">
            <v>１００万㎡・ｈ</v>
          </cell>
          <cell r="BL199">
            <v>1.62</v>
          </cell>
          <cell r="BM199">
            <v>2021</v>
          </cell>
          <cell r="BN199">
            <v>8410</v>
          </cell>
          <cell r="BO199">
            <v>-13.59</v>
          </cell>
          <cell r="BP199">
            <v>8394</v>
          </cell>
          <cell r="BQ199">
            <v>-15.58</v>
          </cell>
          <cell r="BR199">
            <v>54.18</v>
          </cell>
          <cell r="BS199" t="str">
            <v>１００万㎡・ｈ</v>
          </cell>
          <cell r="BT199">
            <v>2.97</v>
          </cell>
          <cell r="BU199" t="str">
            <v/>
          </cell>
          <cell r="BV199" t="str">
            <v/>
          </cell>
          <cell r="BW199" t="str">
            <v/>
          </cell>
          <cell r="BX199"/>
          <cell r="BY199">
            <v>2018</v>
          </cell>
          <cell r="BZ199"/>
          <cell r="CA199"/>
          <cell r="CB199"/>
          <cell r="CC199"/>
          <cell r="CD199">
            <v>2021</v>
          </cell>
          <cell r="CE199"/>
          <cell r="CF199" t="str">
            <v/>
          </cell>
          <cell r="CG199"/>
          <cell r="CH199" t="str">
            <v/>
          </cell>
          <cell r="CI199"/>
          <cell r="CJ199" t="str">
            <v/>
          </cell>
          <cell r="CK199"/>
          <cell r="CL199">
            <v>2019</v>
          </cell>
          <cell r="CM199"/>
        </row>
        <row r="200">
          <cell r="B200" t="str">
            <v>246</v>
          </cell>
          <cell r="C200" t="str">
            <v>株式会社紀文食品</v>
          </cell>
          <cell r="D200">
            <v>2019</v>
          </cell>
          <cell r="E200" t="str">
            <v>1号</v>
          </cell>
          <cell r="F200">
            <v>1009246</v>
          </cell>
          <cell r="G200">
            <v>1009246</v>
          </cell>
          <cell r="H200">
            <v>44773</v>
          </cell>
          <cell r="I200" t="str">
            <v>東京都中央区銀座5-15-1</v>
          </cell>
          <cell r="J200" t="str">
            <v>株式会社紀文食品</v>
          </cell>
          <cell r="K200" t="str">
            <v>代表取締役社長　堤　裕</v>
          </cell>
          <cell r="L200" t="str">
            <v>株式会社紀文食品</v>
          </cell>
          <cell r="M200" t="str">
            <v>代表取締役社長　堤　裕</v>
          </cell>
          <cell r="N200" t="str">
            <v>東京都中央区銀座5-15-1</v>
          </cell>
          <cell r="O200" t="str">
            <v>Ｅ 製造業</v>
          </cell>
          <cell r="P200" t="str">
            <v>０９ 食料品製造業</v>
          </cell>
          <cell r="Q200" t="str">
            <v>1号</v>
          </cell>
          <cell r="R200"/>
          <cell r="S200"/>
          <cell r="T200"/>
          <cell r="U200">
            <v>3441.7153560000002</v>
          </cell>
          <cell r="V200">
            <v>1</v>
          </cell>
          <cell r="W200">
            <v>1</v>
          </cell>
          <cell r="X200"/>
          <cell r="Y200">
            <v>2019</v>
          </cell>
          <cell r="Z200">
            <v>2021</v>
          </cell>
          <cell r="AA200">
            <v>2021</v>
          </cell>
          <cell r="AB200"/>
          <cell r="AC200"/>
          <cell r="AD200" t="str">
            <v>有</v>
          </cell>
          <cell r="AE200" t="str">
            <v>株式会社　紀文食品　横浜工場</v>
          </cell>
          <cell r="AF200" t="str">
            <v>神奈川県横浜市戸塚区秋葉町427</v>
          </cell>
          <cell r="AG200" t="str">
            <v>9:00～16:00</v>
          </cell>
          <cell r="AH200"/>
          <cell r="AI200"/>
          <cell r="AJ200">
            <v>2018</v>
          </cell>
          <cell r="AK200">
            <v>6484</v>
          </cell>
          <cell r="AL200">
            <v>6388</v>
          </cell>
          <cell r="AM200">
            <v>0.71</v>
          </cell>
          <cell r="AN200" t="str">
            <v>t</v>
          </cell>
          <cell r="AO200">
            <v>2021</v>
          </cell>
          <cell r="AP200">
            <v>7130</v>
          </cell>
          <cell r="AQ200">
            <v>-9.9700000000000006</v>
          </cell>
          <cell r="AR200">
            <v>7130</v>
          </cell>
          <cell r="AS200">
            <v>-11.62</v>
          </cell>
          <cell r="AT200">
            <v>0.7</v>
          </cell>
          <cell r="AU200" t="str">
            <v>t</v>
          </cell>
          <cell r="AV200">
            <v>1.4</v>
          </cell>
          <cell r="AW200">
            <v>2019</v>
          </cell>
          <cell r="AX200">
            <v>6738</v>
          </cell>
          <cell r="AY200">
            <v>-3.92</v>
          </cell>
          <cell r="AZ200">
            <v>6585</v>
          </cell>
          <cell r="BA200">
            <v>-3.09</v>
          </cell>
          <cell r="BB200">
            <v>0.68</v>
          </cell>
          <cell r="BC200" t="str">
            <v>t</v>
          </cell>
          <cell r="BD200">
            <v>4.22</v>
          </cell>
          <cell r="BE200">
            <v>2020</v>
          </cell>
          <cell r="BF200">
            <v>6619</v>
          </cell>
          <cell r="BG200">
            <v>-2.09</v>
          </cell>
          <cell r="BH200">
            <v>5976</v>
          </cell>
          <cell r="BI200">
            <v>6.44</v>
          </cell>
          <cell r="BJ200">
            <v>0.65</v>
          </cell>
          <cell r="BK200" t="str">
            <v>t</v>
          </cell>
          <cell r="BL200">
            <v>8.4499999999999993</v>
          </cell>
          <cell r="BM200">
            <v>2021</v>
          </cell>
          <cell r="BN200">
            <v>5771</v>
          </cell>
          <cell r="BO200">
            <v>10.99</v>
          </cell>
          <cell r="BP200">
            <v>5078</v>
          </cell>
          <cell r="BQ200">
            <v>20.5</v>
          </cell>
          <cell r="BR200">
            <v>0.55000000000000004</v>
          </cell>
          <cell r="BS200" t="str">
            <v>t</v>
          </cell>
          <cell r="BT200">
            <v>22.53</v>
          </cell>
          <cell r="BU200" t="str">
            <v>目標を上回った</v>
          </cell>
          <cell r="BV200" t="str">
            <v>なし</v>
          </cell>
          <cell r="BW200" t="str">
            <v>増</v>
          </cell>
          <cell r="BX200" t="str">
            <v>生産量増加に伴う活動量が増加した。排出係数減を目的に、東京電力から東京ガスへ変更した</v>
          </cell>
          <cell r="BY200">
            <v>2018</v>
          </cell>
          <cell r="BZ200"/>
          <cell r="CA200"/>
          <cell r="CB200"/>
          <cell r="CC200"/>
          <cell r="CD200">
            <v>2021</v>
          </cell>
          <cell r="CE200"/>
          <cell r="CF200" t="str">
            <v/>
          </cell>
          <cell r="CG200"/>
          <cell r="CH200" t="str">
            <v/>
          </cell>
          <cell r="CI200"/>
          <cell r="CJ200" t="str">
            <v/>
          </cell>
          <cell r="CK200"/>
          <cell r="CL200">
            <v>2019</v>
          </cell>
          <cell r="CM200"/>
        </row>
        <row r="201">
          <cell r="B201" t="str">
            <v>248</v>
          </cell>
          <cell r="C201" t="str">
            <v>株式会社ヨドバシカメラ</v>
          </cell>
          <cell r="D201">
            <v>2019</v>
          </cell>
          <cell r="E201" t="str">
            <v>1号</v>
          </cell>
          <cell r="F201">
            <v>1056248</v>
          </cell>
          <cell r="G201">
            <v>1056248</v>
          </cell>
          <cell r="H201">
            <v>44764</v>
          </cell>
          <cell r="I201" t="str">
            <v>東京都新宿区新宿五丁目3番1号</v>
          </cell>
          <cell r="J201" t="str">
            <v>株式会社ヨドバシカメラ</v>
          </cell>
          <cell r="K201" t="str">
            <v>代表取締役　藤沢 和則</v>
          </cell>
          <cell r="L201" t="str">
            <v>株式会社ヨドバシカメラ</v>
          </cell>
          <cell r="M201" t="str">
            <v>代表取締役　藤沢　和則</v>
          </cell>
          <cell r="N201" t="str">
            <v>東京都新宿区新宿五丁目3番1号</v>
          </cell>
          <cell r="O201" t="str">
            <v>Ｉ 卸売・小売業</v>
          </cell>
          <cell r="P201" t="str">
            <v>５６ 各種商品小売業</v>
          </cell>
          <cell r="Q201" t="str">
            <v>1号</v>
          </cell>
          <cell r="R201"/>
          <cell r="S201"/>
          <cell r="T201"/>
          <cell r="U201">
            <v>2359</v>
          </cell>
          <cell r="V201">
            <v>3</v>
          </cell>
          <cell r="W201">
            <v>2</v>
          </cell>
          <cell r="X201"/>
          <cell r="Y201">
            <v>2019</v>
          </cell>
          <cell r="Z201">
            <v>2021</v>
          </cell>
          <cell r="AA201">
            <v>2021</v>
          </cell>
          <cell r="AB201"/>
          <cell r="AC201"/>
          <cell r="AD201" t="str">
            <v>有</v>
          </cell>
          <cell r="AE201" t="str">
            <v>ヨドバシ横浜ビル　(株)ヨドバシ建物事務所</v>
          </cell>
          <cell r="AF201" t="str">
            <v>神奈川県横浜市西区北幸１－２－７</v>
          </cell>
          <cell r="AG201" t="str">
            <v>平日 10:00～16:00</v>
          </cell>
          <cell r="AH201"/>
          <cell r="AI201"/>
          <cell r="AJ201">
            <v>2018</v>
          </cell>
          <cell r="AK201">
            <v>5083</v>
          </cell>
          <cell r="AL201">
            <v>4945</v>
          </cell>
          <cell r="AM201"/>
          <cell r="AN201"/>
          <cell r="AO201">
            <v>2021</v>
          </cell>
          <cell r="AP201">
            <v>4930</v>
          </cell>
          <cell r="AQ201">
            <v>3.01</v>
          </cell>
          <cell r="AR201">
            <v>4796</v>
          </cell>
          <cell r="AS201">
            <v>3.01</v>
          </cell>
          <cell r="AT201"/>
          <cell r="AU201"/>
          <cell r="AV201"/>
          <cell r="AW201">
            <v>2019</v>
          </cell>
          <cell r="AX201">
            <v>4966</v>
          </cell>
          <cell r="AY201">
            <v>2.2999999999999998</v>
          </cell>
          <cell r="AZ201">
            <v>4759</v>
          </cell>
          <cell r="BA201">
            <v>3.76</v>
          </cell>
          <cell r="BB201"/>
          <cell r="BC201" t="str">
            <v/>
          </cell>
          <cell r="BD201" t="str">
            <v/>
          </cell>
          <cell r="BE201">
            <v>2020</v>
          </cell>
          <cell r="BF201">
            <v>4616</v>
          </cell>
          <cell r="BG201">
            <v>9.18</v>
          </cell>
          <cell r="BH201">
            <v>4297</v>
          </cell>
          <cell r="BI201">
            <v>13.1</v>
          </cell>
          <cell r="BJ201"/>
          <cell r="BK201" t="str">
            <v/>
          </cell>
          <cell r="BL201" t="str">
            <v/>
          </cell>
          <cell r="BM201">
            <v>2021</v>
          </cell>
          <cell r="BN201">
            <v>4129</v>
          </cell>
          <cell r="BO201">
            <v>18.760000000000002</v>
          </cell>
          <cell r="BP201">
            <v>4092</v>
          </cell>
          <cell r="BQ201">
            <v>17.239999999999998</v>
          </cell>
          <cell r="BR201"/>
          <cell r="BS201" t="str">
            <v/>
          </cell>
          <cell r="BT201" t="str">
            <v/>
          </cell>
          <cell r="BU201" t="str">
            <v>目標を上回った</v>
          </cell>
          <cell r="BV201" t="str">
            <v>なし</v>
          </cell>
          <cell r="BW201" t="str">
            <v>ほぼ変動無し</v>
          </cell>
          <cell r="BX201"/>
          <cell r="BY201">
            <v>2018</v>
          </cell>
          <cell r="BZ201"/>
          <cell r="CA201"/>
          <cell r="CB201"/>
          <cell r="CC201"/>
          <cell r="CD201">
            <v>2021</v>
          </cell>
          <cell r="CE201"/>
          <cell r="CF201" t="str">
            <v/>
          </cell>
          <cell r="CG201"/>
          <cell r="CH201" t="str">
            <v/>
          </cell>
          <cell r="CI201"/>
          <cell r="CJ201" t="str">
            <v/>
          </cell>
          <cell r="CK201"/>
          <cell r="CL201">
            <v>2019</v>
          </cell>
          <cell r="CM201"/>
        </row>
        <row r="202">
          <cell r="B202" t="str">
            <v>249</v>
          </cell>
          <cell r="C202" t="str">
            <v>富士フイルムビジネスイノベーションジャパン株式会社</v>
          </cell>
          <cell r="D202">
            <v>2019</v>
          </cell>
          <cell r="E202" t="str">
            <v>3号</v>
          </cell>
          <cell r="F202">
            <v>3054249</v>
          </cell>
          <cell r="G202">
            <v>3054249</v>
          </cell>
          <cell r="H202">
            <v>44771</v>
          </cell>
          <cell r="I202" t="str">
            <v xml:space="preserve">東京都江東区豊洲2-2-1
</v>
          </cell>
          <cell r="J202" t="str">
            <v>富士フイルムビジネスイノベーション
ジャパン株式会社</v>
          </cell>
          <cell r="K202" t="str">
            <v>取締役社長　旗生 泰一</v>
          </cell>
          <cell r="L202" t="str">
            <v>富士フイルムビジネスイノベーションジャパン株式会社　</v>
          </cell>
          <cell r="M202" t="str">
            <v>取締役社長　旗生 泰一</v>
          </cell>
          <cell r="N202" t="str">
            <v>横浜市西区みなとみらい6-1
横浜みなとみらい事業所 7階</v>
          </cell>
          <cell r="O202" t="str">
            <v>Ｉ 卸売・小売業</v>
          </cell>
          <cell r="P202" t="str">
            <v>５４ 機械器具卸売業</v>
          </cell>
          <cell r="Q202"/>
          <cell r="R202"/>
          <cell r="S202" t="str">
            <v>3号</v>
          </cell>
          <cell r="T202"/>
          <cell r="U202"/>
          <cell r="V202"/>
          <cell r="W202"/>
          <cell r="X202">
            <v>124</v>
          </cell>
          <cell r="Y202">
            <v>2019</v>
          </cell>
          <cell r="Z202">
            <v>2021</v>
          </cell>
          <cell r="AA202">
            <v>2021</v>
          </cell>
          <cell r="AB202"/>
          <cell r="AC202"/>
          <cell r="AD202" t="str">
            <v>有</v>
          </cell>
          <cell r="AE202" t="str">
            <v>富士フイルムビジネスイノベーションジャパン株式会社　神奈川支社</v>
          </cell>
          <cell r="AF202" t="str">
            <v>神奈川県横浜市西区みなとみらい6-1　 富士フイルムビジネスイノベーションジャパン株式会社　横浜みなとみらい事業所 7階</v>
          </cell>
          <cell r="AG202" t="str">
            <v>9：00～17：45　（土曜・日曜・祝日を除く）</v>
          </cell>
          <cell r="AH202"/>
          <cell r="AI202"/>
          <cell r="AJ202">
            <v>2018</v>
          </cell>
          <cell r="AK202"/>
          <cell r="AL202"/>
          <cell r="AM202"/>
          <cell r="AN202"/>
          <cell r="AO202">
            <v>2021</v>
          </cell>
          <cell r="AP202"/>
          <cell r="AQ202" t="str">
            <v/>
          </cell>
          <cell r="AR202"/>
          <cell r="AS202" t="str">
            <v/>
          </cell>
          <cell r="AT202"/>
          <cell r="AU202"/>
          <cell r="AV202"/>
          <cell r="AW202">
            <v>2019</v>
          </cell>
          <cell r="AX202"/>
          <cell r="AY202" t="str">
            <v/>
          </cell>
          <cell r="AZ202" t="str">
            <v/>
          </cell>
          <cell r="BA202" t="str">
            <v/>
          </cell>
          <cell r="BB202"/>
          <cell r="BC202" t="str">
            <v/>
          </cell>
          <cell r="BD202" t="str">
            <v/>
          </cell>
          <cell r="BE202">
            <v>2020</v>
          </cell>
          <cell r="BF202"/>
          <cell r="BG202" t="str">
            <v/>
          </cell>
          <cell r="BH202" t="str">
            <v/>
          </cell>
          <cell r="BI202" t="str">
            <v/>
          </cell>
          <cell r="BJ202"/>
          <cell r="BK202" t="str">
            <v/>
          </cell>
          <cell r="BL202" t="str">
            <v/>
          </cell>
          <cell r="BM202">
            <v>2021</v>
          </cell>
          <cell r="BN202"/>
          <cell r="BO202" t="str">
            <v/>
          </cell>
          <cell r="BP202" t="str">
            <v/>
          </cell>
          <cell r="BQ202" t="str">
            <v/>
          </cell>
          <cell r="BR202"/>
          <cell r="BS202" t="str">
            <v/>
          </cell>
          <cell r="BT202" t="str">
            <v/>
          </cell>
          <cell r="BU202" t="str">
            <v/>
          </cell>
          <cell r="BV202" t="str">
            <v/>
          </cell>
          <cell r="BW202" t="str">
            <v/>
          </cell>
          <cell r="BX202"/>
          <cell r="BY202">
            <v>2018</v>
          </cell>
          <cell r="BZ202">
            <v>215</v>
          </cell>
          <cell r="CA202">
            <v>215</v>
          </cell>
          <cell r="CB202"/>
          <cell r="CC202"/>
          <cell r="CD202">
            <v>2021</v>
          </cell>
          <cell r="CE202">
            <v>200</v>
          </cell>
          <cell r="CF202">
            <v>6.97</v>
          </cell>
          <cell r="CG202">
            <v>200</v>
          </cell>
          <cell r="CH202">
            <v>6.97</v>
          </cell>
          <cell r="CI202"/>
          <cell r="CJ202" t="str">
            <v/>
          </cell>
          <cell r="CK202"/>
          <cell r="CL202">
            <v>2019</v>
          </cell>
          <cell r="CM202">
            <v>209</v>
          </cell>
        </row>
        <row r="203">
          <cell r="B203" t="str">
            <v>251</v>
          </cell>
          <cell r="C203" t="str">
            <v>株式会社トーエル</v>
          </cell>
          <cell r="D203">
            <v>2019</v>
          </cell>
          <cell r="E203" t="str">
            <v>3号</v>
          </cell>
          <cell r="F203">
            <v>3034251</v>
          </cell>
          <cell r="G203">
            <v>3034251</v>
          </cell>
          <cell r="H203">
            <v>44757</v>
          </cell>
          <cell r="I203" t="str">
            <v>神奈川県横浜市港北区高田西1-5-21</v>
          </cell>
          <cell r="J203" t="str">
            <v>株式会社トーエル</v>
          </cell>
          <cell r="K203" t="str">
            <v>代表取締役社長　　横田　孝治</v>
          </cell>
          <cell r="L203" t="str">
            <v>株式会社トーエル</v>
          </cell>
          <cell r="M203" t="str">
            <v>代表取締役社長　　横田　孝治</v>
          </cell>
          <cell r="N203" t="str">
            <v>横浜市港北区高田西1-5-21</v>
          </cell>
          <cell r="O203" t="str">
            <v>Ｆ 電気・ガス・熱供給・水道業</v>
          </cell>
          <cell r="P203" t="str">
            <v>３４ ガス業</v>
          </cell>
          <cell r="Q203"/>
          <cell r="R203"/>
          <cell r="S203" t="str">
            <v>3号</v>
          </cell>
          <cell r="T203"/>
          <cell r="U203"/>
          <cell r="V203"/>
          <cell r="W203"/>
          <cell r="X203">
            <v>76</v>
          </cell>
          <cell r="Y203">
            <v>2019</v>
          </cell>
          <cell r="Z203">
            <v>2021</v>
          </cell>
          <cell r="AA203">
            <v>2021</v>
          </cell>
          <cell r="AB203"/>
          <cell r="AC203"/>
          <cell r="AD203" t="str">
            <v>有</v>
          </cell>
          <cell r="AE203" t="str">
            <v>株式会社トーエル　本社</v>
          </cell>
          <cell r="AF203" t="str">
            <v>横浜市港北区高田西1-5-21</v>
          </cell>
          <cell r="AG203" t="str">
            <v>10：00～17：00（土・日・祝日を除く）</v>
          </cell>
          <cell r="AH203"/>
          <cell r="AI203"/>
          <cell r="AJ203">
            <v>2018</v>
          </cell>
          <cell r="AK203"/>
          <cell r="AL203"/>
          <cell r="AM203"/>
          <cell r="AN203"/>
          <cell r="AO203">
            <v>2021</v>
          </cell>
          <cell r="AP203"/>
          <cell r="AQ203" t="str">
            <v/>
          </cell>
          <cell r="AR203"/>
          <cell r="AS203" t="str">
            <v/>
          </cell>
          <cell r="AT203"/>
          <cell r="AU203"/>
          <cell r="AV203"/>
          <cell r="AW203">
            <v>2019</v>
          </cell>
          <cell r="AX203"/>
          <cell r="AY203" t="str">
            <v/>
          </cell>
          <cell r="AZ203" t="str">
            <v/>
          </cell>
          <cell r="BA203" t="str">
            <v/>
          </cell>
          <cell r="BB203"/>
          <cell r="BC203" t="str">
            <v/>
          </cell>
          <cell r="BD203" t="str">
            <v/>
          </cell>
          <cell r="BE203">
            <v>2020</v>
          </cell>
          <cell r="BF203"/>
          <cell r="BG203" t="str">
            <v/>
          </cell>
          <cell r="BH203" t="str">
            <v/>
          </cell>
          <cell r="BI203" t="str">
            <v/>
          </cell>
          <cell r="BJ203"/>
          <cell r="BK203" t="str">
            <v/>
          </cell>
          <cell r="BL203" t="str">
            <v/>
          </cell>
          <cell r="BM203">
            <v>2021</v>
          </cell>
          <cell r="BN203"/>
          <cell r="BO203" t="str">
            <v/>
          </cell>
          <cell r="BP203" t="str">
            <v/>
          </cell>
          <cell r="BQ203" t="str">
            <v/>
          </cell>
          <cell r="BR203"/>
          <cell r="BS203" t="str">
            <v/>
          </cell>
          <cell r="BT203" t="str">
            <v/>
          </cell>
          <cell r="BU203" t="str">
            <v/>
          </cell>
          <cell r="BV203" t="str">
            <v/>
          </cell>
          <cell r="BW203" t="str">
            <v/>
          </cell>
          <cell r="BX203"/>
          <cell r="BY203">
            <v>2018</v>
          </cell>
          <cell r="BZ203">
            <v>1640</v>
          </cell>
          <cell r="CA203">
            <v>1640</v>
          </cell>
          <cell r="CB203">
            <v>0.52</v>
          </cell>
          <cell r="CC203" t="str">
            <v>千km</v>
          </cell>
          <cell r="CD203">
            <v>2021</v>
          </cell>
          <cell r="CE203">
            <v>1591</v>
          </cell>
          <cell r="CF203">
            <v>2.98</v>
          </cell>
          <cell r="CG203">
            <v>1591</v>
          </cell>
          <cell r="CH203">
            <v>2.98</v>
          </cell>
          <cell r="CI203">
            <v>0.5</v>
          </cell>
          <cell r="CJ203" t="str">
            <v>千km</v>
          </cell>
          <cell r="CK203">
            <v>3</v>
          </cell>
          <cell r="CL203">
            <v>2019</v>
          </cell>
          <cell r="CM203">
            <v>989</v>
          </cell>
        </row>
        <row r="204">
          <cell r="B204" t="str">
            <v>254</v>
          </cell>
          <cell r="C204" t="str">
            <v>株式会社NTTドコモ</v>
          </cell>
          <cell r="D204">
            <v>2019</v>
          </cell>
          <cell r="E204" t="str">
            <v>1号</v>
          </cell>
          <cell r="F204">
            <v>1037254</v>
          </cell>
          <cell r="G204">
            <v>1037254</v>
          </cell>
          <cell r="H204">
            <v>44771</v>
          </cell>
          <cell r="I204" t="str">
            <v>東京都千代田区永田町二丁目１１番１号</v>
          </cell>
          <cell r="J204" t="str">
            <v>株式会社NTTドコモ</v>
          </cell>
          <cell r="K204" t="str">
            <v>代表取締役社長　井伊　基之</v>
          </cell>
          <cell r="L204" t="str">
            <v>株式会社NTTドコモ</v>
          </cell>
          <cell r="M204" t="str">
            <v>代表取締役社長　井伊　基之</v>
          </cell>
          <cell r="N204" t="str">
            <v>東京都千代田区永田町二丁目１１番１号</v>
          </cell>
          <cell r="O204" t="str">
            <v>Ｇ 情報通信業</v>
          </cell>
          <cell r="P204" t="str">
            <v>３７ 通信業</v>
          </cell>
          <cell r="Q204" t="str">
            <v>1号</v>
          </cell>
          <cell r="R204"/>
          <cell r="S204"/>
          <cell r="T204"/>
          <cell r="U204">
            <v>6685.136237116395</v>
          </cell>
          <cell r="V204">
            <v>601</v>
          </cell>
          <cell r="W204">
            <v>1</v>
          </cell>
          <cell r="X204"/>
          <cell r="Y204">
            <v>2019</v>
          </cell>
          <cell r="Z204">
            <v>2021</v>
          </cell>
          <cell r="AA204">
            <v>2021</v>
          </cell>
          <cell r="AB204" t="str">
            <v>有</v>
          </cell>
          <cell r="AC204" t="str">
            <v>https://www.nttdocomo.co.jp/corporate/csr/ecology/environ_management/data/facility/index.html</v>
          </cell>
          <cell r="AD204"/>
          <cell r="AE204"/>
          <cell r="AF204"/>
          <cell r="AG204"/>
          <cell r="AH204"/>
          <cell r="AI204"/>
          <cell r="AJ204">
            <v>2018</v>
          </cell>
          <cell r="AK204">
            <v>13328</v>
          </cell>
          <cell r="AL204">
            <v>13319</v>
          </cell>
          <cell r="AM204"/>
          <cell r="AN204"/>
          <cell r="AO204">
            <v>2021</v>
          </cell>
          <cell r="AP204">
            <v>15653</v>
          </cell>
          <cell r="AQ204">
            <v>-17.45</v>
          </cell>
          <cell r="AR204">
            <v>15699</v>
          </cell>
          <cell r="AS204">
            <v>-17.87</v>
          </cell>
          <cell r="AT204"/>
          <cell r="AU204"/>
          <cell r="AV204">
            <v>3</v>
          </cell>
          <cell r="AW204">
            <v>2019</v>
          </cell>
          <cell r="AX204">
            <v>13816</v>
          </cell>
          <cell r="AY204">
            <v>-3.67</v>
          </cell>
          <cell r="AZ204">
            <v>13729</v>
          </cell>
          <cell r="BA204">
            <v>-3.08</v>
          </cell>
          <cell r="BB204"/>
          <cell r="BC204" t="str">
            <v/>
          </cell>
          <cell r="BD204">
            <v>-0.4</v>
          </cell>
          <cell r="BE204">
            <v>2020</v>
          </cell>
          <cell r="BF204">
            <v>11950</v>
          </cell>
          <cell r="BG204">
            <v>10.33</v>
          </cell>
          <cell r="BH204">
            <v>11289</v>
          </cell>
          <cell r="BI204">
            <v>15.24</v>
          </cell>
          <cell r="BJ204"/>
          <cell r="BK204" t="str">
            <v/>
          </cell>
          <cell r="BL204">
            <v>16.600000000000001</v>
          </cell>
          <cell r="BM204">
            <v>2021</v>
          </cell>
          <cell r="BN204">
            <v>10966</v>
          </cell>
          <cell r="BO204">
            <v>17.72</v>
          </cell>
          <cell r="BP204">
            <v>11024</v>
          </cell>
          <cell r="BQ204">
            <v>17.23</v>
          </cell>
          <cell r="BR204"/>
          <cell r="BS204" t="str">
            <v/>
          </cell>
          <cell r="BT204">
            <v>29.42</v>
          </cell>
          <cell r="BU204" t="str">
            <v>おおむね目標通り</v>
          </cell>
          <cell r="BV204" t="str">
            <v>なし</v>
          </cell>
          <cell r="BW204" t="str">
            <v>ほぼ変動無し</v>
          </cell>
          <cell r="BX204" t="str">
            <v>省エネ施策（旧通信設備撤去および現用通信設備のスリム化・高密度化、高効率空調への更改、不要となった箇所の空調稼働休止</v>
          </cell>
          <cell r="BY204">
            <v>2018</v>
          </cell>
          <cell r="BZ204"/>
          <cell r="CA204"/>
          <cell r="CB204"/>
          <cell r="CC204"/>
          <cell r="CD204">
            <v>2021</v>
          </cell>
          <cell r="CE204"/>
          <cell r="CF204" t="str">
            <v/>
          </cell>
          <cell r="CG204"/>
          <cell r="CH204" t="str">
            <v/>
          </cell>
          <cell r="CI204"/>
          <cell r="CJ204" t="str">
            <v/>
          </cell>
          <cell r="CK204"/>
          <cell r="CL204">
            <v>2019</v>
          </cell>
          <cell r="CM204"/>
        </row>
        <row r="205">
          <cell r="B205" t="str">
            <v>255</v>
          </cell>
          <cell r="C205" t="str">
            <v>ＥＮＥＯＳ株式会社</v>
          </cell>
          <cell r="D205">
            <v>2019</v>
          </cell>
          <cell r="E205" t="str">
            <v>1号</v>
          </cell>
          <cell r="F205">
            <v>1017255</v>
          </cell>
          <cell r="G205">
            <v>1017255</v>
          </cell>
          <cell r="H205"/>
          <cell r="I205" t="str">
            <v>東京都千代田区大手町一丁目１番２号</v>
          </cell>
          <cell r="J205" t="str">
            <v>ＥＮＥＯＳ株式会社</v>
          </cell>
          <cell r="K205" t="str">
            <v>代表取締役社長　齊藤 　猛</v>
          </cell>
          <cell r="L205" t="str">
            <v>ＥＮＥＯＳ株式会社</v>
          </cell>
          <cell r="M205" t="str">
            <v>代表取締役社長　　齊藤 猛</v>
          </cell>
          <cell r="N205" t="str">
            <v>東京都千代田区大手町一丁目１番２号</v>
          </cell>
          <cell r="O205" t="str">
            <v>Ｅ 製造業</v>
          </cell>
          <cell r="P205" t="str">
            <v>１７ 石油製品・石炭製品製造業</v>
          </cell>
          <cell r="Q205" t="str">
            <v>1号</v>
          </cell>
          <cell r="R205"/>
          <cell r="S205"/>
          <cell r="T205"/>
          <cell r="U205">
            <v>1343243</v>
          </cell>
          <cell r="V205">
            <v>6</v>
          </cell>
          <cell r="W205">
            <v>3</v>
          </cell>
          <cell r="X205"/>
          <cell r="Y205">
            <v>2019</v>
          </cell>
          <cell r="Z205">
            <v>2021</v>
          </cell>
          <cell r="AA205">
            <v>2021</v>
          </cell>
          <cell r="AB205" t="str">
            <v>有</v>
          </cell>
          <cell r="AC205" t="str">
            <v>https://www.eneos.co.jp/company/csr/environment/warming.html</v>
          </cell>
          <cell r="AD205"/>
          <cell r="AE205"/>
          <cell r="AF205"/>
          <cell r="AG205"/>
          <cell r="AH205"/>
          <cell r="AI205"/>
          <cell r="AJ205">
            <v>2018</v>
          </cell>
          <cell r="AK205">
            <v>2509473</v>
          </cell>
          <cell r="AL205">
            <v>2508449</v>
          </cell>
          <cell r="AM205"/>
          <cell r="AN205"/>
          <cell r="AO205">
            <v>2021</v>
          </cell>
          <cell r="AP205">
            <v>2434188.81</v>
          </cell>
          <cell r="AQ205">
            <v>3</v>
          </cell>
          <cell r="AR205">
            <v>2433195.5299999998</v>
          </cell>
          <cell r="AS205">
            <v>3</v>
          </cell>
          <cell r="AT205"/>
          <cell r="AU205"/>
          <cell r="AV205">
            <v>3</v>
          </cell>
          <cell r="AW205">
            <v>2019</v>
          </cell>
          <cell r="AX205">
            <v>2231205</v>
          </cell>
          <cell r="AY205">
            <v>11.08</v>
          </cell>
          <cell r="AZ205">
            <v>2229059</v>
          </cell>
          <cell r="BA205">
            <v>11.13</v>
          </cell>
          <cell r="BB205"/>
          <cell r="BC205" t="str">
            <v/>
          </cell>
          <cell r="BD205">
            <v>11.2</v>
          </cell>
          <cell r="BE205">
            <v>2020</v>
          </cell>
          <cell r="BF205">
            <v>1718359</v>
          </cell>
          <cell r="BG205">
            <v>31.52</v>
          </cell>
          <cell r="BH205">
            <v>1716246</v>
          </cell>
          <cell r="BI205">
            <v>31.58</v>
          </cell>
          <cell r="BJ205"/>
          <cell r="BK205" t="str">
            <v/>
          </cell>
          <cell r="BL205">
            <v>-0.3</v>
          </cell>
          <cell r="BM205">
            <v>2021</v>
          </cell>
          <cell r="BN205">
            <v>2236057</v>
          </cell>
          <cell r="BO205">
            <v>10.89</v>
          </cell>
          <cell r="BP205" t="str">
            <v/>
          </cell>
          <cell r="BQ205" t="str">
            <v/>
          </cell>
          <cell r="BR205"/>
          <cell r="BS205" t="str">
            <v/>
          </cell>
          <cell r="BT205">
            <v>5.7000000000000028</v>
          </cell>
          <cell r="BU205" t="str">
            <v>目標を上回った</v>
          </cell>
          <cell r="BV205" t="str">
            <v>なし</v>
          </cell>
          <cell r="BW205" t="str">
            <v>減</v>
          </cell>
          <cell r="BX205" t="str">
            <v>石油需要が減少し稼働が低下しているものの、省エネ対策を予定通り実施することにより目標を達成。</v>
          </cell>
          <cell r="BY205">
            <v>2018</v>
          </cell>
          <cell r="BZ205"/>
          <cell r="CA205"/>
          <cell r="CB205"/>
          <cell r="CC205"/>
          <cell r="CD205">
            <v>2021</v>
          </cell>
          <cell r="CE205"/>
          <cell r="CF205" t="str">
            <v/>
          </cell>
          <cell r="CG205"/>
          <cell r="CH205" t="str">
            <v/>
          </cell>
          <cell r="CI205"/>
          <cell r="CJ205" t="str">
            <v/>
          </cell>
          <cell r="CK205"/>
          <cell r="CL205">
            <v>2019</v>
          </cell>
          <cell r="CM205"/>
        </row>
        <row r="206">
          <cell r="B206" t="str">
            <v>256</v>
          </cell>
          <cell r="C206" t="str">
            <v>株式会社ミツハシ</v>
          </cell>
          <cell r="D206">
            <v>2019</v>
          </cell>
          <cell r="E206" t="str">
            <v>1号</v>
          </cell>
          <cell r="F206">
            <v>1009256</v>
          </cell>
          <cell r="G206">
            <v>1009256</v>
          </cell>
          <cell r="H206">
            <v>44771</v>
          </cell>
          <cell r="I206" t="str">
            <v>神奈川県横浜市神奈川区栄町3-4
パシフィックマークス横浜イースト3F</v>
          </cell>
          <cell r="J206" t="str">
            <v>株式会社ミツハシ</v>
          </cell>
          <cell r="K206" t="str">
            <v>代表取締役   　　三橋　美幸</v>
          </cell>
          <cell r="L206" t="str">
            <v>株式会社ミツハシ</v>
          </cell>
          <cell r="M206" t="str">
            <v>代表取締役  　　三橋　美幸</v>
          </cell>
          <cell r="N206" t="str">
            <v>横浜市神奈川区栄町3-4　パシフィックマークス横浜イースト3F</v>
          </cell>
          <cell r="O206" t="str">
            <v>Ｅ 製造業</v>
          </cell>
          <cell r="P206" t="str">
            <v>０９ 食料品製造業</v>
          </cell>
          <cell r="Q206" t="str">
            <v>1号</v>
          </cell>
          <cell r="R206"/>
          <cell r="S206"/>
          <cell r="T206"/>
          <cell r="U206">
            <v>2078.559754248</v>
          </cell>
          <cell r="V206">
            <v>4</v>
          </cell>
          <cell r="W206">
            <v>2</v>
          </cell>
          <cell r="X206"/>
          <cell r="Y206">
            <v>2019</v>
          </cell>
          <cell r="Z206">
            <v>2021</v>
          </cell>
          <cell r="AA206">
            <v>2021</v>
          </cell>
          <cell r="AB206"/>
          <cell r="AC206"/>
          <cell r="AD206" t="str">
            <v>有</v>
          </cell>
          <cell r="AE206" t="str">
            <v>株式会社ミツハシ本社　管理部　総務課　　連絡先：045-285-3284</v>
          </cell>
          <cell r="AF206" t="str">
            <v>横浜市神奈川区栄町3-4　パシフィックマークス横浜イースト3F</v>
          </cell>
          <cell r="AG206" t="str">
            <v>10:00～16:00　予約の上閲覧をお願い致します。</v>
          </cell>
          <cell r="AH206"/>
          <cell r="AI206"/>
          <cell r="AJ206">
            <v>2018</v>
          </cell>
          <cell r="AK206">
            <v>4219</v>
          </cell>
          <cell r="AL206">
            <v>4146</v>
          </cell>
          <cell r="AM206"/>
          <cell r="AN206"/>
          <cell r="AO206">
            <v>2021</v>
          </cell>
          <cell r="AP206">
            <v>4093</v>
          </cell>
          <cell r="AQ206">
            <v>2.98</v>
          </cell>
          <cell r="AR206">
            <v>4022</v>
          </cell>
          <cell r="AS206">
            <v>2.99</v>
          </cell>
          <cell r="AT206"/>
          <cell r="AU206"/>
          <cell r="AV206">
            <v>1</v>
          </cell>
          <cell r="AW206">
            <v>2019</v>
          </cell>
          <cell r="AX206">
            <v>4291</v>
          </cell>
          <cell r="AY206">
            <v>-1.71</v>
          </cell>
          <cell r="AZ206">
            <v>4178</v>
          </cell>
          <cell r="BA206">
            <v>-0.78</v>
          </cell>
          <cell r="BB206"/>
          <cell r="BC206" t="str">
            <v/>
          </cell>
          <cell r="BD206">
            <v>4.0999999999999996</v>
          </cell>
          <cell r="BE206">
            <v>2020</v>
          </cell>
          <cell r="BF206">
            <v>4218</v>
          </cell>
          <cell r="BG206">
            <v>0.02</v>
          </cell>
          <cell r="BH206">
            <v>3598</v>
          </cell>
          <cell r="BI206">
            <v>13.21</v>
          </cell>
          <cell r="BJ206"/>
          <cell r="BK206" t="str">
            <v/>
          </cell>
          <cell r="BL206">
            <v>-0.8</v>
          </cell>
          <cell r="BM206">
            <v>2021</v>
          </cell>
          <cell r="BN206">
            <v>3459</v>
          </cell>
          <cell r="BO206">
            <v>18.010000000000002</v>
          </cell>
          <cell r="BP206">
            <v>1596</v>
          </cell>
          <cell r="BQ206">
            <v>61.5</v>
          </cell>
          <cell r="BR206"/>
          <cell r="BS206" t="str">
            <v/>
          </cell>
          <cell r="BT206" t="str">
            <v/>
          </cell>
          <cell r="BU206" t="str">
            <v>目標を上回った</v>
          </cell>
          <cell r="BV206" t="str">
            <v>なし</v>
          </cell>
          <cell r="BW206" t="str">
            <v>増</v>
          </cell>
          <cell r="BX206"/>
          <cell r="BY206">
            <v>2018</v>
          </cell>
          <cell r="BZ206"/>
          <cell r="CA206"/>
          <cell r="CB206"/>
          <cell r="CC206"/>
          <cell r="CD206">
            <v>2021</v>
          </cell>
          <cell r="CE206"/>
          <cell r="CF206" t="str">
            <v/>
          </cell>
          <cell r="CG206"/>
          <cell r="CH206" t="str">
            <v/>
          </cell>
          <cell r="CI206"/>
          <cell r="CJ206" t="str">
            <v/>
          </cell>
          <cell r="CK206"/>
          <cell r="CL206">
            <v>2019</v>
          </cell>
          <cell r="CM206"/>
        </row>
        <row r="207">
          <cell r="B207" t="str">
            <v>257</v>
          </cell>
          <cell r="C207" t="str">
            <v>株式会社いなげや</v>
          </cell>
          <cell r="D207">
            <v>2019</v>
          </cell>
          <cell r="E207" t="str">
            <v>1号</v>
          </cell>
          <cell r="F207">
            <v>1058257</v>
          </cell>
          <cell r="G207">
            <v>1058257</v>
          </cell>
          <cell r="H207">
            <v>44772</v>
          </cell>
          <cell r="I207" t="str">
            <v>東京都立川市栄町6-1-1</v>
          </cell>
          <cell r="J207" t="str">
            <v>株式会社いなげや</v>
          </cell>
          <cell r="K207" t="str">
            <v>代表取締役社長　　　本杉　　吉員</v>
          </cell>
          <cell r="L207" t="str">
            <v>株式会社いなげや</v>
          </cell>
          <cell r="M207" t="str">
            <v>代表取締役社長　　　本杉　　吉員</v>
          </cell>
          <cell r="N207" t="str">
            <v>東京都立川市栄町6-1-1</v>
          </cell>
          <cell r="O207" t="str">
            <v>Ｉ 卸売・小売業</v>
          </cell>
          <cell r="P207" t="str">
            <v>５８ 飲食料品小売業</v>
          </cell>
          <cell r="Q207" t="str">
            <v>1号</v>
          </cell>
          <cell r="R207"/>
          <cell r="S207"/>
          <cell r="T207"/>
          <cell r="U207">
            <v>2128.0162500000006</v>
          </cell>
          <cell r="V207">
            <v>7</v>
          </cell>
          <cell r="W207">
            <v>0</v>
          </cell>
          <cell r="X207"/>
          <cell r="Y207">
            <v>2019</v>
          </cell>
          <cell r="Z207">
            <v>2021</v>
          </cell>
          <cell r="AA207">
            <v>2021</v>
          </cell>
          <cell r="AB207"/>
          <cell r="AC207"/>
          <cell r="AD207" t="str">
            <v>有</v>
          </cell>
          <cell r="AE207" t="str">
            <v>経営戦略本部　サステナビリティ推進室　環境担当</v>
          </cell>
          <cell r="AF207" t="str">
            <v>東京都立川市栄町6-1-1</v>
          </cell>
          <cell r="AG207" t="str">
            <v>9：00～18：00（月曜日～金曜日）</v>
          </cell>
          <cell r="AH207"/>
          <cell r="AI207"/>
          <cell r="AJ207">
            <v>2018</v>
          </cell>
          <cell r="AK207">
            <v>4420</v>
          </cell>
          <cell r="AL207">
            <v>4301</v>
          </cell>
          <cell r="AM207">
            <v>1.9</v>
          </cell>
          <cell r="AN207" t="str">
            <v>千坪＊日</v>
          </cell>
          <cell r="AO207">
            <v>2021</v>
          </cell>
          <cell r="AP207">
            <v>4288</v>
          </cell>
          <cell r="AQ207">
            <v>2.98</v>
          </cell>
          <cell r="AR207">
            <v>3790</v>
          </cell>
          <cell r="AS207">
            <v>11.88</v>
          </cell>
          <cell r="AT207">
            <v>1.843</v>
          </cell>
          <cell r="AU207" t="str">
            <v>千坪＊日</v>
          </cell>
          <cell r="AV207">
            <v>3</v>
          </cell>
          <cell r="AW207">
            <v>2019</v>
          </cell>
          <cell r="AX207">
            <v>3952</v>
          </cell>
          <cell r="AY207">
            <v>10.58</v>
          </cell>
          <cell r="AZ207">
            <v>3789</v>
          </cell>
          <cell r="BA207">
            <v>11.9</v>
          </cell>
          <cell r="BB207">
            <v>1.97</v>
          </cell>
          <cell r="BC207" t="str">
            <v>千坪＊日</v>
          </cell>
          <cell r="BD207">
            <v>-3.69</v>
          </cell>
          <cell r="BE207">
            <v>2020</v>
          </cell>
          <cell r="BF207">
            <v>3913</v>
          </cell>
          <cell r="BG207">
            <v>11.47</v>
          </cell>
          <cell r="BH207">
            <v>4098</v>
          </cell>
          <cell r="BI207">
            <v>4.71</v>
          </cell>
          <cell r="BJ207">
            <v>1.96</v>
          </cell>
          <cell r="BK207" t="str">
            <v>千坪＊日</v>
          </cell>
          <cell r="BL207">
            <v>-3.16</v>
          </cell>
          <cell r="BM207">
            <v>2021</v>
          </cell>
          <cell r="BN207">
            <v>3889</v>
          </cell>
          <cell r="BO207">
            <v>12.01</v>
          </cell>
          <cell r="BP207">
            <v>3864</v>
          </cell>
          <cell r="BQ207">
            <v>10.16</v>
          </cell>
          <cell r="BR207">
            <v>1.95</v>
          </cell>
          <cell r="BS207" t="str">
            <v>千坪＊日</v>
          </cell>
          <cell r="BT207">
            <v>-2.64</v>
          </cell>
          <cell r="BU207" t="str">
            <v>おおむね目標通り</v>
          </cell>
          <cell r="BV207" t="str">
            <v>なし</v>
          </cell>
          <cell r="BW207" t="str">
            <v>ほぼ変動無し</v>
          </cell>
          <cell r="BX207"/>
          <cell r="BY207">
            <v>2018</v>
          </cell>
          <cell r="BZ207"/>
          <cell r="CA207"/>
          <cell r="CB207"/>
          <cell r="CC207"/>
          <cell r="CD207">
            <v>2021</v>
          </cell>
          <cell r="CE207"/>
          <cell r="CF207" t="str">
            <v/>
          </cell>
          <cell r="CG207"/>
          <cell r="CH207" t="str">
            <v/>
          </cell>
          <cell r="CI207"/>
          <cell r="CJ207" t="str">
            <v/>
          </cell>
          <cell r="CK207"/>
          <cell r="CL207">
            <v>2019</v>
          </cell>
          <cell r="CM207"/>
        </row>
        <row r="208">
          <cell r="B208" t="str">
            <v>258</v>
          </cell>
          <cell r="C208" t="str">
            <v>神奈川県警察</v>
          </cell>
          <cell r="D208">
            <v>2019</v>
          </cell>
          <cell r="E208" t="str">
            <v>1号3号</v>
          </cell>
          <cell r="F208">
            <v>1398258</v>
          </cell>
          <cell r="G208">
            <v>1398258</v>
          </cell>
          <cell r="H208"/>
          <cell r="I208" t="str">
            <v>神奈川県横浜市中区海岸通２丁目４番</v>
          </cell>
          <cell r="J208" t="str">
            <v>神奈川県警察</v>
          </cell>
          <cell r="K208" t="str">
            <v>神奈川県警察本部長　林　学</v>
          </cell>
          <cell r="L208" t="str">
            <v>神奈川県警察</v>
          </cell>
          <cell r="M208" t="str">
            <v>神奈川県警察本部長　林　学</v>
          </cell>
          <cell r="N208" t="str">
            <v>神奈川県横浜市中区海岸通２丁目４番</v>
          </cell>
          <cell r="O208" t="str">
            <v>Ｓ 公務（他に分類されるものを除く）</v>
          </cell>
          <cell r="P208" t="str">
            <v>９８ 地方公務</v>
          </cell>
          <cell r="Q208" t="str">
            <v>1号</v>
          </cell>
          <cell r="R208"/>
          <cell r="S208" t="str">
            <v>3号</v>
          </cell>
          <cell r="T208"/>
          <cell r="U208">
            <v>10600.838194056001</v>
          </cell>
          <cell r="V208">
            <v>49</v>
          </cell>
          <cell r="W208">
            <v>3</v>
          </cell>
          <cell r="X208">
            <v>1395</v>
          </cell>
          <cell r="Y208">
            <v>2019</v>
          </cell>
          <cell r="Z208">
            <v>2021</v>
          </cell>
          <cell r="AA208">
            <v>2021</v>
          </cell>
          <cell r="AB208"/>
          <cell r="AC208"/>
          <cell r="AD208" t="str">
            <v>有</v>
          </cell>
          <cell r="AE208" t="str">
            <v>神奈川県警察本部総務部施設課</v>
          </cell>
          <cell r="AF208" t="str">
            <v>神奈川県横浜市中区海岸通２丁目４番</v>
          </cell>
          <cell r="AG208" t="str">
            <v>午前８時30分から午後５時15分までの間（土、日、祝日を除く）</v>
          </cell>
          <cell r="AH208"/>
          <cell r="AI208"/>
          <cell r="AJ208">
            <v>2018</v>
          </cell>
          <cell r="AK208">
            <v>17567</v>
          </cell>
          <cell r="AL208">
            <v>20191</v>
          </cell>
          <cell r="AM208">
            <v>7.0000000000000007E-2</v>
          </cell>
          <cell r="AN208" t="str">
            <v>m2</v>
          </cell>
          <cell r="AO208">
            <v>2021</v>
          </cell>
          <cell r="AP208">
            <v>17040</v>
          </cell>
          <cell r="AQ208">
            <v>2.99</v>
          </cell>
          <cell r="AR208">
            <v>19584</v>
          </cell>
          <cell r="AS208">
            <v>3</v>
          </cell>
          <cell r="AT208">
            <v>7.0000000000000007E-2</v>
          </cell>
          <cell r="AU208" t="str">
            <v>m2</v>
          </cell>
          <cell r="AV208">
            <v>0</v>
          </cell>
          <cell r="AW208">
            <v>2019</v>
          </cell>
          <cell r="AX208">
            <v>17366</v>
          </cell>
          <cell r="AY208">
            <v>1.1399999999999999</v>
          </cell>
          <cell r="AZ208">
            <v>18458</v>
          </cell>
          <cell r="BA208">
            <v>8.58</v>
          </cell>
          <cell r="BB208">
            <v>7.0000000000000007E-2</v>
          </cell>
          <cell r="BC208" t="str">
            <v>m2</v>
          </cell>
          <cell r="BD208">
            <v>0</v>
          </cell>
          <cell r="BE208">
            <v>2020</v>
          </cell>
          <cell r="BF208">
            <v>17884</v>
          </cell>
          <cell r="BG208">
            <v>-1.81</v>
          </cell>
          <cell r="BH208">
            <v>16982</v>
          </cell>
          <cell r="BI208">
            <v>15.89</v>
          </cell>
          <cell r="BJ208">
            <v>7.0000000000000007E-2</v>
          </cell>
          <cell r="BK208" t="str">
            <v>m2</v>
          </cell>
          <cell r="BL208">
            <v>0</v>
          </cell>
          <cell r="BM208">
            <v>2021</v>
          </cell>
          <cell r="BN208">
            <v>20275</v>
          </cell>
          <cell r="BO208">
            <v>-15.42</v>
          </cell>
          <cell r="BP208" t="str">
            <v/>
          </cell>
          <cell r="BQ208" t="str">
            <v/>
          </cell>
          <cell r="BR208">
            <v>0.08</v>
          </cell>
          <cell r="BS208" t="str">
            <v>m2</v>
          </cell>
          <cell r="BT208">
            <v>-14.29</v>
          </cell>
          <cell r="BU208" t="str">
            <v>目標を下回った</v>
          </cell>
          <cell r="BV208" t="str">
            <v>なし</v>
          </cell>
          <cell r="BW208" t="str">
            <v>ほぼ変動無し</v>
          </cell>
          <cell r="BX208" t="str">
            <v>二酸化炭素排出の削減については、各施設管理者へ周知しているが、昨年夏の猛暑による異常気象やコロナの情勢を受け来庁者及び勤務員の健康管理に留意した結果、空調機等の稼働が増加したため。</v>
          </cell>
          <cell r="BY208">
            <v>2018</v>
          </cell>
          <cell r="BZ208">
            <v>4968</v>
          </cell>
          <cell r="CA208">
            <v>4968</v>
          </cell>
          <cell r="CB208">
            <v>0.34</v>
          </cell>
          <cell r="CC208" t="str">
            <v>千km</v>
          </cell>
          <cell r="CD208">
            <v>2021</v>
          </cell>
          <cell r="CE208">
            <v>4968</v>
          </cell>
          <cell r="CF208">
            <v>0</v>
          </cell>
          <cell r="CG208">
            <v>4968</v>
          </cell>
          <cell r="CH208">
            <v>0</v>
          </cell>
          <cell r="CI208">
            <v>0.34</v>
          </cell>
          <cell r="CJ208" t="str">
            <v>千km</v>
          </cell>
          <cell r="CK208">
            <v>0</v>
          </cell>
          <cell r="CL208">
            <v>2019</v>
          </cell>
          <cell r="CM208">
            <v>4699</v>
          </cell>
        </row>
        <row r="209">
          <cell r="B209" t="str">
            <v>260</v>
          </cell>
          <cell r="C209" t="str">
            <v>株式会社東急ストア</v>
          </cell>
          <cell r="D209">
            <v>2019</v>
          </cell>
          <cell r="E209" t="str">
            <v>1号</v>
          </cell>
          <cell r="F209">
            <v>1056260</v>
          </cell>
          <cell r="G209">
            <v>1056260</v>
          </cell>
          <cell r="H209"/>
          <cell r="I209" t="str">
            <v>東京都目黒区上目黒一丁目21番12号</v>
          </cell>
          <cell r="J209" t="str">
            <v>株式会社東急ストア</v>
          </cell>
          <cell r="K209" t="str">
            <v>取締役社長　大堀 左千夫</v>
          </cell>
          <cell r="L209" t="str">
            <v>株式会社東急ストア</v>
          </cell>
          <cell r="M209" t="str">
            <v>取締役社長　大堀 左千夫</v>
          </cell>
          <cell r="N209" t="str">
            <v>東京都目黒区上目黒一丁目21番12号</v>
          </cell>
          <cell r="O209" t="str">
            <v>Ｉ 卸売・小売業</v>
          </cell>
          <cell r="P209" t="str">
            <v>５６ 各種商品小売業</v>
          </cell>
          <cell r="Q209" t="str">
            <v>1号</v>
          </cell>
          <cell r="R209"/>
          <cell r="S209"/>
          <cell r="T209"/>
          <cell r="U209">
            <v>6968</v>
          </cell>
          <cell r="V209">
            <v>21</v>
          </cell>
          <cell r="W209">
            <v>3</v>
          </cell>
          <cell r="X209"/>
          <cell r="Y209">
            <v>2019</v>
          </cell>
          <cell r="Z209">
            <v>2021</v>
          </cell>
          <cell r="AA209">
            <v>2021</v>
          </cell>
          <cell r="AB209"/>
          <cell r="AC209"/>
          <cell r="AD209" t="str">
            <v>有</v>
          </cell>
          <cell r="AE209" t="str">
            <v>株式会社東急ストア　本社　開発統括室　施設管理部</v>
          </cell>
          <cell r="AF209" t="str">
            <v>東京都目黒区上目黒一丁目21番12号</v>
          </cell>
          <cell r="AG209" t="str">
            <v>９：００～１８：００（土・日曜日及び12/29～1/3を除く）</v>
          </cell>
          <cell r="AH209"/>
          <cell r="AI209"/>
          <cell r="AJ209">
            <v>2018</v>
          </cell>
          <cell r="AK209">
            <v>15205</v>
          </cell>
          <cell r="AL209">
            <v>14642</v>
          </cell>
          <cell r="AM209">
            <v>1.03</v>
          </cell>
          <cell r="AN209" t="str">
            <v>千㎡×ｈ</v>
          </cell>
          <cell r="AO209">
            <v>2021</v>
          </cell>
          <cell r="AP209">
            <v>14749</v>
          </cell>
          <cell r="AQ209">
            <v>2.99</v>
          </cell>
          <cell r="AR209">
            <v>14203</v>
          </cell>
          <cell r="AS209">
            <v>2.99</v>
          </cell>
          <cell r="AT209">
            <v>0.99909999999999999</v>
          </cell>
          <cell r="AU209" t="str">
            <v>千㎡×ｈ</v>
          </cell>
          <cell r="AV209">
            <v>3</v>
          </cell>
          <cell r="AW209">
            <v>2019</v>
          </cell>
          <cell r="AX209">
            <v>14885</v>
          </cell>
          <cell r="AY209">
            <v>2.1</v>
          </cell>
          <cell r="AZ209">
            <v>13663</v>
          </cell>
          <cell r="BA209">
            <v>6.68</v>
          </cell>
          <cell r="BB209">
            <v>1.0107972293901941</v>
          </cell>
          <cell r="BC209" t="str">
            <v>千㎡×ｈ</v>
          </cell>
          <cell r="BD209">
            <v>1.86</v>
          </cell>
          <cell r="BE209">
            <v>2020</v>
          </cell>
          <cell r="BF209">
            <v>14113</v>
          </cell>
          <cell r="BG209">
            <v>7.18</v>
          </cell>
          <cell r="BH209">
            <v>12758</v>
          </cell>
          <cell r="BI209">
            <v>12.86</v>
          </cell>
          <cell r="BJ209">
            <v>0.98</v>
          </cell>
          <cell r="BK209" t="str">
            <v>千㎡×ｈ</v>
          </cell>
          <cell r="BL209">
            <v>4.8499999999999996</v>
          </cell>
          <cell r="BM209">
            <v>2021</v>
          </cell>
          <cell r="BN209">
            <v>12537</v>
          </cell>
          <cell r="BO209">
            <v>17.54</v>
          </cell>
          <cell r="BP209">
            <v>11769</v>
          </cell>
          <cell r="BQ209">
            <v>19.62</v>
          </cell>
          <cell r="BR209">
            <v>0.86</v>
          </cell>
          <cell r="BS209" t="str">
            <v>千㎡×ｈ</v>
          </cell>
          <cell r="BT209">
            <v>16.5</v>
          </cell>
          <cell r="BU209" t="str">
            <v>目標を上回った</v>
          </cell>
          <cell r="BV209" t="str">
            <v>なし</v>
          </cell>
          <cell r="BW209" t="str">
            <v>減</v>
          </cell>
          <cell r="BX209" t="str">
            <v>各店の省エネ対策により電気等の使用量を削減できたことで目標を達成できた。</v>
          </cell>
          <cell r="BY209">
            <v>2018</v>
          </cell>
          <cell r="BZ209"/>
          <cell r="CA209"/>
          <cell r="CB209"/>
          <cell r="CC209"/>
          <cell r="CD209">
            <v>2021</v>
          </cell>
          <cell r="CE209"/>
          <cell r="CF209" t="str">
            <v/>
          </cell>
          <cell r="CG209"/>
          <cell r="CH209" t="str">
            <v/>
          </cell>
          <cell r="CI209"/>
          <cell r="CJ209" t="str">
            <v/>
          </cell>
          <cell r="CK209"/>
          <cell r="CL209">
            <v>2019</v>
          </cell>
          <cell r="CM209"/>
        </row>
        <row r="210">
          <cell r="B210" t="str">
            <v>261</v>
          </cell>
          <cell r="C210" t="str">
            <v>東京海上日動火災保険株式会社</v>
          </cell>
          <cell r="D210">
            <v>2019</v>
          </cell>
          <cell r="E210" t="str">
            <v>3号</v>
          </cell>
          <cell r="F210">
            <v>3067261</v>
          </cell>
          <cell r="G210">
            <v>3067261</v>
          </cell>
          <cell r="H210">
            <v>44768</v>
          </cell>
          <cell r="I210" t="str">
            <v>東京都千代田区大手町2-6-4
常盤橋タワー</v>
          </cell>
          <cell r="J210" t="str">
            <v>東京海上日動火災保険株式会社</v>
          </cell>
          <cell r="K210" t="str">
            <v>代表取締役　広瀬　伸一</v>
          </cell>
          <cell r="L210" t="str">
            <v>東京海上日動火災保険株式会社</v>
          </cell>
          <cell r="M210" t="str">
            <v>代表取締役　広瀬　伸一</v>
          </cell>
          <cell r="N210" t="str">
            <v>東京都千代田区大手町2-6-4　常盤橋タワー</v>
          </cell>
          <cell r="O210" t="str">
            <v>Ｊ 金融業・保険業</v>
          </cell>
          <cell r="P210" t="str">
            <v>６７ 保険業（保険媒介代理業、保険サービス業を含む）</v>
          </cell>
          <cell r="Q210"/>
          <cell r="R210"/>
          <cell r="S210" t="str">
            <v>3号</v>
          </cell>
          <cell r="T210"/>
          <cell r="U210"/>
          <cell r="V210"/>
          <cell r="W210"/>
          <cell r="X210">
            <v>126</v>
          </cell>
          <cell r="Y210">
            <v>2019</v>
          </cell>
          <cell r="Z210">
            <v>2021</v>
          </cell>
          <cell r="AA210">
            <v>2021</v>
          </cell>
          <cell r="AB210" t="str">
            <v>有</v>
          </cell>
          <cell r="AC210" t="str">
            <v>https://www.tokiomarine-nichido.co.jp/company/csr/archive/archive_01.html</v>
          </cell>
          <cell r="AD210"/>
          <cell r="AE210"/>
          <cell r="AF210"/>
          <cell r="AG210"/>
          <cell r="AH210"/>
          <cell r="AI210"/>
          <cell r="AJ210">
            <v>2018</v>
          </cell>
          <cell r="AK210"/>
          <cell r="AL210"/>
          <cell r="AM210"/>
          <cell r="AN210"/>
          <cell r="AO210">
            <v>2021</v>
          </cell>
          <cell r="AP210"/>
          <cell r="AQ210" t="str">
            <v/>
          </cell>
          <cell r="AR210"/>
          <cell r="AS210" t="str">
            <v/>
          </cell>
          <cell r="AT210"/>
          <cell r="AU210"/>
          <cell r="AV210"/>
          <cell r="AW210">
            <v>2019</v>
          </cell>
          <cell r="AX210"/>
          <cell r="AY210" t="str">
            <v/>
          </cell>
          <cell r="AZ210" t="str">
            <v/>
          </cell>
          <cell r="BA210" t="str">
            <v/>
          </cell>
          <cell r="BB210"/>
          <cell r="BC210" t="str">
            <v/>
          </cell>
          <cell r="BD210" t="str">
            <v/>
          </cell>
          <cell r="BE210">
            <v>2020</v>
          </cell>
          <cell r="BF210"/>
          <cell r="BG210" t="str">
            <v/>
          </cell>
          <cell r="BH210" t="str">
            <v/>
          </cell>
          <cell r="BI210" t="str">
            <v/>
          </cell>
          <cell r="BJ210"/>
          <cell r="BK210" t="str">
            <v/>
          </cell>
          <cell r="BL210" t="str">
            <v/>
          </cell>
          <cell r="BM210">
            <v>2021</v>
          </cell>
          <cell r="BN210"/>
          <cell r="BO210" t="str">
            <v/>
          </cell>
          <cell r="BP210" t="str">
            <v/>
          </cell>
          <cell r="BQ210" t="str">
            <v/>
          </cell>
          <cell r="BR210"/>
          <cell r="BS210" t="str">
            <v/>
          </cell>
          <cell r="BT210" t="str">
            <v/>
          </cell>
          <cell r="BU210" t="str">
            <v/>
          </cell>
          <cell r="BV210" t="str">
            <v/>
          </cell>
          <cell r="BW210" t="str">
            <v/>
          </cell>
          <cell r="BX210"/>
          <cell r="BY210">
            <v>2018</v>
          </cell>
          <cell r="BZ210">
            <v>189</v>
          </cell>
          <cell r="CA210">
            <v>189</v>
          </cell>
          <cell r="CB210"/>
          <cell r="CC210"/>
          <cell r="CD210">
            <v>2021</v>
          </cell>
          <cell r="CE210">
            <v>183.4</v>
          </cell>
          <cell r="CF210">
            <v>2.96</v>
          </cell>
          <cell r="CG210">
            <v>183.4</v>
          </cell>
          <cell r="CH210">
            <v>2.96</v>
          </cell>
          <cell r="CI210"/>
          <cell r="CJ210" t="str">
            <v/>
          </cell>
          <cell r="CK210"/>
          <cell r="CL210">
            <v>2019</v>
          </cell>
          <cell r="CM210">
            <v>168</v>
          </cell>
        </row>
        <row r="211">
          <cell r="B211" t="str">
            <v>262</v>
          </cell>
          <cell r="C211" t="str">
            <v>国立研究開発法人海洋研究開発機構</v>
          </cell>
          <cell r="D211">
            <v>2019</v>
          </cell>
          <cell r="E211" t="str">
            <v>1号</v>
          </cell>
          <cell r="F211">
            <v>1071262</v>
          </cell>
          <cell r="G211">
            <v>1071262</v>
          </cell>
          <cell r="H211"/>
          <cell r="I211" t="str">
            <v>神奈川県横須賀市夏島町２番地１５</v>
          </cell>
          <cell r="J211" t="str">
            <v>国立研究開発法人海洋研究開発機構</v>
          </cell>
          <cell r="K211" t="str">
            <v>理事長　　大和　裕幸</v>
          </cell>
          <cell r="L211" t="str">
            <v>　国立研究開発法人海洋研究開発機構</v>
          </cell>
          <cell r="M211" t="str">
            <v>　理事長　　大和　裕幸</v>
          </cell>
          <cell r="N211" t="str">
            <v>　神奈川県横須賀市夏島町２番地１５</v>
          </cell>
          <cell r="O211" t="str">
            <v>Ｌ 学術研究、専門・技術サービス業</v>
          </cell>
          <cell r="P211" t="str">
            <v>７１ 学術・開発研究機関</v>
          </cell>
          <cell r="Q211" t="str">
            <v>1号</v>
          </cell>
          <cell r="R211"/>
          <cell r="S211"/>
          <cell r="T211"/>
          <cell r="U211">
            <v>7138.0734095999996</v>
          </cell>
          <cell r="V211">
            <v>1</v>
          </cell>
          <cell r="W211">
            <v>1</v>
          </cell>
          <cell r="X211"/>
          <cell r="Y211">
            <v>2019</v>
          </cell>
          <cell r="Z211">
            <v>2021</v>
          </cell>
          <cell r="AA211">
            <v>2021</v>
          </cell>
          <cell r="AB211"/>
          <cell r="AC211"/>
          <cell r="AD211" t="str">
            <v>有</v>
          </cell>
          <cell r="AE211" t="str">
            <v xml:space="preserve"> 横浜研究所　横浜管理課</v>
          </cell>
          <cell r="AF211" t="str">
            <v xml:space="preserve"> 神奈川県横浜市金沢区昭和町３１７３番２５</v>
          </cell>
          <cell r="AG211" t="str">
            <v xml:space="preserve">平日10:00～12:00、13:00～16:00（土曜・日曜・祝日・年末年始は閲覧できません。） </v>
          </cell>
          <cell r="AH211"/>
          <cell r="AI211"/>
          <cell r="AJ211">
            <v>2018</v>
          </cell>
          <cell r="AK211">
            <v>15571</v>
          </cell>
          <cell r="AL211">
            <v>15148</v>
          </cell>
          <cell r="AM211">
            <v>32.82</v>
          </cell>
          <cell r="AN211" t="str">
            <v>PFLOPS</v>
          </cell>
          <cell r="AO211">
            <v>2021</v>
          </cell>
          <cell r="AP211">
            <v>15571</v>
          </cell>
          <cell r="AQ211">
            <v>0</v>
          </cell>
          <cell r="AR211">
            <v>15148</v>
          </cell>
          <cell r="AS211">
            <v>0</v>
          </cell>
          <cell r="AT211">
            <v>31.83</v>
          </cell>
          <cell r="AU211" t="str">
            <v>PFLOPS</v>
          </cell>
          <cell r="AV211">
            <v>3.01</v>
          </cell>
          <cell r="AW211">
            <v>2019</v>
          </cell>
          <cell r="AX211">
            <v>15729</v>
          </cell>
          <cell r="AY211">
            <v>-1.02</v>
          </cell>
          <cell r="AZ211">
            <v>15072</v>
          </cell>
          <cell r="BA211">
            <v>0.5</v>
          </cell>
          <cell r="BB211">
            <v>33.15</v>
          </cell>
          <cell r="BC211" t="str">
            <v>PFLOPS</v>
          </cell>
          <cell r="BD211">
            <v>-1.01</v>
          </cell>
          <cell r="BE211">
            <v>2020</v>
          </cell>
          <cell r="BF211">
            <v>15556</v>
          </cell>
          <cell r="BG211">
            <v>0.09</v>
          </cell>
          <cell r="BH211">
            <v>14482</v>
          </cell>
          <cell r="BI211">
            <v>4.3899999999999997</v>
          </cell>
          <cell r="BJ211">
            <v>32.78</v>
          </cell>
          <cell r="BK211" t="str">
            <v>PFLOPS</v>
          </cell>
          <cell r="BL211">
            <v>0.12</v>
          </cell>
          <cell r="BM211">
            <v>2021</v>
          </cell>
          <cell r="BN211">
            <v>12766</v>
          </cell>
          <cell r="BO211">
            <v>18.010000000000002</v>
          </cell>
          <cell r="BP211">
            <v>12653</v>
          </cell>
          <cell r="BQ211">
            <v>16.47</v>
          </cell>
          <cell r="BR211">
            <v>1.79</v>
          </cell>
          <cell r="BS211" t="str">
            <v>PFLOPS</v>
          </cell>
          <cell r="BT211">
            <v>94.54</v>
          </cell>
          <cell r="BU211" t="str">
            <v>目標を上回った</v>
          </cell>
          <cell r="BV211" t="str">
            <v>なし</v>
          </cell>
          <cell r="BW211" t="str">
            <v>減</v>
          </cell>
          <cell r="BX211" t="str">
            <v>コロナ禍による出社人数の減少</v>
          </cell>
          <cell r="BY211">
            <v>2018</v>
          </cell>
          <cell r="BZ211"/>
          <cell r="CA211"/>
          <cell r="CB211"/>
          <cell r="CC211"/>
          <cell r="CD211">
            <v>2021</v>
          </cell>
          <cell r="CE211"/>
          <cell r="CF211" t="str">
            <v/>
          </cell>
          <cell r="CG211"/>
          <cell r="CH211" t="str">
            <v/>
          </cell>
          <cell r="CI211"/>
          <cell r="CJ211" t="str">
            <v/>
          </cell>
          <cell r="CK211"/>
          <cell r="CL211">
            <v>2019</v>
          </cell>
          <cell r="CM211"/>
        </row>
        <row r="212">
          <cell r="B212" t="str">
            <v>263</v>
          </cell>
          <cell r="C212" t="str">
            <v>株式会社イトーヨーカ堂</v>
          </cell>
          <cell r="D212">
            <v>2019</v>
          </cell>
          <cell r="E212" t="str">
            <v>1号</v>
          </cell>
          <cell r="F212">
            <v>1056263</v>
          </cell>
          <cell r="G212">
            <v>1056263</v>
          </cell>
          <cell r="H212">
            <v>44771</v>
          </cell>
          <cell r="I212" t="str">
            <v>東京都千代田区二番町8番地8</v>
          </cell>
          <cell r="J212" t="str">
            <v>株式会社イトーヨーカ堂</v>
          </cell>
          <cell r="K212" t="str">
            <v>代表取締役　山本　哲也</v>
          </cell>
          <cell r="L212" t="str">
            <v>株式会社イトーヨーカ堂</v>
          </cell>
          <cell r="M212" t="str">
            <v>代表取締役　山本　哲也</v>
          </cell>
          <cell r="N212" t="str">
            <v>東京都千代田区二番町8番地8</v>
          </cell>
          <cell r="O212" t="str">
            <v>Ｉ 卸売・小売業</v>
          </cell>
          <cell r="P212" t="str">
            <v>５６ 各種商品小売業</v>
          </cell>
          <cell r="Q212" t="str">
            <v>1号</v>
          </cell>
          <cell r="R212"/>
          <cell r="S212"/>
          <cell r="T212"/>
          <cell r="U212">
            <v>11800.204437258002</v>
          </cell>
          <cell r="V212">
            <v>12</v>
          </cell>
          <cell r="W212">
            <v>9</v>
          </cell>
          <cell r="X212"/>
          <cell r="Y212">
            <v>2019</v>
          </cell>
          <cell r="Z212">
            <v>2021</v>
          </cell>
          <cell r="AA212">
            <v>2021</v>
          </cell>
          <cell r="AB212"/>
          <cell r="AC212"/>
          <cell r="AD212" t="str">
            <v>有</v>
          </cell>
          <cell r="AE212" t="str">
            <v>サービスカウンター内</v>
          </cell>
          <cell r="AF212" t="str">
            <v>各店舗</v>
          </cell>
          <cell r="AG212" t="str">
            <v>営業時間内に限る</v>
          </cell>
          <cell r="AH212"/>
          <cell r="AI212"/>
          <cell r="AJ212">
            <v>2018</v>
          </cell>
          <cell r="AK212">
            <v>24734</v>
          </cell>
          <cell r="AL212">
            <v>24160</v>
          </cell>
          <cell r="AM212">
            <v>52.72</v>
          </cell>
          <cell r="AN212" t="str">
            <v>㎡・百万h</v>
          </cell>
          <cell r="AO212">
            <v>2021</v>
          </cell>
          <cell r="AP212">
            <v>23991.98</v>
          </cell>
          <cell r="AQ212">
            <v>3</v>
          </cell>
          <cell r="AR212">
            <v>23435.200000000001</v>
          </cell>
          <cell r="AS212">
            <v>3</v>
          </cell>
          <cell r="AT212">
            <v>51.138399999999997</v>
          </cell>
          <cell r="AU212" t="str">
            <v>㎡・百万h</v>
          </cell>
          <cell r="AV212">
            <v>3</v>
          </cell>
          <cell r="AW212">
            <v>2019</v>
          </cell>
          <cell r="AX212">
            <v>24765</v>
          </cell>
          <cell r="AY212">
            <v>-0.13</v>
          </cell>
          <cell r="AZ212">
            <v>23875</v>
          </cell>
          <cell r="BA212">
            <v>1.17</v>
          </cell>
          <cell r="BB212">
            <v>51.4</v>
          </cell>
          <cell r="BC212" t="str">
            <v>㎡・百万h</v>
          </cell>
          <cell r="BD212">
            <v>2.5</v>
          </cell>
          <cell r="BE212">
            <v>2020</v>
          </cell>
          <cell r="BF212">
            <v>23684</v>
          </cell>
          <cell r="BG212">
            <v>4.24</v>
          </cell>
          <cell r="BH212">
            <v>22302</v>
          </cell>
          <cell r="BI212">
            <v>7.69</v>
          </cell>
          <cell r="BJ212">
            <v>52.61</v>
          </cell>
          <cell r="BK212" t="str">
            <v>㎡・百万h</v>
          </cell>
          <cell r="BL212">
            <v>0.2</v>
          </cell>
          <cell r="BM212">
            <v>2021</v>
          </cell>
          <cell r="BN212">
            <v>21026</v>
          </cell>
          <cell r="BO212">
            <v>14.99</v>
          </cell>
          <cell r="BP212">
            <v>20868</v>
          </cell>
          <cell r="BQ212">
            <v>13.62</v>
          </cell>
          <cell r="BR212">
            <v>51.11</v>
          </cell>
          <cell r="BS212" t="str">
            <v>㎡・百万h</v>
          </cell>
          <cell r="BT212">
            <v>3.05</v>
          </cell>
          <cell r="BU212" t="str">
            <v>目標を上回った</v>
          </cell>
          <cell r="BV212" t="str">
            <v>なし</v>
          </cell>
          <cell r="BW212" t="str">
            <v>減</v>
          </cell>
          <cell r="BX212" t="str">
            <v>運用対策やLED照明器具の導入等に加え、2020年度末に鶴見店が減積（管理区域の減少）となり、対象となるエネルギー消費量が減ったことが排出量の大きな削減要因となった。</v>
          </cell>
          <cell r="BY212">
            <v>2018</v>
          </cell>
          <cell r="BZ212"/>
          <cell r="CA212"/>
          <cell r="CB212"/>
          <cell r="CC212"/>
          <cell r="CD212">
            <v>2021</v>
          </cell>
          <cell r="CE212"/>
          <cell r="CF212" t="str">
            <v/>
          </cell>
          <cell r="CG212"/>
          <cell r="CH212" t="str">
            <v/>
          </cell>
          <cell r="CI212"/>
          <cell r="CJ212" t="str">
            <v/>
          </cell>
          <cell r="CK212"/>
          <cell r="CL212">
            <v>2019</v>
          </cell>
          <cell r="CM212"/>
        </row>
        <row r="213">
          <cell r="B213" t="str">
            <v>264</v>
          </cell>
          <cell r="C213" t="str">
            <v>株式会社セブン-イレブン・ジャパン</v>
          </cell>
          <cell r="D213">
            <v>2019</v>
          </cell>
          <cell r="E213" t="str">
            <v>2号</v>
          </cell>
          <cell r="F213">
            <v>2058264</v>
          </cell>
          <cell r="G213">
            <v>2058264</v>
          </cell>
          <cell r="H213">
            <v>44784</v>
          </cell>
          <cell r="I213" t="str">
            <v>東京都千代田区二番町８番地８</v>
          </cell>
          <cell r="J213" t="str">
            <v>株式会社セブン-イレブン・ジャパン</v>
          </cell>
          <cell r="K213" t="str">
            <v>代表取締役社長　永松　文彦</v>
          </cell>
          <cell r="L213" t="str">
            <v>株式会社セブン-イレブン・ジャパン</v>
          </cell>
          <cell r="M213" t="str">
            <v>代表取締役社長　永松　文彦</v>
          </cell>
          <cell r="N213" t="str">
            <v>東京都千代田区二番町８番地８</v>
          </cell>
          <cell r="O213" t="str">
            <v>Ｉ 卸売・小売業</v>
          </cell>
          <cell r="P213" t="str">
            <v>５８ 飲食料品小売業</v>
          </cell>
          <cell r="Q213"/>
          <cell r="R213" t="str">
            <v>2号</v>
          </cell>
          <cell r="S213"/>
          <cell r="T213"/>
          <cell r="U213">
            <v>17126.236002600002</v>
          </cell>
          <cell r="V213">
            <v>540</v>
          </cell>
          <cell r="W213">
            <v>0</v>
          </cell>
          <cell r="X213"/>
          <cell r="Y213">
            <v>2019</v>
          </cell>
          <cell r="Z213">
            <v>2021</v>
          </cell>
          <cell r="AA213">
            <v>2021</v>
          </cell>
          <cell r="AB213"/>
          <cell r="AC213"/>
          <cell r="AD213" t="str">
            <v>有</v>
          </cell>
          <cell r="AE213" t="str">
            <v>東京都千代田区二番町８番地８</v>
          </cell>
          <cell r="AF213" t="str">
            <v>５階　建築設備本部</v>
          </cell>
          <cell r="AG213" t="str">
            <v>10：00～17：00</v>
          </cell>
          <cell r="AH213"/>
          <cell r="AI213"/>
          <cell r="AJ213">
            <v>2018</v>
          </cell>
          <cell r="AK213">
            <v>33290</v>
          </cell>
          <cell r="AL213">
            <v>32377</v>
          </cell>
          <cell r="AM213">
            <v>349.78</v>
          </cell>
          <cell r="AN213" t="str">
            <v>千㎡</v>
          </cell>
          <cell r="AO213">
            <v>2021</v>
          </cell>
          <cell r="AP213">
            <v>32291</v>
          </cell>
          <cell r="AQ213">
            <v>3</v>
          </cell>
          <cell r="AR213">
            <v>31406</v>
          </cell>
          <cell r="AS213">
            <v>2.99</v>
          </cell>
          <cell r="AT213">
            <v>339.29</v>
          </cell>
          <cell r="AU213" t="str">
            <v>千㎡</v>
          </cell>
          <cell r="AV213">
            <v>2.99</v>
          </cell>
          <cell r="AW213">
            <v>2019</v>
          </cell>
          <cell r="AX213">
            <v>32935</v>
          </cell>
          <cell r="AY213">
            <v>1.06</v>
          </cell>
          <cell r="AZ213">
            <v>32797</v>
          </cell>
          <cell r="BA213">
            <v>-1.3</v>
          </cell>
          <cell r="BB213">
            <v>343.59</v>
          </cell>
          <cell r="BC213" t="str">
            <v>千㎡</v>
          </cell>
          <cell r="BD213">
            <v>1.76</v>
          </cell>
          <cell r="BE213">
            <v>2020</v>
          </cell>
          <cell r="BF213">
            <v>31446</v>
          </cell>
          <cell r="BG213">
            <v>5.53</v>
          </cell>
          <cell r="BH213">
            <v>30128</v>
          </cell>
          <cell r="BI213">
            <v>6.94</v>
          </cell>
          <cell r="BJ213">
            <v>328.24599999999998</v>
          </cell>
          <cell r="BK213" t="str">
            <v>千㎡</v>
          </cell>
          <cell r="BL213">
            <v>6.15</v>
          </cell>
          <cell r="BM213">
            <v>2021</v>
          </cell>
          <cell r="BN213">
            <v>30555</v>
          </cell>
          <cell r="BO213">
            <v>8.2100000000000009</v>
          </cell>
          <cell r="BP213">
            <v>30149</v>
          </cell>
          <cell r="BQ213">
            <v>6.88</v>
          </cell>
          <cell r="BR213">
            <v>309.98</v>
          </cell>
          <cell r="BS213" t="str">
            <v>千㎡</v>
          </cell>
          <cell r="BT213">
            <v>11.37</v>
          </cell>
          <cell r="BU213" t="str">
            <v>目標を上回った</v>
          </cell>
          <cell r="BV213" t="str">
            <v>なし</v>
          </cell>
          <cell r="BW213" t="str">
            <v>増</v>
          </cell>
          <cell r="BX213" t="str">
            <v>本部及び各店舗にて実施した省エネ施策及び省エネ設備の計画的更新及び太陽光発電設備の設置、低炭素電力会社の一部採用等を実施し目標年度に比べ調整前8.2％，調整後6.9％，原単位で11.4％削減することができた。</v>
          </cell>
          <cell r="BY213">
            <v>2018</v>
          </cell>
          <cell r="BZ213"/>
          <cell r="CA213"/>
          <cell r="CB213"/>
          <cell r="CC213"/>
          <cell r="CD213">
            <v>2021</v>
          </cell>
          <cell r="CE213"/>
          <cell r="CF213" t="str">
            <v/>
          </cell>
          <cell r="CG213"/>
          <cell r="CH213" t="str">
            <v/>
          </cell>
          <cell r="CI213"/>
          <cell r="CJ213" t="str">
            <v/>
          </cell>
          <cell r="CK213"/>
          <cell r="CL213">
            <v>2019</v>
          </cell>
          <cell r="CM213"/>
        </row>
        <row r="214">
          <cell r="B214" t="str">
            <v>265</v>
          </cell>
          <cell r="C214" t="str">
            <v>住友生命保険相互会社</v>
          </cell>
          <cell r="D214">
            <v>2019</v>
          </cell>
          <cell r="E214" t="str">
            <v>1号</v>
          </cell>
          <cell r="F214">
            <v>1067265</v>
          </cell>
          <cell r="G214">
            <v>1067265</v>
          </cell>
          <cell r="H214">
            <v>44792</v>
          </cell>
          <cell r="I214" t="str">
            <v>大阪市中央区城見一丁目4番35号</v>
          </cell>
          <cell r="J214" t="str">
            <v>住友生命保険相互会社</v>
          </cell>
          <cell r="K214" t="str">
            <v>代表執行役　高田 幸徳</v>
          </cell>
          <cell r="L214" t="str">
            <v>住友生命保険相互会社</v>
          </cell>
          <cell r="M214" t="str">
            <v>代表執行役　高田 幸徳</v>
          </cell>
          <cell r="N214" t="str">
            <v>東京都中央区築地7‐18‐24</v>
          </cell>
          <cell r="O214" t="str">
            <v>Ｊ 金融業・保険業</v>
          </cell>
          <cell r="P214" t="str">
            <v>６７ 保険業（保険媒介代理業、保険サービス業を含む）</v>
          </cell>
          <cell r="Q214" t="str">
            <v>1号</v>
          </cell>
          <cell r="R214"/>
          <cell r="S214"/>
          <cell r="T214"/>
          <cell r="U214">
            <v>1528</v>
          </cell>
          <cell r="V214">
            <v>13</v>
          </cell>
          <cell r="W214">
            <v>2</v>
          </cell>
          <cell r="X214"/>
          <cell r="Y214">
            <v>2019</v>
          </cell>
          <cell r="Z214">
            <v>2021</v>
          </cell>
          <cell r="AA214">
            <v>2021</v>
          </cell>
          <cell r="AB214"/>
          <cell r="AC214"/>
          <cell r="AD214" t="str">
            <v>有</v>
          </cell>
          <cell r="AE214" t="str">
            <v>㈱スミセイビルマネージメント本店</v>
          </cell>
          <cell r="AF214" t="str">
            <v>東京都中央区日本橋小網町14-1 住生日本橋小網町ビル8階</v>
          </cell>
          <cell r="AG214" t="str">
            <v>9:00 ～ 17:00</v>
          </cell>
          <cell r="AH214"/>
          <cell r="AI214"/>
          <cell r="AJ214">
            <v>2018</v>
          </cell>
          <cell r="AK214">
            <v>3442</v>
          </cell>
          <cell r="AL214">
            <v>3371</v>
          </cell>
          <cell r="AM214"/>
          <cell r="AN214"/>
          <cell r="AO214">
            <v>2021</v>
          </cell>
          <cell r="AP214">
            <v>3338</v>
          </cell>
          <cell r="AQ214">
            <v>3.02</v>
          </cell>
          <cell r="AR214">
            <v>3269</v>
          </cell>
          <cell r="AS214">
            <v>3.02</v>
          </cell>
          <cell r="AT214"/>
          <cell r="AU214"/>
          <cell r="AV214"/>
          <cell r="AW214">
            <v>2019</v>
          </cell>
          <cell r="AX214">
            <v>3443</v>
          </cell>
          <cell r="AY214">
            <v>-0.03</v>
          </cell>
          <cell r="AZ214">
            <v>3331</v>
          </cell>
          <cell r="BA214">
            <v>1.18</v>
          </cell>
          <cell r="BB214"/>
          <cell r="BC214" t="str">
            <v/>
          </cell>
          <cell r="BD214" t="str">
            <v/>
          </cell>
          <cell r="BE214">
            <v>2020</v>
          </cell>
          <cell r="BF214">
            <v>2949</v>
          </cell>
          <cell r="BG214">
            <v>14.32</v>
          </cell>
          <cell r="BH214">
            <v>2778</v>
          </cell>
          <cell r="BI214">
            <v>17.59</v>
          </cell>
          <cell r="BJ214"/>
          <cell r="BK214" t="str">
            <v/>
          </cell>
          <cell r="BL214" t="str">
            <v/>
          </cell>
          <cell r="BM214">
            <v>2021</v>
          </cell>
          <cell r="BN214">
            <v>2757</v>
          </cell>
          <cell r="BO214">
            <v>19.899999999999999</v>
          </cell>
          <cell r="BP214">
            <v>2734</v>
          </cell>
          <cell r="BQ214">
            <v>18.89</v>
          </cell>
          <cell r="BR214"/>
          <cell r="BS214" t="str">
            <v/>
          </cell>
          <cell r="BT214" t="str">
            <v/>
          </cell>
          <cell r="BU214" t="str">
            <v>目標を上回った</v>
          </cell>
          <cell r="BV214" t="str">
            <v>なし</v>
          </cell>
          <cell r="BW214" t="str">
            <v>ほぼ変動無し</v>
          </cell>
          <cell r="BX214"/>
          <cell r="BY214">
            <v>2018</v>
          </cell>
          <cell r="BZ214"/>
          <cell r="CA214"/>
          <cell r="CB214"/>
          <cell r="CC214"/>
          <cell r="CD214">
            <v>2021</v>
          </cell>
          <cell r="CE214"/>
          <cell r="CF214" t="str">
            <v/>
          </cell>
          <cell r="CG214"/>
          <cell r="CH214" t="str">
            <v/>
          </cell>
          <cell r="CI214"/>
          <cell r="CJ214" t="str">
            <v/>
          </cell>
          <cell r="CK214"/>
          <cell r="CL214">
            <v>2019</v>
          </cell>
          <cell r="CM214"/>
        </row>
        <row r="215">
          <cell r="B215" t="str">
            <v>269</v>
          </cell>
          <cell r="C215" t="str">
            <v>武松商事株式会社</v>
          </cell>
          <cell r="D215">
            <v>2019</v>
          </cell>
          <cell r="E215" t="str">
            <v>3号</v>
          </cell>
          <cell r="F215">
            <v>3088269</v>
          </cell>
          <cell r="G215">
            <v>3088269</v>
          </cell>
          <cell r="H215">
            <v>44772</v>
          </cell>
          <cell r="I215" t="str">
            <v>神奈川県横浜市中区山下町１０５番地</v>
          </cell>
          <cell r="J215" t="str">
            <v>武松商事株式会社</v>
          </cell>
          <cell r="K215" t="str">
            <v>代表取締役　金森　和哉</v>
          </cell>
          <cell r="L215" t="str">
            <v>武松商事株式会社</v>
          </cell>
          <cell r="M215" t="str">
            <v>代表取締役　金森　和哉</v>
          </cell>
          <cell r="N215" t="str">
            <v>神奈川県横浜市中区山下町１０５番地</v>
          </cell>
          <cell r="O215" t="str">
            <v>Ｒ サービス業（他に分類されないもの）</v>
          </cell>
          <cell r="P215" t="str">
            <v>８８ 廃棄物処理業</v>
          </cell>
          <cell r="Q215"/>
          <cell r="R215"/>
          <cell r="S215" t="str">
            <v>3号</v>
          </cell>
          <cell r="T215"/>
          <cell r="U215"/>
          <cell r="V215"/>
          <cell r="W215"/>
          <cell r="X215">
            <v>139</v>
          </cell>
          <cell r="Y215">
            <v>2019</v>
          </cell>
          <cell r="Z215">
            <v>2021</v>
          </cell>
          <cell r="AA215">
            <v>2021</v>
          </cell>
          <cell r="AB215"/>
          <cell r="AC215"/>
          <cell r="AD215" t="str">
            <v>有</v>
          </cell>
          <cell r="AE215" t="str">
            <v>武松商事株式会社</v>
          </cell>
          <cell r="AF215" t="str">
            <v>神奈川県横浜市中区山下町１０５番地</v>
          </cell>
          <cell r="AG215" t="str">
            <v>９：００～１８：００</v>
          </cell>
          <cell r="AH215"/>
          <cell r="AI215"/>
          <cell r="AJ215">
            <v>2018</v>
          </cell>
          <cell r="AK215"/>
          <cell r="AL215"/>
          <cell r="AM215"/>
          <cell r="AN215"/>
          <cell r="AO215">
            <v>2021</v>
          </cell>
          <cell r="AP215"/>
          <cell r="AQ215" t="str">
            <v/>
          </cell>
          <cell r="AR215"/>
          <cell r="AS215" t="str">
            <v/>
          </cell>
          <cell r="AT215"/>
          <cell r="AU215"/>
          <cell r="AV215"/>
          <cell r="AW215">
            <v>2019</v>
          </cell>
          <cell r="AX215"/>
          <cell r="AY215" t="str">
            <v/>
          </cell>
          <cell r="AZ215" t="str">
            <v/>
          </cell>
          <cell r="BA215" t="str">
            <v/>
          </cell>
          <cell r="BB215"/>
          <cell r="BC215" t="str">
            <v/>
          </cell>
          <cell r="BD215" t="str">
            <v/>
          </cell>
          <cell r="BE215">
            <v>2020</v>
          </cell>
          <cell r="BF215"/>
          <cell r="BG215" t="str">
            <v/>
          </cell>
          <cell r="BH215" t="str">
            <v/>
          </cell>
          <cell r="BI215" t="str">
            <v/>
          </cell>
          <cell r="BJ215"/>
          <cell r="BK215" t="str">
            <v/>
          </cell>
          <cell r="BL215" t="str">
            <v/>
          </cell>
          <cell r="BM215">
            <v>2021</v>
          </cell>
          <cell r="BN215"/>
          <cell r="BO215" t="str">
            <v/>
          </cell>
          <cell r="BP215" t="str">
            <v/>
          </cell>
          <cell r="BQ215" t="str">
            <v/>
          </cell>
          <cell r="BR215"/>
          <cell r="BS215" t="str">
            <v/>
          </cell>
          <cell r="BT215" t="str">
            <v/>
          </cell>
          <cell r="BU215" t="str">
            <v/>
          </cell>
          <cell r="BV215" t="str">
            <v/>
          </cell>
          <cell r="BW215" t="str">
            <v/>
          </cell>
          <cell r="BX215"/>
          <cell r="BY215">
            <v>2018</v>
          </cell>
          <cell r="BZ215">
            <v>2661</v>
          </cell>
          <cell r="CA215">
            <v>2661</v>
          </cell>
          <cell r="CB215">
            <v>0.56999999999999995</v>
          </cell>
          <cell r="CC215" t="str">
            <v>千km</v>
          </cell>
          <cell r="CD215">
            <v>2021</v>
          </cell>
          <cell r="CE215">
            <v>2882</v>
          </cell>
          <cell r="CF215">
            <v>-8.31</v>
          </cell>
          <cell r="CG215">
            <v>2882</v>
          </cell>
          <cell r="CH215">
            <v>-8.31</v>
          </cell>
          <cell r="CI215">
            <v>0.56430000000000002</v>
          </cell>
          <cell r="CJ215" t="str">
            <v>千km</v>
          </cell>
          <cell r="CK215">
            <v>0.99</v>
          </cell>
          <cell r="CL215">
            <v>2019</v>
          </cell>
          <cell r="CM215">
            <v>2612</v>
          </cell>
        </row>
        <row r="216">
          <cell r="B216" t="str">
            <v>270</v>
          </cell>
          <cell r="C216" t="str">
            <v>安田倉庫株式会社</v>
          </cell>
          <cell r="D216">
            <v>2019</v>
          </cell>
          <cell r="E216" t="str">
            <v>1号</v>
          </cell>
          <cell r="F216">
            <v>1047270</v>
          </cell>
          <cell r="G216">
            <v>1047270</v>
          </cell>
          <cell r="H216"/>
          <cell r="I216" t="str">
            <v>〒108-8435東京都港区海岸3-3-1
msb Tamachi田町ステーションタワーN 29階</v>
          </cell>
          <cell r="J216" t="str">
            <v>安田倉庫株式会社</v>
          </cell>
          <cell r="K216" t="str">
            <v>代表取締役社長執行役員  藤井 信行</v>
          </cell>
          <cell r="L216" t="str">
            <v>安田倉庫株式会社</v>
          </cell>
          <cell r="M216" t="str">
            <v>代表取締役社長執行役員　藤井 信行</v>
          </cell>
          <cell r="N216" t="str">
            <v>〒108-8435　東京都港区海岸3-3-1
msb Tamachi田町ステーションタワーN 29階</v>
          </cell>
          <cell r="O216" t="str">
            <v>Ｈ 運輸業、郵便業</v>
          </cell>
          <cell r="P216" t="str">
            <v>４７ 倉庫業</v>
          </cell>
          <cell r="Q216" t="str">
            <v>1号</v>
          </cell>
          <cell r="R216"/>
          <cell r="S216"/>
          <cell r="T216"/>
          <cell r="U216">
            <v>4439.5043081815356</v>
          </cell>
          <cell r="V216">
            <v>18</v>
          </cell>
          <cell r="W216">
            <v>1</v>
          </cell>
          <cell r="X216"/>
          <cell r="Y216">
            <v>2019</v>
          </cell>
          <cell r="Z216">
            <v>2021</v>
          </cell>
          <cell r="AA216">
            <v>2021</v>
          </cell>
          <cell r="AB216"/>
          <cell r="AC216"/>
          <cell r="AD216" t="str">
            <v>有</v>
          </cell>
          <cell r="AE216" t="str">
            <v>安田倉庫株式会社(品質管理部)</v>
          </cell>
          <cell r="AF216" t="str">
            <v>〒108-8435　東京都港区海岸3-3-1
msb Tamachi田町ステーションタワーN 29階</v>
          </cell>
          <cell r="AG216" t="str">
            <v>09：00～17：00</v>
          </cell>
          <cell r="AH216"/>
          <cell r="AI216"/>
          <cell r="AJ216">
            <v>2018</v>
          </cell>
          <cell r="AK216">
            <v>10729</v>
          </cell>
          <cell r="AL216">
            <v>12061</v>
          </cell>
          <cell r="AM216">
            <v>4.43</v>
          </cell>
          <cell r="AN216" t="str">
            <v>100m2</v>
          </cell>
          <cell r="AO216">
            <v>2021</v>
          </cell>
          <cell r="AP216">
            <v>10407.129999999999</v>
          </cell>
          <cell r="AQ216">
            <v>3</v>
          </cell>
          <cell r="AR216">
            <v>11699.17</v>
          </cell>
          <cell r="AS216">
            <v>3</v>
          </cell>
          <cell r="AT216">
            <v>4.2970999999999995</v>
          </cell>
          <cell r="AU216" t="str">
            <v>100m2</v>
          </cell>
          <cell r="AV216">
            <v>3</v>
          </cell>
          <cell r="AW216">
            <v>2019</v>
          </cell>
          <cell r="AX216">
            <v>10108</v>
          </cell>
          <cell r="AY216">
            <v>5.78</v>
          </cell>
          <cell r="AZ216">
            <v>11660</v>
          </cell>
          <cell r="BA216">
            <v>3.32</v>
          </cell>
          <cell r="BB216">
            <v>4.17</v>
          </cell>
          <cell r="BC216" t="str">
            <v>100m2</v>
          </cell>
          <cell r="BD216">
            <v>5.86</v>
          </cell>
          <cell r="BE216">
            <v>2020</v>
          </cell>
          <cell r="BF216">
            <v>9911</v>
          </cell>
          <cell r="BG216">
            <v>7.62</v>
          </cell>
          <cell r="BH216">
            <v>10722</v>
          </cell>
          <cell r="BI216">
            <v>11.1</v>
          </cell>
          <cell r="BJ216">
            <v>4.03</v>
          </cell>
          <cell r="BK216" t="str">
            <v>100m2</v>
          </cell>
          <cell r="BL216">
            <v>9.02</v>
          </cell>
          <cell r="BM216">
            <v>2021</v>
          </cell>
          <cell r="BN216">
            <v>8561</v>
          </cell>
          <cell r="BO216">
            <v>20.2</v>
          </cell>
          <cell r="BP216">
            <v>10881</v>
          </cell>
          <cell r="BQ216">
            <v>9.7799999999999994</v>
          </cell>
          <cell r="BR216">
            <v>3.47</v>
          </cell>
          <cell r="BS216" t="str">
            <v>100m2</v>
          </cell>
          <cell r="BT216">
            <v>21.67</v>
          </cell>
          <cell r="BU216" t="str">
            <v>目標を上回った</v>
          </cell>
          <cell r="BV216" t="str">
            <v>なし</v>
          </cell>
          <cell r="BW216" t="str">
            <v>ほぼ変動無し</v>
          </cell>
          <cell r="BX216" t="str">
            <v>LED化の推進や高効率設備の積極的な導入推進、またコロナ禍の影響に伴う一部事業活動停滞の影響にも大きく、最終的に削減の結果となった</v>
          </cell>
          <cell r="BY216">
            <v>2018</v>
          </cell>
          <cell r="BZ216"/>
          <cell r="CA216"/>
          <cell r="CB216"/>
          <cell r="CC216"/>
          <cell r="CD216">
            <v>2021</v>
          </cell>
          <cell r="CE216"/>
          <cell r="CF216" t="str">
            <v/>
          </cell>
          <cell r="CG216"/>
          <cell r="CH216" t="str">
            <v/>
          </cell>
          <cell r="CI216"/>
          <cell r="CJ216" t="str">
            <v/>
          </cell>
          <cell r="CK216"/>
          <cell r="CL216">
            <v>2019</v>
          </cell>
          <cell r="CM216"/>
        </row>
        <row r="217">
          <cell r="B217" t="str">
            <v>271</v>
          </cell>
          <cell r="C217" t="str">
            <v>三菱倉庫株式会社</v>
          </cell>
          <cell r="D217">
            <v>2019</v>
          </cell>
          <cell r="E217" t="str">
            <v>1号</v>
          </cell>
          <cell r="F217">
            <v>1002271</v>
          </cell>
          <cell r="G217">
            <v>1002271</v>
          </cell>
          <cell r="H217">
            <v>44773</v>
          </cell>
          <cell r="I217" t="str">
            <v>横浜市神奈川区金港町１番地７
横浜ダイヤビルディング１７階</v>
          </cell>
          <cell r="J217" t="str">
            <v>三菱倉庫株式会社</v>
          </cell>
          <cell r="K217" t="str">
            <v>横浜支店　支店長　中島　立志</v>
          </cell>
          <cell r="L217" t="str">
            <v>三菱倉庫株式会社</v>
          </cell>
          <cell r="M217" t="str">
            <v>取締役社長　藤倉正夫</v>
          </cell>
          <cell r="N217" t="str">
            <v>東京都中央区日本橋一丁目１９番１号</v>
          </cell>
          <cell r="O217" t="str">
            <v>Ｈ 運輸業、郵便業</v>
          </cell>
          <cell r="P217" t="str">
            <v>４７ 倉庫業</v>
          </cell>
          <cell r="Q217" t="str">
            <v>1号</v>
          </cell>
          <cell r="R217"/>
          <cell r="S217"/>
          <cell r="T217"/>
          <cell r="U217">
            <v>10573.538148000001</v>
          </cell>
          <cell r="V217">
            <v>19</v>
          </cell>
          <cell r="W217">
            <v>4</v>
          </cell>
          <cell r="X217"/>
          <cell r="Y217">
            <v>2019</v>
          </cell>
          <cell r="Z217">
            <v>2021</v>
          </cell>
          <cell r="AA217">
            <v>2021</v>
          </cell>
          <cell r="AB217"/>
          <cell r="AC217"/>
          <cell r="AD217" t="str">
            <v>有</v>
          </cell>
          <cell r="AE217" t="str">
            <v>三菱倉庫㈱横浜支店</v>
          </cell>
          <cell r="AF217" t="str">
            <v>横浜市神奈川区金港町１番地７　横浜ダイヤビルディング１７階</v>
          </cell>
          <cell r="AG217" t="str">
            <v>午前９：００～午後４：００（土日祝祭日、年末年始期間を除く）</v>
          </cell>
          <cell r="AH217"/>
          <cell r="AI217"/>
          <cell r="AJ217">
            <v>2018</v>
          </cell>
          <cell r="AK217">
            <v>15689</v>
          </cell>
          <cell r="AL217">
            <v>15484</v>
          </cell>
          <cell r="AM217"/>
          <cell r="AN217"/>
          <cell r="AO217">
            <v>2021</v>
          </cell>
          <cell r="AP217">
            <v>16489</v>
          </cell>
          <cell r="AQ217">
            <v>-5.0999999999999996</v>
          </cell>
          <cell r="AR217">
            <v>16389</v>
          </cell>
          <cell r="AS217">
            <v>-5.85</v>
          </cell>
          <cell r="AT217"/>
          <cell r="AU217"/>
          <cell r="AV217">
            <v>3</v>
          </cell>
          <cell r="AW217">
            <v>2019</v>
          </cell>
          <cell r="AX217">
            <v>15258</v>
          </cell>
          <cell r="AY217">
            <v>2.74</v>
          </cell>
          <cell r="AZ217">
            <v>14943</v>
          </cell>
          <cell r="BA217">
            <v>3.49</v>
          </cell>
          <cell r="BB217"/>
          <cell r="BC217" t="str">
            <v/>
          </cell>
          <cell r="BD217" t="str">
            <v/>
          </cell>
          <cell r="BE217">
            <v>2020</v>
          </cell>
          <cell r="BF217">
            <v>12243</v>
          </cell>
          <cell r="BG217">
            <v>21.96</v>
          </cell>
          <cell r="BH217">
            <v>11308</v>
          </cell>
          <cell r="BI217">
            <v>26.96</v>
          </cell>
          <cell r="BJ217"/>
          <cell r="BK217" t="str">
            <v/>
          </cell>
          <cell r="BL217" t="str">
            <v/>
          </cell>
          <cell r="BM217">
            <v>2021</v>
          </cell>
          <cell r="BN217">
            <v>19469</v>
          </cell>
          <cell r="BO217">
            <v>-24.1</v>
          </cell>
          <cell r="BP217">
            <v>11975</v>
          </cell>
          <cell r="BQ217">
            <v>22.66</v>
          </cell>
          <cell r="BR217"/>
          <cell r="BS217" t="str">
            <v/>
          </cell>
          <cell r="BT217" t="str">
            <v/>
          </cell>
          <cell r="BU217" t="str">
            <v>目標を下回った</v>
          </cell>
          <cell r="BV217" t="str">
            <v>なし</v>
          </cell>
          <cell r="BW217" t="str">
            <v>増</v>
          </cell>
          <cell r="BX217" t="str">
            <v>2021年度後半よりコロナの影響が緩やかとなり不動産施設の稼働が好調、またコンテナターミナルの事業拡大に伴い取扱いが増加し排気量も増えた事から目標を下回った。</v>
          </cell>
          <cell r="BY217">
            <v>2018</v>
          </cell>
          <cell r="BZ217"/>
          <cell r="CA217"/>
          <cell r="CB217"/>
          <cell r="CC217"/>
          <cell r="CD217">
            <v>2021</v>
          </cell>
          <cell r="CE217"/>
          <cell r="CF217" t="str">
            <v/>
          </cell>
          <cell r="CG217"/>
          <cell r="CH217" t="str">
            <v/>
          </cell>
          <cell r="CI217"/>
          <cell r="CJ217" t="str">
            <v/>
          </cell>
          <cell r="CK217"/>
          <cell r="CL217">
            <v>2019</v>
          </cell>
          <cell r="CM217"/>
        </row>
        <row r="218">
          <cell r="B218" t="str">
            <v>272</v>
          </cell>
          <cell r="C218" t="str">
            <v>第一生命保険株式会社</v>
          </cell>
          <cell r="D218">
            <v>2019</v>
          </cell>
          <cell r="E218" t="str">
            <v>1号</v>
          </cell>
          <cell r="F218">
            <v>1067272</v>
          </cell>
          <cell r="G218">
            <v>1067272</v>
          </cell>
          <cell r="H218"/>
          <cell r="I218" t="str">
            <v>東京都千代田区有楽町一丁目13番1号</v>
          </cell>
          <cell r="J218" t="str">
            <v>第一生命保険株式会社</v>
          </cell>
          <cell r="K218" t="str">
            <v>代表取締役社長　稲垣 精二</v>
          </cell>
          <cell r="L218" t="str">
            <v>第一生命保険株式会社</v>
          </cell>
          <cell r="M218" t="str">
            <v>代表取締役社長　　稲垣 精二</v>
          </cell>
          <cell r="N218" t="str">
            <v>東京都千代田区有楽町一丁目13番1号</v>
          </cell>
          <cell r="O218" t="str">
            <v>Ｊ 金融業・保険業</v>
          </cell>
          <cell r="P218" t="str">
            <v>６７ 保険業（保険媒介代理業、保険サービス業を含む）</v>
          </cell>
          <cell r="Q218" t="str">
            <v>1号</v>
          </cell>
          <cell r="R218"/>
          <cell r="S218"/>
          <cell r="T218"/>
          <cell r="U218">
            <v>1193.2209381318</v>
          </cell>
          <cell r="V218">
            <v>29</v>
          </cell>
          <cell r="W218">
            <v>0</v>
          </cell>
          <cell r="X218"/>
          <cell r="Y218">
            <v>2019</v>
          </cell>
          <cell r="Z218">
            <v>2021</v>
          </cell>
          <cell r="AA218">
            <v>2021</v>
          </cell>
          <cell r="AB218"/>
          <cell r="AC218"/>
          <cell r="AD218"/>
          <cell r="AE218"/>
          <cell r="AF218"/>
          <cell r="AG218"/>
          <cell r="AH218" t="str">
            <v>有</v>
          </cell>
          <cell r="AI218" t="str">
            <v>本社での据え置き</v>
          </cell>
          <cell r="AJ218">
            <v>2018</v>
          </cell>
          <cell r="AK218">
            <v>3182</v>
          </cell>
          <cell r="AL218">
            <v>3101</v>
          </cell>
          <cell r="AM218"/>
          <cell r="AN218"/>
          <cell r="AO218">
            <v>2021</v>
          </cell>
          <cell r="AP218">
            <v>3149</v>
          </cell>
          <cell r="AQ218">
            <v>1.03</v>
          </cell>
          <cell r="AR218">
            <v>3068</v>
          </cell>
          <cell r="AS218">
            <v>1.06</v>
          </cell>
          <cell r="AT218"/>
          <cell r="AU218"/>
          <cell r="AV218"/>
          <cell r="AW218">
            <v>2019</v>
          </cell>
          <cell r="AX218">
            <v>2838</v>
          </cell>
          <cell r="AY218">
            <v>10.81</v>
          </cell>
          <cell r="AZ218">
            <v>2728</v>
          </cell>
          <cell r="BA218">
            <v>12.02</v>
          </cell>
          <cell r="BB218"/>
          <cell r="BC218" t="str">
            <v/>
          </cell>
          <cell r="BD218" t="str">
            <v/>
          </cell>
          <cell r="BE218">
            <v>2020</v>
          </cell>
          <cell r="BF218">
            <v>2311</v>
          </cell>
          <cell r="BG218">
            <v>27.37</v>
          </cell>
          <cell r="BH218">
            <v>2161</v>
          </cell>
          <cell r="BI218">
            <v>30.31</v>
          </cell>
          <cell r="BJ218"/>
          <cell r="BK218" t="str">
            <v/>
          </cell>
          <cell r="BL218" t="str">
            <v/>
          </cell>
          <cell r="BM218">
            <v>2021</v>
          </cell>
          <cell r="BN218">
            <v>2110</v>
          </cell>
          <cell r="BO218">
            <v>33.68</v>
          </cell>
          <cell r="BP218">
            <v>2093</v>
          </cell>
          <cell r="BQ218">
            <v>32.5</v>
          </cell>
          <cell r="BR218"/>
          <cell r="BS218" t="str">
            <v/>
          </cell>
          <cell r="BT218" t="str">
            <v/>
          </cell>
          <cell r="BU218" t="str">
            <v>目標を上回った</v>
          </cell>
          <cell r="BV218" t="str">
            <v>なし</v>
          </cell>
          <cell r="BW218" t="str">
            <v>減</v>
          </cell>
          <cell r="BX218" t="str">
            <v>コロナ対応等による在宅勤務の定着。
東戸塚（新館）の閉鎖による。</v>
          </cell>
          <cell r="BY218">
            <v>2018</v>
          </cell>
          <cell r="BZ218"/>
          <cell r="CA218"/>
          <cell r="CB218"/>
          <cell r="CC218"/>
          <cell r="CD218">
            <v>2021</v>
          </cell>
          <cell r="CE218"/>
          <cell r="CF218" t="str">
            <v/>
          </cell>
          <cell r="CG218"/>
          <cell r="CH218" t="str">
            <v/>
          </cell>
          <cell r="CI218"/>
          <cell r="CJ218" t="str">
            <v/>
          </cell>
          <cell r="CK218"/>
          <cell r="CL218">
            <v>2019</v>
          </cell>
          <cell r="CM218"/>
        </row>
        <row r="219">
          <cell r="B219" t="str">
            <v>273</v>
          </cell>
          <cell r="C219" t="str">
            <v>ミニストップ株式会社</v>
          </cell>
          <cell r="D219">
            <v>2019</v>
          </cell>
          <cell r="E219" t="str">
            <v>2号</v>
          </cell>
          <cell r="F219">
            <v>2058273</v>
          </cell>
          <cell r="G219">
            <v>2058273</v>
          </cell>
          <cell r="H219"/>
          <cell r="I219" t="str">
            <v>千葉県千葉市美浜区中瀬1-5-1</v>
          </cell>
          <cell r="J219" t="str">
            <v>ミニストップ株式会社</v>
          </cell>
          <cell r="K219" t="str">
            <v>代表取締役　藤本　明裕</v>
          </cell>
          <cell r="L219" t="str">
            <v>ミニストップ株式会社</v>
          </cell>
          <cell r="M219" t="str">
            <v>代表取締役　藤本　明裕</v>
          </cell>
          <cell r="N219" t="str">
            <v>千葉県千葉市美浜区中瀬1-5-1</v>
          </cell>
          <cell r="O219" t="str">
            <v>Ｉ 卸売・小売業</v>
          </cell>
          <cell r="P219" t="str">
            <v>５８ 飲食料品小売業</v>
          </cell>
          <cell r="Q219"/>
          <cell r="R219" t="str">
            <v>2号</v>
          </cell>
          <cell r="S219"/>
          <cell r="T219"/>
          <cell r="U219">
            <v>1343.7156000000002</v>
          </cell>
          <cell r="V219">
            <v>38</v>
          </cell>
          <cell r="W219">
            <v>0</v>
          </cell>
          <cell r="X219"/>
          <cell r="Y219">
            <v>2019</v>
          </cell>
          <cell r="Z219">
            <v>2021</v>
          </cell>
          <cell r="AA219">
            <v>2021</v>
          </cell>
          <cell r="AB219" t="str">
            <v>有</v>
          </cell>
          <cell r="AC219" t="str">
            <v>http://www.ministop.co.jp/corporate/eco_social/environment/global-warming/</v>
          </cell>
          <cell r="AD219"/>
          <cell r="AE219"/>
          <cell r="AF219"/>
          <cell r="AG219"/>
          <cell r="AH219"/>
          <cell r="AI219"/>
          <cell r="AJ219">
            <v>2018</v>
          </cell>
          <cell r="AK219">
            <v>2779</v>
          </cell>
          <cell r="AL219">
            <v>2703</v>
          </cell>
          <cell r="AM219">
            <v>66.17</v>
          </cell>
          <cell r="AN219" t="str">
            <v>店舗</v>
          </cell>
          <cell r="AO219">
            <v>2021</v>
          </cell>
          <cell r="AP219">
            <v>2696</v>
          </cell>
          <cell r="AQ219">
            <v>2.98</v>
          </cell>
          <cell r="AR219">
            <v>2621</v>
          </cell>
          <cell r="AS219">
            <v>3.03</v>
          </cell>
          <cell r="AT219">
            <v>64.180000000000007</v>
          </cell>
          <cell r="AU219" t="str">
            <v>店舗</v>
          </cell>
          <cell r="AV219">
            <v>3</v>
          </cell>
          <cell r="AW219">
            <v>2019</v>
          </cell>
          <cell r="AX219">
            <v>1468</v>
          </cell>
          <cell r="AY219">
            <v>47.17</v>
          </cell>
          <cell r="AZ219">
            <v>1403</v>
          </cell>
          <cell r="BA219">
            <v>48.09</v>
          </cell>
          <cell r="BB219">
            <v>43.18</v>
          </cell>
          <cell r="BC219" t="str">
            <v>店舗</v>
          </cell>
          <cell r="BD219">
            <v>34.74</v>
          </cell>
          <cell r="BE219">
            <v>2020</v>
          </cell>
          <cell r="BF219">
            <v>1849</v>
          </cell>
          <cell r="BG219">
            <v>33.46</v>
          </cell>
          <cell r="BH219">
            <v>1721</v>
          </cell>
          <cell r="BI219">
            <v>36.33</v>
          </cell>
          <cell r="BJ219">
            <v>49.97</v>
          </cell>
          <cell r="BK219" t="str">
            <v>店舗</v>
          </cell>
          <cell r="BL219">
            <v>24.48</v>
          </cell>
          <cell r="BM219">
            <v>2021</v>
          </cell>
          <cell r="BN219">
            <v>2338</v>
          </cell>
          <cell r="BO219">
            <v>15.86</v>
          </cell>
          <cell r="BP219">
            <v>2317</v>
          </cell>
          <cell r="BQ219">
            <v>14.28</v>
          </cell>
          <cell r="BR219">
            <v>61.53</v>
          </cell>
          <cell r="BS219" t="str">
            <v>店舗</v>
          </cell>
          <cell r="BT219">
            <v>7.01</v>
          </cell>
          <cell r="BU219" t="str">
            <v>目標を上回った</v>
          </cell>
          <cell r="BV219" t="str">
            <v>なし</v>
          </cell>
          <cell r="BW219" t="str">
            <v>ほぼ変動無し</v>
          </cell>
          <cell r="BX219"/>
          <cell r="BY219">
            <v>2018</v>
          </cell>
          <cell r="BZ219"/>
          <cell r="CA219"/>
          <cell r="CB219"/>
          <cell r="CC219"/>
          <cell r="CD219">
            <v>2021</v>
          </cell>
          <cell r="CE219"/>
          <cell r="CF219" t="str">
            <v/>
          </cell>
          <cell r="CG219"/>
          <cell r="CH219" t="str">
            <v/>
          </cell>
          <cell r="CI219"/>
          <cell r="CJ219" t="str">
            <v/>
          </cell>
          <cell r="CK219"/>
          <cell r="CL219">
            <v>2019</v>
          </cell>
          <cell r="CM219"/>
        </row>
        <row r="220">
          <cell r="B220" t="str">
            <v>275</v>
          </cell>
          <cell r="C220" t="str">
            <v>株式会社横浜グランドインターコンチネンタルホテル</v>
          </cell>
          <cell r="D220">
            <v>2019</v>
          </cell>
          <cell r="E220" t="str">
            <v>1号</v>
          </cell>
          <cell r="F220">
            <v>1075275</v>
          </cell>
          <cell r="G220">
            <v>1075275</v>
          </cell>
          <cell r="H220">
            <v>44753</v>
          </cell>
          <cell r="I220" t="str">
            <v>神奈川県横浜市西区
みなとみらい一丁目1番地1号</v>
          </cell>
          <cell r="J220" t="str">
            <v>株式会社横浜グランドインターコンチネンタルホテル</v>
          </cell>
          <cell r="K220" t="str">
            <v>代表取締役社長　　梅村　東</v>
          </cell>
          <cell r="L220" t="str">
            <v>株式会社横浜グランドインターコンチネンタルホテル</v>
          </cell>
          <cell r="M220" t="str">
            <v>代表取締役社長　梅村　東</v>
          </cell>
          <cell r="N220" t="str">
            <v>神奈川県横浜市西区みなとみらい一丁目1番地1号</v>
          </cell>
          <cell r="O220" t="str">
            <v>Ｍ 宿泊業、飲食サービス業</v>
          </cell>
          <cell r="P220" t="str">
            <v>７５ 宿泊業</v>
          </cell>
          <cell r="Q220" t="str">
            <v>1号</v>
          </cell>
          <cell r="R220"/>
          <cell r="S220"/>
          <cell r="T220"/>
          <cell r="U220">
            <v>4850.5613475755999</v>
          </cell>
          <cell r="V220">
            <v>2</v>
          </cell>
          <cell r="W220">
            <v>2</v>
          </cell>
          <cell r="X220"/>
          <cell r="Y220">
            <v>2019</v>
          </cell>
          <cell r="Z220">
            <v>2021</v>
          </cell>
          <cell r="AA220">
            <v>2021</v>
          </cell>
          <cell r="AB220"/>
          <cell r="AC220"/>
          <cell r="AD220" t="str">
            <v>有</v>
          </cell>
          <cell r="AE220" t="str">
            <v>施設管理部</v>
          </cell>
          <cell r="AF220" t="str">
            <v>神奈川県横浜市西区みなとみらい一丁目１番地１号</v>
          </cell>
          <cell r="AG220" t="str">
            <v>10:00～17:00</v>
          </cell>
          <cell r="AH220"/>
          <cell r="AI220"/>
          <cell r="AJ220">
            <v>2018</v>
          </cell>
          <cell r="AK220">
            <v>9050</v>
          </cell>
          <cell r="AL220">
            <v>9050</v>
          </cell>
          <cell r="AM220">
            <v>127.9</v>
          </cell>
          <cell r="AN220" t="str">
            <v>千m2</v>
          </cell>
          <cell r="AO220">
            <v>2021</v>
          </cell>
          <cell r="AP220">
            <v>8959.5</v>
          </cell>
          <cell r="AQ220">
            <v>1</v>
          </cell>
          <cell r="AR220">
            <v>8960</v>
          </cell>
          <cell r="AS220">
            <v>0.99</v>
          </cell>
          <cell r="AT220">
            <v>126.62</v>
          </cell>
          <cell r="AU220" t="str">
            <v>千m2</v>
          </cell>
          <cell r="AV220">
            <v>1</v>
          </cell>
          <cell r="AW220">
            <v>2019</v>
          </cell>
          <cell r="AX220">
            <v>9541</v>
          </cell>
          <cell r="AY220">
            <v>-5.43</v>
          </cell>
          <cell r="AZ220">
            <v>9253</v>
          </cell>
          <cell r="BA220">
            <v>-2.25</v>
          </cell>
          <cell r="BB220">
            <v>111.8</v>
          </cell>
          <cell r="BC220" t="str">
            <v>千m2</v>
          </cell>
          <cell r="BD220">
            <v>12.58</v>
          </cell>
          <cell r="BE220">
            <v>2020</v>
          </cell>
          <cell r="BF220">
            <v>8333</v>
          </cell>
          <cell r="BG220">
            <v>7.92</v>
          </cell>
          <cell r="BH220">
            <v>7811</v>
          </cell>
          <cell r="BI220">
            <v>13.69</v>
          </cell>
          <cell r="BJ220">
            <v>97.65</v>
          </cell>
          <cell r="BK220" t="str">
            <v>千m2</v>
          </cell>
          <cell r="BL220">
            <v>23.65</v>
          </cell>
          <cell r="BM220">
            <v>2021</v>
          </cell>
          <cell r="BN220">
            <v>8391</v>
          </cell>
          <cell r="BO220">
            <v>7.28</v>
          </cell>
          <cell r="BP220">
            <v>8212</v>
          </cell>
          <cell r="BQ220">
            <v>9.25</v>
          </cell>
          <cell r="BR220">
            <v>98.33</v>
          </cell>
          <cell r="BS220" t="str">
            <v>千m2</v>
          </cell>
          <cell r="BT220">
            <v>23.11</v>
          </cell>
          <cell r="BU220" t="str">
            <v>目標を下回った</v>
          </cell>
          <cell r="BV220" t="str">
            <v>なし</v>
          </cell>
          <cell r="BW220" t="str">
            <v>減</v>
          </cell>
          <cell r="BX220"/>
          <cell r="BY220">
            <v>2018</v>
          </cell>
          <cell r="BZ220"/>
          <cell r="CA220"/>
          <cell r="CB220"/>
          <cell r="CC220"/>
          <cell r="CD220">
            <v>2021</v>
          </cell>
          <cell r="CE220"/>
          <cell r="CF220" t="str">
            <v/>
          </cell>
          <cell r="CG220"/>
          <cell r="CH220" t="str">
            <v/>
          </cell>
          <cell r="CI220"/>
          <cell r="CJ220" t="str">
            <v/>
          </cell>
          <cell r="CK220"/>
          <cell r="CL220">
            <v>2019</v>
          </cell>
          <cell r="CM220"/>
        </row>
        <row r="221">
          <cell r="B221" t="str">
            <v>276</v>
          </cell>
          <cell r="C221" t="str">
            <v>株式会社アクティオ</v>
          </cell>
          <cell r="D221">
            <v>2019</v>
          </cell>
          <cell r="E221" t="str">
            <v>3号</v>
          </cell>
          <cell r="F221">
            <v>3070276</v>
          </cell>
          <cell r="G221">
            <v>3070276</v>
          </cell>
          <cell r="H221">
            <v>44742</v>
          </cell>
          <cell r="I221" t="str">
            <v>神奈川県横浜市中区扇町3-8-8</v>
          </cell>
          <cell r="J221" t="str">
            <v>株式会社アクティオ 横浜支店</v>
          </cell>
          <cell r="K221" t="str">
            <v>支店長　三上　和幸</v>
          </cell>
          <cell r="L221" t="str">
            <v>株式会社アクティオ</v>
          </cell>
          <cell r="M221" t="str">
            <v>代表取締役社長　小沼　直人</v>
          </cell>
          <cell r="N221" t="str">
            <v>東京都中央区日本橋３－１２－２　朝日ビルヂング７階</v>
          </cell>
          <cell r="O221" t="str">
            <v>Ｋ 不動産業、物品賃貸業</v>
          </cell>
          <cell r="P221" t="str">
            <v>７０ 物品賃貸業</v>
          </cell>
          <cell r="Q221"/>
          <cell r="R221"/>
          <cell r="S221" t="str">
            <v>3号</v>
          </cell>
          <cell r="T221"/>
          <cell r="U221"/>
          <cell r="V221"/>
          <cell r="W221"/>
          <cell r="X221">
            <v>526</v>
          </cell>
          <cell r="Y221">
            <v>2019</v>
          </cell>
          <cell r="Z221">
            <v>2021</v>
          </cell>
          <cell r="AA221">
            <v>2021</v>
          </cell>
          <cell r="AB221"/>
          <cell r="AC221"/>
          <cell r="AD221" t="str">
            <v>有</v>
          </cell>
          <cell r="AE221" t="str">
            <v>株式会社アクティオ 横浜支店</v>
          </cell>
          <cell r="AF221" t="str">
            <v>神奈川県横浜市中区扇町３－８－８ 関内ファーストビル７Ｆ</v>
          </cell>
          <cell r="AG221" t="str">
            <v>８：３０～１７：３０</v>
          </cell>
          <cell r="AH221"/>
          <cell r="AI221"/>
          <cell r="AJ221">
            <v>2018</v>
          </cell>
          <cell r="AK221"/>
          <cell r="AL221"/>
          <cell r="AM221"/>
          <cell r="AN221"/>
          <cell r="AO221">
            <v>2021</v>
          </cell>
          <cell r="AP221"/>
          <cell r="AQ221" t="str">
            <v/>
          </cell>
          <cell r="AR221"/>
          <cell r="AS221" t="str">
            <v/>
          </cell>
          <cell r="AT221"/>
          <cell r="AU221"/>
          <cell r="AV221"/>
          <cell r="AW221">
            <v>2019</v>
          </cell>
          <cell r="AX221"/>
          <cell r="AY221" t="str">
            <v/>
          </cell>
          <cell r="AZ221" t="str">
            <v/>
          </cell>
          <cell r="BA221" t="str">
            <v/>
          </cell>
          <cell r="BB221"/>
          <cell r="BC221" t="str">
            <v/>
          </cell>
          <cell r="BD221" t="str">
            <v/>
          </cell>
          <cell r="BE221">
            <v>2020</v>
          </cell>
          <cell r="BF221"/>
          <cell r="BG221" t="str">
            <v/>
          </cell>
          <cell r="BH221" t="str">
            <v/>
          </cell>
          <cell r="BI221" t="str">
            <v/>
          </cell>
          <cell r="BJ221"/>
          <cell r="BK221" t="str">
            <v/>
          </cell>
          <cell r="BL221" t="str">
            <v/>
          </cell>
          <cell r="BM221">
            <v>2021</v>
          </cell>
          <cell r="BN221"/>
          <cell r="BO221" t="str">
            <v/>
          </cell>
          <cell r="BP221" t="str">
            <v/>
          </cell>
          <cell r="BQ221" t="str">
            <v/>
          </cell>
          <cell r="BR221"/>
          <cell r="BS221" t="str">
            <v/>
          </cell>
          <cell r="BT221" t="str">
            <v/>
          </cell>
          <cell r="BU221" t="str">
            <v/>
          </cell>
          <cell r="BV221" t="str">
            <v/>
          </cell>
          <cell r="BW221" t="str">
            <v/>
          </cell>
          <cell r="BX221"/>
          <cell r="BY221">
            <v>2018</v>
          </cell>
          <cell r="BZ221">
            <v>563</v>
          </cell>
          <cell r="CA221">
            <v>563</v>
          </cell>
          <cell r="CB221">
            <v>2.4</v>
          </cell>
          <cell r="CC221" t="str">
            <v>万Km</v>
          </cell>
          <cell r="CD221">
            <v>2021</v>
          </cell>
          <cell r="CE221">
            <v>561.29999999999995</v>
          </cell>
          <cell r="CF221">
            <v>0.3</v>
          </cell>
          <cell r="CG221">
            <v>561.29999999999995</v>
          </cell>
          <cell r="CH221">
            <v>0.3</v>
          </cell>
          <cell r="CI221">
            <v>2.3639999999999999</v>
          </cell>
          <cell r="CJ221" t="str">
            <v>万Km</v>
          </cell>
          <cell r="CK221">
            <v>1.5</v>
          </cell>
          <cell r="CL221">
            <v>2019</v>
          </cell>
          <cell r="CM221">
            <v>530</v>
          </cell>
        </row>
        <row r="222">
          <cell r="B222" t="str">
            <v>277</v>
          </cell>
          <cell r="C222" t="str">
            <v>オリジン東秀株式会社</v>
          </cell>
          <cell r="D222">
            <v>2019</v>
          </cell>
          <cell r="E222" t="str">
            <v>1号</v>
          </cell>
          <cell r="F222">
            <v>2058277</v>
          </cell>
          <cell r="G222">
            <v>2058277</v>
          </cell>
          <cell r="H222">
            <v>44755</v>
          </cell>
          <cell r="I222" t="str">
            <v>東京都調布市調布ヶ丘１－１８－１
　KDX調布ビル５階</v>
          </cell>
          <cell r="J222" t="str">
            <v>オリジン東秀株式会社</v>
          </cell>
          <cell r="K222" t="str">
            <v>代表取締役　沢村　弘也</v>
          </cell>
          <cell r="L222" t="str">
            <v>オリジン東秀株式会社</v>
          </cell>
          <cell r="M222" t="str">
            <v>代表取締役 　沢村　弘也</v>
          </cell>
          <cell r="N222" t="str">
            <v>東京都調布市調布ヶ丘１－１８－１　KDX調布ビル５階</v>
          </cell>
          <cell r="O222" t="str">
            <v>Ｉ 卸売・小売業</v>
          </cell>
          <cell r="P222" t="str">
            <v>５８ 飲食料品小売業</v>
          </cell>
          <cell r="Q222" t="str">
            <v>1号</v>
          </cell>
          <cell r="R222"/>
          <cell r="S222"/>
          <cell r="T222"/>
          <cell r="U222">
            <v>1355.8878550140003</v>
          </cell>
          <cell r="V222">
            <v>58</v>
          </cell>
          <cell r="W222">
            <v>0</v>
          </cell>
          <cell r="X222"/>
          <cell r="Y222">
            <v>2019</v>
          </cell>
          <cell r="Z222">
            <v>2021</v>
          </cell>
          <cell r="AA222">
            <v>2021</v>
          </cell>
          <cell r="AB222" t="str">
            <v>有</v>
          </cell>
          <cell r="AC222" t="str">
            <v>https://www.toshu.co.jp/company/activities.html</v>
          </cell>
          <cell r="AD222" t="str">
            <v>有</v>
          </cell>
          <cell r="AE222" t="str">
            <v>本社</v>
          </cell>
          <cell r="AF222" t="str">
            <v>東京都調布市調布ヶ丘１－１８－１　KDX調布ビル５階</v>
          </cell>
          <cell r="AG222" t="str">
            <v>午前9時～午後6時</v>
          </cell>
          <cell r="AH222"/>
          <cell r="AI222"/>
          <cell r="AJ222">
            <v>2018</v>
          </cell>
          <cell r="AK222">
            <v>3795</v>
          </cell>
          <cell r="AL222">
            <v>3720</v>
          </cell>
          <cell r="AM222">
            <v>0.65</v>
          </cell>
          <cell r="AN222" t="str">
            <v>㎡</v>
          </cell>
          <cell r="AO222">
            <v>2021</v>
          </cell>
          <cell r="AP222">
            <v>3681</v>
          </cell>
          <cell r="AQ222">
            <v>3</v>
          </cell>
          <cell r="AR222">
            <v>3608</v>
          </cell>
          <cell r="AS222">
            <v>3.01</v>
          </cell>
          <cell r="AT222">
            <v>0.63</v>
          </cell>
          <cell r="AU222" t="str">
            <v>㎡</v>
          </cell>
          <cell r="AV222">
            <v>3.07</v>
          </cell>
          <cell r="AW222">
            <v>2019</v>
          </cell>
          <cell r="AX222">
            <v>3475</v>
          </cell>
          <cell r="AY222">
            <v>8.43</v>
          </cell>
          <cell r="AZ222">
            <v>3370</v>
          </cell>
          <cell r="BA222">
            <v>9.4</v>
          </cell>
          <cell r="BB222">
            <v>0.6</v>
          </cell>
          <cell r="BC222" t="str">
            <v>㎡</v>
          </cell>
          <cell r="BD222">
            <v>7.69</v>
          </cell>
          <cell r="BE222">
            <v>2020</v>
          </cell>
          <cell r="BF222">
            <v>3018</v>
          </cell>
          <cell r="BG222">
            <v>20.47</v>
          </cell>
          <cell r="BH222">
            <v>2864</v>
          </cell>
          <cell r="BI222">
            <v>23.01</v>
          </cell>
          <cell r="BJ222">
            <v>0.53</v>
          </cell>
          <cell r="BK222" t="str">
            <v>㎡</v>
          </cell>
          <cell r="BL222">
            <v>18.46</v>
          </cell>
          <cell r="BM222">
            <v>2021</v>
          </cell>
          <cell r="BN222">
            <v>2429</v>
          </cell>
          <cell r="BO222">
            <v>35.99</v>
          </cell>
          <cell r="BP222">
            <v>582</v>
          </cell>
          <cell r="BQ222">
            <v>84.35</v>
          </cell>
          <cell r="BR222">
            <v>0.44</v>
          </cell>
          <cell r="BS222" t="str">
            <v>㎡</v>
          </cell>
          <cell r="BT222">
            <v>32.299999999999997</v>
          </cell>
          <cell r="BU222" t="str">
            <v>おおむね目標通り</v>
          </cell>
          <cell r="BV222" t="str">
            <v>なし</v>
          </cell>
          <cell r="BW222" t="str">
            <v>減</v>
          </cell>
          <cell r="BX222" t="str">
            <v>事業縮小。節電取組促進。</v>
          </cell>
          <cell r="BY222">
            <v>2018</v>
          </cell>
          <cell r="BZ222"/>
          <cell r="CA222"/>
          <cell r="CB222"/>
          <cell r="CC222"/>
          <cell r="CD222">
            <v>2021</v>
          </cell>
          <cell r="CE222"/>
          <cell r="CF222" t="str">
            <v/>
          </cell>
          <cell r="CG222"/>
          <cell r="CH222" t="str">
            <v/>
          </cell>
          <cell r="CI222"/>
          <cell r="CJ222" t="str">
            <v/>
          </cell>
          <cell r="CK222"/>
          <cell r="CL222">
            <v>2019</v>
          </cell>
          <cell r="CM222"/>
        </row>
        <row r="223">
          <cell r="B223" t="str">
            <v>279</v>
          </cell>
          <cell r="C223" t="str">
            <v>株式会社マルエツ</v>
          </cell>
          <cell r="D223">
            <v>2019</v>
          </cell>
          <cell r="E223" t="str">
            <v>1号</v>
          </cell>
          <cell r="F223">
            <v>1056279</v>
          </cell>
          <cell r="G223">
            <v>1056279</v>
          </cell>
          <cell r="H223">
            <v>44771</v>
          </cell>
          <cell r="I223" t="str">
            <v>東京都豊島区東池袋5-51-12</v>
          </cell>
          <cell r="J223" t="str">
            <v>株式会社マルエツ</v>
          </cell>
          <cell r="K223" t="str">
            <v>代表取締役社長　古瀬　良多</v>
          </cell>
          <cell r="L223" t="str">
            <v>株式会社マルエツ</v>
          </cell>
          <cell r="M223" t="str">
            <v>代表取締役社長　古瀬　良多</v>
          </cell>
          <cell r="N223" t="str">
            <v>東京都豊島区東池袋5-51-12</v>
          </cell>
          <cell r="O223" t="str">
            <v>Ｉ 卸売・小売業</v>
          </cell>
          <cell r="P223" t="str">
            <v>５８ 飲食料品小売業</v>
          </cell>
          <cell r="Q223" t="str">
            <v>1号</v>
          </cell>
          <cell r="R223"/>
          <cell r="S223"/>
          <cell r="T223"/>
          <cell r="U223">
            <v>7158.6622056299993</v>
          </cell>
          <cell r="V223">
            <v>22</v>
          </cell>
          <cell r="W223">
            <v>2</v>
          </cell>
          <cell r="X223"/>
          <cell r="Y223">
            <v>2019</v>
          </cell>
          <cell r="Z223">
            <v>2021</v>
          </cell>
          <cell r="AA223">
            <v>2021</v>
          </cell>
          <cell r="AB223"/>
          <cell r="AC223"/>
          <cell r="AD223" t="str">
            <v>有</v>
          </cell>
          <cell r="AE223" t="str">
            <v>マルエツ本社　サステナビリティ推進部</v>
          </cell>
          <cell r="AF223" t="str">
            <v>東京都豊島区東池袋5-51-12</v>
          </cell>
          <cell r="AG223" t="str">
            <v>9：00～18：00</v>
          </cell>
          <cell r="AH223"/>
          <cell r="AI223"/>
          <cell r="AJ223">
            <v>2018</v>
          </cell>
          <cell r="AK223">
            <v>11806</v>
          </cell>
          <cell r="AL223">
            <v>12021</v>
          </cell>
          <cell r="AM223">
            <v>32.619999999999997</v>
          </cell>
          <cell r="AN223" t="str">
            <v>百万㎡ｈ</v>
          </cell>
          <cell r="AO223">
            <v>2021</v>
          </cell>
          <cell r="AP223">
            <v>11630</v>
          </cell>
          <cell r="AQ223">
            <v>1.49</v>
          </cell>
          <cell r="AR223">
            <v>11841</v>
          </cell>
          <cell r="AS223">
            <v>1.49</v>
          </cell>
          <cell r="AT223">
            <v>32.130000000000003</v>
          </cell>
          <cell r="AU223" t="str">
            <v>百万㎡ｈ</v>
          </cell>
          <cell r="AV223">
            <v>1.5</v>
          </cell>
          <cell r="AW223">
            <v>2019</v>
          </cell>
          <cell r="AX223">
            <v>11568</v>
          </cell>
          <cell r="AY223">
            <v>2.0099999999999998</v>
          </cell>
          <cell r="AZ223">
            <v>11858</v>
          </cell>
          <cell r="BA223">
            <v>1.35</v>
          </cell>
          <cell r="BB223">
            <v>31.98</v>
          </cell>
          <cell r="BC223" t="str">
            <v>百万㎡ｈ</v>
          </cell>
          <cell r="BD223">
            <v>1.96</v>
          </cell>
          <cell r="BE223">
            <v>2020</v>
          </cell>
          <cell r="BF223">
            <v>12237</v>
          </cell>
          <cell r="BG223">
            <v>-3.66</v>
          </cell>
          <cell r="BH223">
            <v>11695</v>
          </cell>
          <cell r="BI223">
            <v>2.71</v>
          </cell>
          <cell r="BJ223">
            <v>33.479999999999997</v>
          </cell>
          <cell r="BK223" t="str">
            <v>百万㎡ｈ</v>
          </cell>
          <cell r="BL223">
            <v>-2.64</v>
          </cell>
          <cell r="BM223">
            <v>2021</v>
          </cell>
          <cell r="BN223">
            <v>12222</v>
          </cell>
          <cell r="BO223">
            <v>-3.53</v>
          </cell>
          <cell r="BP223">
            <v>12276</v>
          </cell>
          <cell r="BQ223">
            <v>-2.13</v>
          </cell>
          <cell r="BR223">
            <v>32.67</v>
          </cell>
          <cell r="BS223" t="str">
            <v>百万㎡ｈ</v>
          </cell>
          <cell r="BT223">
            <v>-0.16</v>
          </cell>
          <cell r="BU223" t="str">
            <v>目標を下回った</v>
          </cell>
          <cell r="BV223" t="str">
            <v>なし</v>
          </cell>
          <cell r="BW223" t="str">
            <v>ほぼ変動無し</v>
          </cell>
          <cell r="BX223" t="str">
            <v>新型コロナウイルス感染防止対策として、サーキュレーターを稼働、店内換気を継続的に実施し、空調機、冷ケースの電気使用量が増加。また気温の変化（特に、夏季の気温上昇）により、保冷に必要なエネルギーが増大。</v>
          </cell>
          <cell r="BY223">
            <v>2018</v>
          </cell>
          <cell r="BZ223"/>
          <cell r="CA223"/>
          <cell r="CB223"/>
          <cell r="CC223"/>
          <cell r="CD223">
            <v>2021</v>
          </cell>
          <cell r="CE223"/>
          <cell r="CF223" t="str">
            <v/>
          </cell>
          <cell r="CG223"/>
          <cell r="CH223" t="str">
            <v/>
          </cell>
          <cell r="CI223"/>
          <cell r="CJ223" t="str">
            <v/>
          </cell>
          <cell r="CK223"/>
          <cell r="CL223">
            <v>2019</v>
          </cell>
          <cell r="CM223"/>
        </row>
        <row r="224">
          <cell r="B224" t="str">
            <v>280</v>
          </cell>
          <cell r="C224" t="str">
            <v>株式会社　西　友     （旧：合同会社西友）</v>
          </cell>
          <cell r="D224">
            <v>2019</v>
          </cell>
          <cell r="E224" t="str">
            <v>1号</v>
          </cell>
          <cell r="F224">
            <v>1056280</v>
          </cell>
          <cell r="G224">
            <v>1056280</v>
          </cell>
          <cell r="H224">
            <v>44767</v>
          </cell>
          <cell r="I224" t="str">
            <v>東京都北区赤羽二丁目１番１号</v>
          </cell>
          <cell r="J224" t="str">
            <v>株式会社　西　友（旧：合同会社西友）</v>
          </cell>
          <cell r="K224" t="str">
            <v>代表取締役　　大久保　恒夫</v>
          </cell>
          <cell r="L224" t="str">
            <v>株式会社　西　友（旧：合同会社西友）</v>
          </cell>
          <cell r="M224" t="str">
            <v>代表取締役　　大久保　恒夫</v>
          </cell>
          <cell r="N224" t="str">
            <v>東京都北区赤羽二丁目１番１号</v>
          </cell>
          <cell r="O224" t="str">
            <v>Ｉ 卸売・小売業</v>
          </cell>
          <cell r="P224" t="str">
            <v>５６ 各種商品小売業</v>
          </cell>
          <cell r="Q224" t="str">
            <v>1号</v>
          </cell>
          <cell r="R224"/>
          <cell r="S224"/>
          <cell r="T224"/>
          <cell r="U224">
            <v>2904.9207336846002</v>
          </cell>
          <cell r="V224">
            <v>7</v>
          </cell>
          <cell r="W224">
            <v>2</v>
          </cell>
          <cell r="X224"/>
          <cell r="Y224">
            <v>2019</v>
          </cell>
          <cell r="Z224">
            <v>2021</v>
          </cell>
          <cell r="AA224">
            <v>2021</v>
          </cell>
          <cell r="AB224"/>
          <cell r="AC224"/>
          <cell r="AD224" t="str">
            <v>有</v>
          </cell>
          <cell r="AE224" t="str">
            <v xml:space="preserve">株式会社　西友 </v>
          </cell>
          <cell r="AF224" t="str">
            <v>東京都北区赤羽二丁目１番１号</v>
          </cell>
          <cell r="AG224" t="str">
            <v>10：00～17：00　　事前連絡要03-3598-7841</v>
          </cell>
          <cell r="AH224"/>
          <cell r="AI224"/>
          <cell r="AJ224">
            <v>2018</v>
          </cell>
          <cell r="AK224">
            <v>5720</v>
          </cell>
          <cell r="AL224">
            <v>5609</v>
          </cell>
          <cell r="AM224">
            <v>0.12</v>
          </cell>
          <cell r="AN224" t="str">
            <v>㎡</v>
          </cell>
          <cell r="AO224">
            <v>2021</v>
          </cell>
          <cell r="AP224">
            <v>5720</v>
          </cell>
          <cell r="AQ224">
            <v>0</v>
          </cell>
          <cell r="AR224">
            <v>5609</v>
          </cell>
          <cell r="AS224">
            <v>0</v>
          </cell>
          <cell r="AT224">
            <v>0.12</v>
          </cell>
          <cell r="AU224" t="str">
            <v>㎡</v>
          </cell>
          <cell r="AV224">
            <v>0</v>
          </cell>
          <cell r="AW224">
            <v>2019</v>
          </cell>
          <cell r="AX224">
            <v>5467</v>
          </cell>
          <cell r="AY224">
            <v>4.42</v>
          </cell>
          <cell r="AZ224">
            <v>5218</v>
          </cell>
          <cell r="BA224">
            <v>6.97</v>
          </cell>
          <cell r="BB224">
            <v>0.12</v>
          </cell>
          <cell r="BC224" t="str">
            <v>㎡</v>
          </cell>
          <cell r="BD224">
            <v>0</v>
          </cell>
          <cell r="BE224">
            <v>2020</v>
          </cell>
          <cell r="BF224">
            <v>5455</v>
          </cell>
          <cell r="BG224">
            <v>4.63</v>
          </cell>
          <cell r="BH224">
            <v>5072</v>
          </cell>
          <cell r="BI224">
            <v>9.57</v>
          </cell>
          <cell r="BJ224">
            <v>0.13</v>
          </cell>
          <cell r="BK224" t="str">
            <v>㎡</v>
          </cell>
          <cell r="BL224">
            <v>-8.34</v>
          </cell>
          <cell r="BM224">
            <v>2021</v>
          </cell>
          <cell r="BN224">
            <v>5157</v>
          </cell>
          <cell r="BO224">
            <v>9.84</v>
          </cell>
          <cell r="BP224">
            <v>5111</v>
          </cell>
          <cell r="BQ224">
            <v>8.8699999999999992</v>
          </cell>
          <cell r="BR224">
            <v>0.12</v>
          </cell>
          <cell r="BS224" t="str">
            <v>㎡</v>
          </cell>
          <cell r="BT224">
            <v>0</v>
          </cell>
          <cell r="BU224" t="str">
            <v>目標を上回った</v>
          </cell>
          <cell r="BV224" t="str">
            <v>なし</v>
          </cell>
          <cell r="BW224" t="str">
            <v>減</v>
          </cell>
          <cell r="BX224" t="str">
            <v>・適正照度の維持管理
・空調温度、湿度の適正 効率改善
・空調機、冷凍冷蔵設備のメンテナンス強化</v>
          </cell>
          <cell r="BY224">
            <v>2018</v>
          </cell>
          <cell r="BZ224"/>
          <cell r="CA224"/>
          <cell r="CB224"/>
          <cell r="CC224"/>
          <cell r="CD224">
            <v>2021</v>
          </cell>
          <cell r="CE224"/>
          <cell r="CF224" t="str">
            <v/>
          </cell>
          <cell r="CG224"/>
          <cell r="CH224" t="str">
            <v/>
          </cell>
          <cell r="CI224"/>
          <cell r="CJ224" t="str">
            <v/>
          </cell>
          <cell r="CK224"/>
          <cell r="CL224">
            <v>2019</v>
          </cell>
          <cell r="CM224"/>
        </row>
        <row r="225">
          <cell r="B225" t="str">
            <v>281</v>
          </cell>
          <cell r="C225" t="str">
            <v>株式会社ダイエー</v>
          </cell>
          <cell r="D225">
            <v>2019</v>
          </cell>
          <cell r="E225" t="str">
            <v>1号</v>
          </cell>
          <cell r="F225">
            <v>1056281</v>
          </cell>
          <cell r="G225">
            <v>1056281</v>
          </cell>
          <cell r="H225">
            <v>44764</v>
          </cell>
          <cell r="I225" t="str">
            <v>兵庫県神戸市中央区港島中町４丁目1番１</v>
          </cell>
          <cell r="J225" t="str">
            <v>株式会社ダイエー</v>
          </cell>
          <cell r="K225" t="str">
            <v>代表取締役　西峠　泰男</v>
          </cell>
          <cell r="L225" t="str">
            <v>株式会社ダイエー</v>
          </cell>
          <cell r="M225" t="str">
            <v>代表取締役　西峠　泰男</v>
          </cell>
          <cell r="N225" t="str">
            <v>兵庫県神戸市中央区港島中町４丁目1番１</v>
          </cell>
          <cell r="O225" t="str">
            <v>Ｉ 卸売・小売業</v>
          </cell>
          <cell r="P225" t="str">
            <v>５６ 各種商品小売業</v>
          </cell>
          <cell r="Q225" t="str">
            <v>1号</v>
          </cell>
          <cell r="R225"/>
          <cell r="S225"/>
          <cell r="T225"/>
          <cell r="U225">
            <v>3686.3655402239997</v>
          </cell>
          <cell r="V225">
            <v>6</v>
          </cell>
          <cell r="W225">
            <v>4</v>
          </cell>
          <cell r="X225"/>
          <cell r="Y225">
            <v>2019</v>
          </cell>
          <cell r="Z225">
            <v>2021</v>
          </cell>
          <cell r="AA225">
            <v>2021</v>
          </cell>
          <cell r="AB225"/>
          <cell r="AC225"/>
          <cell r="AD225" t="str">
            <v>有</v>
          </cell>
          <cell r="AE225" t="str">
            <v>株式会社ダイエー　関東事業本部　経営管理部　営繕チーム</v>
          </cell>
          <cell r="AF225" t="str">
            <v>東京都江東区東陽2－2－20</v>
          </cell>
          <cell r="AG225" t="str">
            <v>09：00～18：00</v>
          </cell>
          <cell r="AH225"/>
          <cell r="AI225"/>
          <cell r="AJ225">
            <v>2018</v>
          </cell>
          <cell r="AK225">
            <v>9954</v>
          </cell>
          <cell r="AL225">
            <v>9688</v>
          </cell>
          <cell r="AM225"/>
          <cell r="AN225"/>
          <cell r="AO225">
            <v>2021</v>
          </cell>
          <cell r="AP225">
            <v>7825</v>
          </cell>
          <cell r="AQ225">
            <v>21.38</v>
          </cell>
          <cell r="AR225">
            <v>7230</v>
          </cell>
          <cell r="AS225">
            <v>25.37</v>
          </cell>
          <cell r="AT225"/>
          <cell r="AU225"/>
          <cell r="AV225"/>
          <cell r="AW225">
            <v>2019</v>
          </cell>
          <cell r="AX225">
            <v>8023</v>
          </cell>
          <cell r="AY225">
            <v>19.39</v>
          </cell>
          <cell r="AZ225">
            <v>7692</v>
          </cell>
          <cell r="BA225">
            <v>20.6</v>
          </cell>
          <cell r="BB225"/>
          <cell r="BC225" t="str">
            <v/>
          </cell>
          <cell r="BD225" t="str">
            <v/>
          </cell>
          <cell r="BE225">
            <v>2020</v>
          </cell>
          <cell r="BF225">
            <v>7656</v>
          </cell>
          <cell r="BG225">
            <v>23.08</v>
          </cell>
          <cell r="BH225">
            <v>7135</v>
          </cell>
          <cell r="BI225">
            <v>26.35</v>
          </cell>
          <cell r="BJ225"/>
          <cell r="BK225" t="str">
            <v/>
          </cell>
          <cell r="BL225" t="str">
            <v/>
          </cell>
          <cell r="BM225">
            <v>2021</v>
          </cell>
          <cell r="BN225">
            <v>6448</v>
          </cell>
          <cell r="BO225">
            <v>35.22</v>
          </cell>
          <cell r="BP225">
            <v>128</v>
          </cell>
          <cell r="BQ225">
            <v>98.67</v>
          </cell>
          <cell r="BR225"/>
          <cell r="BS225" t="str">
            <v/>
          </cell>
          <cell r="BT225" t="str">
            <v/>
          </cell>
          <cell r="BU225" t="str">
            <v>目標を上回った</v>
          </cell>
          <cell r="BV225" t="str">
            <v>なし</v>
          </cell>
          <cell r="BW225" t="str">
            <v>ほぼ変動無し</v>
          </cell>
          <cell r="BX225"/>
          <cell r="BY225">
            <v>2018</v>
          </cell>
          <cell r="BZ225"/>
          <cell r="CA225"/>
          <cell r="CB225"/>
          <cell r="CC225"/>
          <cell r="CD225">
            <v>2021</v>
          </cell>
          <cell r="CE225"/>
          <cell r="CF225" t="str">
            <v/>
          </cell>
          <cell r="CG225"/>
          <cell r="CH225" t="str">
            <v/>
          </cell>
          <cell r="CI225"/>
          <cell r="CJ225" t="str">
            <v/>
          </cell>
          <cell r="CK225"/>
          <cell r="CL225">
            <v>2019</v>
          </cell>
          <cell r="CM225"/>
        </row>
        <row r="226">
          <cell r="B226" t="str">
            <v>282</v>
          </cell>
          <cell r="C226" t="str">
            <v>横浜信用金庫</v>
          </cell>
          <cell r="D226">
            <v>2019</v>
          </cell>
          <cell r="E226" t="str">
            <v>任意</v>
          </cell>
          <cell r="F226">
            <v>1063282</v>
          </cell>
          <cell r="G226">
            <v>1063282</v>
          </cell>
          <cell r="H226">
            <v>44771</v>
          </cell>
          <cell r="I226" t="str">
            <v>神奈川県横浜市中区尾上町2丁目16番地1</v>
          </cell>
          <cell r="J226" t="str">
            <v>横浜信用金庫</v>
          </cell>
          <cell r="K226" t="str">
            <v>理事長　　大前　茂</v>
          </cell>
          <cell r="L226" t="str">
            <v>横浜信用金庫</v>
          </cell>
          <cell r="M226" t="str">
            <v>理事長　　大前　茂</v>
          </cell>
          <cell r="N226" t="str">
            <v>神奈川県横浜市中区尾上町2丁目16番地1</v>
          </cell>
          <cell r="O226" t="str">
            <v>Ｊ 金融業・保険業</v>
          </cell>
          <cell r="P226" t="str">
            <v>６３ 協同組織金融業</v>
          </cell>
          <cell r="Q226"/>
          <cell r="R226"/>
          <cell r="S226"/>
          <cell r="T226" t="str">
            <v>任意</v>
          </cell>
          <cell r="U226">
            <v>1390</v>
          </cell>
          <cell r="V226">
            <v>53</v>
          </cell>
          <cell r="W226">
            <v>0</v>
          </cell>
          <cell r="X226"/>
          <cell r="Y226">
            <v>2019</v>
          </cell>
          <cell r="Z226">
            <v>2021</v>
          </cell>
          <cell r="AA226">
            <v>2021</v>
          </cell>
          <cell r="AB226" t="str">
            <v>有</v>
          </cell>
          <cell r="AC226" t="str">
            <v>http://www.yokoshin.co.jp/_aboutus/csr/index_tiiki.html</v>
          </cell>
          <cell r="AD226"/>
          <cell r="AE226"/>
          <cell r="AF226"/>
          <cell r="AG226"/>
          <cell r="AH226"/>
          <cell r="AI226"/>
          <cell r="AJ226">
            <v>2018</v>
          </cell>
          <cell r="AK226">
            <v>2803</v>
          </cell>
          <cell r="AL226">
            <v>2737</v>
          </cell>
          <cell r="AM226">
            <v>47.04</v>
          </cell>
          <cell r="AN226" t="str">
            <v>千㎡</v>
          </cell>
          <cell r="AO226">
            <v>2021</v>
          </cell>
          <cell r="AP226">
            <v>2719</v>
          </cell>
          <cell r="AQ226">
            <v>2.99</v>
          </cell>
          <cell r="AR226">
            <v>2655</v>
          </cell>
          <cell r="AS226">
            <v>2.99</v>
          </cell>
          <cell r="AT226">
            <v>45.63</v>
          </cell>
          <cell r="AU226" t="str">
            <v>千㎡</v>
          </cell>
          <cell r="AV226">
            <v>2.99</v>
          </cell>
          <cell r="AW226">
            <v>2019</v>
          </cell>
          <cell r="AX226">
            <v>2680</v>
          </cell>
          <cell r="AY226">
            <v>4.38</v>
          </cell>
          <cell r="AZ226">
            <v>2384</v>
          </cell>
          <cell r="BA226">
            <v>12.89</v>
          </cell>
          <cell r="BB226">
            <v>45.15</v>
          </cell>
          <cell r="BC226" t="str">
            <v>千㎡</v>
          </cell>
          <cell r="BD226">
            <v>4.01</v>
          </cell>
          <cell r="BE226">
            <v>2020</v>
          </cell>
          <cell r="BF226">
            <v>2669</v>
          </cell>
          <cell r="BG226">
            <v>4.78</v>
          </cell>
          <cell r="BH226">
            <v>2146</v>
          </cell>
          <cell r="BI226">
            <v>21.59</v>
          </cell>
          <cell r="BJ226">
            <v>44.96</v>
          </cell>
          <cell r="BK226" t="str">
            <v>千㎡</v>
          </cell>
          <cell r="BL226">
            <v>4.42</v>
          </cell>
          <cell r="BM226">
            <v>2021</v>
          </cell>
          <cell r="BN226">
            <v>2240</v>
          </cell>
          <cell r="BO226">
            <v>20.079999999999998</v>
          </cell>
          <cell r="BP226">
            <v>1960</v>
          </cell>
          <cell r="BQ226">
            <v>28.38</v>
          </cell>
          <cell r="BR226">
            <v>38</v>
          </cell>
          <cell r="BS226" t="str">
            <v>千㎡</v>
          </cell>
          <cell r="BT226">
            <v>19.21</v>
          </cell>
          <cell r="BU226" t="str">
            <v>目標を上回った</v>
          </cell>
          <cell r="BV226" t="str">
            <v>なし</v>
          </cell>
          <cell r="BW226" t="str">
            <v>減</v>
          </cell>
          <cell r="BX226"/>
          <cell r="BY226">
            <v>2018</v>
          </cell>
          <cell r="BZ226"/>
          <cell r="CA226"/>
          <cell r="CB226"/>
          <cell r="CC226"/>
          <cell r="CD226">
            <v>2021</v>
          </cell>
          <cell r="CE226"/>
          <cell r="CF226" t="str">
            <v/>
          </cell>
          <cell r="CG226"/>
          <cell r="CH226" t="str">
            <v/>
          </cell>
          <cell r="CI226"/>
          <cell r="CJ226" t="str">
            <v/>
          </cell>
          <cell r="CK226"/>
          <cell r="CL226">
            <v>2019</v>
          </cell>
          <cell r="CM226"/>
        </row>
        <row r="227">
          <cell r="B227" t="str">
            <v>283</v>
          </cell>
          <cell r="C227" t="str">
            <v>森紙業株式会社</v>
          </cell>
          <cell r="D227">
            <v>2019</v>
          </cell>
          <cell r="E227" t="str">
            <v>1号</v>
          </cell>
          <cell r="F227">
            <v>1014283</v>
          </cell>
          <cell r="G227">
            <v>1014283</v>
          </cell>
          <cell r="H227">
            <v>44769</v>
          </cell>
          <cell r="I227" t="str">
            <v>横浜市戸塚区柏尾町６２８番地</v>
          </cell>
          <cell r="J227" t="str">
            <v>森紙業株式会社</v>
          </cell>
          <cell r="K227" t="str">
            <v>関東事業所　事業所長　大町　智応</v>
          </cell>
          <cell r="L227" t="str">
            <v>森紙業株式会社</v>
          </cell>
          <cell r="M227" t="str">
            <v>代表取締役　北村　正</v>
          </cell>
          <cell r="N227" t="str">
            <v>京都市南区西九条南田町６１番地</v>
          </cell>
          <cell r="O227" t="str">
            <v>Ｅ 製造業</v>
          </cell>
          <cell r="P227" t="str">
            <v>１４ パルプ・紙・紙加工品製造業</v>
          </cell>
          <cell r="Q227" t="str">
            <v>1号</v>
          </cell>
          <cell r="R227"/>
          <cell r="S227"/>
          <cell r="T227"/>
          <cell r="U227">
            <v>1823.6015855999997</v>
          </cell>
          <cell r="V227">
            <v>1</v>
          </cell>
          <cell r="W227">
            <v>1</v>
          </cell>
          <cell r="X227"/>
          <cell r="Y227">
            <v>2019</v>
          </cell>
          <cell r="Z227">
            <v>2021</v>
          </cell>
          <cell r="AA227">
            <v>2021</v>
          </cell>
          <cell r="AB227"/>
          <cell r="AC227"/>
          <cell r="AD227" t="str">
            <v>有</v>
          </cell>
          <cell r="AE227" t="str">
            <v>森紙業株式会社関東事業所　総務部</v>
          </cell>
          <cell r="AF227" t="str">
            <v>横浜市戸塚区柏尾町６２８番地</v>
          </cell>
          <cell r="AG227" t="str">
            <v>10:00～16:00（土日・祝日を除く）</v>
          </cell>
          <cell r="AH227"/>
          <cell r="AI227"/>
          <cell r="AJ227">
            <v>2018</v>
          </cell>
          <cell r="AK227">
            <v>3742</v>
          </cell>
          <cell r="AL227">
            <v>3703</v>
          </cell>
          <cell r="AM227">
            <v>21.14</v>
          </cell>
          <cell r="AN227" t="str">
            <v>百万㎡</v>
          </cell>
          <cell r="AO227">
            <v>2021</v>
          </cell>
          <cell r="AP227">
            <v>3723</v>
          </cell>
          <cell r="AQ227">
            <v>0.5</v>
          </cell>
          <cell r="AR227">
            <v>3684</v>
          </cell>
          <cell r="AS227">
            <v>0.51</v>
          </cell>
          <cell r="AT227">
            <v>21.03</v>
          </cell>
          <cell r="AU227" t="str">
            <v>百万㎡</v>
          </cell>
          <cell r="AV227">
            <v>0.52</v>
          </cell>
          <cell r="AW227">
            <v>2019</v>
          </cell>
          <cell r="AX227">
            <v>3765</v>
          </cell>
          <cell r="AY227">
            <v>-0.62</v>
          </cell>
          <cell r="AZ227">
            <v>3784</v>
          </cell>
          <cell r="BA227">
            <v>-2.19</v>
          </cell>
          <cell r="BB227">
            <v>19.82</v>
          </cell>
          <cell r="BC227" t="str">
            <v>百万㎡</v>
          </cell>
          <cell r="BD227">
            <v>6.24</v>
          </cell>
          <cell r="BE227">
            <v>2020</v>
          </cell>
          <cell r="BF227">
            <v>3711</v>
          </cell>
          <cell r="BG227">
            <v>0.82</v>
          </cell>
          <cell r="BH227">
            <v>3780</v>
          </cell>
          <cell r="BI227">
            <v>-2.08</v>
          </cell>
          <cell r="BJ227">
            <v>19.95</v>
          </cell>
          <cell r="BK227" t="str">
            <v>百万㎡</v>
          </cell>
          <cell r="BL227">
            <v>5.62</v>
          </cell>
          <cell r="BM227">
            <v>2021</v>
          </cell>
          <cell r="BN227">
            <v>3518</v>
          </cell>
          <cell r="BO227">
            <v>5.98</v>
          </cell>
          <cell r="BP227">
            <v>2193</v>
          </cell>
          <cell r="BQ227">
            <v>40.770000000000003</v>
          </cell>
          <cell r="BR227">
            <v>19.329999999999998</v>
          </cell>
          <cell r="BS227" t="str">
            <v>百万㎡</v>
          </cell>
          <cell r="BT227">
            <v>8.56</v>
          </cell>
          <cell r="BU227" t="str">
            <v>目標を上回った</v>
          </cell>
          <cell r="BV227" t="str">
            <v>なし</v>
          </cell>
          <cell r="BW227" t="str">
            <v>ほぼ変動無し</v>
          </cell>
          <cell r="BX227" t="str">
            <v>原燃料価格が高騰しているので、更に省エネ取り組みを
強化していきたい。</v>
          </cell>
          <cell r="BY227">
            <v>2018</v>
          </cell>
          <cell r="BZ227"/>
          <cell r="CA227"/>
          <cell r="CB227"/>
          <cell r="CC227"/>
          <cell r="CD227">
            <v>2021</v>
          </cell>
          <cell r="CE227"/>
          <cell r="CF227" t="str">
            <v/>
          </cell>
          <cell r="CG227"/>
          <cell r="CH227" t="str">
            <v/>
          </cell>
          <cell r="CI227"/>
          <cell r="CJ227" t="str">
            <v/>
          </cell>
          <cell r="CK227"/>
          <cell r="CL227">
            <v>2019</v>
          </cell>
          <cell r="CM227"/>
        </row>
        <row r="228">
          <cell r="B228" t="str">
            <v>284</v>
          </cell>
          <cell r="C228" t="str">
            <v>株式会社横浜国際平和会議場</v>
          </cell>
          <cell r="D228">
            <v>2019</v>
          </cell>
          <cell r="E228" t="str">
            <v>1号</v>
          </cell>
          <cell r="F228">
            <v>1069284</v>
          </cell>
          <cell r="G228">
            <v>1069284</v>
          </cell>
          <cell r="H228">
            <v>44771</v>
          </cell>
          <cell r="I228" t="str">
            <v>横浜市西区みなとみらい一丁目１番１号</v>
          </cell>
          <cell r="J228" t="str">
            <v>株式会社横浜国際平和会議場</v>
          </cell>
          <cell r="K228" t="str">
            <v>代表取締役社長  林 琢己</v>
          </cell>
          <cell r="L228" t="str">
            <v>株式会社横浜国際平和会議場</v>
          </cell>
          <cell r="M228" t="str">
            <v>代表取締役社長　林 琢己</v>
          </cell>
          <cell r="N228" t="str">
            <v>横浜市西区みなとみらい一丁目１番１号</v>
          </cell>
          <cell r="O228" t="str">
            <v>Ｋ 不動産業、物品賃貸業</v>
          </cell>
          <cell r="P228" t="str">
            <v>６９ 不動産賃貸業・管理業</v>
          </cell>
          <cell r="Q228" t="str">
            <v>1号</v>
          </cell>
          <cell r="R228"/>
          <cell r="S228"/>
          <cell r="T228"/>
          <cell r="U228">
            <v>3394.9313955599996</v>
          </cell>
          <cell r="V228">
            <v>1</v>
          </cell>
          <cell r="W228">
            <v>1</v>
          </cell>
          <cell r="X228"/>
          <cell r="Y228">
            <v>2019</v>
          </cell>
          <cell r="Z228">
            <v>2021</v>
          </cell>
          <cell r="AA228">
            <v>2021</v>
          </cell>
          <cell r="AB228"/>
          <cell r="AC228"/>
          <cell r="AD228" t="str">
            <v>有</v>
          </cell>
          <cell r="AE228" t="str">
            <v>株式会社横浜国際平和会議場　施設事業部　ファシリティ事業課</v>
          </cell>
          <cell r="AF228" t="str">
            <v>横浜市西区みなとみらい一丁目１番１号</v>
          </cell>
          <cell r="AG228" t="str">
            <v>平日　9：30から17：00まで</v>
          </cell>
          <cell r="AH228"/>
          <cell r="AI228"/>
          <cell r="AJ228">
            <v>2018</v>
          </cell>
          <cell r="AK228">
            <v>9223</v>
          </cell>
          <cell r="AL228">
            <v>9141</v>
          </cell>
          <cell r="AM228">
            <v>58.87</v>
          </cell>
          <cell r="AN228" t="str">
            <v>百万㎡H</v>
          </cell>
          <cell r="AO228">
            <v>2021</v>
          </cell>
          <cell r="AP228">
            <v>8978</v>
          </cell>
          <cell r="AQ228">
            <v>2.65</v>
          </cell>
          <cell r="AR228">
            <v>8902</v>
          </cell>
          <cell r="AS228">
            <v>2.61</v>
          </cell>
          <cell r="AT228">
            <v>57.28</v>
          </cell>
          <cell r="AU228" t="str">
            <v>百万㎡H</v>
          </cell>
          <cell r="AV228">
            <v>2.7</v>
          </cell>
          <cell r="AW228">
            <v>2019</v>
          </cell>
          <cell r="AX228">
            <v>8382</v>
          </cell>
          <cell r="AY228">
            <v>9.11</v>
          </cell>
          <cell r="AZ228">
            <v>8288</v>
          </cell>
          <cell r="BA228">
            <v>9.33</v>
          </cell>
          <cell r="BB228">
            <v>53.54</v>
          </cell>
          <cell r="BC228" t="str">
            <v>百万㎡H</v>
          </cell>
          <cell r="BD228">
            <v>9.0500000000000007</v>
          </cell>
          <cell r="BE228">
            <v>2020</v>
          </cell>
          <cell r="BF228">
            <v>4405</v>
          </cell>
          <cell r="BG228">
            <v>52.23</v>
          </cell>
          <cell r="BH228">
            <v>4323</v>
          </cell>
          <cell r="BI228">
            <v>52.7</v>
          </cell>
          <cell r="BJ228">
            <v>164.24</v>
          </cell>
          <cell r="BK228" t="str">
            <v>百万㎡H</v>
          </cell>
          <cell r="BL228">
            <v>-178.99</v>
          </cell>
          <cell r="BM228">
            <v>2021</v>
          </cell>
          <cell r="BN228">
            <v>6145</v>
          </cell>
          <cell r="BO228">
            <v>33.369999999999997</v>
          </cell>
          <cell r="BP228">
            <v>4750</v>
          </cell>
          <cell r="BQ228">
            <v>48.03</v>
          </cell>
          <cell r="BR228">
            <v>57.31</v>
          </cell>
          <cell r="BS228" t="str">
            <v>百万㎡H</v>
          </cell>
          <cell r="BT228">
            <v>2.64</v>
          </cell>
          <cell r="BU228" t="str">
            <v>目標を上回った</v>
          </cell>
          <cell r="BV228" t="str">
            <v>なし</v>
          </cell>
          <cell r="BW228" t="str">
            <v>減</v>
          </cell>
          <cell r="BX228" t="str">
            <v>◇基準年度である2018年の特定温室効果ガス排出量と比較すると、2020～2021年は新型コロナウイルスの影響で施設稼働が低下したため、特定温室効果ガス排出量が減少する要因となった。2021年度（第3年度）時点で、特定温室効果ガス排出量8,978t-CO2以下となり目標を達成した。</v>
          </cell>
          <cell r="BY228">
            <v>2018</v>
          </cell>
          <cell r="BZ228"/>
          <cell r="CA228"/>
          <cell r="CB228"/>
          <cell r="CC228"/>
          <cell r="CD228">
            <v>2021</v>
          </cell>
          <cell r="CE228"/>
          <cell r="CF228" t="str">
            <v/>
          </cell>
          <cell r="CG228"/>
          <cell r="CH228" t="str">
            <v/>
          </cell>
          <cell r="CI228"/>
          <cell r="CJ228" t="str">
            <v/>
          </cell>
          <cell r="CK228"/>
          <cell r="CL228">
            <v>2019</v>
          </cell>
          <cell r="CM228"/>
        </row>
        <row r="229">
          <cell r="B229" t="str">
            <v>285</v>
          </cell>
          <cell r="C229" t="str">
            <v>神奈川県教育委員会</v>
          </cell>
          <cell r="D229">
            <v>2019</v>
          </cell>
          <cell r="E229" t="str">
            <v>1号</v>
          </cell>
          <cell r="F229">
            <v>1081285</v>
          </cell>
          <cell r="G229">
            <v>1081285</v>
          </cell>
          <cell r="H229">
            <v>44771</v>
          </cell>
          <cell r="I229" t="str">
            <v>横浜市中区日本大通１</v>
          </cell>
          <cell r="J229" t="str">
            <v>神奈川県教育委員会</v>
          </cell>
          <cell r="K229" t="str">
            <v>教育長　花田　忠雄</v>
          </cell>
          <cell r="L229" t="str">
            <v>神奈川県教育委員会</v>
          </cell>
          <cell r="M229" t="str">
            <v>教育長　花田　忠雄</v>
          </cell>
          <cell r="N229" t="str">
            <v>横浜市中区日本大通１</v>
          </cell>
          <cell r="O229" t="str">
            <v>Ｏ 教育、学習支援業</v>
          </cell>
          <cell r="P229" t="str">
            <v>８１ 学校教育</v>
          </cell>
          <cell r="Q229" t="str">
            <v>1号</v>
          </cell>
          <cell r="R229"/>
          <cell r="S229"/>
          <cell r="T229"/>
          <cell r="U229">
            <v>6007.8859431984001</v>
          </cell>
          <cell r="V229">
            <v>63</v>
          </cell>
          <cell r="W229">
            <v>1</v>
          </cell>
          <cell r="X229"/>
          <cell r="Y229">
            <v>2019</v>
          </cell>
          <cell r="Z229">
            <v>2021</v>
          </cell>
          <cell r="AA229">
            <v>2021</v>
          </cell>
          <cell r="AB229"/>
          <cell r="AC229"/>
          <cell r="AD229" t="str">
            <v>有</v>
          </cell>
          <cell r="AE229" t="str">
            <v>神奈川県教育委員会教育局行政部教育施設課</v>
          </cell>
          <cell r="AF229" t="str">
            <v>横浜市中区日本大通１　県庁東庁舎７階</v>
          </cell>
          <cell r="AG229" t="str">
            <v>午前８時３０分から午後５時１５分まで</v>
          </cell>
          <cell r="AH229"/>
          <cell r="AI229"/>
          <cell r="AJ229">
            <v>2018</v>
          </cell>
          <cell r="AK229">
            <v>11681</v>
          </cell>
          <cell r="AL229">
            <v>11917</v>
          </cell>
          <cell r="AM229"/>
          <cell r="AN229"/>
          <cell r="AO229">
            <v>2021</v>
          </cell>
          <cell r="AP229">
            <v>9660</v>
          </cell>
          <cell r="AQ229">
            <v>17.3</v>
          </cell>
          <cell r="AR229">
            <v>9614</v>
          </cell>
          <cell r="AS229">
            <v>19.32</v>
          </cell>
          <cell r="AT229"/>
          <cell r="AU229"/>
          <cell r="AV229"/>
          <cell r="AW229">
            <v>2019</v>
          </cell>
          <cell r="AX229">
            <v>10845</v>
          </cell>
          <cell r="AY229">
            <v>7.15</v>
          </cell>
          <cell r="AZ229">
            <v>10539</v>
          </cell>
          <cell r="BA229">
            <v>11.56</v>
          </cell>
          <cell r="BB229"/>
          <cell r="BC229" t="str">
            <v/>
          </cell>
          <cell r="BD229" t="str">
            <v/>
          </cell>
          <cell r="BE229">
            <v>2020</v>
          </cell>
          <cell r="BF229">
            <v>10785</v>
          </cell>
          <cell r="BG229">
            <v>7.67</v>
          </cell>
          <cell r="BH229">
            <v>10015</v>
          </cell>
          <cell r="BI229">
            <v>15.96</v>
          </cell>
          <cell r="BJ229"/>
          <cell r="BK229" t="str">
            <v/>
          </cell>
          <cell r="BL229" t="str">
            <v/>
          </cell>
          <cell r="BM229">
            <v>2021</v>
          </cell>
          <cell r="BN229">
            <v>11037</v>
          </cell>
          <cell r="BO229">
            <v>5.51</v>
          </cell>
          <cell r="BP229">
            <v>11174</v>
          </cell>
          <cell r="BQ229">
            <v>6.23</v>
          </cell>
          <cell r="BR229"/>
          <cell r="BS229" t="str">
            <v/>
          </cell>
          <cell r="BT229" t="str">
            <v/>
          </cell>
          <cell r="BU229" t="str">
            <v>目標を下回った</v>
          </cell>
          <cell r="BV229" t="str">
            <v>なし</v>
          </cell>
          <cell r="BW229" t="str">
            <v>ほぼ変動無し</v>
          </cell>
          <cell r="BX229" t="str">
            <v>新型コロナウイルス感染症対策に伴う換気の徹底により、空調効果が低下した。</v>
          </cell>
          <cell r="BY229">
            <v>2018</v>
          </cell>
          <cell r="BZ229"/>
          <cell r="CA229"/>
          <cell r="CB229"/>
          <cell r="CC229"/>
          <cell r="CD229">
            <v>2021</v>
          </cell>
          <cell r="CE229"/>
          <cell r="CF229" t="str">
            <v/>
          </cell>
          <cell r="CG229"/>
          <cell r="CH229" t="str">
            <v/>
          </cell>
          <cell r="CI229"/>
          <cell r="CJ229" t="str">
            <v/>
          </cell>
          <cell r="CK229"/>
          <cell r="CL229">
            <v>2019</v>
          </cell>
          <cell r="CM229"/>
        </row>
        <row r="230">
          <cell r="B230" t="str">
            <v>288</v>
          </cell>
          <cell r="C230" t="str">
            <v>株式会社崎陽軒</v>
          </cell>
          <cell r="D230">
            <v>2019</v>
          </cell>
          <cell r="E230" t="str">
            <v>1号</v>
          </cell>
          <cell r="F230">
            <v>1009288</v>
          </cell>
          <cell r="G230">
            <v>1009288</v>
          </cell>
          <cell r="H230">
            <v>44773</v>
          </cell>
          <cell r="I230" t="str">
            <v>神奈川県横浜市西区高島二丁目１２番６号</v>
          </cell>
          <cell r="J230" t="str">
            <v>株式会社崎陽軒</v>
          </cell>
          <cell r="K230" t="str">
            <v>代表取締役社長　野並　晃</v>
          </cell>
          <cell r="L230" t="str">
            <v>株式会社崎陽軒</v>
          </cell>
          <cell r="M230" t="str">
            <v>代表取締役社長　野並　晃</v>
          </cell>
          <cell r="N230" t="str">
            <v>神奈川県横浜市西区高島二丁目１２番６号</v>
          </cell>
          <cell r="O230" t="str">
            <v>Ｅ 製造業</v>
          </cell>
          <cell r="P230" t="str">
            <v>０９ 食料品製造業</v>
          </cell>
          <cell r="Q230" t="str">
            <v>1号</v>
          </cell>
          <cell r="R230"/>
          <cell r="S230"/>
          <cell r="T230"/>
          <cell r="U230">
            <v>6030.6021659999997</v>
          </cell>
          <cell r="V230">
            <v>6</v>
          </cell>
          <cell r="W230">
            <v>3</v>
          </cell>
          <cell r="X230"/>
          <cell r="Y230">
            <v>2019</v>
          </cell>
          <cell r="Z230">
            <v>2021</v>
          </cell>
          <cell r="AA230">
            <v>2021</v>
          </cell>
          <cell r="AB230"/>
          <cell r="AC230"/>
          <cell r="AD230" t="str">
            <v>有</v>
          </cell>
          <cell r="AE230" t="str">
            <v>株式会社　崎陽軒　ヨコハマジャスト１号館８階不動産部</v>
          </cell>
          <cell r="AF230" t="str">
            <v>神奈川県横浜市西区高島二丁目１２番６号</v>
          </cell>
          <cell r="AG230" t="str">
            <v>10：00-17：00</v>
          </cell>
          <cell r="AH230"/>
          <cell r="AI230"/>
          <cell r="AJ230">
            <v>2018</v>
          </cell>
          <cell r="AK230">
            <v>12340</v>
          </cell>
          <cell r="AL230">
            <v>12157</v>
          </cell>
          <cell r="AM230">
            <v>269.02</v>
          </cell>
          <cell r="AN230" t="str">
            <v>千㎡</v>
          </cell>
          <cell r="AO230">
            <v>2021</v>
          </cell>
          <cell r="AP230">
            <v>12323</v>
          </cell>
          <cell r="AQ230">
            <v>0.13</v>
          </cell>
          <cell r="AR230">
            <v>12036</v>
          </cell>
          <cell r="AS230">
            <v>0.99</v>
          </cell>
          <cell r="AT230">
            <v>268.64</v>
          </cell>
          <cell r="AU230" t="str">
            <v>千㎡</v>
          </cell>
          <cell r="AV230">
            <v>0.14000000000000001</v>
          </cell>
          <cell r="AW230">
            <v>2019</v>
          </cell>
          <cell r="AX230">
            <v>12572</v>
          </cell>
          <cell r="AY230">
            <v>-1.89</v>
          </cell>
          <cell r="AZ230">
            <v>12285</v>
          </cell>
          <cell r="BA230">
            <v>-1.06</v>
          </cell>
          <cell r="BB230">
            <v>274.02</v>
          </cell>
          <cell r="BC230" t="str">
            <v>千㎡</v>
          </cell>
          <cell r="BD230">
            <v>-1.86</v>
          </cell>
          <cell r="BE230">
            <v>2020</v>
          </cell>
          <cell r="BF230">
            <v>10760</v>
          </cell>
          <cell r="BG230">
            <v>12.8</v>
          </cell>
          <cell r="BH230">
            <v>10350</v>
          </cell>
          <cell r="BI230">
            <v>14.86</v>
          </cell>
          <cell r="BJ230">
            <v>234.12</v>
          </cell>
          <cell r="BK230" t="str">
            <v>千㎡</v>
          </cell>
          <cell r="BL230">
            <v>12.97</v>
          </cell>
          <cell r="BM230">
            <v>2021</v>
          </cell>
          <cell r="BN230">
            <v>10309</v>
          </cell>
          <cell r="BO230">
            <v>16.45</v>
          </cell>
          <cell r="BP230">
            <v>9947</v>
          </cell>
          <cell r="BQ230">
            <v>18.170000000000002</v>
          </cell>
          <cell r="BR230">
            <v>224.11</v>
          </cell>
          <cell r="BS230" t="str">
            <v>千㎡</v>
          </cell>
          <cell r="BT230">
            <v>16.690000000000001</v>
          </cell>
          <cell r="BU230" t="str">
            <v>目標を上回った</v>
          </cell>
          <cell r="BV230" t="str">
            <v>なし</v>
          </cell>
          <cell r="BW230" t="str">
            <v>減</v>
          </cell>
          <cell r="BX230" t="str">
            <v>新型コロナウィルス感染症の影響を受けた3年間でした。売店、レストランでは、営業時間の短縮もあり通年と異なる状況となりました。エネルギー使用量は夏季を中心に上昇しましたが、第3年度の夏季は3年間の中では控えめな年度となりました。</v>
          </cell>
          <cell r="BY230">
            <v>2018</v>
          </cell>
          <cell r="BZ230"/>
          <cell r="CA230"/>
          <cell r="CB230"/>
          <cell r="CC230"/>
          <cell r="CD230">
            <v>2021</v>
          </cell>
          <cell r="CE230"/>
          <cell r="CF230" t="str">
            <v/>
          </cell>
          <cell r="CG230"/>
          <cell r="CH230" t="str">
            <v/>
          </cell>
          <cell r="CI230"/>
          <cell r="CJ230" t="str">
            <v/>
          </cell>
          <cell r="CK230"/>
          <cell r="CL230">
            <v>2019</v>
          </cell>
          <cell r="CM230"/>
        </row>
        <row r="231">
          <cell r="B231" t="str">
            <v>290</v>
          </cell>
          <cell r="C231" t="str">
            <v>株式会社ライフコーポレーション</v>
          </cell>
          <cell r="D231">
            <v>2019</v>
          </cell>
          <cell r="E231" t="str">
            <v>1号</v>
          </cell>
          <cell r="F231">
            <v>1058290</v>
          </cell>
          <cell r="G231">
            <v>1058290</v>
          </cell>
          <cell r="H231">
            <v>44770</v>
          </cell>
          <cell r="I231" t="str">
            <v>東京都台東区台東1-2-16</v>
          </cell>
          <cell r="J231" t="str">
            <v>株式会社ライフコーポレーション</v>
          </cell>
          <cell r="K231" t="str">
            <v>代表取締役社長執行役員　岩崎　高治</v>
          </cell>
          <cell r="L231" t="str">
            <v>株式会社ライフコーポレーション</v>
          </cell>
          <cell r="M231" t="str">
            <v>代表取締役社長執行役員　岩崎　高治</v>
          </cell>
          <cell r="N231" t="str">
            <v>東京都台東区台東1-2-16</v>
          </cell>
          <cell r="O231" t="str">
            <v>Ｉ 卸売・小売業</v>
          </cell>
          <cell r="P231" t="str">
            <v>５８ 飲食料品小売業</v>
          </cell>
          <cell r="Q231" t="str">
            <v>1号</v>
          </cell>
          <cell r="R231"/>
          <cell r="S231"/>
          <cell r="T231"/>
          <cell r="U231">
            <v>3517.9427459999997</v>
          </cell>
          <cell r="V231">
            <v>8</v>
          </cell>
          <cell r="W231">
            <v>1</v>
          </cell>
          <cell r="X231"/>
          <cell r="Y231">
            <v>2019</v>
          </cell>
          <cell r="Z231">
            <v>2021</v>
          </cell>
          <cell r="AA231">
            <v>2021</v>
          </cell>
          <cell r="AB231"/>
          <cell r="AC231"/>
          <cell r="AD231" t="str">
            <v>有</v>
          </cell>
          <cell r="AE231" t="str">
            <v>ライフコーポレーション東京本社</v>
          </cell>
          <cell r="AF231" t="str">
            <v>東京都台東区台東1-2-16</v>
          </cell>
          <cell r="AG231" t="str">
            <v>9：30～17：00　（土・日・祝日除く）　要事前電話連絡</v>
          </cell>
          <cell r="AH231"/>
          <cell r="AI231"/>
          <cell r="AJ231">
            <v>2018</v>
          </cell>
          <cell r="AK231">
            <v>5403</v>
          </cell>
          <cell r="AL231">
            <v>5255</v>
          </cell>
          <cell r="AM231">
            <v>48.1</v>
          </cell>
          <cell r="AN231" t="str">
            <v>千㎡×千ｈ</v>
          </cell>
          <cell r="AO231">
            <v>2021</v>
          </cell>
          <cell r="AP231">
            <v>5240.91</v>
          </cell>
          <cell r="AQ231">
            <v>3</v>
          </cell>
          <cell r="AR231">
            <v>5097</v>
          </cell>
          <cell r="AS231">
            <v>3</v>
          </cell>
          <cell r="AT231">
            <v>47.71</v>
          </cell>
          <cell r="AU231" t="str">
            <v>千㎡×千ｈ</v>
          </cell>
          <cell r="AV231">
            <v>0.81</v>
          </cell>
          <cell r="AW231">
            <v>2019</v>
          </cell>
          <cell r="AX231">
            <v>5279</v>
          </cell>
          <cell r="AY231">
            <v>2.29</v>
          </cell>
          <cell r="AZ231">
            <v>5061</v>
          </cell>
          <cell r="BA231">
            <v>3.69</v>
          </cell>
          <cell r="BB231">
            <v>46.31</v>
          </cell>
          <cell r="BC231" t="str">
            <v>千㎡×千ｈ</v>
          </cell>
          <cell r="BD231">
            <v>3.72</v>
          </cell>
          <cell r="BE231">
            <v>2020</v>
          </cell>
          <cell r="BF231">
            <v>5334</v>
          </cell>
          <cell r="BG231">
            <v>1.27</v>
          </cell>
          <cell r="BH231">
            <v>5272</v>
          </cell>
          <cell r="BI231">
            <v>-0.33</v>
          </cell>
          <cell r="BJ231">
            <v>41.67</v>
          </cell>
          <cell r="BK231" t="str">
            <v>千㎡×千ｈ</v>
          </cell>
          <cell r="BL231">
            <v>13.36</v>
          </cell>
          <cell r="BM231">
            <v>2021</v>
          </cell>
          <cell r="BN231">
            <v>6598</v>
          </cell>
          <cell r="BO231">
            <v>-22.12</v>
          </cell>
          <cell r="BP231">
            <v>5805</v>
          </cell>
          <cell r="BQ231">
            <v>-10.47</v>
          </cell>
          <cell r="BR231">
            <v>46.46</v>
          </cell>
          <cell r="BS231" t="str">
            <v>千㎡×千ｈ</v>
          </cell>
          <cell r="BT231">
            <v>3.4</v>
          </cell>
          <cell r="BU231" t="str">
            <v>おおむね目標通り</v>
          </cell>
          <cell r="BV231" t="str">
            <v>あり</v>
          </cell>
          <cell r="BW231" t="str">
            <v>増</v>
          </cell>
          <cell r="BX231" t="str">
            <v>昨年度報告時には換算されていなかったグランシップ大船駅前店の数値が含まれているため、全体の排出量は目標を上回る数値となってしまったが、原単位で見ると3.4％削減できている。</v>
          </cell>
          <cell r="BY231">
            <v>2018</v>
          </cell>
          <cell r="BZ231"/>
          <cell r="CA231"/>
          <cell r="CB231"/>
          <cell r="CC231"/>
          <cell r="CD231">
            <v>2021</v>
          </cell>
          <cell r="CE231"/>
          <cell r="CF231" t="str">
            <v/>
          </cell>
          <cell r="CG231"/>
          <cell r="CH231" t="str">
            <v/>
          </cell>
          <cell r="CI231"/>
          <cell r="CJ231" t="str">
            <v/>
          </cell>
          <cell r="CK231"/>
          <cell r="CL231">
            <v>2019</v>
          </cell>
          <cell r="CM231"/>
        </row>
        <row r="232">
          <cell r="B232" t="str">
            <v>292</v>
          </cell>
          <cell r="C232" t="str">
            <v>公益財団法人横浜企業経営支援財団</v>
          </cell>
          <cell r="D232">
            <v>2019</v>
          </cell>
          <cell r="E232" t="str">
            <v>1号</v>
          </cell>
          <cell r="F232">
            <v>1072292</v>
          </cell>
          <cell r="G232">
            <v>1072292</v>
          </cell>
          <cell r="H232">
            <v>44770</v>
          </cell>
          <cell r="I232" t="str">
            <v>横浜市中区日本大通11番地</v>
          </cell>
          <cell r="J232" t="str">
            <v>公益財団法人横浜企業経営支援財団</v>
          </cell>
          <cell r="K232" t="str">
            <v>理事長　菅井　忠彦</v>
          </cell>
          <cell r="L232" t="str">
            <v>公益財団法人横浜企業経営支援財団</v>
          </cell>
          <cell r="M232" t="str">
            <v>理事長　菅井　忠彦</v>
          </cell>
          <cell r="N232" t="str">
            <v>横浜市中区日本大通11番地 
横浜情報文化センター7階</v>
          </cell>
          <cell r="O232" t="str">
            <v>Ｌ 学術研究、専門・技術サービス業</v>
          </cell>
          <cell r="P232" t="str">
            <v>７２ 専門サービス業（他に分類されないもの）</v>
          </cell>
          <cell r="Q232" t="str">
            <v>1号</v>
          </cell>
          <cell r="R232"/>
          <cell r="S232"/>
          <cell r="T232"/>
          <cell r="U232">
            <v>1277.1399900000001</v>
          </cell>
          <cell r="V232">
            <v>4</v>
          </cell>
          <cell r="W232">
            <v>1</v>
          </cell>
          <cell r="X232"/>
          <cell r="Y232">
            <v>2019</v>
          </cell>
          <cell r="Z232">
            <v>2021</v>
          </cell>
          <cell r="AA232">
            <v>2021</v>
          </cell>
          <cell r="AB232"/>
          <cell r="AC232"/>
          <cell r="AD232" t="str">
            <v>有</v>
          </cell>
          <cell r="AE232" t="str">
            <v>公益財団法人横浜企業経営支援財団　総務部</v>
          </cell>
          <cell r="AF232" t="str">
            <v>横浜市中区日本大通１１番地　横浜情報文化センター７階</v>
          </cell>
          <cell r="AG232" t="str">
            <v>平日１０：００～１６：００</v>
          </cell>
          <cell r="AH232"/>
          <cell r="AI232"/>
          <cell r="AJ232">
            <v>2018</v>
          </cell>
          <cell r="AK232">
            <v>2982</v>
          </cell>
          <cell r="AL232">
            <v>2914</v>
          </cell>
          <cell r="AM232">
            <v>69.03</v>
          </cell>
          <cell r="AN232" t="str">
            <v>千㎡</v>
          </cell>
          <cell r="AO232">
            <v>2021</v>
          </cell>
          <cell r="AP232">
            <v>2892</v>
          </cell>
          <cell r="AQ232">
            <v>3.01</v>
          </cell>
          <cell r="AR232">
            <v>2827</v>
          </cell>
          <cell r="AS232">
            <v>2.98</v>
          </cell>
          <cell r="AT232">
            <v>66.959999999999994</v>
          </cell>
          <cell r="AU232" t="str">
            <v>千㎡</v>
          </cell>
          <cell r="AV232">
            <v>2.99</v>
          </cell>
          <cell r="AW232">
            <v>2019</v>
          </cell>
          <cell r="AX232">
            <v>2778</v>
          </cell>
          <cell r="AY232">
            <v>6.84</v>
          </cell>
          <cell r="AZ232">
            <v>2681</v>
          </cell>
          <cell r="BA232">
            <v>7.99</v>
          </cell>
          <cell r="BB232">
            <v>64.3</v>
          </cell>
          <cell r="BC232" t="str">
            <v>千㎡</v>
          </cell>
          <cell r="BD232">
            <v>6.85</v>
          </cell>
          <cell r="BE232">
            <v>2020</v>
          </cell>
          <cell r="BF232">
            <v>2488</v>
          </cell>
          <cell r="BG232">
            <v>16.559999999999999</v>
          </cell>
          <cell r="BH232">
            <v>2346</v>
          </cell>
          <cell r="BI232">
            <v>19.489999999999998</v>
          </cell>
          <cell r="BJ232">
            <v>57.59</v>
          </cell>
          <cell r="BK232" t="str">
            <v>千㎡</v>
          </cell>
          <cell r="BL232">
            <v>16.57</v>
          </cell>
          <cell r="BM232">
            <v>2021</v>
          </cell>
          <cell r="BN232">
            <v>2291</v>
          </cell>
          <cell r="BO232">
            <v>23.17</v>
          </cell>
          <cell r="BP232">
            <v>2273</v>
          </cell>
          <cell r="BQ232">
            <v>21.99</v>
          </cell>
          <cell r="BR232">
            <v>51.35</v>
          </cell>
          <cell r="BS232" t="str">
            <v>千㎡</v>
          </cell>
          <cell r="BT232">
            <v>25.61</v>
          </cell>
          <cell r="BU232" t="str">
            <v>目標を上回った</v>
          </cell>
          <cell r="BV232" t="str">
            <v>なし</v>
          </cell>
          <cell r="BW232" t="str">
            <v>ほぼ変動無し</v>
          </cell>
          <cell r="BX232" t="str">
            <v>【金沢産業振興センター】各種設備改善、給水ポンプ給水から直接給水への更新、ホール、駐車場､貸室、各所のLED照明更新、空調機のインバータ制御化。
【リーディングベンチャープラザ】空調設備改修工事のため、入居募集を中止。
【情報文化センター】テナントのテレワーク推進、テナント施設の運営及びホールなどの自粛により、空調稼働率が通常時の６０％～８０％に低減したこと。</v>
          </cell>
          <cell r="BY232">
            <v>2018</v>
          </cell>
          <cell r="BZ232"/>
          <cell r="CA232"/>
          <cell r="CB232"/>
          <cell r="CC232"/>
          <cell r="CD232">
            <v>2021</v>
          </cell>
          <cell r="CE232"/>
          <cell r="CF232" t="str">
            <v/>
          </cell>
          <cell r="CG232"/>
          <cell r="CH232" t="str">
            <v/>
          </cell>
          <cell r="CI232"/>
          <cell r="CJ232" t="str">
            <v/>
          </cell>
          <cell r="CK232"/>
          <cell r="CL232">
            <v>2019</v>
          </cell>
          <cell r="CM232"/>
        </row>
        <row r="233">
          <cell r="B233" t="str">
            <v>293</v>
          </cell>
          <cell r="C233" t="str">
            <v>株式会社ローソン</v>
          </cell>
          <cell r="D233">
            <v>2019</v>
          </cell>
          <cell r="E233" t="str">
            <v>2号</v>
          </cell>
          <cell r="F233">
            <v>2058293</v>
          </cell>
          <cell r="G233">
            <v>2058293</v>
          </cell>
          <cell r="H233"/>
          <cell r="I233" t="str">
            <v>東京都品川区大崎1丁目11-2</v>
          </cell>
          <cell r="J233" t="str">
            <v>株式会社ローソン</v>
          </cell>
          <cell r="K233" t="str">
            <v>代表取締役　竹増　貞信</v>
          </cell>
          <cell r="L233" t="str">
            <v>株式会社ローソン</v>
          </cell>
          <cell r="M233" t="str">
            <v>代表取締役　竹増　貞信</v>
          </cell>
          <cell r="N233" t="str">
            <v>東京都品川区大崎１丁目１１－２</v>
          </cell>
          <cell r="O233" t="str">
            <v>Ｉ 卸売・小売業</v>
          </cell>
          <cell r="P233" t="str">
            <v>５８ 飲食料品小売業</v>
          </cell>
          <cell r="Q233"/>
          <cell r="R233" t="str">
            <v>2号</v>
          </cell>
          <cell r="S233"/>
          <cell r="T233"/>
          <cell r="U233">
            <v>16430.921193520171</v>
          </cell>
          <cell r="V233">
            <v>440</v>
          </cell>
          <cell r="W233">
            <v>0</v>
          </cell>
          <cell r="X233"/>
          <cell r="Y233">
            <v>2019</v>
          </cell>
          <cell r="Z233">
            <v>2021</v>
          </cell>
          <cell r="AA233">
            <v>2021</v>
          </cell>
          <cell r="AB233"/>
          <cell r="AC233"/>
          <cell r="AD233" t="str">
            <v>有</v>
          </cell>
          <cell r="AE233" t="str">
            <v>南関東エリアサポート部</v>
          </cell>
          <cell r="AF233" t="str">
            <v>東京都港区三田3－10－1　アーバンネット三田ビル７F</v>
          </cell>
          <cell r="AG233" t="str">
            <v>9:00～17:45</v>
          </cell>
          <cell r="AH233"/>
          <cell r="AI233"/>
          <cell r="AJ233">
            <v>2018</v>
          </cell>
          <cell r="AK233">
            <v>40059</v>
          </cell>
          <cell r="AL233">
            <v>38950</v>
          </cell>
          <cell r="AM233">
            <v>48.56</v>
          </cell>
          <cell r="AN233" t="str">
            <v>億円</v>
          </cell>
          <cell r="AO233">
            <v>2021</v>
          </cell>
          <cell r="AP233">
            <v>38857</v>
          </cell>
          <cell r="AQ233">
            <v>3</v>
          </cell>
          <cell r="AR233">
            <v>37781</v>
          </cell>
          <cell r="AS233">
            <v>3</v>
          </cell>
          <cell r="AT233">
            <v>47.1</v>
          </cell>
          <cell r="AU233" t="str">
            <v>億円</v>
          </cell>
          <cell r="AV233">
            <v>3</v>
          </cell>
          <cell r="AW233">
            <v>2019</v>
          </cell>
          <cell r="AX233">
            <v>39113</v>
          </cell>
          <cell r="AY233">
            <v>2.36</v>
          </cell>
          <cell r="AZ233">
            <v>38224</v>
          </cell>
          <cell r="BA233">
            <v>1.86</v>
          </cell>
          <cell r="BB233">
            <v>46.56</v>
          </cell>
          <cell r="BC233" t="str">
            <v>億円</v>
          </cell>
          <cell r="BD233">
            <v>4.1100000000000003</v>
          </cell>
          <cell r="BE233">
            <v>2020</v>
          </cell>
          <cell r="BF233">
            <v>34987</v>
          </cell>
          <cell r="BG233">
            <v>12.66</v>
          </cell>
          <cell r="BH233">
            <v>30775</v>
          </cell>
          <cell r="BI233">
            <v>20.98</v>
          </cell>
          <cell r="BJ233">
            <v>45.91</v>
          </cell>
          <cell r="BK233" t="str">
            <v>億円</v>
          </cell>
          <cell r="BL233">
            <v>5.45</v>
          </cell>
          <cell r="BM233">
            <v>2021</v>
          </cell>
          <cell r="BN233">
            <v>33249</v>
          </cell>
          <cell r="BO233">
            <v>16.989999999999998</v>
          </cell>
          <cell r="BP233">
            <v>30041</v>
          </cell>
          <cell r="BQ233">
            <v>22.87</v>
          </cell>
          <cell r="BR233">
            <v>43.17</v>
          </cell>
          <cell r="BS233" t="str">
            <v>億円</v>
          </cell>
          <cell r="BT233">
            <v>11.09</v>
          </cell>
          <cell r="BU233" t="str">
            <v>目標を上回った</v>
          </cell>
          <cell r="BV233" t="str">
            <v>なし</v>
          </cell>
          <cell r="BW233" t="str">
            <v>増</v>
          </cell>
          <cell r="BX233" t="str">
            <v>特になし</v>
          </cell>
          <cell r="BY233">
            <v>2018</v>
          </cell>
          <cell r="BZ233"/>
          <cell r="CA233"/>
          <cell r="CB233"/>
          <cell r="CC233"/>
          <cell r="CD233">
            <v>2021</v>
          </cell>
          <cell r="CE233"/>
          <cell r="CF233" t="str">
            <v/>
          </cell>
          <cell r="CG233"/>
          <cell r="CH233" t="str">
            <v/>
          </cell>
          <cell r="CI233"/>
          <cell r="CJ233" t="str">
            <v/>
          </cell>
          <cell r="CK233"/>
          <cell r="CL233">
            <v>2019</v>
          </cell>
          <cell r="CM233"/>
        </row>
        <row r="234">
          <cell r="B234" t="str">
            <v>294</v>
          </cell>
          <cell r="C234" t="str">
            <v>有限会社鴨居プロパティーズ</v>
          </cell>
          <cell r="D234">
            <v>2019</v>
          </cell>
          <cell r="E234" t="str">
            <v>1号</v>
          </cell>
          <cell r="F234">
            <v>1069294</v>
          </cell>
          <cell r="G234">
            <v>1069294</v>
          </cell>
          <cell r="H234">
            <v>44770</v>
          </cell>
          <cell r="I234" t="str">
            <v>東京都中央区日本橋室町三丁目1番20号</v>
          </cell>
          <cell r="J234" t="str">
            <v>有限会社鴨居プロパティーズ</v>
          </cell>
          <cell r="K234" t="str">
            <v>取締役　　三品　貴仙</v>
          </cell>
          <cell r="L234" t="str">
            <v>有限会社鴨居プロパティーズ</v>
          </cell>
          <cell r="M234" t="str">
            <v>取締役　三品　貴仙</v>
          </cell>
          <cell r="N234" t="str">
            <v>東京都中央区日本橋室町三丁目1番20号</v>
          </cell>
          <cell r="O234" t="str">
            <v>Ｋ 不動産業、物品賃貸業</v>
          </cell>
          <cell r="P234" t="str">
            <v>６９ 不動産賃貸業・管理業</v>
          </cell>
          <cell r="Q234" t="str">
            <v>1号</v>
          </cell>
          <cell r="R234"/>
          <cell r="S234"/>
          <cell r="T234"/>
          <cell r="U234">
            <v>7721.6632950000003</v>
          </cell>
          <cell r="V234">
            <v>1</v>
          </cell>
          <cell r="W234">
            <v>1</v>
          </cell>
          <cell r="X234"/>
          <cell r="Y234">
            <v>2019</v>
          </cell>
          <cell r="Z234">
            <v>2021</v>
          </cell>
          <cell r="AA234">
            <v>2021</v>
          </cell>
          <cell r="AB234"/>
          <cell r="AC234"/>
          <cell r="AD234" t="str">
            <v>有</v>
          </cell>
          <cell r="AE234" t="str">
            <v>ららぽーと横浜　１Fセキュリティオフィス内</v>
          </cell>
          <cell r="AF234" t="str">
            <v>神奈川県横浜市都筑区池辺町4035-1　ららぽーと横浜1Fｾｷｭﾘﾃｨｵﾌｨｽ</v>
          </cell>
          <cell r="AG234" t="str">
            <v>9：00～17：30　土日祝祭日を除く</v>
          </cell>
          <cell r="AH234"/>
          <cell r="AI234"/>
          <cell r="AJ234">
            <v>2018</v>
          </cell>
          <cell r="AK234">
            <v>17442</v>
          </cell>
          <cell r="AL234">
            <v>17151</v>
          </cell>
          <cell r="AM234"/>
          <cell r="AN234"/>
          <cell r="AO234">
            <v>2021</v>
          </cell>
          <cell r="AP234">
            <v>16919</v>
          </cell>
          <cell r="AQ234">
            <v>2.99</v>
          </cell>
          <cell r="AR234">
            <v>16636</v>
          </cell>
          <cell r="AS234">
            <v>3</v>
          </cell>
          <cell r="AT234"/>
          <cell r="AU234"/>
          <cell r="AV234"/>
          <cell r="AW234">
            <v>2019</v>
          </cell>
          <cell r="AX234">
            <v>16145</v>
          </cell>
          <cell r="AY234">
            <v>7.43</v>
          </cell>
          <cell r="AZ234">
            <v>15741</v>
          </cell>
          <cell r="BA234">
            <v>8.2200000000000006</v>
          </cell>
          <cell r="BB234"/>
          <cell r="BC234" t="str">
            <v/>
          </cell>
          <cell r="BD234" t="str">
            <v/>
          </cell>
          <cell r="BE234">
            <v>2020</v>
          </cell>
          <cell r="BF234">
            <v>14224</v>
          </cell>
          <cell r="BG234">
            <v>18.440000000000001</v>
          </cell>
          <cell r="BH234">
            <v>13627</v>
          </cell>
          <cell r="BI234">
            <v>20.54</v>
          </cell>
          <cell r="BJ234"/>
          <cell r="BK234" t="str">
            <v/>
          </cell>
          <cell r="BL234" t="str">
            <v/>
          </cell>
          <cell r="BM234">
            <v>2021</v>
          </cell>
          <cell r="BN234">
            <v>14172</v>
          </cell>
          <cell r="BO234">
            <v>18.739999999999998</v>
          </cell>
          <cell r="BP234">
            <v>14100</v>
          </cell>
          <cell r="BQ234">
            <v>17.78</v>
          </cell>
          <cell r="BR234" t="str">
            <v/>
          </cell>
          <cell r="BS234" t="str">
            <v/>
          </cell>
          <cell r="BT234" t="str">
            <v/>
          </cell>
          <cell r="BU234" t="str">
            <v>目標を上回った</v>
          </cell>
          <cell r="BV234" t="str">
            <v>なし</v>
          </cell>
          <cell r="BW234" t="str">
            <v>減</v>
          </cell>
          <cell r="BX234" t="str">
            <v>・コロナ禍影響により2020年4～5月は全館休館対応を行ったため、その
  間は著しく排出量が減少した。そのエネルギー減に対する反動増加の
  影響により、2021年度は排出量が大幅に増加した。
　(時短営業は継続中)
・共用部の照明高効率化が進み排出量が減少した。</v>
          </cell>
          <cell r="BY234">
            <v>2018</v>
          </cell>
          <cell r="BZ234"/>
          <cell r="CA234"/>
          <cell r="CB234"/>
          <cell r="CC234"/>
          <cell r="CD234">
            <v>2021</v>
          </cell>
          <cell r="CE234"/>
          <cell r="CF234" t="str">
            <v/>
          </cell>
          <cell r="CG234"/>
          <cell r="CH234" t="str">
            <v/>
          </cell>
          <cell r="CI234"/>
          <cell r="CJ234" t="str">
            <v/>
          </cell>
          <cell r="CK234"/>
          <cell r="CL234">
            <v>2019</v>
          </cell>
          <cell r="CM234"/>
        </row>
        <row r="235">
          <cell r="B235" t="str">
            <v>295</v>
          </cell>
          <cell r="C235" t="str">
            <v>株式会社インターネットイニシアティブ</v>
          </cell>
          <cell r="D235">
            <v>2019</v>
          </cell>
          <cell r="E235" t="str">
            <v>1号</v>
          </cell>
          <cell r="F235">
            <v>1040295</v>
          </cell>
          <cell r="G235">
            <v>1040295</v>
          </cell>
          <cell r="H235">
            <v>44771</v>
          </cell>
          <cell r="I235" t="str">
            <v>東京都千代田区富士見二丁目10番2号</v>
          </cell>
          <cell r="J235" t="str">
            <v>株式会社インターネットイニシアティブ</v>
          </cell>
          <cell r="K235" t="str">
            <v>代表取締役社長　勝　栄二郎</v>
          </cell>
          <cell r="L235" t="str">
            <v>株式会社インターネットイニシアティブ</v>
          </cell>
          <cell r="M235" t="str">
            <v>代表取締役社長　勝　栄二郎</v>
          </cell>
          <cell r="N235" t="str">
            <v>東京都千代田区富士見2－10－2</v>
          </cell>
          <cell r="O235" t="str">
            <v>Ｇ 情報通信業</v>
          </cell>
          <cell r="P235" t="str">
            <v>４０ インターネット付随サービス業</v>
          </cell>
          <cell r="Q235" t="str">
            <v>1号</v>
          </cell>
          <cell r="R235"/>
          <cell r="S235"/>
          <cell r="T235"/>
          <cell r="U235">
            <v>2779.2689839740001</v>
          </cell>
          <cell r="V235">
            <v>2</v>
          </cell>
          <cell r="W235">
            <v>1</v>
          </cell>
          <cell r="X235"/>
          <cell r="Y235">
            <v>2019</v>
          </cell>
          <cell r="Z235">
            <v>2021</v>
          </cell>
          <cell r="AA235">
            <v>2021</v>
          </cell>
          <cell r="AB235"/>
          <cell r="AC235"/>
          <cell r="AD235" t="str">
            <v>有</v>
          </cell>
          <cell r="AE235" t="str">
            <v>本社　事業基盤システム部　オフィスファシリティ課窓口</v>
          </cell>
          <cell r="AF235" t="str">
            <v>東京都千代田区富士見2－10－2</v>
          </cell>
          <cell r="AG235" t="str">
            <v>営業時間（平日9時　～　17時30分）</v>
          </cell>
          <cell r="AH235"/>
          <cell r="AI235"/>
          <cell r="AJ235">
            <v>2018</v>
          </cell>
          <cell r="AK235">
            <v>6285</v>
          </cell>
          <cell r="AL235">
            <v>6113</v>
          </cell>
          <cell r="AM235"/>
          <cell r="AN235"/>
          <cell r="AO235">
            <v>2021</v>
          </cell>
          <cell r="AP235">
            <v>5705</v>
          </cell>
          <cell r="AQ235">
            <v>9.2200000000000006</v>
          </cell>
          <cell r="AR235">
            <v>5032</v>
          </cell>
          <cell r="AS235">
            <v>17.68</v>
          </cell>
          <cell r="AT235"/>
          <cell r="AU235"/>
          <cell r="AV235">
            <v>0.1</v>
          </cell>
          <cell r="AW235">
            <v>2019</v>
          </cell>
          <cell r="AX235">
            <v>5820</v>
          </cell>
          <cell r="AY235">
            <v>7.39</v>
          </cell>
          <cell r="AZ235">
            <v>5575</v>
          </cell>
          <cell r="BA235">
            <v>8.8000000000000007</v>
          </cell>
          <cell r="BB235"/>
          <cell r="BC235" t="str">
            <v/>
          </cell>
          <cell r="BD235">
            <v>3</v>
          </cell>
          <cell r="BE235">
            <v>2020</v>
          </cell>
          <cell r="BF235">
            <v>5667</v>
          </cell>
          <cell r="BG235">
            <v>9.83</v>
          </cell>
          <cell r="BH235">
            <v>5273</v>
          </cell>
          <cell r="BI235">
            <v>13.74</v>
          </cell>
          <cell r="BJ235"/>
          <cell r="BK235" t="str">
            <v/>
          </cell>
          <cell r="BL235">
            <v>-2.9</v>
          </cell>
          <cell r="BM235">
            <v>2021</v>
          </cell>
          <cell r="BN235">
            <v>4973</v>
          </cell>
          <cell r="BO235">
            <v>20.87</v>
          </cell>
          <cell r="BP235">
            <v>4929</v>
          </cell>
          <cell r="BQ235">
            <v>19.36</v>
          </cell>
          <cell r="BR235"/>
          <cell r="BS235" t="str">
            <v/>
          </cell>
          <cell r="BT235">
            <v>1.3700000000000045</v>
          </cell>
          <cell r="BU235" t="str">
            <v>目標を上回った</v>
          </cell>
          <cell r="BV235" t="str">
            <v>あり</v>
          </cell>
          <cell r="BW235" t="str">
            <v>減</v>
          </cell>
          <cell r="BX235"/>
          <cell r="BY235">
            <v>2018</v>
          </cell>
          <cell r="BZ235"/>
          <cell r="CA235"/>
          <cell r="CB235"/>
          <cell r="CC235"/>
          <cell r="CD235">
            <v>2021</v>
          </cell>
          <cell r="CE235"/>
          <cell r="CF235" t="str">
            <v/>
          </cell>
          <cell r="CG235"/>
          <cell r="CH235" t="str">
            <v/>
          </cell>
          <cell r="CI235"/>
          <cell r="CJ235" t="str">
            <v/>
          </cell>
          <cell r="CK235"/>
          <cell r="CL235">
            <v>2019</v>
          </cell>
          <cell r="CM235"/>
        </row>
        <row r="236">
          <cell r="B236" t="str">
            <v>296</v>
          </cell>
          <cell r="C236" t="str">
            <v>横浜冷凍株式会社</v>
          </cell>
          <cell r="D236">
            <v>2019</v>
          </cell>
          <cell r="E236" t="str">
            <v>1号</v>
          </cell>
          <cell r="F236">
            <v>1047296</v>
          </cell>
          <cell r="G236">
            <v>1047296</v>
          </cell>
          <cell r="H236"/>
          <cell r="I236" t="str">
            <v>神奈川県横浜市西区みなとみらい四丁目6番2号　みなとみらいｸﾞﾗﾝﾄﾞｾﾝﾄﾗﾙﾀﾜｰ７階</v>
          </cell>
          <cell r="J236" t="str">
            <v>横浜冷凍株式会社</v>
          </cell>
          <cell r="K236" t="str">
            <v>代表取締役社長　松原 弘幸</v>
          </cell>
          <cell r="L236" t="str">
            <v>横浜冷凍株式会社</v>
          </cell>
          <cell r="M236" t="str">
            <v>代表取締役社長　松原 弘幸</v>
          </cell>
          <cell r="N236" t="str">
            <v>神奈川県横浜市西区みなとみらい四丁目6番2号
みなとみらいグランドセントラルタワー７階</v>
          </cell>
          <cell r="O236" t="str">
            <v>Ｈ 運輸業、郵便業</v>
          </cell>
          <cell r="P236" t="str">
            <v>４７ 倉庫業</v>
          </cell>
          <cell r="Q236" t="str">
            <v>1号</v>
          </cell>
          <cell r="R236"/>
          <cell r="S236"/>
          <cell r="T236"/>
          <cell r="U236">
            <v>2702.8397339999997</v>
          </cell>
          <cell r="V236">
            <v>5</v>
          </cell>
          <cell r="W236">
            <v>2</v>
          </cell>
          <cell r="X236"/>
          <cell r="Y236">
            <v>2019</v>
          </cell>
          <cell r="Z236">
            <v>2021</v>
          </cell>
          <cell r="AA236">
            <v>2021</v>
          </cell>
          <cell r="AB236" t="str">
            <v>有</v>
          </cell>
          <cell r="AC236" t="str">
            <v>https://www.yokorei.co.jp/csr/environment/policy/</v>
          </cell>
          <cell r="AD236"/>
          <cell r="AE236"/>
          <cell r="AF236"/>
          <cell r="AG236"/>
          <cell r="AH236"/>
          <cell r="AI236"/>
          <cell r="AJ236">
            <v>2018</v>
          </cell>
          <cell r="AK236">
            <v>4599</v>
          </cell>
          <cell r="AL236">
            <v>4476</v>
          </cell>
          <cell r="AM236"/>
          <cell r="AN236"/>
          <cell r="AO236">
            <v>2021</v>
          </cell>
          <cell r="AP236">
            <v>4461</v>
          </cell>
          <cell r="AQ236">
            <v>3</v>
          </cell>
          <cell r="AR236">
            <v>4342</v>
          </cell>
          <cell r="AS236">
            <v>2.99</v>
          </cell>
          <cell r="AT236"/>
          <cell r="AU236"/>
          <cell r="AV236"/>
          <cell r="AW236">
            <v>2019</v>
          </cell>
          <cell r="AX236">
            <v>4446</v>
          </cell>
          <cell r="AY236">
            <v>3.32</v>
          </cell>
          <cell r="AZ236">
            <v>4260</v>
          </cell>
          <cell r="BA236">
            <v>4.82</v>
          </cell>
          <cell r="BB236"/>
          <cell r="BC236" t="str">
            <v/>
          </cell>
          <cell r="BD236" t="str">
            <v/>
          </cell>
          <cell r="BE236">
            <v>2020</v>
          </cell>
          <cell r="BF236">
            <v>4835</v>
          </cell>
          <cell r="BG236">
            <v>-5.14</v>
          </cell>
          <cell r="BH236">
            <v>4934</v>
          </cell>
          <cell r="BI236">
            <v>-10.24</v>
          </cell>
          <cell r="BJ236"/>
          <cell r="BK236" t="str">
            <v/>
          </cell>
          <cell r="BL236" t="str">
            <v/>
          </cell>
          <cell r="BM236">
            <v>2021</v>
          </cell>
          <cell r="BN236">
            <v>5012</v>
          </cell>
          <cell r="BO236">
            <v>-8.99</v>
          </cell>
          <cell r="BP236">
            <v>5248</v>
          </cell>
          <cell r="BQ236">
            <v>-17.25</v>
          </cell>
          <cell r="BR236"/>
          <cell r="BS236" t="str">
            <v/>
          </cell>
          <cell r="BT236" t="str">
            <v/>
          </cell>
          <cell r="BU236" t="str">
            <v>目標を下回った</v>
          </cell>
          <cell r="BV236" t="str">
            <v>あり</v>
          </cell>
          <cell r="BW236" t="str">
            <v>増</v>
          </cell>
          <cell r="BX236" t="str">
            <v>第二年度に横浜みらいサテライトの竣工があり横浜市内の電力使用量が基準年度に対し約12%増加したことがCO2排出量増加の主な要因となった｡調整後排出量は電力小売事業者変更により削減と増加双方あり第三年度は増加の割合が多くなった｡</v>
          </cell>
          <cell r="BY236">
            <v>2018</v>
          </cell>
          <cell r="BZ236"/>
          <cell r="CA236"/>
          <cell r="CB236"/>
          <cell r="CC236"/>
          <cell r="CD236">
            <v>2021</v>
          </cell>
          <cell r="CE236"/>
          <cell r="CF236" t="str">
            <v/>
          </cell>
          <cell r="CG236"/>
          <cell r="CH236" t="str">
            <v/>
          </cell>
          <cell r="CI236"/>
          <cell r="CJ236" t="str">
            <v/>
          </cell>
          <cell r="CK236"/>
          <cell r="CL236">
            <v>2019</v>
          </cell>
          <cell r="CM236"/>
        </row>
        <row r="237">
          <cell r="B237" t="str">
            <v>297</v>
          </cell>
          <cell r="C237" t="str">
            <v>株式会社読売新聞東京本社</v>
          </cell>
          <cell r="D237">
            <v>2019</v>
          </cell>
          <cell r="E237" t="str">
            <v>1号</v>
          </cell>
          <cell r="F237">
            <v>1041297</v>
          </cell>
          <cell r="G237">
            <v>1041297</v>
          </cell>
          <cell r="H237">
            <v>44754</v>
          </cell>
          <cell r="I237" t="str">
            <v>東京都千代田区大手町一丁目7番1号</v>
          </cell>
          <cell r="J237" t="str">
            <v>株式会社読売新聞東京本社</v>
          </cell>
          <cell r="K237" t="str">
            <v>代表取締役社長　山口 寿一</v>
          </cell>
          <cell r="L237" t="str">
            <v>株式会社読売新聞東京本社</v>
          </cell>
          <cell r="M237" t="str">
            <v>代表取締役社長　山口 寿一</v>
          </cell>
          <cell r="N237" t="str">
            <v>東京都千代田区大手町一丁目7番1号</v>
          </cell>
          <cell r="O237" t="str">
            <v>Ｇ 情報通信業</v>
          </cell>
          <cell r="P237" t="str">
            <v>４１ 映像・音声・文字情報制作業</v>
          </cell>
          <cell r="Q237" t="str">
            <v>1号</v>
          </cell>
          <cell r="R237"/>
          <cell r="S237"/>
          <cell r="T237"/>
          <cell r="U237">
            <v>2616.6644524979997</v>
          </cell>
          <cell r="V237">
            <v>9</v>
          </cell>
          <cell r="W237">
            <v>1</v>
          </cell>
          <cell r="X237"/>
          <cell r="Y237">
            <v>2019</v>
          </cell>
          <cell r="Z237">
            <v>2021</v>
          </cell>
          <cell r="AA237">
            <v>2021</v>
          </cell>
          <cell r="AB237" t="str">
            <v>有</v>
          </cell>
          <cell r="AC237" t="str">
            <v>https://info.yomiuri.co.jp/social/environment</v>
          </cell>
          <cell r="AD237"/>
          <cell r="AE237"/>
          <cell r="AF237"/>
          <cell r="AG237"/>
          <cell r="AH237"/>
          <cell r="AI237"/>
          <cell r="AJ237">
            <v>2018</v>
          </cell>
          <cell r="AK237">
            <v>5387</v>
          </cell>
          <cell r="AL237">
            <v>5240</v>
          </cell>
          <cell r="AM237"/>
          <cell r="AN237"/>
          <cell r="AO237">
            <v>2021</v>
          </cell>
          <cell r="AP237">
            <v>5225</v>
          </cell>
          <cell r="AQ237">
            <v>3</v>
          </cell>
          <cell r="AR237">
            <v>5083</v>
          </cell>
          <cell r="AS237">
            <v>2.99</v>
          </cell>
          <cell r="AT237"/>
          <cell r="AU237"/>
          <cell r="AV237"/>
          <cell r="AW237">
            <v>2019</v>
          </cell>
          <cell r="AX237">
            <v>5213</v>
          </cell>
          <cell r="AY237">
            <v>3.22</v>
          </cell>
          <cell r="AZ237">
            <v>4997</v>
          </cell>
          <cell r="BA237">
            <v>4.63</v>
          </cell>
          <cell r="BB237"/>
          <cell r="BC237" t="str">
            <v/>
          </cell>
          <cell r="BD237" t="str">
            <v/>
          </cell>
          <cell r="BE237">
            <v>2020</v>
          </cell>
          <cell r="BF237">
            <v>5065</v>
          </cell>
          <cell r="BG237">
            <v>5.97</v>
          </cell>
          <cell r="BH237">
            <v>4721</v>
          </cell>
          <cell r="BI237">
            <v>9.9</v>
          </cell>
          <cell r="BJ237"/>
          <cell r="BK237" t="str">
            <v/>
          </cell>
          <cell r="BL237" t="str">
            <v/>
          </cell>
          <cell r="BM237">
            <v>2021</v>
          </cell>
          <cell r="BN237">
            <v>4698</v>
          </cell>
          <cell r="BO237">
            <v>12.79</v>
          </cell>
          <cell r="BP237">
            <v>4657</v>
          </cell>
          <cell r="BQ237">
            <v>11.12</v>
          </cell>
          <cell r="BR237"/>
          <cell r="BS237" t="str">
            <v/>
          </cell>
          <cell r="BT237" t="str">
            <v/>
          </cell>
          <cell r="BU237" t="str">
            <v>目標を上回った</v>
          </cell>
          <cell r="BV237" t="str">
            <v>なし</v>
          </cell>
          <cell r="BW237" t="str">
            <v>減</v>
          </cell>
          <cell r="BX237" t="str">
            <v>コロナウイルス感染拡大などに伴う経済活動の停滞などによって事業活動量がやや減少したものの、主には達成に向けた諸活動によって目標を上回った。</v>
          </cell>
          <cell r="BY237">
            <v>2018</v>
          </cell>
          <cell r="BZ237"/>
          <cell r="CA237"/>
          <cell r="CB237"/>
          <cell r="CC237"/>
          <cell r="CD237">
            <v>2021</v>
          </cell>
          <cell r="CE237"/>
          <cell r="CF237" t="str">
            <v/>
          </cell>
          <cell r="CG237"/>
          <cell r="CH237" t="str">
            <v/>
          </cell>
          <cell r="CI237"/>
          <cell r="CJ237" t="str">
            <v/>
          </cell>
          <cell r="CK237"/>
          <cell r="CL237">
            <v>2019</v>
          </cell>
          <cell r="CM237"/>
        </row>
        <row r="238">
          <cell r="B238" t="str">
            <v>298</v>
          </cell>
          <cell r="C238" t="str">
            <v>コストコホールセールジャパン株式会社</v>
          </cell>
          <cell r="D238">
            <v>2021</v>
          </cell>
          <cell r="E238" t="str">
            <v>1号</v>
          </cell>
          <cell r="F238">
            <v>1056298</v>
          </cell>
          <cell r="G238">
            <v>1056298</v>
          </cell>
          <cell r="H238">
            <v>44743</v>
          </cell>
          <cell r="I238" t="str">
            <v>神奈川県川崎市川崎区池上新町３－１－４</v>
          </cell>
          <cell r="J238" t="str">
            <v>コストコホールセールジャパン株式会社</v>
          </cell>
          <cell r="K238" t="str">
            <v>代表取締役　ケン　テリオ</v>
          </cell>
          <cell r="L238" t="str">
            <v>コストコホールセールジャパン株式会社</v>
          </cell>
          <cell r="M238" t="str">
            <v>代表取締役　ケン　テリオ</v>
          </cell>
          <cell r="N238" t="str">
            <v>神奈川県横浜市金沢区幸浦２－６</v>
          </cell>
          <cell r="O238" t="str">
            <v>Ｉ 卸売・小売業</v>
          </cell>
          <cell r="P238" t="str">
            <v>５６ 各種商品小売業</v>
          </cell>
          <cell r="Q238" t="str">
            <v>1号</v>
          </cell>
          <cell r="R238"/>
          <cell r="S238"/>
          <cell r="T238"/>
          <cell r="U238">
            <v>1568.76316662</v>
          </cell>
          <cell r="V238">
            <v>1</v>
          </cell>
          <cell r="W238">
            <v>1</v>
          </cell>
          <cell r="X238"/>
          <cell r="Y238">
            <v>2021</v>
          </cell>
          <cell r="Z238">
            <v>2023</v>
          </cell>
          <cell r="AA238">
            <v>2021</v>
          </cell>
          <cell r="AB238"/>
          <cell r="AC238"/>
          <cell r="AD238" t="str">
            <v>有</v>
          </cell>
          <cell r="AE238" t="str">
            <v>コストコホールセールジャパン株式会社</v>
          </cell>
          <cell r="AF238" t="str">
            <v>神奈川県川崎市川崎区南渡田町１－１　京浜ビル７F</v>
          </cell>
          <cell r="AG238" t="str">
            <v>8:30～17:30</v>
          </cell>
          <cell r="AH238"/>
          <cell r="AI238"/>
          <cell r="AJ238">
            <v>2020</v>
          </cell>
          <cell r="AK238">
            <v>2810</v>
          </cell>
          <cell r="AL238">
            <v>2741</v>
          </cell>
          <cell r="AM238">
            <v>109.25</v>
          </cell>
          <cell r="AN238" t="str">
            <v>千㎡</v>
          </cell>
          <cell r="AO238">
            <v>2023</v>
          </cell>
          <cell r="AP238">
            <v>2725</v>
          </cell>
          <cell r="AQ238">
            <v>3.02</v>
          </cell>
          <cell r="AR238">
            <v>2658</v>
          </cell>
          <cell r="AS238">
            <v>3.02</v>
          </cell>
          <cell r="AT238">
            <v>105.94</v>
          </cell>
          <cell r="AU238" t="str">
            <v>千㎡</v>
          </cell>
          <cell r="AV238">
            <v>3.02</v>
          </cell>
          <cell r="AW238">
            <v>2021</v>
          </cell>
          <cell r="AX238">
            <v>2851</v>
          </cell>
          <cell r="AY238">
            <v>-1.46</v>
          </cell>
          <cell r="AZ238">
            <v>729</v>
          </cell>
          <cell r="BA238">
            <v>73.400000000000006</v>
          </cell>
          <cell r="BB238">
            <v>110.84</v>
          </cell>
          <cell r="BC238" t="str">
            <v>千㎡</v>
          </cell>
          <cell r="BD238">
            <v>-1.46</v>
          </cell>
          <cell r="BE238">
            <v>2022</v>
          </cell>
          <cell r="BF238"/>
          <cell r="BG238" t="str">
            <v/>
          </cell>
          <cell r="BH238" t="str">
            <v/>
          </cell>
          <cell r="BI238" t="str">
            <v/>
          </cell>
          <cell r="BJ238"/>
          <cell r="BK238" t="str">
            <v/>
          </cell>
          <cell r="BL238" t="str">
            <v/>
          </cell>
          <cell r="BM238">
            <v>2023</v>
          </cell>
          <cell r="BN238"/>
          <cell r="BO238" t="str">
            <v/>
          </cell>
          <cell r="BP238" t="str">
            <v/>
          </cell>
          <cell r="BQ238" t="str">
            <v/>
          </cell>
          <cell r="BR238"/>
          <cell r="BS238" t="str">
            <v/>
          </cell>
          <cell r="BT238" t="str">
            <v/>
          </cell>
          <cell r="BU238" t="str">
            <v>目標を下回った</v>
          </cell>
          <cell r="BV238" t="str">
            <v>あり</v>
          </cell>
          <cell r="BW238" t="str">
            <v>増</v>
          </cell>
          <cell r="BX238" t="str">
            <v>来客が増加し、空調・換気などのエネルギー費用が増加した</v>
          </cell>
          <cell r="BY238">
            <v>2020</v>
          </cell>
          <cell r="BZ238"/>
          <cell r="CA238"/>
          <cell r="CB238"/>
          <cell r="CC238"/>
          <cell r="CD238">
            <v>2023</v>
          </cell>
          <cell r="CE238"/>
          <cell r="CF238" t="str">
            <v/>
          </cell>
          <cell r="CG238"/>
          <cell r="CH238" t="str">
            <v/>
          </cell>
          <cell r="CI238"/>
          <cell r="CJ238" t="str">
            <v/>
          </cell>
          <cell r="CK238"/>
          <cell r="CL238">
            <v>2021</v>
          </cell>
          <cell r="CM238"/>
        </row>
        <row r="239">
          <cell r="B239" t="str">
            <v>300</v>
          </cell>
          <cell r="C239" t="str">
            <v>神奈川日産自動車株式会社</v>
          </cell>
          <cell r="D239">
            <v>2019</v>
          </cell>
          <cell r="E239" t="str">
            <v>3号</v>
          </cell>
          <cell r="F239">
            <v>3059300</v>
          </cell>
          <cell r="G239">
            <v>3059300</v>
          </cell>
          <cell r="H239">
            <v>44764</v>
          </cell>
          <cell r="I239" t="str">
            <v>神奈川県横浜市西区花咲町６－１３９</v>
          </cell>
          <cell r="J239" t="str">
            <v>神奈川日産自動車株式会社</v>
          </cell>
          <cell r="K239" t="str">
            <v>代表取締役　横山　明</v>
          </cell>
          <cell r="L239" t="str">
            <v>神奈川日産自動車株式会社</v>
          </cell>
          <cell r="M239" t="str">
            <v>代表取締役　横山　明</v>
          </cell>
          <cell r="N239" t="str">
            <v>神奈川県横浜市西区花咲町６－１３９</v>
          </cell>
          <cell r="O239" t="str">
            <v>Ｉ 卸売・小売業</v>
          </cell>
          <cell r="P239" t="str">
            <v>５９ 機械器具小売業</v>
          </cell>
          <cell r="Q239"/>
          <cell r="R239"/>
          <cell r="S239" t="str">
            <v>3号</v>
          </cell>
          <cell r="T239"/>
          <cell r="U239"/>
          <cell r="V239"/>
          <cell r="W239"/>
          <cell r="X239">
            <v>600</v>
          </cell>
          <cell r="Y239">
            <v>2019</v>
          </cell>
          <cell r="Z239">
            <v>2021</v>
          </cell>
          <cell r="AA239">
            <v>2021</v>
          </cell>
          <cell r="AB239"/>
          <cell r="AC239"/>
          <cell r="AD239" t="str">
            <v>有</v>
          </cell>
          <cell r="AE239" t="str">
            <v>神奈川日産自動車株式会社</v>
          </cell>
          <cell r="AF239" t="str">
            <v>横浜市西区花咲町６－１３９</v>
          </cell>
          <cell r="AG239" t="str">
            <v>10:00～17:30（火曜･日曜定休）</v>
          </cell>
          <cell r="AH239"/>
          <cell r="AI239"/>
          <cell r="AJ239">
            <v>2018</v>
          </cell>
          <cell r="AK239"/>
          <cell r="AL239"/>
          <cell r="AM239"/>
          <cell r="AN239"/>
          <cell r="AO239">
            <v>2021</v>
          </cell>
          <cell r="AP239"/>
          <cell r="AQ239" t="str">
            <v/>
          </cell>
          <cell r="AR239"/>
          <cell r="AS239" t="str">
            <v/>
          </cell>
          <cell r="AT239"/>
          <cell r="AU239"/>
          <cell r="AV239"/>
          <cell r="AW239">
            <v>2019</v>
          </cell>
          <cell r="AX239"/>
          <cell r="AY239" t="str">
            <v/>
          </cell>
          <cell r="AZ239" t="str">
            <v/>
          </cell>
          <cell r="BA239" t="str">
            <v/>
          </cell>
          <cell r="BB239"/>
          <cell r="BC239" t="str">
            <v/>
          </cell>
          <cell r="BD239" t="str">
            <v/>
          </cell>
          <cell r="BE239">
            <v>2020</v>
          </cell>
          <cell r="BF239"/>
          <cell r="BG239" t="str">
            <v/>
          </cell>
          <cell r="BH239" t="str">
            <v/>
          </cell>
          <cell r="BI239" t="str">
            <v/>
          </cell>
          <cell r="BJ239"/>
          <cell r="BK239" t="str">
            <v/>
          </cell>
          <cell r="BL239" t="str">
            <v/>
          </cell>
          <cell r="BM239">
            <v>2021</v>
          </cell>
          <cell r="BN239"/>
          <cell r="BO239" t="str">
            <v/>
          </cell>
          <cell r="BP239" t="str">
            <v/>
          </cell>
          <cell r="BQ239" t="str">
            <v/>
          </cell>
          <cell r="BR239"/>
          <cell r="BS239" t="str">
            <v/>
          </cell>
          <cell r="BT239" t="str">
            <v/>
          </cell>
          <cell r="BU239" t="str">
            <v/>
          </cell>
          <cell r="BV239" t="str">
            <v/>
          </cell>
          <cell r="BW239" t="str">
            <v/>
          </cell>
          <cell r="BX239"/>
          <cell r="BY239">
            <v>2018</v>
          </cell>
          <cell r="BZ239">
            <v>756</v>
          </cell>
          <cell r="CA239">
            <v>756</v>
          </cell>
          <cell r="CB239"/>
          <cell r="CC239"/>
          <cell r="CD239">
            <v>2021</v>
          </cell>
          <cell r="CE239">
            <v>563</v>
          </cell>
          <cell r="CF239">
            <v>25.52</v>
          </cell>
          <cell r="CG239">
            <v>563</v>
          </cell>
          <cell r="CH239">
            <v>25.52</v>
          </cell>
          <cell r="CI239"/>
          <cell r="CJ239" t="str">
            <v/>
          </cell>
          <cell r="CK239"/>
          <cell r="CL239">
            <v>2019</v>
          </cell>
          <cell r="CM239">
            <v>593</v>
          </cell>
        </row>
        <row r="240">
          <cell r="B240" t="str">
            <v>302</v>
          </cell>
          <cell r="C240" t="str">
            <v>東洋製罐株式会社</v>
          </cell>
          <cell r="D240">
            <v>2019</v>
          </cell>
          <cell r="E240" t="str">
            <v>1号</v>
          </cell>
          <cell r="F240">
            <v>1024302</v>
          </cell>
          <cell r="G240">
            <v>1024302</v>
          </cell>
          <cell r="H240">
            <v>44781</v>
          </cell>
          <cell r="I240" t="str">
            <v>横浜市鶴見区矢向１－１－７０</v>
          </cell>
          <cell r="J240" t="str">
            <v>東洋製罐株式会社</v>
          </cell>
          <cell r="K240" t="str">
            <v>横浜工場　工場長　水野　伸</v>
          </cell>
          <cell r="L240" t="str">
            <v>東洋製罐株式会社</v>
          </cell>
          <cell r="M240" t="str">
            <v>代表取締役社長　本多正憲</v>
          </cell>
          <cell r="N240" t="str">
            <v>東京都品川区東五反田２－１８－１</v>
          </cell>
          <cell r="O240" t="str">
            <v>Ｅ 製造業</v>
          </cell>
          <cell r="P240" t="str">
            <v>１８ プラスチック製品製造業（別掲を除く）</v>
          </cell>
          <cell r="Q240" t="str">
            <v>1号</v>
          </cell>
          <cell r="R240"/>
          <cell r="S240"/>
          <cell r="T240"/>
          <cell r="U240">
            <v>12085.835333999999</v>
          </cell>
          <cell r="V240">
            <v>1</v>
          </cell>
          <cell r="W240">
            <v>1</v>
          </cell>
          <cell r="X240"/>
          <cell r="Y240">
            <v>2019</v>
          </cell>
          <cell r="Z240">
            <v>2021</v>
          </cell>
          <cell r="AA240">
            <v>2021</v>
          </cell>
          <cell r="AB240"/>
          <cell r="AC240"/>
          <cell r="AD240"/>
          <cell r="AE240"/>
          <cell r="AF240"/>
          <cell r="AG240"/>
          <cell r="AH240" t="str">
            <v>有</v>
          </cell>
          <cell r="AI240" t="str">
            <v>工場パンフレット添付資料「地球温暖化対策計画書」
生産管理課窓口で来場者の希望する方に配布します。</v>
          </cell>
          <cell r="AJ240">
            <v>2018</v>
          </cell>
          <cell r="AK240">
            <v>23958</v>
          </cell>
          <cell r="AL240">
            <v>23336</v>
          </cell>
          <cell r="AM240">
            <v>9.58</v>
          </cell>
          <cell r="AN240" t="str">
            <v>百万本・缶</v>
          </cell>
          <cell r="AO240">
            <v>2021</v>
          </cell>
          <cell r="AP240">
            <v>23239.26</v>
          </cell>
          <cell r="AQ240">
            <v>3</v>
          </cell>
          <cell r="AR240">
            <v>22635.919999999998</v>
          </cell>
          <cell r="AS240">
            <v>3</v>
          </cell>
          <cell r="AT240">
            <v>9.2926000000000002</v>
          </cell>
          <cell r="AU240" t="str">
            <v>百万本・缶</v>
          </cell>
          <cell r="AV240">
            <v>3</v>
          </cell>
          <cell r="AW240">
            <v>2019</v>
          </cell>
          <cell r="AX240">
            <v>22292</v>
          </cell>
          <cell r="AY240">
            <v>6.95</v>
          </cell>
          <cell r="AZ240">
            <v>21407</v>
          </cell>
          <cell r="BA240">
            <v>8.26</v>
          </cell>
          <cell r="BB240">
            <v>9.4700000000000006</v>
          </cell>
          <cell r="BC240" t="str">
            <v>百万本・缶</v>
          </cell>
          <cell r="BD240">
            <v>1.1399999999999999</v>
          </cell>
          <cell r="BE240">
            <v>2020</v>
          </cell>
          <cell r="BF240">
            <v>21915</v>
          </cell>
          <cell r="BG240">
            <v>8.52</v>
          </cell>
          <cell r="BH240">
            <v>20474</v>
          </cell>
          <cell r="BI240">
            <v>12.26</v>
          </cell>
          <cell r="BJ240">
            <v>9.39</v>
          </cell>
          <cell r="BK240" t="str">
            <v>百万本・缶</v>
          </cell>
          <cell r="BL240">
            <v>1.98</v>
          </cell>
          <cell r="BM240">
            <v>2021</v>
          </cell>
          <cell r="BN240">
            <v>21693</v>
          </cell>
          <cell r="BO240">
            <v>9.4499999999999993</v>
          </cell>
          <cell r="BP240">
            <v>21510</v>
          </cell>
          <cell r="BQ240">
            <v>7.82</v>
          </cell>
          <cell r="BR240">
            <v>8.43</v>
          </cell>
          <cell r="BS240" t="str">
            <v>百万本・缶</v>
          </cell>
          <cell r="BT240">
            <v>12</v>
          </cell>
          <cell r="BU240" t="str">
            <v>目標を上回った</v>
          </cell>
          <cell r="BV240" t="str">
            <v>なし</v>
          </cell>
          <cell r="BW240" t="str">
            <v>増</v>
          </cell>
          <cell r="BX240" t="str">
            <v>事務所エリア空調設備更新
照明設備LED化</v>
          </cell>
          <cell r="BY240">
            <v>2018</v>
          </cell>
          <cell r="BZ240"/>
          <cell r="CA240"/>
          <cell r="CB240"/>
          <cell r="CC240"/>
          <cell r="CD240">
            <v>2021</v>
          </cell>
          <cell r="CE240"/>
          <cell r="CF240" t="str">
            <v/>
          </cell>
          <cell r="CG240"/>
          <cell r="CH240" t="str">
            <v/>
          </cell>
          <cell r="CI240"/>
          <cell r="CJ240" t="str">
            <v/>
          </cell>
          <cell r="CK240"/>
          <cell r="CL240">
            <v>2019</v>
          </cell>
          <cell r="CM240"/>
        </row>
        <row r="241">
          <cell r="B241" t="str">
            <v>303</v>
          </cell>
          <cell r="C241" t="str">
            <v>日本ケンタッキー・フライド・チキン株式会社</v>
          </cell>
          <cell r="D241">
            <v>2021</v>
          </cell>
          <cell r="E241" t="str">
            <v>2号</v>
          </cell>
          <cell r="F241">
            <v>2076303</v>
          </cell>
          <cell r="G241">
            <v>2076303</v>
          </cell>
          <cell r="H241">
            <v>44770</v>
          </cell>
          <cell r="I241" t="str">
            <v>神奈川県横浜市西区みなとみらい4‐4‐5</v>
          </cell>
          <cell r="J241" t="str">
            <v>日本ケンタッキー・フライド・チキン株式会社</v>
          </cell>
          <cell r="K241" t="str">
            <v>代表取締役社長 判治 孝之</v>
          </cell>
          <cell r="L241" t="str">
            <v>日本ケンタッキー・フライド・チキン株式会社</v>
          </cell>
          <cell r="M241" t="str">
            <v>代表取締役社長 判治 孝之</v>
          </cell>
          <cell r="N241" t="str">
            <v>神奈川県横浜市西区みなとみらい4-4-5 横浜アイマークプレイス</v>
          </cell>
          <cell r="O241" t="str">
            <v>Ｍ 宿泊業、飲食サービス業</v>
          </cell>
          <cell r="P241" t="str">
            <v>７６ 飲食店</v>
          </cell>
          <cell r="Q241"/>
          <cell r="R241" t="str">
            <v>2号</v>
          </cell>
          <cell r="S241"/>
          <cell r="T241"/>
          <cell r="U241">
            <v>1527.0798119999999</v>
          </cell>
          <cell r="V241">
            <v>48</v>
          </cell>
          <cell r="W241">
            <v>0</v>
          </cell>
          <cell r="X241"/>
          <cell r="Y241">
            <v>2021</v>
          </cell>
          <cell r="Z241">
            <v>2023</v>
          </cell>
          <cell r="AA241">
            <v>2021</v>
          </cell>
          <cell r="AB241" t="str">
            <v>有</v>
          </cell>
          <cell r="AC241" t="str">
            <v>https://www.kfc.co.jp/about_kfc/ourpromise/environment.html</v>
          </cell>
          <cell r="AD241"/>
          <cell r="AE241"/>
          <cell r="AF241"/>
          <cell r="AG241"/>
          <cell r="AH241"/>
          <cell r="AI241"/>
          <cell r="AJ241">
            <v>2020</v>
          </cell>
          <cell r="AK241">
            <v>2924</v>
          </cell>
          <cell r="AL241">
            <v>2869</v>
          </cell>
          <cell r="AM241">
            <v>5.31</v>
          </cell>
          <cell r="AN241" t="str">
            <v>千万円</v>
          </cell>
          <cell r="AO241">
            <v>2023</v>
          </cell>
          <cell r="AP241">
            <v>2837</v>
          </cell>
          <cell r="AQ241">
            <v>2.97</v>
          </cell>
          <cell r="AR241">
            <v>2783</v>
          </cell>
          <cell r="AS241">
            <v>2.99</v>
          </cell>
          <cell r="AT241">
            <v>5.15</v>
          </cell>
          <cell r="AU241" t="str">
            <v>千万円</v>
          </cell>
          <cell r="AV241">
            <v>3.01</v>
          </cell>
          <cell r="AW241">
            <v>2021</v>
          </cell>
          <cell r="AX241">
            <v>2705</v>
          </cell>
          <cell r="AY241">
            <v>7.48</v>
          </cell>
          <cell r="AZ241">
            <v>2698</v>
          </cell>
          <cell r="BA241">
            <v>5.96</v>
          </cell>
          <cell r="BB241">
            <v>4.5599999999999996</v>
          </cell>
          <cell r="BC241" t="str">
            <v>千万円</v>
          </cell>
          <cell r="BD241">
            <v>14.12</v>
          </cell>
          <cell r="BE241">
            <v>2022</v>
          </cell>
          <cell r="BF241"/>
          <cell r="BG241" t="str">
            <v/>
          </cell>
          <cell r="BH241" t="str">
            <v/>
          </cell>
          <cell r="BI241" t="str">
            <v/>
          </cell>
          <cell r="BJ241"/>
          <cell r="BK241" t="str">
            <v/>
          </cell>
          <cell r="BL241" t="str">
            <v/>
          </cell>
          <cell r="BM241">
            <v>2023</v>
          </cell>
          <cell r="BN241"/>
          <cell r="BO241" t="str">
            <v/>
          </cell>
          <cell r="BP241" t="str">
            <v/>
          </cell>
          <cell r="BQ241" t="str">
            <v/>
          </cell>
          <cell r="BR241"/>
          <cell r="BS241" t="str">
            <v/>
          </cell>
          <cell r="BT241" t="str">
            <v/>
          </cell>
          <cell r="BU241" t="str">
            <v>目標を上回った</v>
          </cell>
          <cell r="BV241" t="str">
            <v>なし</v>
          </cell>
          <cell r="BW241" t="str">
            <v>減</v>
          </cell>
          <cell r="BX241"/>
          <cell r="BY241">
            <v>2020</v>
          </cell>
          <cell r="BZ241"/>
          <cell r="CA241"/>
          <cell r="CB241"/>
          <cell r="CC241"/>
          <cell r="CD241">
            <v>2023</v>
          </cell>
          <cell r="CE241"/>
          <cell r="CF241" t="str">
            <v/>
          </cell>
          <cell r="CG241"/>
          <cell r="CH241" t="str">
            <v/>
          </cell>
          <cell r="CI241"/>
          <cell r="CJ241" t="str">
            <v/>
          </cell>
          <cell r="CK241"/>
          <cell r="CL241">
            <v>2021</v>
          </cell>
          <cell r="CM241"/>
        </row>
        <row r="242">
          <cell r="B242" t="str">
            <v>304</v>
          </cell>
          <cell r="C242" t="str">
            <v>日本郵便株式会社</v>
          </cell>
          <cell r="D242">
            <v>2019</v>
          </cell>
          <cell r="E242" t="str">
            <v>1号</v>
          </cell>
          <cell r="F242">
            <v>1086304</v>
          </cell>
          <cell r="G242">
            <v>1086304</v>
          </cell>
          <cell r="H242"/>
          <cell r="I242" t="str">
            <v>川崎市川崎区榎町１－２</v>
          </cell>
          <cell r="J242" t="str">
            <v>日本郵便株式会社</v>
          </cell>
          <cell r="K242" t="str">
            <v>南関東支社長　　一木　美穂</v>
          </cell>
          <cell r="L242" t="str">
            <v>日本郵便株式会社</v>
          </cell>
          <cell r="M242" t="str">
            <v>代表取締役社長　衣川　和秀</v>
          </cell>
          <cell r="N242" t="str">
            <v>東京都千代田区大手町二丁目3番1号</v>
          </cell>
          <cell r="O242" t="str">
            <v>Ｑ 複合サービス事業</v>
          </cell>
          <cell r="P242" t="str">
            <v>８６ 郵便局</v>
          </cell>
          <cell r="Q242" t="str">
            <v>1号</v>
          </cell>
          <cell r="R242"/>
          <cell r="S242"/>
          <cell r="T242"/>
          <cell r="U242">
            <v>6845.2514615324944</v>
          </cell>
          <cell r="V242">
            <v>303</v>
          </cell>
          <cell r="W242">
            <v>2</v>
          </cell>
          <cell r="X242"/>
          <cell r="Y242">
            <v>2019</v>
          </cell>
          <cell r="Z242">
            <v>2021</v>
          </cell>
          <cell r="AA242">
            <v>2021</v>
          </cell>
          <cell r="AB242"/>
          <cell r="AC242"/>
          <cell r="AD242" t="str">
            <v>有</v>
          </cell>
          <cell r="AE242" t="str">
            <v>南関東支社</v>
          </cell>
          <cell r="AF242" t="str">
            <v>神奈川県川崎市川崎区榎町１－２</v>
          </cell>
          <cell r="AG242" t="str">
            <v>９：００～１７：４５（土日、祝日を除く。）</v>
          </cell>
          <cell r="AH242"/>
          <cell r="AI242"/>
          <cell r="AJ242">
            <v>2018</v>
          </cell>
          <cell r="AK242">
            <v>12587</v>
          </cell>
          <cell r="AL242">
            <v>12300</v>
          </cell>
          <cell r="AM242"/>
          <cell r="AN242"/>
          <cell r="AO242">
            <v>2021</v>
          </cell>
          <cell r="AP242">
            <v>12209.39</v>
          </cell>
          <cell r="AQ242">
            <v>3</v>
          </cell>
          <cell r="AR242">
            <v>11931</v>
          </cell>
          <cell r="AS242">
            <v>3</v>
          </cell>
          <cell r="AT242"/>
          <cell r="AU242"/>
          <cell r="AV242"/>
          <cell r="AW242">
            <v>2019</v>
          </cell>
          <cell r="AX242">
            <v>12602</v>
          </cell>
          <cell r="AY242">
            <v>-0.12</v>
          </cell>
          <cell r="AZ242">
            <v>12202</v>
          </cell>
          <cell r="BA242">
            <v>0.79</v>
          </cell>
          <cell r="BB242"/>
          <cell r="BC242" t="str">
            <v/>
          </cell>
          <cell r="BD242" t="str">
            <v/>
          </cell>
          <cell r="BE242">
            <v>2020</v>
          </cell>
          <cell r="BF242">
            <v>13367</v>
          </cell>
          <cell r="BG242">
            <v>-6.2</v>
          </cell>
          <cell r="BH242">
            <v>12526</v>
          </cell>
          <cell r="BI242">
            <v>-1.84</v>
          </cell>
          <cell r="BJ242"/>
          <cell r="BK242" t="str">
            <v/>
          </cell>
          <cell r="BL242" t="str">
            <v/>
          </cell>
          <cell r="BM242">
            <v>2021</v>
          </cell>
          <cell r="BN242">
            <v>11399</v>
          </cell>
          <cell r="BO242">
            <v>9.43</v>
          </cell>
          <cell r="BP242">
            <v>11568</v>
          </cell>
          <cell r="BQ242">
            <v>5.95</v>
          </cell>
          <cell r="BR242"/>
          <cell r="BS242" t="str">
            <v/>
          </cell>
          <cell r="BT242" t="str">
            <v/>
          </cell>
          <cell r="BU242" t="str">
            <v>目標を上回った</v>
          </cell>
          <cell r="BV242" t="str">
            <v>なし</v>
          </cell>
          <cell r="BW242" t="str">
            <v>増</v>
          </cell>
          <cell r="BX242" t="str">
            <v>郵便局内照明のLED化の推進。</v>
          </cell>
          <cell r="BY242">
            <v>2018</v>
          </cell>
          <cell r="BZ242"/>
          <cell r="CA242"/>
          <cell r="CB242"/>
          <cell r="CC242"/>
          <cell r="CD242">
            <v>2021</v>
          </cell>
          <cell r="CE242"/>
          <cell r="CF242" t="str">
            <v/>
          </cell>
          <cell r="CG242"/>
          <cell r="CH242" t="str">
            <v/>
          </cell>
          <cell r="CI242"/>
          <cell r="CJ242" t="str">
            <v/>
          </cell>
          <cell r="CK242"/>
          <cell r="CL242">
            <v>2019</v>
          </cell>
          <cell r="CM242"/>
        </row>
        <row r="243">
          <cell r="B243" t="str">
            <v>305</v>
          </cell>
          <cell r="C243" t="str">
            <v>東日本電信電話株式会社</v>
          </cell>
          <cell r="D243">
            <v>2019</v>
          </cell>
          <cell r="E243" t="str">
            <v>1号</v>
          </cell>
          <cell r="F243">
            <v>1037305</v>
          </cell>
          <cell r="G243">
            <v>1037305</v>
          </cell>
          <cell r="H243">
            <v>44768</v>
          </cell>
          <cell r="I243" t="str">
            <v>神奈川県横浜市中区山下町１９８
ＮＴＴ横浜ビル</v>
          </cell>
          <cell r="J243" t="str">
            <v>東日本電信電話株式会社</v>
          </cell>
          <cell r="K243" t="str">
            <v>執行役員神奈川事業部長　中西　裕信</v>
          </cell>
          <cell r="L243" t="str">
            <v>東日本電信電話株式会社</v>
          </cell>
          <cell r="M243" t="str">
            <v>代表取締役社長　澁谷　直樹</v>
          </cell>
          <cell r="N243" t="str">
            <v>東京都新宿区西新宿三丁目19番2号</v>
          </cell>
          <cell r="O243" t="str">
            <v>Ｇ 情報通信業</v>
          </cell>
          <cell r="P243" t="str">
            <v>３７ 通信業</v>
          </cell>
          <cell r="Q243" t="str">
            <v>1号</v>
          </cell>
          <cell r="R243"/>
          <cell r="S243"/>
          <cell r="T243"/>
          <cell r="U243">
            <v>23898.84703890526</v>
          </cell>
          <cell r="V243">
            <v>105</v>
          </cell>
          <cell r="W243">
            <v>17</v>
          </cell>
          <cell r="X243"/>
          <cell r="Y243">
            <v>2019</v>
          </cell>
          <cell r="Z243">
            <v>2021</v>
          </cell>
          <cell r="AA243">
            <v>2021</v>
          </cell>
          <cell r="AB243" t="str">
            <v>有</v>
          </cell>
          <cell r="AC243" t="str">
            <v>http://www.ntt-east.co.jp/ecology/contents/regulation.html</v>
          </cell>
          <cell r="AD243"/>
          <cell r="AE243"/>
          <cell r="AF243"/>
          <cell r="AG243"/>
          <cell r="AH243"/>
          <cell r="AI243"/>
          <cell r="AJ243">
            <v>2018</v>
          </cell>
          <cell r="AK243">
            <v>43296</v>
          </cell>
          <cell r="AL243">
            <v>42851</v>
          </cell>
          <cell r="AM243"/>
          <cell r="AN243"/>
          <cell r="AO243">
            <v>2021</v>
          </cell>
          <cell r="AP243">
            <v>43038</v>
          </cell>
          <cell r="AQ243">
            <v>0.59</v>
          </cell>
          <cell r="AR243">
            <v>42508</v>
          </cell>
          <cell r="AS243">
            <v>0.8</v>
          </cell>
          <cell r="AT243"/>
          <cell r="AU243"/>
          <cell r="AV243"/>
          <cell r="AW243">
            <v>2019</v>
          </cell>
          <cell r="AX243">
            <v>42580</v>
          </cell>
          <cell r="AY243">
            <v>1.65</v>
          </cell>
          <cell r="AZ243">
            <v>41858</v>
          </cell>
          <cell r="BA243">
            <v>2.31</v>
          </cell>
          <cell r="BB243"/>
          <cell r="BC243" t="str">
            <v/>
          </cell>
          <cell r="BD243" t="str">
            <v/>
          </cell>
          <cell r="BE243">
            <v>2020</v>
          </cell>
          <cell r="BF243">
            <v>42059</v>
          </cell>
          <cell r="BG243">
            <v>2.85</v>
          </cell>
          <cell r="BH243">
            <v>38981</v>
          </cell>
          <cell r="BI243">
            <v>9.0299999999999994</v>
          </cell>
          <cell r="BJ243"/>
          <cell r="BK243" t="str">
            <v/>
          </cell>
          <cell r="BL243" t="str">
            <v/>
          </cell>
          <cell r="BM243">
            <v>2021</v>
          </cell>
          <cell r="BN243">
            <v>34819</v>
          </cell>
          <cell r="BO243">
            <v>19.57</v>
          </cell>
          <cell r="BP243">
            <v>35903</v>
          </cell>
          <cell r="BQ243">
            <v>16.21</v>
          </cell>
          <cell r="BR243"/>
          <cell r="BS243" t="str">
            <v/>
          </cell>
          <cell r="BT243" t="str">
            <v/>
          </cell>
          <cell r="BU243" t="str">
            <v>目標を上回った</v>
          </cell>
          <cell r="BV243" t="str">
            <v>なし</v>
          </cell>
          <cell r="BW243" t="str">
            <v>ほぼ変動無し</v>
          </cell>
          <cell r="BX243"/>
          <cell r="BY243">
            <v>2018</v>
          </cell>
          <cell r="BZ243"/>
          <cell r="CA243"/>
          <cell r="CB243"/>
          <cell r="CC243"/>
          <cell r="CD243">
            <v>2021</v>
          </cell>
          <cell r="CE243"/>
          <cell r="CF243" t="str">
            <v/>
          </cell>
          <cell r="CG243"/>
          <cell r="CH243" t="str">
            <v/>
          </cell>
          <cell r="CI243"/>
          <cell r="CJ243" t="str">
            <v/>
          </cell>
          <cell r="CK243"/>
          <cell r="CL243">
            <v>2019</v>
          </cell>
          <cell r="CM243"/>
        </row>
        <row r="244">
          <cell r="B244" t="str">
            <v>306</v>
          </cell>
          <cell r="C244" t="str">
            <v>学校法人桐蔭学園</v>
          </cell>
          <cell r="D244">
            <v>2019</v>
          </cell>
          <cell r="E244" t="str">
            <v>1号</v>
          </cell>
          <cell r="F244">
            <v>1081306</v>
          </cell>
          <cell r="G244">
            <v>1081306</v>
          </cell>
          <cell r="H244">
            <v>44874</v>
          </cell>
          <cell r="I244" t="str">
            <v>　神奈川県横浜市青葉区鉄町1614番地</v>
          </cell>
          <cell r="J244" t="str">
            <v>　学校法人桐蔭学園</v>
          </cell>
          <cell r="K244" t="str">
            <v>　理事長　溝上慎一</v>
          </cell>
          <cell r="L244" t="str">
            <v>学校法人桐蔭学園</v>
          </cell>
          <cell r="M244" t="str">
            <v>理事長　溝上慎一</v>
          </cell>
          <cell r="N244" t="str">
            <v>横浜市青葉区鉄町1614番地</v>
          </cell>
          <cell r="O244" t="str">
            <v>Ｏ 教育、学習支援業</v>
          </cell>
          <cell r="P244" t="str">
            <v>８１ 学校教育</v>
          </cell>
          <cell r="Q244" t="str">
            <v>1号</v>
          </cell>
          <cell r="R244"/>
          <cell r="S244"/>
          <cell r="T244"/>
          <cell r="U244">
            <v>3630</v>
          </cell>
          <cell r="V244">
            <v>3</v>
          </cell>
          <cell r="W244">
            <v>2</v>
          </cell>
          <cell r="X244"/>
          <cell r="Y244">
            <v>2019</v>
          </cell>
          <cell r="Z244">
            <v>2021</v>
          </cell>
          <cell r="AA244">
            <v>2021</v>
          </cell>
          <cell r="AB244"/>
          <cell r="AC244"/>
          <cell r="AD244" t="str">
            <v>有</v>
          </cell>
          <cell r="AE244" t="str">
            <v>A棟高校受付事務室</v>
          </cell>
          <cell r="AF244" t="str">
            <v>横浜市青葉区鉄町1614番地</v>
          </cell>
          <cell r="AG244" t="str">
            <v>9：00～16：00</v>
          </cell>
          <cell r="AH244"/>
          <cell r="AI244"/>
          <cell r="AJ244">
            <v>2018</v>
          </cell>
          <cell r="AK244">
            <v>7497</v>
          </cell>
          <cell r="AL244">
            <v>7332</v>
          </cell>
          <cell r="AM244">
            <v>47.15</v>
          </cell>
          <cell r="AN244" t="str">
            <v>千㎡</v>
          </cell>
          <cell r="AO244">
            <v>2021</v>
          </cell>
          <cell r="AP244">
            <v>7400</v>
          </cell>
          <cell r="AQ244">
            <v>1.29</v>
          </cell>
          <cell r="AR244">
            <v>7300</v>
          </cell>
          <cell r="AS244">
            <v>0.43</v>
          </cell>
          <cell r="AT244">
            <v>46.25</v>
          </cell>
          <cell r="AU244" t="str">
            <v>千㎡</v>
          </cell>
          <cell r="AV244">
            <v>1.9</v>
          </cell>
          <cell r="AW244">
            <v>2019</v>
          </cell>
          <cell r="AX244">
            <v>7086</v>
          </cell>
          <cell r="AY244">
            <v>5.48</v>
          </cell>
          <cell r="AZ244">
            <v>6841</v>
          </cell>
          <cell r="BA244">
            <v>6.69</v>
          </cell>
          <cell r="BB244">
            <v>44.57</v>
          </cell>
          <cell r="BC244" t="str">
            <v>千㎡</v>
          </cell>
          <cell r="BD244">
            <v>5.47</v>
          </cell>
          <cell r="BE244">
            <v>2020</v>
          </cell>
          <cell r="BF244">
            <v>6493</v>
          </cell>
          <cell r="BG244">
            <v>13.39</v>
          </cell>
          <cell r="BH244">
            <v>7455</v>
          </cell>
          <cell r="BI244">
            <v>-1.68</v>
          </cell>
          <cell r="BJ244">
            <v>40.840000000000003</v>
          </cell>
          <cell r="BK244" t="str">
            <v>千㎡</v>
          </cell>
          <cell r="BL244">
            <v>13.38</v>
          </cell>
          <cell r="BM244">
            <v>2021</v>
          </cell>
          <cell r="BN244">
            <v>7044</v>
          </cell>
          <cell r="BO244">
            <v>6.04</v>
          </cell>
          <cell r="BP244">
            <v>6158</v>
          </cell>
          <cell r="BQ244">
            <v>16.010000000000002</v>
          </cell>
          <cell r="BR244">
            <v>44.3</v>
          </cell>
          <cell r="BS244" t="str">
            <v>千㎡</v>
          </cell>
          <cell r="BT244">
            <v>6.04</v>
          </cell>
          <cell r="BU244" t="str">
            <v>目標を上回った</v>
          </cell>
          <cell r="BV244" t="str">
            <v>なし</v>
          </cell>
          <cell r="BW244" t="str">
            <v>減</v>
          </cell>
          <cell r="BX244"/>
          <cell r="BY244">
            <v>2018</v>
          </cell>
          <cell r="BZ244"/>
          <cell r="CA244"/>
          <cell r="CB244"/>
          <cell r="CC244"/>
          <cell r="CD244">
            <v>2021</v>
          </cell>
          <cell r="CE244"/>
          <cell r="CF244" t="str">
            <v/>
          </cell>
          <cell r="CG244"/>
          <cell r="CH244" t="str">
            <v/>
          </cell>
          <cell r="CI244"/>
          <cell r="CJ244" t="str">
            <v/>
          </cell>
          <cell r="CK244"/>
          <cell r="CL244">
            <v>2019</v>
          </cell>
          <cell r="CM244"/>
        </row>
        <row r="245">
          <cell r="B245" t="str">
            <v>307</v>
          </cell>
          <cell r="C245" t="str">
            <v>EMGルブリカンツ合同会社</v>
          </cell>
          <cell r="D245">
            <v>2019</v>
          </cell>
          <cell r="E245" t="str">
            <v>1号</v>
          </cell>
          <cell r="F245">
            <v>1017307</v>
          </cell>
          <cell r="G245">
            <v>1017307</v>
          </cell>
          <cell r="H245">
            <v>44770</v>
          </cell>
          <cell r="I245" t="str">
            <v>横浜市鶴見区安善町２－１</v>
          </cell>
          <cell r="J245" t="str">
            <v>EMGルブリカンツ合同会社</v>
          </cell>
          <cell r="K245" t="str">
            <v>鶴見潤滑油工場　工場長 小池 次男</v>
          </cell>
          <cell r="L245" t="str">
            <v>EMGルブリカンツ合同会社</v>
          </cell>
          <cell r="M245" t="str">
            <v>尾野正明</v>
          </cell>
          <cell r="N245" t="str">
            <v>横浜市鶴見区安善町２－１</v>
          </cell>
          <cell r="O245" t="str">
            <v>Ｅ 製造業</v>
          </cell>
          <cell r="P245" t="str">
            <v>１７ 石油製品・石炭製品製造業</v>
          </cell>
          <cell r="Q245" t="str">
            <v>1号</v>
          </cell>
          <cell r="R245"/>
          <cell r="S245"/>
          <cell r="T245"/>
          <cell r="U245">
            <v>1926.1580819999999</v>
          </cell>
          <cell r="V245">
            <v>1</v>
          </cell>
          <cell r="W245">
            <v>1</v>
          </cell>
          <cell r="X245"/>
          <cell r="Y245">
            <v>2019</v>
          </cell>
          <cell r="Z245">
            <v>2021</v>
          </cell>
          <cell r="AA245">
            <v>2021</v>
          </cell>
          <cell r="AB245"/>
          <cell r="AC245"/>
          <cell r="AD245" t="str">
            <v>有</v>
          </cell>
          <cell r="AE245" t="str">
            <v>EMGルブリカンツ合同会社　鶴見潤滑油工場　第5会議室</v>
          </cell>
          <cell r="AF245" t="str">
            <v>横浜市鶴見区安善町2-1</v>
          </cell>
          <cell r="AG245" t="str">
            <v>月曜から金曜まで(国民の日、年末年始を除く)
９時から１６時(12時～13時は除く)</v>
          </cell>
          <cell r="AH245"/>
          <cell r="AI245"/>
          <cell r="AJ245">
            <v>2018</v>
          </cell>
          <cell r="AK245">
            <v>3980</v>
          </cell>
          <cell r="AL245">
            <v>3954</v>
          </cell>
          <cell r="AM245"/>
          <cell r="AN245"/>
          <cell r="AO245">
            <v>2021</v>
          </cell>
          <cell r="AP245">
            <v>3741.2</v>
          </cell>
          <cell r="AQ245">
            <v>6</v>
          </cell>
          <cell r="AR245">
            <v>3715.2</v>
          </cell>
          <cell r="AS245">
            <v>6.03</v>
          </cell>
          <cell r="AT245"/>
          <cell r="AU245"/>
          <cell r="AV245"/>
          <cell r="AW245">
            <v>2019</v>
          </cell>
          <cell r="AX245">
            <v>4014</v>
          </cell>
          <cell r="AY245">
            <v>-0.86</v>
          </cell>
          <cell r="AZ245">
            <v>3961</v>
          </cell>
          <cell r="BA245">
            <v>-0.18</v>
          </cell>
          <cell r="BB245"/>
          <cell r="BC245" t="str">
            <v/>
          </cell>
          <cell r="BD245" t="str">
            <v/>
          </cell>
          <cell r="BE245">
            <v>2020</v>
          </cell>
          <cell r="BF245">
            <v>3935</v>
          </cell>
          <cell r="BG245">
            <v>1.1299999999999999</v>
          </cell>
          <cell r="BH245">
            <v>3836</v>
          </cell>
          <cell r="BI245">
            <v>2.98</v>
          </cell>
          <cell r="BJ245"/>
          <cell r="BK245" t="str">
            <v/>
          </cell>
          <cell r="BL245" t="str">
            <v/>
          </cell>
          <cell r="BM245">
            <v>2021</v>
          </cell>
          <cell r="BN245">
            <v>3679</v>
          </cell>
          <cell r="BO245">
            <v>7.56</v>
          </cell>
          <cell r="BP245">
            <v>2758</v>
          </cell>
          <cell r="BQ245">
            <v>30.24</v>
          </cell>
          <cell r="BR245"/>
          <cell r="BS245" t="str">
            <v/>
          </cell>
          <cell r="BT245" t="str">
            <v/>
          </cell>
          <cell r="BU245" t="str">
            <v>目標を上回った</v>
          </cell>
          <cell r="BV245" t="str">
            <v>なし</v>
          </cell>
          <cell r="BW245" t="str">
            <v>増</v>
          </cell>
          <cell r="BX245" t="str">
            <v>1号ボイラーの4か月停止によりガス排出量が減少したと推察される。</v>
          </cell>
          <cell r="BY245">
            <v>2018</v>
          </cell>
          <cell r="BZ245"/>
          <cell r="CA245"/>
          <cell r="CB245"/>
          <cell r="CC245"/>
          <cell r="CD245">
            <v>2021</v>
          </cell>
          <cell r="CE245"/>
          <cell r="CF245" t="str">
            <v/>
          </cell>
          <cell r="CG245"/>
          <cell r="CH245" t="str">
            <v/>
          </cell>
          <cell r="CI245"/>
          <cell r="CJ245" t="str">
            <v/>
          </cell>
          <cell r="CK245"/>
          <cell r="CL245">
            <v>2019</v>
          </cell>
          <cell r="CM245"/>
        </row>
        <row r="246">
          <cell r="B246" t="str">
            <v>310</v>
          </cell>
          <cell r="C246" t="str">
            <v>財務省</v>
          </cell>
          <cell r="D246">
            <v>2019</v>
          </cell>
          <cell r="E246" t="str">
            <v>1号</v>
          </cell>
          <cell r="F246">
            <v>1097310</v>
          </cell>
          <cell r="G246">
            <v>1097310</v>
          </cell>
          <cell r="H246">
            <v>44750</v>
          </cell>
          <cell r="I246" t="str">
            <v>東京都千代田区霞が関3-1-1</v>
          </cell>
          <cell r="J246" t="str">
            <v>財務省</v>
          </cell>
          <cell r="K246" t="str">
            <v>財務大臣　鈴木　俊一</v>
          </cell>
          <cell r="L246" t="str">
            <v>財務省</v>
          </cell>
          <cell r="M246" t="str">
            <v>財務大臣　鈴木　俊一</v>
          </cell>
          <cell r="N246" t="str">
            <v>東京都千代田区霞が関3-1-1</v>
          </cell>
          <cell r="O246" t="str">
            <v>Ｓ 公務（他に分類されるものを除く）</v>
          </cell>
          <cell r="P246" t="str">
            <v>９７ 国家公務</v>
          </cell>
          <cell r="Q246" t="str">
            <v>1号</v>
          </cell>
          <cell r="R246"/>
          <cell r="S246"/>
          <cell r="T246"/>
          <cell r="U246">
            <v>2871</v>
          </cell>
          <cell r="V246">
            <v>19</v>
          </cell>
          <cell r="W246">
            <v>1</v>
          </cell>
          <cell r="X246"/>
          <cell r="Y246">
            <v>2019</v>
          </cell>
          <cell r="Z246">
            <v>2021</v>
          </cell>
          <cell r="AA246">
            <v>2021</v>
          </cell>
          <cell r="AB246"/>
          <cell r="AC246"/>
          <cell r="AD246" t="str">
            <v>有</v>
          </cell>
          <cell r="AE246" t="str">
            <v>財務省本省</v>
          </cell>
          <cell r="AF246" t="str">
            <v>東京都千代田区霞が関3-1-1</v>
          </cell>
          <cell r="AG246" t="str">
            <v>9：30～12：00及び13：00～17：00</v>
          </cell>
          <cell r="AH246"/>
          <cell r="AI246"/>
          <cell r="AJ246">
            <v>2018</v>
          </cell>
          <cell r="AK246">
            <v>5411</v>
          </cell>
          <cell r="AL246">
            <v>5307</v>
          </cell>
          <cell r="AM246"/>
          <cell r="AN246"/>
          <cell r="AO246">
            <v>2021</v>
          </cell>
          <cell r="AP246">
            <v>4884</v>
          </cell>
          <cell r="AQ246">
            <v>9.73</v>
          </cell>
          <cell r="AR246">
            <v>4792</v>
          </cell>
          <cell r="AS246">
            <v>9.6999999999999993</v>
          </cell>
          <cell r="AT246"/>
          <cell r="AU246"/>
          <cell r="AV246"/>
          <cell r="AW246">
            <v>2019</v>
          </cell>
          <cell r="AX246">
            <v>5181</v>
          </cell>
          <cell r="AY246">
            <v>4.25</v>
          </cell>
          <cell r="AZ246">
            <v>5144</v>
          </cell>
          <cell r="BA246">
            <v>3.07</v>
          </cell>
          <cell r="BB246"/>
          <cell r="BC246" t="str">
            <v/>
          </cell>
          <cell r="BD246" t="str">
            <v/>
          </cell>
          <cell r="BE246">
            <v>2020</v>
          </cell>
          <cell r="BF246">
            <v>5499</v>
          </cell>
          <cell r="BG246">
            <v>-1.63</v>
          </cell>
          <cell r="BH246">
            <v>5223</v>
          </cell>
          <cell r="BI246">
            <v>1.58</v>
          </cell>
          <cell r="BJ246"/>
          <cell r="BK246" t="str">
            <v/>
          </cell>
          <cell r="BL246" t="str">
            <v/>
          </cell>
          <cell r="BM246">
            <v>2021</v>
          </cell>
          <cell r="BN246">
            <v>5238</v>
          </cell>
          <cell r="BO246">
            <v>3.19</v>
          </cell>
          <cell r="BP246">
            <v>5225</v>
          </cell>
          <cell r="BQ246">
            <v>1.54</v>
          </cell>
          <cell r="BR246"/>
          <cell r="BS246" t="str">
            <v/>
          </cell>
          <cell r="BT246" t="str">
            <v/>
          </cell>
          <cell r="BU246" t="str">
            <v>目標を下回った</v>
          </cell>
          <cell r="BV246" t="str">
            <v>なし</v>
          </cell>
          <cell r="BW246" t="str">
            <v>ほぼ変動無し</v>
          </cell>
          <cell r="BX246" t="str">
            <v>照明器具の間引き等を行い積極的に削減に取り組んだが、新型コロナウイルス感染防止策に伴う換気の影響等により、目標達成には至らなかった。</v>
          </cell>
          <cell r="BY246">
            <v>2018</v>
          </cell>
          <cell r="BZ246"/>
          <cell r="CA246"/>
          <cell r="CB246"/>
          <cell r="CC246"/>
          <cell r="CD246">
            <v>2021</v>
          </cell>
          <cell r="CE246"/>
          <cell r="CF246" t="str">
            <v/>
          </cell>
          <cell r="CG246"/>
          <cell r="CH246" t="str">
            <v/>
          </cell>
          <cell r="CI246"/>
          <cell r="CJ246" t="str">
            <v/>
          </cell>
          <cell r="CK246"/>
          <cell r="CL246">
            <v>2019</v>
          </cell>
          <cell r="CM246"/>
        </row>
        <row r="247">
          <cell r="B247" t="str">
            <v>311</v>
          </cell>
          <cell r="C247" t="str">
            <v>法務省</v>
          </cell>
          <cell r="D247">
            <v>2019</v>
          </cell>
          <cell r="E247" t="str">
            <v>1号</v>
          </cell>
          <cell r="F247">
            <v>1097311</v>
          </cell>
          <cell r="G247">
            <v>1097311</v>
          </cell>
          <cell r="H247">
            <v>44769</v>
          </cell>
          <cell r="I247" t="str">
            <v>東京都千代田区霞が関１－１－１</v>
          </cell>
          <cell r="J247" t="str">
            <v>法務省</v>
          </cell>
          <cell r="K247" t="str">
            <v>法務大臣　古川　禎久</v>
          </cell>
          <cell r="L247" t="str">
            <v>法務省</v>
          </cell>
          <cell r="M247" t="str">
            <v>法務大臣　古川　禎久</v>
          </cell>
          <cell r="N247" t="str">
            <v>東京都千代田区霞が関１－１－１</v>
          </cell>
          <cell r="O247" t="str">
            <v>Ｓ 公務（他に分類されるものを除く）</v>
          </cell>
          <cell r="P247" t="str">
            <v>９７ 国家公務</v>
          </cell>
          <cell r="Q247" t="str">
            <v>1号</v>
          </cell>
          <cell r="R247"/>
          <cell r="S247"/>
          <cell r="T247"/>
          <cell r="U247">
            <v>2357.7304199999999</v>
          </cell>
          <cell r="V247">
            <v>18</v>
          </cell>
          <cell r="W247">
            <v>1</v>
          </cell>
          <cell r="X247"/>
          <cell r="Y247">
            <v>2019</v>
          </cell>
          <cell r="Z247">
            <v>2021</v>
          </cell>
          <cell r="AA247">
            <v>2021</v>
          </cell>
          <cell r="AB247"/>
          <cell r="AC247"/>
          <cell r="AD247" t="str">
            <v>有</v>
          </cell>
          <cell r="AE247" t="str">
            <v>法務省大臣官房秘書課政策立案・情報管理室</v>
          </cell>
          <cell r="AF247" t="str">
            <v>東京都千代田区霞が関１－１－１</v>
          </cell>
          <cell r="AG247" t="str">
            <v>午前９時３０分から正午、午後１時から午後５時（土日祝日を除く。）</v>
          </cell>
          <cell r="AH247"/>
          <cell r="AI247"/>
          <cell r="AJ247">
            <v>2018</v>
          </cell>
          <cell r="AK247">
            <v>4576</v>
          </cell>
          <cell r="AL247">
            <v>4515</v>
          </cell>
          <cell r="AM247">
            <v>45.95</v>
          </cell>
          <cell r="AN247" t="str">
            <v>千㎡</v>
          </cell>
          <cell r="AO247">
            <v>2021</v>
          </cell>
          <cell r="AP247">
            <v>4439</v>
          </cell>
          <cell r="AQ247">
            <v>2.99</v>
          </cell>
          <cell r="AR247">
            <v>4380</v>
          </cell>
          <cell r="AS247">
            <v>2.99</v>
          </cell>
          <cell r="AT247">
            <v>44.57</v>
          </cell>
          <cell r="AU247" t="str">
            <v>千㎡</v>
          </cell>
          <cell r="AV247">
            <v>3</v>
          </cell>
          <cell r="AW247">
            <v>2019</v>
          </cell>
          <cell r="AX247">
            <v>4520</v>
          </cell>
          <cell r="AY247">
            <v>1.22</v>
          </cell>
          <cell r="AZ247">
            <v>4360</v>
          </cell>
          <cell r="BA247">
            <v>3.43</v>
          </cell>
          <cell r="BB247">
            <v>44.81</v>
          </cell>
          <cell r="BC247" t="str">
            <v>千㎡</v>
          </cell>
          <cell r="BD247">
            <v>2.48</v>
          </cell>
          <cell r="BE247">
            <v>2020</v>
          </cell>
          <cell r="BF247">
            <v>4467</v>
          </cell>
          <cell r="BG247">
            <v>2.38</v>
          </cell>
          <cell r="BH247">
            <v>4201</v>
          </cell>
          <cell r="BI247">
            <v>6.95</v>
          </cell>
          <cell r="BJ247">
            <v>44.33</v>
          </cell>
          <cell r="BK247" t="str">
            <v>千㎡</v>
          </cell>
          <cell r="BL247">
            <v>3.52</v>
          </cell>
          <cell r="BM247">
            <v>2021</v>
          </cell>
          <cell r="BN247">
            <v>4715</v>
          </cell>
          <cell r="BO247">
            <v>-3.04</v>
          </cell>
          <cell r="BP247">
            <v>4624</v>
          </cell>
          <cell r="BQ247">
            <v>-2.42</v>
          </cell>
          <cell r="BR247">
            <v>46.93</v>
          </cell>
          <cell r="BS247" t="str">
            <v>千㎡</v>
          </cell>
          <cell r="BT247">
            <v>-2.14</v>
          </cell>
          <cell r="BU247" t="str">
            <v>目標を下回った</v>
          </cell>
          <cell r="BV247" t="str">
            <v>なし</v>
          </cell>
          <cell r="BW247" t="str">
            <v>増</v>
          </cell>
          <cell r="BX247" t="str">
            <v>・新型コロナウイルス感染症対策のために冷暖房中の換気を実施し、空調効率が悪化したため。
・矯正施設の居室棟や工場棟に空調機器が整備されたことにより、CO2排出量が増加したため。
・職員数が増加し、それに伴いOA機器等の台数が増加したため。</v>
          </cell>
          <cell r="BY247">
            <v>2018</v>
          </cell>
          <cell r="BZ247"/>
          <cell r="CA247"/>
          <cell r="CB247"/>
          <cell r="CC247"/>
          <cell r="CD247">
            <v>2021</v>
          </cell>
          <cell r="CE247"/>
          <cell r="CF247" t="str">
            <v/>
          </cell>
          <cell r="CG247"/>
          <cell r="CH247" t="str">
            <v/>
          </cell>
          <cell r="CI247"/>
          <cell r="CJ247" t="str">
            <v/>
          </cell>
          <cell r="CK247"/>
          <cell r="CL247">
            <v>2019</v>
          </cell>
          <cell r="CM247"/>
        </row>
        <row r="248">
          <cell r="B248" t="str">
            <v>313</v>
          </cell>
          <cell r="C248" t="str">
            <v>株式会社京急ストア</v>
          </cell>
          <cell r="D248">
            <v>2019</v>
          </cell>
          <cell r="E248" t="str">
            <v>1号</v>
          </cell>
          <cell r="F248">
            <v>1056313</v>
          </cell>
          <cell r="G248">
            <v>1056313</v>
          </cell>
          <cell r="H248">
            <v>44749</v>
          </cell>
          <cell r="I248" t="str">
            <v>神奈川県横浜市西区高島1丁目2番8号</v>
          </cell>
          <cell r="J248" t="str">
            <v>株式会社京急ストア</v>
          </cell>
          <cell r="K248" t="str">
            <v>取締役社長  青野　良生</v>
          </cell>
          <cell r="L248" t="str">
            <v>株式会社京急ストア</v>
          </cell>
          <cell r="M248" t="str">
            <v>取締役社長  青野　良生</v>
          </cell>
          <cell r="N248" t="str">
            <v>神奈川県横浜市西区高島1丁目2番8号</v>
          </cell>
          <cell r="O248" t="str">
            <v>Ｉ 卸売・小売業</v>
          </cell>
          <cell r="P248" t="str">
            <v>５６ 各種商品小売業</v>
          </cell>
          <cell r="Q248" t="str">
            <v>1号</v>
          </cell>
          <cell r="R248"/>
          <cell r="S248"/>
          <cell r="T248"/>
          <cell r="U248">
            <v>3037</v>
          </cell>
          <cell r="V248">
            <v>42</v>
          </cell>
          <cell r="W248"/>
          <cell r="X248"/>
          <cell r="Y248">
            <v>2019</v>
          </cell>
          <cell r="Z248">
            <v>2021</v>
          </cell>
          <cell r="AA248">
            <v>2021</v>
          </cell>
          <cell r="AB248"/>
          <cell r="AC248"/>
          <cell r="AD248" t="str">
            <v>有</v>
          </cell>
          <cell r="AE248" t="str">
            <v>株式会社京急ストア　本社　総務部</v>
          </cell>
          <cell r="AF248" t="str">
            <v>神奈川県横浜市西区高島1丁目2番8号</v>
          </cell>
          <cell r="AG248" t="str">
            <v>9：30～18：00（土日祝日を除く）</v>
          </cell>
          <cell r="AH248"/>
          <cell r="AI248"/>
          <cell r="AJ248">
            <v>2018</v>
          </cell>
          <cell r="AK248">
            <v>5831</v>
          </cell>
          <cell r="AL248">
            <v>5677</v>
          </cell>
          <cell r="AM248">
            <v>360.61</v>
          </cell>
          <cell r="AN248" t="str">
            <v>千m2</v>
          </cell>
          <cell r="AO248">
            <v>2021</v>
          </cell>
          <cell r="AP248">
            <v>5656</v>
          </cell>
          <cell r="AQ248">
            <v>3</v>
          </cell>
          <cell r="AR248">
            <v>5507</v>
          </cell>
          <cell r="AS248">
            <v>2.99</v>
          </cell>
          <cell r="AT248">
            <v>349.79</v>
          </cell>
          <cell r="AU248" t="str">
            <v>千m2</v>
          </cell>
          <cell r="AV248">
            <v>3</v>
          </cell>
          <cell r="AW248">
            <v>2019</v>
          </cell>
          <cell r="AX248">
            <v>5417</v>
          </cell>
          <cell r="AY248">
            <v>7.09</v>
          </cell>
          <cell r="AZ248">
            <v>5204</v>
          </cell>
          <cell r="BA248">
            <v>8.33</v>
          </cell>
          <cell r="BB248">
            <v>320.83</v>
          </cell>
          <cell r="BC248" t="str">
            <v>千m2</v>
          </cell>
          <cell r="BD248">
            <v>11.03</v>
          </cell>
          <cell r="BE248">
            <v>2020</v>
          </cell>
          <cell r="BF248">
            <v>5873</v>
          </cell>
          <cell r="BG248">
            <v>-0.73</v>
          </cell>
          <cell r="BH248">
            <v>5489</v>
          </cell>
          <cell r="BI248">
            <v>3.31</v>
          </cell>
          <cell r="BJ248">
            <v>375.19</v>
          </cell>
          <cell r="BK248" t="str">
            <v>千m2</v>
          </cell>
          <cell r="BL248">
            <v>-4.05</v>
          </cell>
          <cell r="BM248">
            <v>2021</v>
          </cell>
          <cell r="BN248">
            <v>5284</v>
          </cell>
          <cell r="BO248">
            <v>9.3800000000000008</v>
          </cell>
          <cell r="BP248">
            <v>5245</v>
          </cell>
          <cell r="BQ248">
            <v>7.6</v>
          </cell>
          <cell r="BR248">
            <v>296.61</v>
          </cell>
          <cell r="BS248" t="str">
            <v>千m2</v>
          </cell>
          <cell r="BT248">
            <v>17.739999999999998</v>
          </cell>
          <cell r="BU248" t="str">
            <v>目標を下回った</v>
          </cell>
          <cell r="BV248" t="str">
            <v>なし</v>
          </cell>
          <cell r="BW248" t="str">
            <v>ほぼ変動無し</v>
          </cell>
          <cell r="BX248" t="str">
            <v>LED・冷凍冷蔵設備の更新等を進めたこともあり、CO2削減をすることができた。</v>
          </cell>
          <cell r="BY248">
            <v>2018</v>
          </cell>
          <cell r="BZ248"/>
          <cell r="CA248"/>
          <cell r="CB248"/>
          <cell r="CC248"/>
          <cell r="CD248">
            <v>2021</v>
          </cell>
          <cell r="CE248"/>
          <cell r="CF248" t="str">
            <v/>
          </cell>
          <cell r="CG248"/>
          <cell r="CH248" t="str">
            <v/>
          </cell>
          <cell r="CI248"/>
          <cell r="CJ248" t="str">
            <v/>
          </cell>
          <cell r="CK248"/>
          <cell r="CL248">
            <v>2019</v>
          </cell>
          <cell r="CM248"/>
        </row>
        <row r="249">
          <cell r="B249" t="str">
            <v>315</v>
          </cell>
          <cell r="C249" t="str">
            <v>株式会社扇島パワー</v>
          </cell>
          <cell r="D249">
            <v>2020</v>
          </cell>
          <cell r="E249" t="str">
            <v>1号</v>
          </cell>
          <cell r="F249">
            <v>1033315</v>
          </cell>
          <cell r="G249">
            <v>1033315</v>
          </cell>
          <cell r="H249">
            <v>44768</v>
          </cell>
          <cell r="I249" t="str">
            <v>神奈川県横浜市鶴見区扇島2番1</v>
          </cell>
          <cell r="J249" t="str">
            <v>株式会社扇島パワー</v>
          </cell>
          <cell r="K249" t="str">
            <v>代表取締役社長　堀　哲也</v>
          </cell>
          <cell r="L249" t="str">
            <v>株式会社扇島パワー</v>
          </cell>
          <cell r="M249" t="str">
            <v>代表取締役社長　堀　哲也</v>
          </cell>
          <cell r="N249" t="str">
            <v>神奈川県横浜市鶴見区扇島2番1</v>
          </cell>
          <cell r="O249" t="str">
            <v>Ｆ 電気・ガス・熱供給・水道業</v>
          </cell>
          <cell r="P249" t="str">
            <v>３３ 電気業</v>
          </cell>
          <cell r="Q249" t="str">
            <v>1号</v>
          </cell>
          <cell r="R249"/>
          <cell r="S249"/>
          <cell r="T249"/>
          <cell r="U249">
            <v>1235364.0629160001</v>
          </cell>
          <cell r="V249">
            <v>1</v>
          </cell>
          <cell r="W249">
            <v>1</v>
          </cell>
          <cell r="X249"/>
          <cell r="Y249">
            <v>2020</v>
          </cell>
          <cell r="Z249">
            <v>2022</v>
          </cell>
          <cell r="AA249">
            <v>2021</v>
          </cell>
          <cell r="AB249"/>
          <cell r="AC249"/>
          <cell r="AD249" t="str">
            <v>有</v>
          </cell>
          <cell r="AE249" t="str">
            <v>株式会社扇島パワー</v>
          </cell>
          <cell r="AF249" t="str">
            <v>神奈川県横浜市鶴見区扇島２番１</v>
          </cell>
          <cell r="AG249" t="str">
            <v>9:00～17:30（土日、祝祭日除く）</v>
          </cell>
          <cell r="AH249"/>
          <cell r="AI249"/>
          <cell r="AJ249">
            <v>2019</v>
          </cell>
          <cell r="AK249">
            <v>72941</v>
          </cell>
          <cell r="AL249">
            <v>72941</v>
          </cell>
          <cell r="AM249">
            <v>9.2100000000000009</v>
          </cell>
          <cell r="AN249" t="str">
            <v>百万kWh</v>
          </cell>
          <cell r="AO249">
            <v>2022</v>
          </cell>
          <cell r="AP249">
            <v>73670</v>
          </cell>
          <cell r="AQ249">
            <v>-1</v>
          </cell>
          <cell r="AR249">
            <v>73670</v>
          </cell>
          <cell r="AS249">
            <v>-1</v>
          </cell>
          <cell r="AT249">
            <v>9.3000000000000007</v>
          </cell>
          <cell r="AU249" t="str">
            <v>百万kWh</v>
          </cell>
          <cell r="AV249">
            <v>-1.02</v>
          </cell>
          <cell r="AW249">
            <v>2020</v>
          </cell>
          <cell r="AX249">
            <v>72271</v>
          </cell>
          <cell r="AY249">
            <v>0.91</v>
          </cell>
          <cell r="AZ249">
            <v>72271</v>
          </cell>
          <cell r="BA249">
            <v>0.91</v>
          </cell>
          <cell r="BB249">
            <v>9.19</v>
          </cell>
          <cell r="BC249" t="str">
            <v>百万kWh</v>
          </cell>
          <cell r="BD249">
            <v>0.21</v>
          </cell>
          <cell r="BE249">
            <v>2021</v>
          </cell>
          <cell r="BF249">
            <v>66952</v>
          </cell>
          <cell r="BG249">
            <v>8.2100000000000009</v>
          </cell>
          <cell r="BH249">
            <v>66952</v>
          </cell>
          <cell r="BI249">
            <v>8.2100000000000009</v>
          </cell>
          <cell r="BJ249">
            <v>9.52</v>
          </cell>
          <cell r="BK249" t="str">
            <v>百万kWh</v>
          </cell>
          <cell r="BL249">
            <v>-3.37</v>
          </cell>
          <cell r="BM249">
            <v>2022</v>
          </cell>
          <cell r="BN249"/>
          <cell r="BO249" t="str">
            <v/>
          </cell>
          <cell r="BP249" t="str">
            <v/>
          </cell>
          <cell r="BQ249" t="str">
            <v/>
          </cell>
          <cell r="BR249"/>
          <cell r="BS249" t="str">
            <v/>
          </cell>
          <cell r="BT249" t="str">
            <v/>
          </cell>
          <cell r="BU249" t="str">
            <v>目標を下回った</v>
          </cell>
          <cell r="BV249" t="str">
            <v>なし</v>
          </cell>
          <cell r="BW249" t="str">
            <v>減</v>
          </cell>
          <cell r="BX249" t="str">
            <v>発電量の減少に伴い排出CO2量は減少したが、発電量に対する原単位は増加した。</v>
          </cell>
          <cell r="BY249">
            <v>2019</v>
          </cell>
          <cell r="BZ249"/>
          <cell r="CA249"/>
          <cell r="CB249"/>
          <cell r="CC249"/>
          <cell r="CD249">
            <v>2022</v>
          </cell>
          <cell r="CE249"/>
          <cell r="CF249" t="str">
            <v/>
          </cell>
          <cell r="CG249"/>
          <cell r="CH249" t="str">
            <v/>
          </cell>
          <cell r="CI249"/>
          <cell r="CJ249" t="str">
            <v/>
          </cell>
          <cell r="CK249"/>
          <cell r="CL249">
            <v>2020</v>
          </cell>
          <cell r="CM249"/>
        </row>
        <row r="250">
          <cell r="B250" t="str">
            <v>318</v>
          </cell>
          <cell r="C250" t="str">
            <v>富士フイルムビジネスイノベーション株式会社</v>
          </cell>
          <cell r="D250">
            <v>2020</v>
          </cell>
          <cell r="E250" t="str">
            <v>1号</v>
          </cell>
          <cell r="F250">
            <v>1027318</v>
          </cell>
          <cell r="G250">
            <v>1027318</v>
          </cell>
          <cell r="H250"/>
          <cell r="I250" t="str">
            <v>東京都港区赤坂９丁目７番３号</v>
          </cell>
          <cell r="J250" t="str">
            <v>富士フイルムビジネスイノベーション株式会社</v>
          </cell>
          <cell r="K250" t="str">
            <v>代表取締役社長・CEO 浜 直樹</v>
          </cell>
          <cell r="L250" t="str">
            <v>富士フイルムビジネスイノベーション株式会社</v>
          </cell>
          <cell r="M250" t="str">
            <v>代表取締役社長・CEO 浜 直樹</v>
          </cell>
          <cell r="N250" t="str">
            <v>東京都港区赤坂９丁目７番３号</v>
          </cell>
          <cell r="O250" t="str">
            <v>Ｅ 製造業</v>
          </cell>
          <cell r="P250" t="str">
            <v>２７ 業務用機械器具製造業</v>
          </cell>
          <cell r="Q250" t="str">
            <v>1号</v>
          </cell>
          <cell r="R250"/>
          <cell r="S250"/>
          <cell r="T250"/>
          <cell r="U250">
            <v>6068.795454000001</v>
          </cell>
          <cell r="V250">
            <v>3</v>
          </cell>
          <cell r="W250">
            <v>1</v>
          </cell>
          <cell r="X250"/>
          <cell r="Y250">
            <v>2020</v>
          </cell>
          <cell r="Z250">
            <v>2022</v>
          </cell>
          <cell r="AA250">
            <v>2021</v>
          </cell>
          <cell r="AB250"/>
          <cell r="AC250"/>
          <cell r="AD250" t="str">
            <v>有</v>
          </cell>
          <cell r="AE250" t="str">
            <v>横浜みなとみらい事業所 3階 受付</v>
          </cell>
          <cell r="AF250" t="str">
            <v>神奈川県横浜市西区みなとみらい6-1</v>
          </cell>
          <cell r="AG250" t="str">
            <v>9:00～17:00</v>
          </cell>
          <cell r="AH250"/>
          <cell r="AI250"/>
          <cell r="AJ250">
            <v>2019</v>
          </cell>
          <cell r="AK250">
            <v>12072</v>
          </cell>
          <cell r="AL250">
            <v>11930</v>
          </cell>
          <cell r="AM250"/>
          <cell r="AN250"/>
          <cell r="AO250">
            <v>2022</v>
          </cell>
          <cell r="AP250">
            <v>11348</v>
          </cell>
          <cell r="AQ250">
            <v>5.99</v>
          </cell>
          <cell r="AR250">
            <v>11214</v>
          </cell>
          <cell r="AS250">
            <v>6</v>
          </cell>
          <cell r="AT250"/>
          <cell r="AU250"/>
          <cell r="AV250"/>
          <cell r="AW250">
            <v>2020</v>
          </cell>
          <cell r="AX250">
            <v>11256</v>
          </cell>
          <cell r="AY250">
            <v>6.75</v>
          </cell>
          <cell r="AZ250">
            <v>10811</v>
          </cell>
          <cell r="BA250">
            <v>9.3699999999999992</v>
          </cell>
          <cell r="BB250"/>
          <cell r="BC250" t="str">
            <v/>
          </cell>
          <cell r="BD250" t="str">
            <v/>
          </cell>
          <cell r="BE250">
            <v>2021</v>
          </cell>
          <cell r="BF250">
            <v>10590</v>
          </cell>
          <cell r="BG250">
            <v>12.27</v>
          </cell>
          <cell r="BH250">
            <v>10851</v>
          </cell>
          <cell r="BI250">
            <v>9.0399999999999991</v>
          </cell>
          <cell r="BJ250"/>
          <cell r="BK250" t="str">
            <v/>
          </cell>
          <cell r="BL250" t="str">
            <v/>
          </cell>
          <cell r="BM250">
            <v>2022</v>
          </cell>
          <cell r="BN250"/>
          <cell r="BO250" t="str">
            <v/>
          </cell>
          <cell r="BP250" t="str">
            <v/>
          </cell>
          <cell r="BQ250" t="str">
            <v/>
          </cell>
          <cell r="BR250"/>
          <cell r="BS250" t="str">
            <v/>
          </cell>
          <cell r="BT250" t="str">
            <v/>
          </cell>
          <cell r="BU250" t="str">
            <v>目標を上回った</v>
          </cell>
          <cell r="BV250" t="str">
            <v>なし</v>
          </cell>
          <cell r="BW250" t="str">
            <v>ほぼ変動無し</v>
          </cell>
          <cell r="BX250" t="str">
            <v>省エネ取組：空調運用見直しによりエネルギー消費を削減</v>
          </cell>
          <cell r="BY250">
            <v>2019</v>
          </cell>
          <cell r="BZ250"/>
          <cell r="CA250"/>
          <cell r="CB250"/>
          <cell r="CC250"/>
          <cell r="CD250">
            <v>2022</v>
          </cell>
          <cell r="CE250"/>
          <cell r="CF250" t="str">
            <v/>
          </cell>
          <cell r="CG250"/>
          <cell r="CH250" t="str">
            <v/>
          </cell>
          <cell r="CI250"/>
          <cell r="CJ250" t="str">
            <v/>
          </cell>
          <cell r="CK250"/>
          <cell r="CL250">
            <v>2020</v>
          </cell>
          <cell r="CM250"/>
        </row>
        <row r="251">
          <cell r="B251" t="str">
            <v>320</v>
          </cell>
          <cell r="C251" t="str">
            <v>佐川急便株式会社</v>
          </cell>
          <cell r="D251">
            <v>2020</v>
          </cell>
          <cell r="E251" t="str">
            <v>3号</v>
          </cell>
          <cell r="F251">
            <v>3044320</v>
          </cell>
          <cell r="G251">
            <v>3044320</v>
          </cell>
          <cell r="H251"/>
          <cell r="I251" t="str">
            <v>京都府京都市南区上鳥羽角田町68番地</v>
          </cell>
          <cell r="J251" t="str">
            <v>佐川急便株式会社</v>
          </cell>
          <cell r="K251" t="str">
            <v>代表取締役　本村　正秀</v>
          </cell>
          <cell r="L251" t="str">
            <v>佐川急便株式会社</v>
          </cell>
          <cell r="M251" t="str">
            <v>代表取締役　本村　正秀</v>
          </cell>
          <cell r="N251" t="str">
            <v>京都府京都市南区上鳥羽角田町68番地</v>
          </cell>
          <cell r="O251" t="str">
            <v>Ｈ 運輸業、郵便業</v>
          </cell>
          <cell r="P251" t="str">
            <v>４４ 道路貨物運送業</v>
          </cell>
          <cell r="Q251"/>
          <cell r="R251"/>
          <cell r="S251" t="str">
            <v>3号</v>
          </cell>
          <cell r="T251"/>
          <cell r="U251"/>
          <cell r="V251"/>
          <cell r="W251"/>
          <cell r="X251">
            <v>522</v>
          </cell>
          <cell r="Y251">
            <v>2020</v>
          </cell>
          <cell r="Z251">
            <v>2022</v>
          </cell>
          <cell r="AA251">
            <v>2021</v>
          </cell>
          <cell r="AB251"/>
          <cell r="AC251"/>
          <cell r="AD251" t="str">
            <v>有</v>
          </cell>
          <cell r="AE251" t="str">
            <v>本社　安全推進部　安全推進課</v>
          </cell>
          <cell r="AF251" t="str">
            <v>東京都江東区新砂2-2-8</v>
          </cell>
          <cell r="AG251" t="str">
            <v>8：30～17：30（土日祭日を除く）</v>
          </cell>
          <cell r="AH251"/>
          <cell r="AI251"/>
          <cell r="AJ251">
            <v>2019</v>
          </cell>
          <cell r="AK251"/>
          <cell r="AL251"/>
          <cell r="AM251"/>
          <cell r="AN251"/>
          <cell r="AO251">
            <v>2022</v>
          </cell>
          <cell r="AP251"/>
          <cell r="AQ251" t="str">
            <v/>
          </cell>
          <cell r="AR251"/>
          <cell r="AS251" t="str">
            <v/>
          </cell>
          <cell r="AT251"/>
          <cell r="AU251"/>
          <cell r="AV251"/>
          <cell r="AW251">
            <v>2020</v>
          </cell>
          <cell r="AX251"/>
          <cell r="AY251" t="str">
            <v/>
          </cell>
          <cell r="AZ251" t="str">
            <v/>
          </cell>
          <cell r="BA251" t="str">
            <v/>
          </cell>
          <cell r="BB251"/>
          <cell r="BC251" t="str">
            <v/>
          </cell>
          <cell r="BD251" t="str">
            <v/>
          </cell>
          <cell r="BE251">
            <v>2021</v>
          </cell>
          <cell r="BF251"/>
          <cell r="BG251" t="str">
            <v/>
          </cell>
          <cell r="BH251" t="str">
            <v/>
          </cell>
          <cell r="BI251" t="str">
            <v/>
          </cell>
          <cell r="BJ251"/>
          <cell r="BK251" t="str">
            <v/>
          </cell>
          <cell r="BL251" t="str">
            <v/>
          </cell>
          <cell r="BM251">
            <v>2022</v>
          </cell>
          <cell r="BN251"/>
          <cell r="BO251" t="str">
            <v/>
          </cell>
          <cell r="BP251" t="str">
            <v/>
          </cell>
          <cell r="BQ251" t="str">
            <v/>
          </cell>
          <cell r="BR251"/>
          <cell r="BS251" t="str">
            <v/>
          </cell>
          <cell r="BT251" t="str">
            <v/>
          </cell>
          <cell r="BU251" t="str">
            <v/>
          </cell>
          <cell r="BV251" t="str">
            <v/>
          </cell>
          <cell r="BW251" t="str">
            <v/>
          </cell>
          <cell r="BX251"/>
          <cell r="BY251">
            <v>2019</v>
          </cell>
          <cell r="BZ251">
            <v>5060</v>
          </cell>
          <cell r="CA251">
            <v>5060</v>
          </cell>
          <cell r="CB251"/>
          <cell r="CC251"/>
          <cell r="CD251">
            <v>2022</v>
          </cell>
          <cell r="CE251">
            <v>4908</v>
          </cell>
          <cell r="CF251">
            <v>3</v>
          </cell>
          <cell r="CG251">
            <v>4908</v>
          </cell>
          <cell r="CH251">
            <v>3</v>
          </cell>
          <cell r="CI251"/>
          <cell r="CJ251" t="str">
            <v/>
          </cell>
          <cell r="CK251"/>
          <cell r="CL251">
            <v>2020</v>
          </cell>
          <cell r="CM251">
            <v>5437</v>
          </cell>
        </row>
        <row r="252">
          <cell r="B252" t="str">
            <v>321</v>
          </cell>
          <cell r="C252" t="str">
            <v>株式会社サイゼリヤ</v>
          </cell>
          <cell r="D252">
            <v>2020</v>
          </cell>
          <cell r="E252" t="str">
            <v>1号</v>
          </cell>
          <cell r="F252">
            <v>1076321</v>
          </cell>
          <cell r="G252">
            <v>1076321</v>
          </cell>
          <cell r="H252">
            <v>44751</v>
          </cell>
          <cell r="I252" t="str">
            <v>埼玉県吉川市旭２番地５</v>
          </cell>
          <cell r="J252" t="str">
            <v>株式会社サイゼリヤ</v>
          </cell>
          <cell r="K252" t="str">
            <v>代表取締役　正垣泰彦</v>
          </cell>
          <cell r="L252" t="str">
            <v>株式会社サイゼリヤ</v>
          </cell>
          <cell r="M252" t="str">
            <v>代表取締役　正垣泰彦</v>
          </cell>
          <cell r="N252" t="str">
            <v>埼玉県吉川市旭２番地５</v>
          </cell>
          <cell r="O252" t="str">
            <v>Ｍ 宿泊業、飲食サービス業</v>
          </cell>
          <cell r="P252" t="str">
            <v>７６ 飲食店</v>
          </cell>
          <cell r="Q252" t="str">
            <v>1号</v>
          </cell>
          <cell r="R252"/>
          <cell r="S252"/>
          <cell r="T252"/>
          <cell r="U252">
            <v>2328.905886</v>
          </cell>
          <cell r="V252">
            <v>57</v>
          </cell>
          <cell r="W252">
            <v>0</v>
          </cell>
          <cell r="X252"/>
          <cell r="Y252">
            <v>2020</v>
          </cell>
          <cell r="Z252">
            <v>2022</v>
          </cell>
          <cell r="AA252">
            <v>2021</v>
          </cell>
          <cell r="AB252"/>
          <cell r="AC252"/>
          <cell r="AD252" t="str">
            <v>有</v>
          </cell>
          <cell r="AE252" t="str">
            <v>サイゼリヤ吉川本社受付</v>
          </cell>
          <cell r="AF252" t="str">
            <v>埼玉県吉川市旭２番地５</v>
          </cell>
          <cell r="AG252" t="str">
            <v>平日９時～１７時</v>
          </cell>
          <cell r="AH252"/>
          <cell r="AI252"/>
          <cell r="AJ252">
            <v>2019</v>
          </cell>
          <cell r="AK252">
            <v>4909</v>
          </cell>
          <cell r="AL252">
            <v>4807</v>
          </cell>
          <cell r="AM252"/>
          <cell r="AN252"/>
          <cell r="AO252">
            <v>2022</v>
          </cell>
          <cell r="AP252">
            <v>4764</v>
          </cell>
          <cell r="AQ252">
            <v>2.95</v>
          </cell>
          <cell r="AR252">
            <v>4665</v>
          </cell>
          <cell r="AS252">
            <v>2.95</v>
          </cell>
          <cell r="AT252"/>
          <cell r="AU252"/>
          <cell r="AV252"/>
          <cell r="AW252">
            <v>2020</v>
          </cell>
          <cell r="AX252">
            <v>4176</v>
          </cell>
          <cell r="AY252">
            <v>14.93</v>
          </cell>
          <cell r="AZ252">
            <v>3981</v>
          </cell>
          <cell r="BA252">
            <v>17.18</v>
          </cell>
          <cell r="BB252"/>
          <cell r="BC252" t="str">
            <v/>
          </cell>
          <cell r="BD252" t="str">
            <v/>
          </cell>
          <cell r="BE252">
            <v>2021</v>
          </cell>
          <cell r="BF252">
            <v>4157</v>
          </cell>
          <cell r="BG252">
            <v>15.31</v>
          </cell>
          <cell r="BH252">
            <v>4077</v>
          </cell>
          <cell r="BI252">
            <v>15.18</v>
          </cell>
          <cell r="BJ252"/>
          <cell r="BK252" t="str">
            <v/>
          </cell>
          <cell r="BL252" t="str">
            <v/>
          </cell>
          <cell r="BM252">
            <v>2022</v>
          </cell>
          <cell r="BN252"/>
          <cell r="BO252" t="str">
            <v/>
          </cell>
          <cell r="BP252" t="str">
            <v/>
          </cell>
          <cell r="BQ252" t="str">
            <v/>
          </cell>
          <cell r="BR252"/>
          <cell r="BS252" t="str">
            <v/>
          </cell>
          <cell r="BT252" t="str">
            <v/>
          </cell>
          <cell r="BU252" t="str">
            <v>目標を下回った</v>
          </cell>
          <cell r="BV252" t="str">
            <v>なし</v>
          </cell>
          <cell r="BW252" t="str">
            <v>ほぼ変動無し</v>
          </cell>
          <cell r="BX252" t="str">
            <v>昨年度同様、新型コロナの影響を受け、営業時間の変更など事業活動量が不安定
事業所59→57に減少</v>
          </cell>
          <cell r="BY252">
            <v>2019</v>
          </cell>
          <cell r="BZ252"/>
          <cell r="CA252"/>
          <cell r="CB252"/>
          <cell r="CC252"/>
          <cell r="CD252">
            <v>2022</v>
          </cell>
          <cell r="CE252"/>
          <cell r="CF252" t="str">
            <v/>
          </cell>
          <cell r="CG252"/>
          <cell r="CH252" t="str">
            <v/>
          </cell>
          <cell r="CI252"/>
          <cell r="CJ252" t="str">
            <v/>
          </cell>
          <cell r="CK252"/>
          <cell r="CL252">
            <v>2020</v>
          </cell>
          <cell r="CM252"/>
        </row>
        <row r="253">
          <cell r="B253" t="str">
            <v>322</v>
          </cell>
          <cell r="C253" t="str">
            <v>日本通運株式会社</v>
          </cell>
          <cell r="D253">
            <v>2020</v>
          </cell>
          <cell r="E253" t="str">
            <v>3号</v>
          </cell>
          <cell r="F253">
            <v>3044322</v>
          </cell>
          <cell r="G253">
            <v>3044322</v>
          </cell>
          <cell r="H253">
            <v>44770</v>
          </cell>
          <cell r="I253" t="str">
            <v>横浜市中区尾上町5-78</v>
          </cell>
          <cell r="J253" t="str">
            <v>日本通運株式会社</v>
          </cell>
          <cell r="K253" t="str">
            <v>横浜支店　支店長　　東　順治</v>
          </cell>
          <cell r="L253" t="str">
            <v>日本通運株式会社</v>
          </cell>
          <cell r="M253" t="str">
            <v>代表取締役　齋藤　充</v>
          </cell>
          <cell r="N253" t="str">
            <v>東京都千代田区神田和泉町２番地</v>
          </cell>
          <cell r="O253" t="str">
            <v>Ｈ 運輸業、郵便業</v>
          </cell>
          <cell r="P253" t="str">
            <v>４４ 道路貨物運送業</v>
          </cell>
          <cell r="Q253"/>
          <cell r="R253"/>
          <cell r="S253" t="str">
            <v>3号</v>
          </cell>
          <cell r="T253"/>
          <cell r="U253"/>
          <cell r="V253"/>
          <cell r="W253"/>
          <cell r="X253">
            <v>300</v>
          </cell>
          <cell r="Y253">
            <v>2020</v>
          </cell>
          <cell r="Z253">
            <v>2022</v>
          </cell>
          <cell r="AA253">
            <v>2021</v>
          </cell>
          <cell r="AB253"/>
          <cell r="AC253"/>
          <cell r="AD253" t="str">
            <v>有</v>
          </cell>
          <cell r="AE253" t="str">
            <v>日本通運株式会社横浜支店</v>
          </cell>
          <cell r="AF253" t="str">
            <v>神奈川県横浜市中区尾上町5-78</v>
          </cell>
          <cell r="AG253" t="str">
            <v>８：３０～１７：３０（平日）</v>
          </cell>
          <cell r="AH253"/>
          <cell r="AI253"/>
          <cell r="AJ253">
            <v>2019</v>
          </cell>
          <cell r="AK253"/>
          <cell r="AL253"/>
          <cell r="AM253"/>
          <cell r="AN253"/>
          <cell r="AO253">
            <v>2022</v>
          </cell>
          <cell r="AP253"/>
          <cell r="AQ253" t="str">
            <v/>
          </cell>
          <cell r="AR253"/>
          <cell r="AS253" t="str">
            <v/>
          </cell>
          <cell r="AT253"/>
          <cell r="AU253"/>
          <cell r="AV253"/>
          <cell r="AW253">
            <v>2020</v>
          </cell>
          <cell r="AX253"/>
          <cell r="AY253" t="str">
            <v/>
          </cell>
          <cell r="AZ253" t="str">
            <v/>
          </cell>
          <cell r="BA253" t="str">
            <v/>
          </cell>
          <cell r="BB253"/>
          <cell r="BC253" t="str">
            <v/>
          </cell>
          <cell r="BD253" t="str">
            <v/>
          </cell>
          <cell r="BE253">
            <v>2021</v>
          </cell>
          <cell r="BF253"/>
          <cell r="BG253" t="str">
            <v/>
          </cell>
          <cell r="BH253" t="str">
            <v/>
          </cell>
          <cell r="BI253" t="str">
            <v/>
          </cell>
          <cell r="BJ253"/>
          <cell r="BK253" t="str">
            <v/>
          </cell>
          <cell r="BL253" t="str">
            <v/>
          </cell>
          <cell r="BM253">
            <v>2022</v>
          </cell>
          <cell r="BN253"/>
          <cell r="BO253" t="str">
            <v/>
          </cell>
          <cell r="BP253" t="str">
            <v/>
          </cell>
          <cell r="BQ253" t="str">
            <v/>
          </cell>
          <cell r="BR253"/>
          <cell r="BS253" t="str">
            <v/>
          </cell>
          <cell r="BT253" t="str">
            <v/>
          </cell>
          <cell r="BU253" t="str">
            <v/>
          </cell>
          <cell r="BV253" t="str">
            <v/>
          </cell>
          <cell r="BW253" t="str">
            <v/>
          </cell>
          <cell r="BX253"/>
          <cell r="BY253">
            <v>2019</v>
          </cell>
          <cell r="BZ253">
            <v>2396</v>
          </cell>
          <cell r="CA253">
            <v>2396</v>
          </cell>
          <cell r="CB253"/>
          <cell r="CC253"/>
          <cell r="CD253">
            <v>2022</v>
          </cell>
          <cell r="CE253">
            <v>2324</v>
          </cell>
          <cell r="CF253">
            <v>3</v>
          </cell>
          <cell r="CG253">
            <v>2324</v>
          </cell>
          <cell r="CH253">
            <v>3</v>
          </cell>
          <cell r="CI253"/>
          <cell r="CJ253" t="str">
            <v/>
          </cell>
          <cell r="CK253"/>
          <cell r="CL253">
            <v>2020</v>
          </cell>
          <cell r="CM253">
            <v>1931</v>
          </cell>
        </row>
        <row r="254">
          <cell r="B254" t="str">
            <v>324</v>
          </cell>
          <cell r="C254" t="str">
            <v>株式会社カメガヤ</v>
          </cell>
          <cell r="D254">
            <v>2020</v>
          </cell>
          <cell r="E254" t="str">
            <v>1号</v>
          </cell>
          <cell r="F254">
            <v>1060324</v>
          </cell>
          <cell r="G254">
            <v>1060324</v>
          </cell>
          <cell r="H254">
            <v>44838</v>
          </cell>
          <cell r="I254" t="str">
            <v>神奈川県横浜市港北区新横浜3-9-18
新横浜TECHビルA館8階</v>
          </cell>
          <cell r="J254" t="str">
            <v>株式会社カメガヤ</v>
          </cell>
          <cell r="K254" t="str">
            <v>代表取締役  亀ヶ谷　博之</v>
          </cell>
          <cell r="L254" t="str">
            <v>株式会社カメガヤ</v>
          </cell>
          <cell r="M254" t="str">
            <v>代表取締役  亀ヶ谷　博之</v>
          </cell>
          <cell r="N254" t="str">
            <v>神奈川県横浜市港北区新横浜3-9-18新横浜TECHビルA館8階</v>
          </cell>
          <cell r="O254" t="str">
            <v>Ｉ 卸売・小売業</v>
          </cell>
          <cell r="P254" t="str">
            <v>６０ その他の小売業</v>
          </cell>
          <cell r="Q254" t="str">
            <v>1号</v>
          </cell>
          <cell r="R254"/>
          <cell r="S254"/>
          <cell r="T254"/>
          <cell r="U254">
            <v>4139</v>
          </cell>
          <cell r="V254">
            <v>70</v>
          </cell>
          <cell r="W254">
            <v>0</v>
          </cell>
          <cell r="X254"/>
          <cell r="Y254">
            <v>2020</v>
          </cell>
          <cell r="Z254">
            <v>2022</v>
          </cell>
          <cell r="AA254">
            <v>2021</v>
          </cell>
          <cell r="AB254"/>
          <cell r="AC254"/>
          <cell r="AD254" t="str">
            <v>有</v>
          </cell>
          <cell r="AE254" t="str">
            <v>株式会社カメガヤ TECHﾋﾞﾙｵﾌｨｽ</v>
          </cell>
          <cell r="AF254" t="str">
            <v>神奈川県横浜市港北区新横浜3-9-18 新横浜TECHﾋﾞﾙA館 8F</v>
          </cell>
          <cell r="AG254" t="str">
            <v>9：30～18：00</v>
          </cell>
          <cell r="AH254"/>
          <cell r="AI254"/>
          <cell r="AJ254">
            <v>2019</v>
          </cell>
          <cell r="AK254">
            <v>6921</v>
          </cell>
          <cell r="AL254">
            <v>6732</v>
          </cell>
          <cell r="AM254">
            <v>0.44</v>
          </cell>
          <cell r="AN254" t="str">
            <v>坪</v>
          </cell>
          <cell r="AO254">
            <v>2022</v>
          </cell>
          <cell r="AP254">
            <v>6713.33</v>
          </cell>
          <cell r="AQ254">
            <v>3</v>
          </cell>
          <cell r="AR254">
            <v>6530.04</v>
          </cell>
          <cell r="AS254">
            <v>3</v>
          </cell>
          <cell r="AT254">
            <v>0.42680000000000001</v>
          </cell>
          <cell r="AU254" t="str">
            <v>坪</v>
          </cell>
          <cell r="AV254">
            <v>3</v>
          </cell>
          <cell r="AW254">
            <v>2020</v>
          </cell>
          <cell r="AX254">
            <v>7380</v>
          </cell>
          <cell r="AY254">
            <v>-6.64</v>
          </cell>
          <cell r="AZ254">
            <v>6978</v>
          </cell>
          <cell r="BA254">
            <v>-3.66</v>
          </cell>
          <cell r="BB254">
            <v>0.46</v>
          </cell>
          <cell r="BC254" t="str">
            <v>坪</v>
          </cell>
          <cell r="BD254">
            <v>-4.55</v>
          </cell>
          <cell r="BE254">
            <v>2021</v>
          </cell>
          <cell r="BF254">
            <v>7270</v>
          </cell>
          <cell r="BG254">
            <v>-5.05</v>
          </cell>
          <cell r="BH254">
            <v>7209</v>
          </cell>
          <cell r="BI254">
            <v>-7.09</v>
          </cell>
          <cell r="BJ254">
            <v>0.47</v>
          </cell>
          <cell r="BK254" t="str">
            <v>坪</v>
          </cell>
          <cell r="BL254">
            <v>-6.82</v>
          </cell>
          <cell r="BM254">
            <v>2022</v>
          </cell>
          <cell r="BN254"/>
          <cell r="BO254" t="str">
            <v/>
          </cell>
          <cell r="BP254" t="str">
            <v/>
          </cell>
          <cell r="BQ254" t="str">
            <v/>
          </cell>
          <cell r="BR254"/>
          <cell r="BS254" t="str">
            <v/>
          </cell>
          <cell r="BT254" t="str">
            <v/>
          </cell>
          <cell r="BU254" t="str">
            <v>目標を下回った</v>
          </cell>
          <cell r="BV254" t="str">
            <v>なし</v>
          </cell>
          <cell r="BW254" t="str">
            <v>増</v>
          </cell>
          <cell r="BX254" t="str">
            <v>市内の設備の老朽化と営業時間の増加の為、排出量増。</v>
          </cell>
          <cell r="BY254">
            <v>2019</v>
          </cell>
          <cell r="BZ254"/>
          <cell r="CA254"/>
          <cell r="CB254"/>
          <cell r="CC254"/>
          <cell r="CD254">
            <v>2022</v>
          </cell>
          <cell r="CE254"/>
          <cell r="CF254" t="str">
            <v/>
          </cell>
          <cell r="CG254"/>
          <cell r="CH254" t="str">
            <v/>
          </cell>
          <cell r="CI254"/>
          <cell r="CJ254" t="str">
            <v/>
          </cell>
          <cell r="CK254"/>
          <cell r="CL254">
            <v>2020</v>
          </cell>
          <cell r="CM254"/>
        </row>
        <row r="255">
          <cell r="B255" t="str">
            <v>325</v>
          </cell>
          <cell r="C255" t="str">
            <v>日本マクドナルド株式会社</v>
          </cell>
          <cell r="D255">
            <v>2020</v>
          </cell>
          <cell r="E255" t="str">
            <v>2号</v>
          </cell>
          <cell r="F255">
            <v>2076325</v>
          </cell>
          <cell r="G255">
            <v>2076325</v>
          </cell>
          <cell r="H255"/>
          <cell r="I255" t="str">
            <v>東京都新宿区西新宿六丁目５番１号</v>
          </cell>
          <cell r="J255" t="str">
            <v>日本マクドナルド株式会社</v>
          </cell>
          <cell r="K255" t="str">
            <v>代表取締役社長兼CEO　日色　保</v>
          </cell>
          <cell r="L255" t="str">
            <v>日本マクドナルド株式会社</v>
          </cell>
          <cell r="M255" t="str">
            <v>代表取締役社長兼CEO　日色 保</v>
          </cell>
          <cell r="N255" t="str">
            <v>東京都新宿区西新宿六丁目５番１号</v>
          </cell>
          <cell r="O255" t="str">
            <v>Ｍ 宿泊業、飲食サービス業</v>
          </cell>
          <cell r="P255" t="str">
            <v>７６ 飲食店</v>
          </cell>
          <cell r="Q255"/>
          <cell r="R255" t="str">
            <v>2号</v>
          </cell>
          <cell r="S255"/>
          <cell r="T255"/>
          <cell r="U255">
            <v>6016</v>
          </cell>
          <cell r="V255">
            <v>85</v>
          </cell>
          <cell r="W255">
            <v>0</v>
          </cell>
          <cell r="X255"/>
          <cell r="Y255">
            <v>2020</v>
          </cell>
          <cell r="Z255">
            <v>2022</v>
          </cell>
          <cell r="AA255">
            <v>2021</v>
          </cell>
          <cell r="AB255"/>
          <cell r="AC255"/>
          <cell r="AD255" t="str">
            <v>有</v>
          </cell>
          <cell r="AE255" t="str">
            <v>日本マクドナルド㈱　本社 サステナビリティ＆ESG部　03-6911-5750</v>
          </cell>
          <cell r="AF255" t="str">
            <v xml:space="preserve">東京都新宿区西新宿6-5-1　新宿アイランドタワー </v>
          </cell>
          <cell r="AG255" t="str">
            <v>10:30～16:00（予約を前提とする）</v>
          </cell>
          <cell r="AH255"/>
          <cell r="AI255"/>
          <cell r="AJ255">
            <v>2019</v>
          </cell>
          <cell r="AK255">
            <v>10844</v>
          </cell>
          <cell r="AL255">
            <v>10599</v>
          </cell>
          <cell r="AM255">
            <v>3.81</v>
          </cell>
          <cell r="AN255" t="str">
            <v>万回</v>
          </cell>
          <cell r="AO255">
            <v>2022</v>
          </cell>
          <cell r="AP255">
            <v>10519</v>
          </cell>
          <cell r="AQ255">
            <v>2.99</v>
          </cell>
          <cell r="AR255">
            <v>10281</v>
          </cell>
          <cell r="AS255">
            <v>3</v>
          </cell>
          <cell r="AT255">
            <v>3.69</v>
          </cell>
          <cell r="AU255" t="str">
            <v>万回</v>
          </cell>
          <cell r="AV255">
            <v>3.14</v>
          </cell>
          <cell r="AW255">
            <v>2020</v>
          </cell>
          <cell r="AX255">
            <v>10550</v>
          </cell>
          <cell r="AY255">
            <v>2.71</v>
          </cell>
          <cell r="AZ255">
            <v>10077</v>
          </cell>
          <cell r="BA255">
            <v>4.92</v>
          </cell>
          <cell r="BB255">
            <v>4.22</v>
          </cell>
          <cell r="BC255" t="str">
            <v>万回</v>
          </cell>
          <cell r="BD255">
            <v>-10.77</v>
          </cell>
          <cell r="BE255">
            <v>2021</v>
          </cell>
          <cell r="BF255">
            <v>10762</v>
          </cell>
          <cell r="BG255">
            <v>0.75</v>
          </cell>
          <cell r="BH255" t="str">
            <v/>
          </cell>
          <cell r="BI255" t="str">
            <v/>
          </cell>
          <cell r="BJ255">
            <v>3.81</v>
          </cell>
          <cell r="BK255" t="str">
            <v>万回</v>
          </cell>
          <cell r="BL255">
            <v>0</v>
          </cell>
          <cell r="BM255">
            <v>2022</v>
          </cell>
          <cell r="BN255"/>
          <cell r="BO255" t="str">
            <v/>
          </cell>
          <cell r="BP255" t="str">
            <v/>
          </cell>
          <cell r="BQ255" t="str">
            <v/>
          </cell>
          <cell r="BR255"/>
          <cell r="BS255" t="str">
            <v/>
          </cell>
          <cell r="BT255" t="str">
            <v/>
          </cell>
          <cell r="BU255" t="str">
            <v>目標を下回った</v>
          </cell>
          <cell r="BV255" t="str">
            <v>なし</v>
          </cell>
          <cell r="BW255" t="str">
            <v>増</v>
          </cell>
          <cell r="BX255" t="str">
            <v>店舗数増加(５店舗)、業績の増加もあり排出量は若干目標未達となった。原単位も若干目標に未達だが業績が更に増加すれば達成の見込み</v>
          </cell>
          <cell r="BY255">
            <v>2019</v>
          </cell>
          <cell r="BZ255"/>
          <cell r="CA255"/>
          <cell r="CB255"/>
          <cell r="CC255"/>
          <cell r="CD255">
            <v>2022</v>
          </cell>
          <cell r="CE255"/>
          <cell r="CF255" t="str">
            <v/>
          </cell>
          <cell r="CG255"/>
          <cell r="CH255" t="str">
            <v/>
          </cell>
          <cell r="CI255"/>
          <cell r="CJ255" t="str">
            <v/>
          </cell>
          <cell r="CK255"/>
          <cell r="CL255">
            <v>2020</v>
          </cell>
          <cell r="CM255"/>
        </row>
        <row r="256">
          <cell r="B256" t="str">
            <v>326</v>
          </cell>
          <cell r="C256" t="str">
            <v>セントラルスポーツ株式会社</v>
          </cell>
          <cell r="D256">
            <v>2020</v>
          </cell>
          <cell r="E256" t="str">
            <v>1号</v>
          </cell>
          <cell r="F256">
            <v>1080326</v>
          </cell>
          <cell r="G256">
            <v>1080326</v>
          </cell>
          <cell r="H256">
            <v>44771</v>
          </cell>
          <cell r="I256" t="str">
            <v>東京都中央区新川1-21-2茅場町ﾀﾜｰ</v>
          </cell>
          <cell r="J256" t="str">
            <v>セントラルスポーツ株式会社</v>
          </cell>
          <cell r="K256" t="str">
            <v>代表取締役　社長　　後藤　聖治</v>
          </cell>
          <cell r="L256" t="str">
            <v>セントラルスポーツ株式会社</v>
          </cell>
          <cell r="M256" t="str">
            <v>代表取締役　社長　　後藤　聖治</v>
          </cell>
          <cell r="N256" t="str">
            <v>東京都中央区新川1-21-2茅場町ﾀﾜｰ</v>
          </cell>
          <cell r="O256" t="str">
            <v>Ｎ 生活関連サービス業、娯楽業</v>
          </cell>
          <cell r="P256" t="str">
            <v>８０ 娯楽業</v>
          </cell>
          <cell r="Q256" t="str">
            <v>1号</v>
          </cell>
          <cell r="R256"/>
          <cell r="S256"/>
          <cell r="T256"/>
          <cell r="U256">
            <v>3341.4703164299999</v>
          </cell>
          <cell r="V256">
            <v>11</v>
          </cell>
          <cell r="W256">
            <v>1</v>
          </cell>
          <cell r="X256"/>
          <cell r="Y256">
            <v>2020</v>
          </cell>
          <cell r="Z256">
            <v>2022</v>
          </cell>
          <cell r="AA256">
            <v>2021</v>
          </cell>
          <cell r="AB256"/>
          <cell r="AC256"/>
          <cell r="AD256" t="str">
            <v>有</v>
          </cell>
          <cell r="AE256" t="str">
            <v>セントラルスポーツ株式会社　店舗開発部　</v>
          </cell>
          <cell r="AF256" t="str">
            <v>東京都中央区新川1-21-2茅場町タワー</v>
          </cell>
          <cell r="AG256" t="str">
            <v>営業日　10:00～5：30</v>
          </cell>
          <cell r="AH256"/>
          <cell r="AI256"/>
          <cell r="AJ256">
            <v>2019</v>
          </cell>
          <cell r="AK256">
            <v>7401</v>
          </cell>
          <cell r="AL256">
            <v>7295</v>
          </cell>
          <cell r="AM256">
            <v>212.59</v>
          </cell>
          <cell r="AN256" t="str">
            <v>千㎡</v>
          </cell>
          <cell r="AO256">
            <v>2022</v>
          </cell>
          <cell r="AP256">
            <v>7178.97</v>
          </cell>
          <cell r="AQ256">
            <v>3</v>
          </cell>
          <cell r="AR256">
            <v>7076.15</v>
          </cell>
          <cell r="AS256">
            <v>3</v>
          </cell>
          <cell r="AT256">
            <v>206.2123</v>
          </cell>
          <cell r="AU256" t="str">
            <v>千㎡</v>
          </cell>
          <cell r="AV256">
            <v>3</v>
          </cell>
          <cell r="AW256">
            <v>2020</v>
          </cell>
          <cell r="AX256">
            <v>5557</v>
          </cell>
          <cell r="AY256">
            <v>24.91</v>
          </cell>
          <cell r="AZ256">
            <v>5378</v>
          </cell>
          <cell r="BA256">
            <v>26.27</v>
          </cell>
          <cell r="BB256">
            <v>159.62</v>
          </cell>
          <cell r="BC256" t="str">
            <v>千㎡</v>
          </cell>
          <cell r="BD256">
            <v>24.91</v>
          </cell>
          <cell r="BE256">
            <v>2021</v>
          </cell>
          <cell r="BF256">
            <v>6295</v>
          </cell>
          <cell r="BG256">
            <v>14.94</v>
          </cell>
          <cell r="BH256">
            <v>6264</v>
          </cell>
          <cell r="BI256">
            <v>14.13</v>
          </cell>
          <cell r="BJ256">
            <v>180.82</v>
          </cell>
          <cell r="BK256" t="str">
            <v>千㎡</v>
          </cell>
          <cell r="BL256">
            <v>14.94</v>
          </cell>
          <cell r="BM256">
            <v>2022</v>
          </cell>
          <cell r="BN256"/>
          <cell r="BO256" t="str">
            <v/>
          </cell>
          <cell r="BP256" t="str">
            <v/>
          </cell>
          <cell r="BQ256" t="str">
            <v/>
          </cell>
          <cell r="BR256"/>
          <cell r="BS256" t="str">
            <v/>
          </cell>
          <cell r="BT256" t="str">
            <v/>
          </cell>
          <cell r="BU256" t="str">
            <v>目標を上回った</v>
          </cell>
          <cell r="BV256" t="str">
            <v>なし</v>
          </cell>
          <cell r="BW256" t="str">
            <v>減</v>
          </cell>
          <cell r="BX256" t="str">
            <v>コロナ対応によって各事業所の営業日数や営業時間が変動しその結果として削減した。</v>
          </cell>
          <cell r="BY256">
            <v>2019</v>
          </cell>
          <cell r="BZ256"/>
          <cell r="CA256"/>
          <cell r="CB256"/>
          <cell r="CC256"/>
          <cell r="CD256">
            <v>2022</v>
          </cell>
          <cell r="CE256"/>
          <cell r="CF256" t="str">
            <v/>
          </cell>
          <cell r="CG256"/>
          <cell r="CH256" t="str">
            <v/>
          </cell>
          <cell r="CI256"/>
          <cell r="CJ256" t="str">
            <v/>
          </cell>
          <cell r="CK256"/>
          <cell r="CL256">
            <v>2020</v>
          </cell>
          <cell r="CM256"/>
        </row>
        <row r="257">
          <cell r="B257" t="str">
            <v>327</v>
          </cell>
          <cell r="C257" t="str">
            <v>コナミスポーツ株式会社</v>
          </cell>
          <cell r="D257">
            <v>2020</v>
          </cell>
          <cell r="E257" t="str">
            <v>1号</v>
          </cell>
          <cell r="F257">
            <v>1080327</v>
          </cell>
          <cell r="G257">
            <v>1080327</v>
          </cell>
          <cell r="H257">
            <v>44763</v>
          </cell>
          <cell r="I257" t="str">
            <v>東京都品川区東品川4-10-1</v>
          </cell>
          <cell r="J257" t="str">
            <v>コナミスポーツ株式会社</v>
          </cell>
          <cell r="K257" t="str">
            <v>代表取締役社長　室田 健志</v>
          </cell>
          <cell r="L257" t="str">
            <v>コナミスポーツ株式会社</v>
          </cell>
          <cell r="M257" t="str">
            <v>代表取締役社長　室田 健志</v>
          </cell>
          <cell r="N257" t="str">
            <v>東京都品川区東品川4-10-1</v>
          </cell>
          <cell r="O257" t="str">
            <v>Ｎ 生活関連サービス業、娯楽業</v>
          </cell>
          <cell r="P257" t="str">
            <v>８０ 娯楽業</v>
          </cell>
          <cell r="Q257" t="str">
            <v>1号</v>
          </cell>
          <cell r="R257"/>
          <cell r="S257"/>
          <cell r="T257"/>
          <cell r="U257">
            <v>2238.7398574020003</v>
          </cell>
          <cell r="V257">
            <v>7</v>
          </cell>
          <cell r="W257">
            <v>0</v>
          </cell>
          <cell r="X257"/>
          <cell r="Y257">
            <v>2020</v>
          </cell>
          <cell r="Z257">
            <v>2022</v>
          </cell>
          <cell r="AA257">
            <v>2021</v>
          </cell>
          <cell r="AB257" t="str">
            <v>有</v>
          </cell>
          <cell r="AC257" t="str">
            <v>https://www.konami.com/socialsupport/ja/environmental/globalwarming.html</v>
          </cell>
          <cell r="AD257"/>
          <cell r="AE257"/>
          <cell r="AF257"/>
          <cell r="AG257"/>
          <cell r="AH257"/>
          <cell r="AI257"/>
          <cell r="AJ257">
            <v>2019</v>
          </cell>
          <cell r="AK257">
            <v>5927</v>
          </cell>
          <cell r="AL257">
            <v>5870</v>
          </cell>
          <cell r="AM257"/>
          <cell r="AN257"/>
          <cell r="AO257">
            <v>2022</v>
          </cell>
          <cell r="AP257">
            <v>5749</v>
          </cell>
          <cell r="AQ257">
            <v>3</v>
          </cell>
          <cell r="AR257">
            <v>5694</v>
          </cell>
          <cell r="AS257">
            <v>2.99</v>
          </cell>
          <cell r="AT257"/>
          <cell r="AU257"/>
          <cell r="AV257"/>
          <cell r="AW257">
            <v>2020</v>
          </cell>
          <cell r="AX257">
            <v>4462</v>
          </cell>
          <cell r="AY257">
            <v>24.71</v>
          </cell>
          <cell r="AZ257">
            <v>4330</v>
          </cell>
          <cell r="BA257">
            <v>26.23</v>
          </cell>
          <cell r="BB257"/>
          <cell r="BC257" t="str">
            <v/>
          </cell>
          <cell r="BD257" t="str">
            <v/>
          </cell>
          <cell r="BE257">
            <v>2021</v>
          </cell>
          <cell r="BF257">
            <v>4108</v>
          </cell>
          <cell r="BG257">
            <v>30.69</v>
          </cell>
          <cell r="BH257">
            <v>4008</v>
          </cell>
          <cell r="BI257">
            <v>31.72</v>
          </cell>
          <cell r="BJ257"/>
          <cell r="BK257" t="str">
            <v/>
          </cell>
          <cell r="BL257" t="str">
            <v/>
          </cell>
          <cell r="BM257">
            <v>2022</v>
          </cell>
          <cell r="BN257"/>
          <cell r="BO257" t="str">
            <v/>
          </cell>
          <cell r="BP257" t="str">
            <v/>
          </cell>
          <cell r="BQ257" t="str">
            <v/>
          </cell>
          <cell r="BR257"/>
          <cell r="BS257" t="str">
            <v/>
          </cell>
          <cell r="BT257" t="str">
            <v/>
          </cell>
          <cell r="BU257" t="str">
            <v>目標を上回った</v>
          </cell>
          <cell r="BV257" t="str">
            <v>なし</v>
          </cell>
          <cell r="BW257" t="str">
            <v>減</v>
          </cell>
          <cell r="BX257" t="str">
            <v>・緊急事態宣言緩和、総営業時間増…前年は約85％
・たまプラーザ支店、全館LED化
・青葉台支店閉店
・省エネ取り組み推進</v>
          </cell>
          <cell r="BY257">
            <v>2019</v>
          </cell>
          <cell r="BZ257"/>
          <cell r="CA257"/>
          <cell r="CB257"/>
          <cell r="CC257"/>
          <cell r="CD257">
            <v>2022</v>
          </cell>
          <cell r="CE257"/>
          <cell r="CF257" t="str">
            <v/>
          </cell>
          <cell r="CG257"/>
          <cell r="CH257" t="str">
            <v/>
          </cell>
          <cell r="CI257"/>
          <cell r="CJ257" t="str">
            <v/>
          </cell>
          <cell r="CK257"/>
          <cell r="CL257">
            <v>2020</v>
          </cell>
          <cell r="CM257"/>
        </row>
        <row r="258">
          <cell r="B258" t="str">
            <v>328</v>
          </cell>
          <cell r="C258" t="str">
            <v>株式会社ティップネス</v>
          </cell>
          <cell r="D258">
            <v>2020</v>
          </cell>
          <cell r="E258" t="str">
            <v>任意</v>
          </cell>
          <cell r="F258">
            <v>1080328</v>
          </cell>
          <cell r="G258">
            <v>1080328</v>
          </cell>
          <cell r="H258">
            <v>44771</v>
          </cell>
          <cell r="I258" t="str">
            <v>東京都港区三田3-13-16三田43MTビル14F</v>
          </cell>
          <cell r="J258" t="str">
            <v>株式会社ティップネス</v>
          </cell>
          <cell r="K258" t="str">
            <v>代表取締役社長  酒巻　和也</v>
          </cell>
          <cell r="L258" t="str">
            <v>株式会社ティップネス</v>
          </cell>
          <cell r="M258" t="str">
            <v>代表取締役社長  酒巻　和也</v>
          </cell>
          <cell r="N258" t="str">
            <v>東京都港区三田3-13-16三田43MTビル14F</v>
          </cell>
          <cell r="O258" t="str">
            <v>Ｎ 生活関連サービス業、娯楽業</v>
          </cell>
          <cell r="P258" t="str">
            <v>８０ 娯楽業</v>
          </cell>
          <cell r="Q258"/>
          <cell r="R258"/>
          <cell r="S258"/>
          <cell r="T258" t="str">
            <v>任意</v>
          </cell>
          <cell r="U258">
            <v>1456</v>
          </cell>
          <cell r="V258">
            <v>11</v>
          </cell>
          <cell r="W258">
            <v>0</v>
          </cell>
          <cell r="X258"/>
          <cell r="Y258">
            <v>2020</v>
          </cell>
          <cell r="Z258">
            <v>2022</v>
          </cell>
          <cell r="AA258">
            <v>2021</v>
          </cell>
          <cell r="AB258"/>
          <cell r="AC258"/>
          <cell r="AD258" t="str">
            <v>有</v>
          </cell>
          <cell r="AE258" t="str">
            <v>株式会社ティップネス　開発部</v>
          </cell>
          <cell r="AF258" t="str">
            <v>東京都港区三田3-13-16三田43MTビル14F</v>
          </cell>
          <cell r="AG258" t="str">
            <v>AM10:00～PM5:00（土日・祝日を除く）</v>
          </cell>
          <cell r="AH258"/>
          <cell r="AI258"/>
          <cell r="AJ258">
            <v>2019</v>
          </cell>
          <cell r="AK258">
            <v>2701</v>
          </cell>
          <cell r="AL258">
            <v>2734</v>
          </cell>
          <cell r="AM258">
            <v>142.41999999999999</v>
          </cell>
          <cell r="AN258" t="str">
            <v>千m2</v>
          </cell>
          <cell r="AO258">
            <v>2022</v>
          </cell>
          <cell r="AP258">
            <v>2620</v>
          </cell>
          <cell r="AQ258">
            <v>2.99</v>
          </cell>
          <cell r="AR258">
            <v>2652</v>
          </cell>
          <cell r="AS258">
            <v>2.99</v>
          </cell>
          <cell r="AT258">
            <v>138.15</v>
          </cell>
          <cell r="AU258" t="str">
            <v>千m2</v>
          </cell>
          <cell r="AV258">
            <v>2.99</v>
          </cell>
          <cell r="AW258">
            <v>2020</v>
          </cell>
          <cell r="AX258">
            <v>2474</v>
          </cell>
          <cell r="AY258">
            <v>8.4</v>
          </cell>
          <cell r="AZ258">
            <v>2403</v>
          </cell>
          <cell r="BA258">
            <v>12.1</v>
          </cell>
          <cell r="BB258">
            <v>129.76</v>
          </cell>
          <cell r="BC258" t="str">
            <v>千m2</v>
          </cell>
          <cell r="BD258">
            <v>8.8800000000000008</v>
          </cell>
          <cell r="BE258">
            <v>2021</v>
          </cell>
          <cell r="BF258">
            <v>2625</v>
          </cell>
          <cell r="BG258">
            <v>2.81</v>
          </cell>
          <cell r="BH258">
            <v>2612</v>
          </cell>
          <cell r="BI258">
            <v>4.46</v>
          </cell>
          <cell r="BJ258">
            <v>137.66999999999999</v>
          </cell>
          <cell r="BK258" t="str">
            <v>千m2</v>
          </cell>
          <cell r="BL258">
            <v>3.33</v>
          </cell>
          <cell r="BM258">
            <v>2022</v>
          </cell>
          <cell r="BN258"/>
          <cell r="BO258" t="str">
            <v/>
          </cell>
          <cell r="BP258" t="str">
            <v/>
          </cell>
          <cell r="BQ258" t="str">
            <v/>
          </cell>
          <cell r="BR258"/>
          <cell r="BS258" t="str">
            <v/>
          </cell>
          <cell r="BT258" t="str">
            <v/>
          </cell>
          <cell r="BU258" t="str">
            <v>おおむね目標通り</v>
          </cell>
          <cell r="BV258" t="str">
            <v>なし</v>
          </cell>
          <cell r="BW258" t="str">
            <v>ほぼ変動無し</v>
          </cell>
          <cell r="BX258" t="str">
            <v>基準年度に比べ来館者数が減った影響で、前年比ではCO2排出量が増となったが、基準年度よりも年1％の削減を設備の更新等を行っている関係で目標通りに進められた。</v>
          </cell>
          <cell r="BY258">
            <v>2019</v>
          </cell>
          <cell r="BZ258"/>
          <cell r="CA258"/>
          <cell r="CB258"/>
          <cell r="CC258"/>
          <cell r="CD258">
            <v>2022</v>
          </cell>
          <cell r="CE258"/>
          <cell r="CF258" t="str">
            <v/>
          </cell>
          <cell r="CG258"/>
          <cell r="CH258" t="str">
            <v/>
          </cell>
          <cell r="CI258"/>
          <cell r="CJ258" t="str">
            <v/>
          </cell>
          <cell r="CK258"/>
          <cell r="CL258">
            <v>2020</v>
          </cell>
          <cell r="CM258"/>
        </row>
        <row r="259">
          <cell r="B259" t="str">
            <v>329</v>
          </cell>
          <cell r="C259" t="str">
            <v>西濃運輸株式会社</v>
          </cell>
          <cell r="D259">
            <v>2020</v>
          </cell>
          <cell r="E259" t="str">
            <v>3号</v>
          </cell>
          <cell r="F259">
            <v>3044329</v>
          </cell>
          <cell r="G259">
            <v>3044329</v>
          </cell>
          <cell r="H259">
            <v>44863</v>
          </cell>
          <cell r="I259" t="str">
            <v>岐阜県大垣市田口町１番地</v>
          </cell>
          <cell r="J259" t="str">
            <v>西濃運輸株式会社</v>
          </cell>
          <cell r="K259" t="str">
            <v>取締役社長　小寺　康久</v>
          </cell>
          <cell r="L259" t="str">
            <v>西濃運輸株式会社</v>
          </cell>
          <cell r="M259" t="str">
            <v>取締役社長　小寺　康久</v>
          </cell>
          <cell r="N259" t="str">
            <v>岐阜県大垣市田口町１番地</v>
          </cell>
          <cell r="O259" t="str">
            <v>Ｈ 運輸業、郵便業</v>
          </cell>
          <cell r="P259" t="str">
            <v>４４ 道路貨物運送業</v>
          </cell>
          <cell r="Q259"/>
          <cell r="R259"/>
          <cell r="S259" t="str">
            <v>3号</v>
          </cell>
          <cell r="T259"/>
          <cell r="U259"/>
          <cell r="V259"/>
          <cell r="W259"/>
          <cell r="X259">
            <v>305</v>
          </cell>
          <cell r="Y259">
            <v>2020</v>
          </cell>
          <cell r="Z259">
            <v>2022</v>
          </cell>
          <cell r="AA259">
            <v>2021</v>
          </cell>
          <cell r="AB259"/>
          <cell r="AC259"/>
          <cell r="AD259" t="str">
            <v>有</v>
          </cell>
          <cell r="AE259" t="str">
            <v>西濃運輸株式会社　総務課</v>
          </cell>
          <cell r="AF259" t="str">
            <v>岐阜県大垣市田口町１番地</v>
          </cell>
          <cell r="AG259" t="str">
            <v>平日午前８時～午後５時</v>
          </cell>
          <cell r="AH259"/>
          <cell r="AI259"/>
          <cell r="AJ259">
            <v>2019</v>
          </cell>
          <cell r="AK259"/>
          <cell r="AL259"/>
          <cell r="AM259"/>
          <cell r="AN259"/>
          <cell r="AO259">
            <v>2022</v>
          </cell>
          <cell r="AP259"/>
          <cell r="AQ259" t="str">
            <v/>
          </cell>
          <cell r="AR259"/>
          <cell r="AS259" t="str">
            <v/>
          </cell>
          <cell r="AT259"/>
          <cell r="AU259"/>
          <cell r="AV259"/>
          <cell r="AW259">
            <v>2020</v>
          </cell>
          <cell r="AX259"/>
          <cell r="AY259" t="str">
            <v/>
          </cell>
          <cell r="AZ259" t="str">
            <v/>
          </cell>
          <cell r="BA259" t="str">
            <v/>
          </cell>
          <cell r="BB259"/>
          <cell r="BC259" t="str">
            <v/>
          </cell>
          <cell r="BD259" t="str">
            <v/>
          </cell>
          <cell r="BE259">
            <v>2021</v>
          </cell>
          <cell r="BF259"/>
          <cell r="BG259" t="str">
            <v/>
          </cell>
          <cell r="BH259" t="str">
            <v/>
          </cell>
          <cell r="BI259" t="str">
            <v/>
          </cell>
          <cell r="BJ259"/>
          <cell r="BK259" t="str">
            <v/>
          </cell>
          <cell r="BL259" t="str">
            <v/>
          </cell>
          <cell r="BM259">
            <v>2022</v>
          </cell>
          <cell r="BN259"/>
          <cell r="BO259" t="str">
            <v/>
          </cell>
          <cell r="BP259" t="str">
            <v/>
          </cell>
          <cell r="BQ259" t="str">
            <v/>
          </cell>
          <cell r="BR259"/>
          <cell r="BS259" t="str">
            <v/>
          </cell>
          <cell r="BT259" t="str">
            <v/>
          </cell>
          <cell r="BU259" t="str">
            <v/>
          </cell>
          <cell r="BV259" t="str">
            <v/>
          </cell>
          <cell r="BW259" t="str">
            <v/>
          </cell>
          <cell r="BX259"/>
          <cell r="BY259">
            <v>2019</v>
          </cell>
          <cell r="BZ259">
            <v>2785</v>
          </cell>
          <cell r="CA259">
            <v>2785</v>
          </cell>
          <cell r="CB259"/>
          <cell r="CC259"/>
          <cell r="CD259">
            <v>2022</v>
          </cell>
          <cell r="CE259">
            <v>2702</v>
          </cell>
          <cell r="CF259">
            <v>2.98</v>
          </cell>
          <cell r="CG259">
            <v>2702</v>
          </cell>
          <cell r="CH259">
            <v>2.98</v>
          </cell>
          <cell r="CI259"/>
          <cell r="CJ259" t="str">
            <v/>
          </cell>
          <cell r="CK259"/>
          <cell r="CL259">
            <v>2020</v>
          </cell>
          <cell r="CM259">
            <v>2692</v>
          </cell>
        </row>
        <row r="260">
          <cell r="B260" t="str">
            <v>330</v>
          </cell>
          <cell r="C260" t="str">
            <v>株式会社ゼンショーホールディングス</v>
          </cell>
          <cell r="D260">
            <v>2020</v>
          </cell>
          <cell r="E260" t="str">
            <v>1号</v>
          </cell>
          <cell r="F260">
            <v>1076330</v>
          </cell>
          <cell r="G260">
            <v>1076330</v>
          </cell>
          <cell r="H260"/>
          <cell r="I260" t="str">
            <v>東京都港区港南2-18-1 
JR品川イーストビル</v>
          </cell>
          <cell r="J260" t="str">
            <v>株式会社ゼンショーホールディングス</v>
          </cell>
          <cell r="K260" t="str">
            <v>代表取締役社長　小川　賢太郎</v>
          </cell>
          <cell r="L260" t="str">
            <v>株式会社ゼンショーホールディングス</v>
          </cell>
          <cell r="M260" t="str">
            <v>代表取締役社長　小川　賢太郎</v>
          </cell>
          <cell r="N260" t="str">
            <v>東京都港区港南2-18-1　JR品川イーストビル</v>
          </cell>
          <cell r="O260" t="str">
            <v>Ｍ 宿泊業、飲食サービス業</v>
          </cell>
          <cell r="P260" t="str">
            <v>７６ 飲食店</v>
          </cell>
          <cell r="Q260" t="str">
            <v>1号</v>
          </cell>
          <cell r="R260"/>
          <cell r="S260"/>
          <cell r="T260"/>
          <cell r="U260">
            <v>4582.1106766875173</v>
          </cell>
          <cell r="V260">
            <v>124</v>
          </cell>
          <cell r="W260">
            <v>0</v>
          </cell>
          <cell r="X260"/>
          <cell r="Y260">
            <v>2020</v>
          </cell>
          <cell r="Z260">
            <v>2022</v>
          </cell>
          <cell r="AA260">
            <v>2021</v>
          </cell>
          <cell r="AB260"/>
          <cell r="AC260"/>
          <cell r="AD260" t="str">
            <v>有</v>
          </cell>
          <cell r="AE260" t="str">
            <v>グループ建設本部　グループ保全部</v>
          </cell>
          <cell r="AF260" t="str">
            <v>東京都港区港南2-18-1　JR品川イーストビル８Ｆ受付</v>
          </cell>
          <cell r="AG260" t="str">
            <v>月曜日から金曜日(国民の祝日　年末年始は除く）9：00～16：00</v>
          </cell>
          <cell r="AH260"/>
          <cell r="AI260"/>
          <cell r="AJ260">
            <v>2019</v>
          </cell>
          <cell r="AK260">
            <v>9381</v>
          </cell>
          <cell r="AL260">
            <v>9163</v>
          </cell>
          <cell r="AM260">
            <v>0.72</v>
          </cell>
          <cell r="AN260" t="str">
            <v>百万円</v>
          </cell>
          <cell r="AO260">
            <v>2022</v>
          </cell>
          <cell r="AP260">
            <v>9100</v>
          </cell>
          <cell r="AQ260">
            <v>2.99</v>
          </cell>
          <cell r="AR260">
            <v>8888</v>
          </cell>
          <cell r="AS260">
            <v>3</v>
          </cell>
          <cell r="AT260">
            <v>0.67103999999999997</v>
          </cell>
          <cell r="AU260" t="str">
            <v>百万円</v>
          </cell>
          <cell r="AV260">
            <v>6.8</v>
          </cell>
          <cell r="AW260">
            <v>2020</v>
          </cell>
          <cell r="AX260">
            <v>9515</v>
          </cell>
          <cell r="AY260">
            <v>-1.43</v>
          </cell>
          <cell r="AZ260">
            <v>9069</v>
          </cell>
          <cell r="BA260">
            <v>1.02</v>
          </cell>
          <cell r="BB260">
            <v>0.82</v>
          </cell>
          <cell r="BC260" t="str">
            <v>百万円</v>
          </cell>
          <cell r="BD260">
            <v>-13.89</v>
          </cell>
          <cell r="BE260">
            <v>2021</v>
          </cell>
          <cell r="BF260">
            <v>8224</v>
          </cell>
          <cell r="BG260">
            <v>12.33</v>
          </cell>
          <cell r="BH260">
            <v>8170</v>
          </cell>
          <cell r="BI260">
            <v>10.83</v>
          </cell>
          <cell r="BJ260">
            <v>0.68</v>
          </cell>
          <cell r="BK260" t="str">
            <v>百万円</v>
          </cell>
          <cell r="BL260">
            <v>5.55</v>
          </cell>
          <cell r="BM260">
            <v>2022</v>
          </cell>
          <cell r="BN260"/>
          <cell r="BO260" t="str">
            <v/>
          </cell>
          <cell r="BP260" t="str">
            <v/>
          </cell>
          <cell r="BQ260" t="str">
            <v/>
          </cell>
          <cell r="BR260"/>
          <cell r="BS260" t="str">
            <v/>
          </cell>
          <cell r="BT260" t="str">
            <v/>
          </cell>
          <cell r="BU260" t="str">
            <v>目標を上回った</v>
          </cell>
          <cell r="BV260" t="str">
            <v>なし</v>
          </cell>
          <cell r="BW260" t="str">
            <v>増</v>
          </cell>
          <cell r="BX260"/>
          <cell r="BY260">
            <v>2019</v>
          </cell>
          <cell r="BZ260"/>
          <cell r="CA260"/>
          <cell r="CB260"/>
          <cell r="CC260"/>
          <cell r="CD260">
            <v>2022</v>
          </cell>
          <cell r="CE260"/>
          <cell r="CF260" t="str">
            <v/>
          </cell>
          <cell r="CG260"/>
          <cell r="CH260" t="str">
            <v/>
          </cell>
          <cell r="CI260"/>
          <cell r="CJ260" t="str">
            <v/>
          </cell>
          <cell r="CK260"/>
          <cell r="CL260">
            <v>2020</v>
          </cell>
          <cell r="CM260"/>
        </row>
        <row r="261">
          <cell r="B261" t="str">
            <v>332</v>
          </cell>
          <cell r="C261" t="str">
            <v>株式会社ビック・ライズ</v>
          </cell>
          <cell r="D261">
            <v>2020</v>
          </cell>
          <cell r="E261" t="str">
            <v>1号</v>
          </cell>
          <cell r="F261">
            <v>1052332</v>
          </cell>
          <cell r="G261">
            <v>1052332</v>
          </cell>
          <cell r="H261">
            <v>44817</v>
          </cell>
          <cell r="I261" t="str">
            <v>横浜市青葉区柿の木台1番地16</v>
          </cell>
          <cell r="J261" t="str">
            <v>株式会社ビック・ライズ</v>
          </cell>
          <cell r="K261" t="str">
            <v>代表取締役　中嶋　哲夫</v>
          </cell>
          <cell r="L261" t="str">
            <v>株式会社ビック・ライズ</v>
          </cell>
          <cell r="M261" t="str">
            <v>代表取締役　中嶋哲夫</v>
          </cell>
          <cell r="N261" t="str">
            <v>横浜市青葉区柿の木台1番地16</v>
          </cell>
          <cell r="O261" t="str">
            <v>Ｉ 卸売・小売業</v>
          </cell>
          <cell r="P261" t="str">
            <v>５８ 飲食料品小売業</v>
          </cell>
          <cell r="Q261" t="str">
            <v>1号</v>
          </cell>
          <cell r="R261"/>
          <cell r="S261"/>
          <cell r="T261"/>
          <cell r="U261">
            <v>4024.9821480000005</v>
          </cell>
          <cell r="V261">
            <v>17</v>
          </cell>
          <cell r="W261">
            <v>0</v>
          </cell>
          <cell r="X261"/>
          <cell r="Y261">
            <v>2020</v>
          </cell>
          <cell r="Z261">
            <v>2022</v>
          </cell>
          <cell r="AA261">
            <v>2021</v>
          </cell>
          <cell r="AB261"/>
          <cell r="AC261"/>
          <cell r="AD261" t="str">
            <v>有</v>
          </cell>
          <cell r="AE261" t="str">
            <v>株式会社ビック・ライズ　本社</v>
          </cell>
          <cell r="AF261" t="str">
            <v>横浜市青葉区荏田北一丁目5番1</v>
          </cell>
          <cell r="AG261" t="str">
            <v>9時～17時</v>
          </cell>
          <cell r="AH261"/>
          <cell r="AI261"/>
          <cell r="AJ261">
            <v>2019</v>
          </cell>
          <cell r="AK261">
            <v>8575</v>
          </cell>
          <cell r="AL261">
            <v>9468</v>
          </cell>
          <cell r="AM261">
            <v>1.51</v>
          </cell>
          <cell r="AN261" t="str">
            <v>坪</v>
          </cell>
          <cell r="AO261">
            <v>2022</v>
          </cell>
          <cell r="AP261">
            <v>9527</v>
          </cell>
          <cell r="AQ261">
            <v>-11.11</v>
          </cell>
          <cell r="AR261">
            <v>10575</v>
          </cell>
          <cell r="AS261">
            <v>-11.7</v>
          </cell>
          <cell r="AT261">
            <v>1.46</v>
          </cell>
          <cell r="AU261" t="str">
            <v>坪</v>
          </cell>
          <cell r="AV261">
            <v>3.31</v>
          </cell>
          <cell r="AW261">
            <v>2020</v>
          </cell>
          <cell r="AX261">
            <v>8368</v>
          </cell>
          <cell r="AY261">
            <v>2.41</v>
          </cell>
          <cell r="AZ261">
            <v>7766</v>
          </cell>
          <cell r="BA261">
            <v>17.97</v>
          </cell>
          <cell r="BB261">
            <v>1.45</v>
          </cell>
          <cell r="BC261" t="str">
            <v>坪</v>
          </cell>
          <cell r="BD261">
            <v>3.97</v>
          </cell>
          <cell r="BE261">
            <v>2021</v>
          </cell>
          <cell r="BF261">
            <v>7340</v>
          </cell>
          <cell r="BG261">
            <v>14.4</v>
          </cell>
          <cell r="BH261">
            <v>52</v>
          </cell>
          <cell r="BI261">
            <v>99.45</v>
          </cell>
          <cell r="BJ261">
            <v>1.34</v>
          </cell>
          <cell r="BK261" t="str">
            <v>坪</v>
          </cell>
          <cell r="BL261">
            <v>11.25</v>
          </cell>
          <cell r="BM261">
            <v>2022</v>
          </cell>
          <cell r="BN261"/>
          <cell r="BO261" t="str">
            <v/>
          </cell>
          <cell r="BP261" t="str">
            <v/>
          </cell>
          <cell r="BQ261" t="str">
            <v/>
          </cell>
          <cell r="BR261"/>
          <cell r="BS261" t="str">
            <v/>
          </cell>
          <cell r="BT261" t="str">
            <v/>
          </cell>
          <cell r="BU261" t="str">
            <v>目標を上回った</v>
          </cell>
          <cell r="BV261" t="str">
            <v>なし</v>
          </cell>
          <cell r="BW261" t="str">
            <v>減</v>
          </cell>
          <cell r="BX261"/>
          <cell r="BY261">
            <v>2019</v>
          </cell>
          <cell r="BZ261"/>
          <cell r="CA261"/>
          <cell r="CB261"/>
          <cell r="CC261"/>
          <cell r="CD261">
            <v>2022</v>
          </cell>
          <cell r="CE261"/>
          <cell r="CF261" t="str">
            <v/>
          </cell>
          <cell r="CG261"/>
          <cell r="CH261" t="str">
            <v/>
          </cell>
          <cell r="CI261"/>
          <cell r="CJ261" t="str">
            <v/>
          </cell>
          <cell r="CK261"/>
          <cell r="CL261">
            <v>2020</v>
          </cell>
          <cell r="CM261"/>
        </row>
        <row r="262">
          <cell r="B262" t="str">
            <v>333</v>
          </cell>
          <cell r="C262" t="str">
            <v>オーケー株式会社</v>
          </cell>
          <cell r="D262">
            <v>2020</v>
          </cell>
          <cell r="E262" t="str">
            <v>1号</v>
          </cell>
          <cell r="F262">
            <v>1058333</v>
          </cell>
          <cell r="G262">
            <v>1058333</v>
          </cell>
          <cell r="H262">
            <v>44762</v>
          </cell>
          <cell r="I262" t="str">
            <v>神奈川県横浜市西区みなとみらい6-3-6</v>
          </cell>
          <cell r="J262" t="str">
            <v>オーケー株式会社</v>
          </cell>
          <cell r="K262" t="str">
            <v>代表取締役社長　二宮　涼太郎</v>
          </cell>
          <cell r="L262" t="str">
            <v>オーケー株式会社</v>
          </cell>
          <cell r="M262" t="str">
            <v>代表取締役社長　二宮　涼太郎</v>
          </cell>
          <cell r="N262" t="str">
            <v>神奈川県横浜市西区みなとみらい6-3-6</v>
          </cell>
          <cell r="O262" t="str">
            <v>Ｉ 卸売・小売業</v>
          </cell>
          <cell r="P262" t="str">
            <v>５８ 飲食料品小売業</v>
          </cell>
          <cell r="Q262" t="str">
            <v>1号</v>
          </cell>
          <cell r="R262"/>
          <cell r="S262"/>
          <cell r="T262"/>
          <cell r="U262">
            <v>10864.162419057371</v>
          </cell>
          <cell r="V262">
            <v>22</v>
          </cell>
          <cell r="W262">
            <v>9</v>
          </cell>
          <cell r="X262"/>
          <cell r="Y262">
            <v>2020</v>
          </cell>
          <cell r="Z262">
            <v>2022</v>
          </cell>
          <cell r="AA262">
            <v>2021</v>
          </cell>
          <cell r="AB262"/>
          <cell r="AC262"/>
          <cell r="AD262" t="str">
            <v>有</v>
          </cell>
          <cell r="AE262" t="str">
            <v>オーケー株式会社　本社</v>
          </cell>
          <cell r="AF262" t="str">
            <v>神奈川県横浜市西区みなとみらい6-3-6</v>
          </cell>
          <cell r="AG262" t="str">
            <v>8:00～16:00</v>
          </cell>
          <cell r="AH262"/>
          <cell r="AI262"/>
          <cell r="AJ262">
            <v>2019</v>
          </cell>
          <cell r="AK262">
            <v>19532</v>
          </cell>
          <cell r="AL262">
            <v>19009</v>
          </cell>
          <cell r="AM262"/>
          <cell r="AN262"/>
          <cell r="AO262">
            <v>2022</v>
          </cell>
          <cell r="AP262">
            <v>19337</v>
          </cell>
          <cell r="AQ262">
            <v>0.99</v>
          </cell>
          <cell r="AR262">
            <v>18819</v>
          </cell>
          <cell r="AS262">
            <v>0.99</v>
          </cell>
          <cell r="AT262"/>
          <cell r="AU262"/>
          <cell r="AV262"/>
          <cell r="AW262">
            <v>2020</v>
          </cell>
          <cell r="AX262">
            <v>19864</v>
          </cell>
          <cell r="AY262">
            <v>-1.7</v>
          </cell>
          <cell r="AZ262">
            <v>18816</v>
          </cell>
          <cell r="BA262">
            <v>1.01</v>
          </cell>
          <cell r="BB262"/>
          <cell r="BC262" t="str">
            <v/>
          </cell>
          <cell r="BD262" t="str">
            <v/>
          </cell>
          <cell r="BE262">
            <v>2021</v>
          </cell>
          <cell r="BF262">
            <v>19103</v>
          </cell>
          <cell r="BG262">
            <v>2.19</v>
          </cell>
          <cell r="BH262">
            <v>18943</v>
          </cell>
          <cell r="BI262">
            <v>0.34</v>
          </cell>
          <cell r="BJ262"/>
          <cell r="BK262" t="str">
            <v/>
          </cell>
          <cell r="BL262" t="str">
            <v/>
          </cell>
          <cell r="BM262">
            <v>2022</v>
          </cell>
          <cell r="BN262"/>
          <cell r="BO262" t="str">
            <v/>
          </cell>
          <cell r="BP262" t="str">
            <v/>
          </cell>
          <cell r="BQ262" t="str">
            <v/>
          </cell>
          <cell r="BR262"/>
          <cell r="BS262" t="str">
            <v/>
          </cell>
          <cell r="BT262" t="str">
            <v/>
          </cell>
          <cell r="BU262" t="str">
            <v>おおむね目標通り</v>
          </cell>
          <cell r="BV262" t="str">
            <v>なし</v>
          </cell>
          <cell r="BW262" t="str">
            <v>ほぼ変動無し</v>
          </cell>
          <cell r="BX262"/>
          <cell r="BY262">
            <v>2019</v>
          </cell>
          <cell r="BZ262"/>
          <cell r="CA262"/>
          <cell r="CB262"/>
          <cell r="CC262"/>
          <cell r="CD262">
            <v>2022</v>
          </cell>
          <cell r="CE262"/>
          <cell r="CF262" t="str">
            <v/>
          </cell>
          <cell r="CG262"/>
          <cell r="CH262" t="str">
            <v/>
          </cell>
          <cell r="CI262"/>
          <cell r="CJ262" t="str">
            <v/>
          </cell>
          <cell r="CK262"/>
          <cell r="CL262">
            <v>2020</v>
          </cell>
          <cell r="CM262"/>
        </row>
        <row r="263">
          <cell r="B263" t="str">
            <v>336</v>
          </cell>
          <cell r="C263" t="str">
            <v>ユナイテッド・アーバン投資法人</v>
          </cell>
          <cell r="D263">
            <v>2021</v>
          </cell>
          <cell r="E263" t="str">
            <v>1号</v>
          </cell>
          <cell r="F263">
            <v>1069336</v>
          </cell>
          <cell r="G263">
            <v>1069336</v>
          </cell>
          <cell r="H263">
            <v>44770</v>
          </cell>
          <cell r="I263" t="str">
            <v>東京都港区虎ノ門四丁目３番地１号
城山トラストタワー18階</v>
          </cell>
          <cell r="J263" t="str">
            <v>ユナイテッド・アーバン投資法人</v>
          </cell>
          <cell r="K263" t="str">
            <v>執行役員　衛門　利明</v>
          </cell>
          <cell r="L263" t="str">
            <v>ユナイテッド・アーバン投資法人</v>
          </cell>
          <cell r="M263" t="str">
            <v>執行役員　衛門　利明</v>
          </cell>
          <cell r="N263" t="str">
            <v>〒105-6018
東京都港区虎ノ門四丁目３番地１号 城山トラストタワー18階</v>
          </cell>
          <cell r="O263" t="str">
            <v>Ｊ 金融業・保険業</v>
          </cell>
          <cell r="P263" t="str">
            <v>６４ 貸金業、クレジットカード業等非預金信用機関</v>
          </cell>
          <cell r="Q263" t="str">
            <v>1号</v>
          </cell>
          <cell r="R263"/>
          <cell r="S263"/>
          <cell r="T263"/>
          <cell r="U263">
            <v>1568.8044644478002</v>
          </cell>
          <cell r="V263">
            <v>5</v>
          </cell>
          <cell r="W263">
            <v>1</v>
          </cell>
          <cell r="X263"/>
          <cell r="Y263">
            <v>2021</v>
          </cell>
          <cell r="Z263">
            <v>2023</v>
          </cell>
          <cell r="AA263">
            <v>2021</v>
          </cell>
          <cell r="AB263"/>
          <cell r="AC263"/>
          <cell r="AD263" t="str">
            <v>有</v>
          </cell>
          <cell r="AE263" t="str">
            <v>ジャパン・リート・アドバイザーズ株式会社</v>
          </cell>
          <cell r="AF263" t="str">
            <v>東京都港区虎ノ門四丁目３番地１号 城山トラストタワー18階</v>
          </cell>
          <cell r="AG263" t="str">
            <v>10：00 ～ 17：00（平日）</v>
          </cell>
          <cell r="AH263"/>
          <cell r="AI263"/>
          <cell r="AJ263">
            <v>2020</v>
          </cell>
          <cell r="AK263">
            <v>1875</v>
          </cell>
          <cell r="AL263">
            <v>2912</v>
          </cell>
          <cell r="AM263">
            <v>41.38</v>
          </cell>
          <cell r="AN263" t="str">
            <v>千㎡</v>
          </cell>
          <cell r="AO263">
            <v>2023</v>
          </cell>
          <cell r="AP263">
            <v>1818.75</v>
          </cell>
          <cell r="AQ263">
            <v>3</v>
          </cell>
          <cell r="AR263">
            <v>2824.64</v>
          </cell>
          <cell r="AS263">
            <v>3</v>
          </cell>
          <cell r="AT263">
            <v>40.138600000000004</v>
          </cell>
          <cell r="AU263" t="str">
            <v>千㎡</v>
          </cell>
          <cell r="AV263">
            <v>3</v>
          </cell>
          <cell r="AW263">
            <v>2021</v>
          </cell>
          <cell r="AX263">
            <v>2319</v>
          </cell>
          <cell r="AY263">
            <v>-23.68</v>
          </cell>
          <cell r="AZ263">
            <v>3032</v>
          </cell>
          <cell r="BA263">
            <v>-4.13</v>
          </cell>
          <cell r="BB263">
            <v>51.36</v>
          </cell>
          <cell r="BC263" t="str">
            <v>千㎡</v>
          </cell>
          <cell r="BD263">
            <v>-24.12</v>
          </cell>
          <cell r="BE263">
            <v>2022</v>
          </cell>
          <cell r="BF263"/>
          <cell r="BG263" t="str">
            <v/>
          </cell>
          <cell r="BH263" t="str">
            <v/>
          </cell>
          <cell r="BI263" t="str">
            <v/>
          </cell>
          <cell r="BJ263"/>
          <cell r="BK263" t="str">
            <v/>
          </cell>
          <cell r="BL263" t="str">
            <v/>
          </cell>
          <cell r="BM263">
            <v>2023</v>
          </cell>
          <cell r="BN263"/>
          <cell r="BO263" t="str">
            <v/>
          </cell>
          <cell r="BP263" t="str">
            <v/>
          </cell>
          <cell r="BQ263" t="str">
            <v/>
          </cell>
          <cell r="BR263"/>
          <cell r="BS263" t="str">
            <v/>
          </cell>
          <cell r="BT263" t="str">
            <v/>
          </cell>
          <cell r="BU263" t="str">
            <v>目標を下回った</v>
          </cell>
          <cell r="BV263" t="str">
            <v>なし</v>
          </cell>
          <cell r="BW263" t="str">
            <v>減</v>
          </cell>
          <cell r="BX263" t="str">
            <v>第一年度の特定温室効果ガス排出量(基礎)の増加及び原単位悪化の最も大きな要因は、本計画制度の対象5事業所のうち4事業所の電力購入先である丸紅新電力の基礎排出係数の悪化（0.000308→0.000379）による。</v>
          </cell>
          <cell r="BY263">
            <v>2020</v>
          </cell>
          <cell r="BZ263"/>
          <cell r="CA263"/>
          <cell r="CB263"/>
          <cell r="CC263"/>
          <cell r="CD263">
            <v>2023</v>
          </cell>
          <cell r="CE263"/>
          <cell r="CF263" t="str">
            <v/>
          </cell>
          <cell r="CG263"/>
          <cell r="CH263" t="str">
            <v/>
          </cell>
          <cell r="CI263"/>
          <cell r="CJ263" t="str">
            <v/>
          </cell>
          <cell r="CK263"/>
          <cell r="CL263">
            <v>2021</v>
          </cell>
          <cell r="CM263"/>
        </row>
        <row r="264">
          <cell r="B264" t="str">
            <v>337</v>
          </cell>
          <cell r="C264" t="str">
            <v>独立行政法人労働者健康安全機構</v>
          </cell>
          <cell r="D264">
            <v>2021</v>
          </cell>
          <cell r="E264" t="str">
            <v>1号</v>
          </cell>
          <cell r="F264">
            <v>1083337</v>
          </cell>
          <cell r="G264">
            <v>1083337</v>
          </cell>
          <cell r="H264">
            <v>44810</v>
          </cell>
          <cell r="I264" t="str">
            <v>神奈川県川崎市中原区木月住吉町１番　１号</v>
          </cell>
          <cell r="J264" t="str">
            <v>独立行政法人　労働者健康安全機構</v>
          </cell>
          <cell r="K264" t="str">
            <v>理事長　有賀　徹</v>
          </cell>
          <cell r="L264" t="str">
            <v>独立行政法人　労働者健康安全機構</v>
          </cell>
          <cell r="M264" t="str">
            <v>理事長　有賀　徹</v>
          </cell>
          <cell r="N264" t="str">
            <v>神奈川県川崎市中原区木月住吉町１番１号</v>
          </cell>
          <cell r="O264" t="str">
            <v>Ｐ 医療、福祉</v>
          </cell>
          <cell r="P264" t="str">
            <v>８３ 医療業</v>
          </cell>
          <cell r="Q264" t="str">
            <v>1号</v>
          </cell>
          <cell r="R264"/>
          <cell r="S264"/>
          <cell r="T264"/>
          <cell r="U264">
            <v>5006.858424</v>
          </cell>
          <cell r="V264">
            <v>1</v>
          </cell>
          <cell r="W264">
            <v>1</v>
          </cell>
          <cell r="X264"/>
          <cell r="Y264">
            <v>2021</v>
          </cell>
          <cell r="Z264">
            <v>2023</v>
          </cell>
          <cell r="AA264">
            <v>2021</v>
          </cell>
          <cell r="AB264"/>
          <cell r="AC264"/>
          <cell r="AD264" t="str">
            <v>有</v>
          </cell>
          <cell r="AE264" t="str">
            <v>横浜労災病院　総務課</v>
          </cell>
          <cell r="AF264" t="str">
            <v>横浜市港北区小机３２１１</v>
          </cell>
          <cell r="AG264" t="str">
            <v>平日の９時から１６時（１２時～１３時除く）</v>
          </cell>
          <cell r="AH264"/>
          <cell r="AI264"/>
          <cell r="AJ264">
            <v>2020</v>
          </cell>
          <cell r="AK264">
            <v>9089</v>
          </cell>
          <cell r="AL264">
            <v>8882</v>
          </cell>
          <cell r="AM264"/>
          <cell r="AN264"/>
          <cell r="AO264">
            <v>2023</v>
          </cell>
          <cell r="AP264">
            <v>8953</v>
          </cell>
          <cell r="AQ264">
            <v>1.49</v>
          </cell>
          <cell r="AR264">
            <v>8749</v>
          </cell>
          <cell r="AS264">
            <v>1.49</v>
          </cell>
          <cell r="AT264"/>
          <cell r="AU264"/>
          <cell r="AV264"/>
          <cell r="AW264">
            <v>2021</v>
          </cell>
          <cell r="AX264">
            <v>9137</v>
          </cell>
          <cell r="AY264">
            <v>-0.53</v>
          </cell>
          <cell r="AZ264">
            <v>9137</v>
          </cell>
          <cell r="BA264">
            <v>-2.88</v>
          </cell>
          <cell r="BB264" t="str">
            <v/>
          </cell>
          <cell r="BC264" t="str">
            <v/>
          </cell>
          <cell r="BD264" t="str">
            <v/>
          </cell>
          <cell r="BE264">
            <v>2022</v>
          </cell>
          <cell r="BF264"/>
          <cell r="BG264" t="str">
            <v/>
          </cell>
          <cell r="BH264" t="str">
            <v/>
          </cell>
          <cell r="BI264" t="str">
            <v/>
          </cell>
          <cell r="BJ264"/>
          <cell r="BK264" t="str">
            <v/>
          </cell>
          <cell r="BL264" t="str">
            <v/>
          </cell>
          <cell r="BM264">
            <v>2023</v>
          </cell>
          <cell r="BN264"/>
          <cell r="BO264" t="str">
            <v/>
          </cell>
          <cell r="BP264" t="str">
            <v/>
          </cell>
          <cell r="BQ264" t="str">
            <v/>
          </cell>
          <cell r="BR264"/>
          <cell r="BS264" t="str">
            <v/>
          </cell>
          <cell r="BT264" t="str">
            <v/>
          </cell>
          <cell r="BU264" t="str">
            <v>目標を下回った</v>
          </cell>
          <cell r="BV264" t="str">
            <v>なし</v>
          </cell>
          <cell r="BW264" t="str">
            <v>増</v>
          </cell>
          <cell r="BX264" t="str">
            <v>前年度はCOVID-19による影響(コロナ禍)で大幅な減少となったが、該当年度はその影響が緩和傾向にあり、建物や機器の稼働が上昇に転じたため。</v>
          </cell>
          <cell r="BY264">
            <v>2020</v>
          </cell>
          <cell r="BZ264"/>
          <cell r="CA264"/>
          <cell r="CB264"/>
          <cell r="CC264"/>
          <cell r="CD264">
            <v>2023</v>
          </cell>
          <cell r="CE264"/>
          <cell r="CF264" t="str">
            <v/>
          </cell>
          <cell r="CG264"/>
          <cell r="CH264" t="str">
            <v/>
          </cell>
          <cell r="CI264"/>
          <cell r="CJ264" t="str">
            <v/>
          </cell>
          <cell r="CK264"/>
          <cell r="CL264">
            <v>2021</v>
          </cell>
          <cell r="CM264"/>
        </row>
        <row r="265">
          <cell r="B265" t="str">
            <v>338</v>
          </cell>
          <cell r="C265" t="str">
            <v>シェルルブリカンツジャパン株式会社</v>
          </cell>
          <cell r="D265">
            <v>2021</v>
          </cell>
          <cell r="E265" t="str">
            <v>1号</v>
          </cell>
          <cell r="F265">
            <v>1017338</v>
          </cell>
          <cell r="G265">
            <v>1017338</v>
          </cell>
          <cell r="H265"/>
          <cell r="I265" t="str">
            <v>横浜市鶴見区安善町2-4</v>
          </cell>
          <cell r="J265" t="str">
            <v>シェルルブリカンツジャパン株式会社</v>
          </cell>
          <cell r="K265" t="str">
            <v>横浜事業所　所長　秋山　貴志</v>
          </cell>
          <cell r="L265" t="str">
            <v>シェルルブリカンツジャパン株式会社　</v>
          </cell>
          <cell r="M265" t="str">
            <v>代表取締役社長　　阿部　真</v>
          </cell>
          <cell r="N265" t="str">
            <v>東京都千代田区丸の内1丁目11番1号</v>
          </cell>
          <cell r="O265" t="str">
            <v>Ｅ 製造業</v>
          </cell>
          <cell r="P265" t="str">
            <v>１７ 石油製品・石炭製品製造業</v>
          </cell>
          <cell r="Q265" t="str">
            <v>1号</v>
          </cell>
          <cell r="R265"/>
          <cell r="S265"/>
          <cell r="T265"/>
          <cell r="U265">
            <v>2185.4762040000001</v>
          </cell>
          <cell r="V265">
            <v>1</v>
          </cell>
          <cell r="W265">
            <v>1</v>
          </cell>
          <cell r="X265"/>
          <cell r="Y265">
            <v>2021</v>
          </cell>
          <cell r="Z265">
            <v>2023</v>
          </cell>
          <cell r="AA265">
            <v>2021</v>
          </cell>
          <cell r="AB265"/>
          <cell r="AC265"/>
          <cell r="AD265" t="str">
            <v>有</v>
          </cell>
          <cell r="AE265" t="str">
            <v>シェルルブリカンツジャパン(株)横浜事業所</v>
          </cell>
          <cell r="AF265" t="str">
            <v xml:space="preserve">横浜市鶴見区安善町2-4 </v>
          </cell>
          <cell r="AG265" t="str">
            <v>9:00～17：00（土日、祝日を除く営業日）</v>
          </cell>
          <cell r="AH265"/>
          <cell r="AI265"/>
          <cell r="AJ265">
            <v>2020</v>
          </cell>
          <cell r="AK265">
            <v>4388</v>
          </cell>
          <cell r="AL265">
            <v>4483</v>
          </cell>
          <cell r="AM265">
            <v>21.67</v>
          </cell>
          <cell r="AN265" t="str">
            <v>千ＫＬ</v>
          </cell>
          <cell r="AO265">
            <v>2023</v>
          </cell>
          <cell r="AP265">
            <v>4344</v>
          </cell>
          <cell r="AQ265">
            <v>1</v>
          </cell>
          <cell r="AR265">
            <v>4438</v>
          </cell>
          <cell r="AS265">
            <v>1</v>
          </cell>
          <cell r="AT265">
            <v>21.45</v>
          </cell>
          <cell r="AU265" t="str">
            <v>千ＫＬ</v>
          </cell>
          <cell r="AV265">
            <v>1.01</v>
          </cell>
          <cell r="AW265">
            <v>2021</v>
          </cell>
          <cell r="AX265">
            <v>4466</v>
          </cell>
          <cell r="AY265">
            <v>-1.78</v>
          </cell>
          <cell r="AZ265">
            <v>4827</v>
          </cell>
          <cell r="BA265">
            <v>-7.68</v>
          </cell>
          <cell r="BB265">
            <v>21.41</v>
          </cell>
          <cell r="BC265" t="str">
            <v>千ＫＬ</v>
          </cell>
          <cell r="BD265">
            <v>1.19</v>
          </cell>
          <cell r="BE265">
            <v>2022</v>
          </cell>
          <cell r="BF265"/>
          <cell r="BG265" t="str">
            <v/>
          </cell>
          <cell r="BH265" t="str">
            <v/>
          </cell>
          <cell r="BI265" t="str">
            <v/>
          </cell>
          <cell r="BJ265"/>
          <cell r="BK265" t="str">
            <v/>
          </cell>
          <cell r="BL265" t="str">
            <v/>
          </cell>
          <cell r="BM265">
            <v>2023</v>
          </cell>
          <cell r="BN265"/>
          <cell r="BO265" t="str">
            <v/>
          </cell>
          <cell r="BP265" t="str">
            <v/>
          </cell>
          <cell r="BQ265" t="str">
            <v/>
          </cell>
          <cell r="BR265"/>
          <cell r="BS265" t="str">
            <v/>
          </cell>
          <cell r="BT265" t="str">
            <v/>
          </cell>
          <cell r="BU265" t="str">
            <v>目標を上回った</v>
          </cell>
          <cell r="BV265" t="str">
            <v>なし</v>
          </cell>
          <cell r="BW265" t="str">
            <v>ほぼ変動無し</v>
          </cell>
          <cell r="BX265" t="str">
            <v>・引き続きボイラー及びコンプレッサーの効率運転推進を継続</v>
          </cell>
          <cell r="BY265">
            <v>2020</v>
          </cell>
          <cell r="BZ265"/>
          <cell r="CA265"/>
          <cell r="CB265"/>
          <cell r="CC265"/>
          <cell r="CD265">
            <v>2023</v>
          </cell>
          <cell r="CE265"/>
          <cell r="CF265" t="str">
            <v/>
          </cell>
          <cell r="CG265"/>
          <cell r="CH265" t="str">
            <v/>
          </cell>
          <cell r="CI265"/>
          <cell r="CJ265" t="str">
            <v/>
          </cell>
          <cell r="CK265"/>
          <cell r="CL265">
            <v>2021</v>
          </cell>
          <cell r="CM265"/>
        </row>
        <row r="266">
          <cell r="B266" t="str">
            <v>339</v>
          </cell>
          <cell r="C266" t="str">
            <v>世紀東急工業株式会社</v>
          </cell>
          <cell r="D266">
            <v>2021</v>
          </cell>
          <cell r="E266" t="str">
            <v>1号</v>
          </cell>
          <cell r="F266">
            <v>1006339</v>
          </cell>
          <cell r="G266">
            <v>1006339</v>
          </cell>
          <cell r="H266">
            <v>44769</v>
          </cell>
          <cell r="I266" t="str">
            <v>東京都港区三田3丁目13番16号</v>
          </cell>
          <cell r="J266" t="str">
            <v>世紀東急工業株式会社</v>
          </cell>
          <cell r="K266" t="str">
            <v>代表取締役社長　平 喜一</v>
          </cell>
          <cell r="L266" t="str">
            <v>世紀東急工業株式会社</v>
          </cell>
          <cell r="M266" t="str">
            <v>代表取締役社長　平 喜一</v>
          </cell>
          <cell r="N266" t="str">
            <v>東京都港区三田３丁目１３番１６号</v>
          </cell>
          <cell r="O266" t="str">
            <v>Ｄ 建設業</v>
          </cell>
          <cell r="P266" t="str">
            <v>０６ 総合工事業</v>
          </cell>
          <cell r="Q266" t="str">
            <v>1号</v>
          </cell>
          <cell r="R266"/>
          <cell r="S266"/>
          <cell r="T266"/>
          <cell r="U266">
            <v>3688</v>
          </cell>
          <cell r="V266">
            <v>4</v>
          </cell>
          <cell r="W266">
            <v>2</v>
          </cell>
          <cell r="X266"/>
          <cell r="Y266">
            <v>2021</v>
          </cell>
          <cell r="Z266">
            <v>2023</v>
          </cell>
          <cell r="AA266">
            <v>2021</v>
          </cell>
          <cell r="AB266"/>
          <cell r="AC266"/>
          <cell r="AD266" t="str">
            <v>有</v>
          </cell>
          <cell r="AE266" t="str">
            <v>世紀東急工業株式会社　横浜混合所</v>
          </cell>
          <cell r="AF266" t="str">
            <v>横浜市都筑区川和町219番地</v>
          </cell>
          <cell r="AG266" t="str">
            <v>9：00～17：00（土日・祝日を除く）</v>
          </cell>
          <cell r="AH266"/>
          <cell r="AI266"/>
          <cell r="AJ266">
            <v>2020</v>
          </cell>
          <cell r="AK266">
            <v>7995</v>
          </cell>
          <cell r="AL266">
            <v>8698</v>
          </cell>
          <cell r="AM266">
            <v>29.04</v>
          </cell>
          <cell r="AN266" t="str">
            <v>千ｔ</v>
          </cell>
          <cell r="AO266">
            <v>2023</v>
          </cell>
          <cell r="AP266">
            <v>7899</v>
          </cell>
          <cell r="AQ266">
            <v>1.2</v>
          </cell>
          <cell r="AR266">
            <v>8594</v>
          </cell>
          <cell r="AS266">
            <v>1.19</v>
          </cell>
          <cell r="AT266">
            <v>28.69</v>
          </cell>
          <cell r="AU266" t="str">
            <v>千ｔ</v>
          </cell>
          <cell r="AV266">
            <v>1.2</v>
          </cell>
          <cell r="AW266">
            <v>2021</v>
          </cell>
          <cell r="AX266">
            <v>7221</v>
          </cell>
          <cell r="AY266">
            <v>9.68</v>
          </cell>
          <cell r="AZ266" t="str">
            <v/>
          </cell>
          <cell r="BA266" t="str">
            <v/>
          </cell>
          <cell r="BB266">
            <v>31.02</v>
          </cell>
          <cell r="BC266" t="str">
            <v>千ｔ</v>
          </cell>
          <cell r="BD266">
            <v>-6.82</v>
          </cell>
          <cell r="BE266">
            <v>2022</v>
          </cell>
          <cell r="BF266"/>
          <cell r="BG266" t="str">
            <v/>
          </cell>
          <cell r="BH266" t="str">
            <v/>
          </cell>
          <cell r="BI266" t="str">
            <v/>
          </cell>
          <cell r="BJ266"/>
          <cell r="BK266" t="str">
            <v/>
          </cell>
          <cell r="BL266" t="str">
            <v/>
          </cell>
          <cell r="BM266">
            <v>2023</v>
          </cell>
          <cell r="BN266"/>
          <cell r="BO266" t="str">
            <v/>
          </cell>
          <cell r="BP266" t="str">
            <v/>
          </cell>
          <cell r="BQ266" t="str">
            <v/>
          </cell>
          <cell r="BR266"/>
          <cell r="BS266" t="str">
            <v/>
          </cell>
          <cell r="BT266" t="str">
            <v/>
          </cell>
          <cell r="BU266" t="str">
            <v>目標を下回った</v>
          </cell>
          <cell r="BV266" t="str">
            <v>あり</v>
          </cell>
          <cell r="BW266" t="str">
            <v>減</v>
          </cell>
          <cell r="BX266"/>
          <cell r="BY266">
            <v>2020</v>
          </cell>
          <cell r="BZ266"/>
          <cell r="CA266"/>
          <cell r="CB266"/>
          <cell r="CC266"/>
          <cell r="CD266">
            <v>2023</v>
          </cell>
          <cell r="CE266"/>
          <cell r="CF266" t="str">
            <v/>
          </cell>
          <cell r="CG266"/>
          <cell r="CH266" t="str">
            <v/>
          </cell>
          <cell r="CI266"/>
          <cell r="CJ266" t="str">
            <v/>
          </cell>
          <cell r="CK266"/>
          <cell r="CL266">
            <v>2021</v>
          </cell>
          <cell r="CM266"/>
        </row>
        <row r="267">
          <cell r="B267" t="str">
            <v>342</v>
          </cell>
          <cell r="C267" t="str">
            <v>医療法人社団明芳会</v>
          </cell>
          <cell r="D267">
            <v>2019</v>
          </cell>
          <cell r="E267" t="str">
            <v>1号</v>
          </cell>
          <cell r="F267">
            <v>1083342</v>
          </cell>
          <cell r="G267">
            <v>1083342</v>
          </cell>
          <cell r="H267">
            <v>44773</v>
          </cell>
          <cell r="I267" t="str">
            <v>東京都板橋区小豆沢２丁目１２番７号</v>
          </cell>
          <cell r="J267" t="str">
            <v>医療法人社団明芳会</v>
          </cell>
          <cell r="K267" t="str">
            <v>理事長　　中村　哲也</v>
          </cell>
          <cell r="L267" t="str">
            <v>医療法人社団明芳会</v>
          </cell>
          <cell r="M267" t="str">
            <v>理事長　　中村　哲也</v>
          </cell>
          <cell r="N267" t="str">
            <v>東京都板橋区小豆沢２丁目１２番７号</v>
          </cell>
          <cell r="O267" t="str">
            <v>Ｐ 医療、福祉</v>
          </cell>
          <cell r="P267" t="str">
            <v>８３ 医療業</v>
          </cell>
          <cell r="Q267" t="str">
            <v>1号</v>
          </cell>
          <cell r="R267"/>
          <cell r="S267"/>
          <cell r="T267"/>
          <cell r="U267">
            <v>3955.4777220000005</v>
          </cell>
          <cell r="V267">
            <v>6</v>
          </cell>
          <cell r="W267">
            <v>3</v>
          </cell>
          <cell r="X267"/>
          <cell r="Y267">
            <v>2019</v>
          </cell>
          <cell r="Z267">
            <v>2021</v>
          </cell>
          <cell r="AA267">
            <v>2021</v>
          </cell>
          <cell r="AB267"/>
          <cell r="AC267"/>
          <cell r="AD267" t="str">
            <v>有</v>
          </cell>
          <cell r="AE267" t="str">
            <v>株式会社アイセルネットワークス</v>
          </cell>
          <cell r="AF267" t="str">
            <v>〒100-0005
東京都千代田区丸の内1丁目6番2号　新丸の内センタービルディング11F</v>
          </cell>
          <cell r="AG267" t="str">
            <v>10:00～16:00</v>
          </cell>
          <cell r="AH267"/>
          <cell r="AI267"/>
          <cell r="AJ267">
            <v>2018</v>
          </cell>
          <cell r="AK267">
            <v>5758</v>
          </cell>
          <cell r="AL267">
            <v>5629</v>
          </cell>
          <cell r="AM267"/>
          <cell r="AN267"/>
          <cell r="AO267">
            <v>2021</v>
          </cell>
          <cell r="AP267">
            <v>5700</v>
          </cell>
          <cell r="AQ267">
            <v>1</v>
          </cell>
          <cell r="AR267">
            <v>5573</v>
          </cell>
          <cell r="AS267">
            <v>0.99</v>
          </cell>
          <cell r="AT267"/>
          <cell r="AU267"/>
          <cell r="AV267"/>
          <cell r="AW267">
            <v>2019</v>
          </cell>
          <cell r="AX267">
            <v>5661</v>
          </cell>
          <cell r="AY267">
            <v>1.68</v>
          </cell>
          <cell r="AZ267">
            <v>5464</v>
          </cell>
          <cell r="BA267">
            <v>2.93</v>
          </cell>
          <cell r="BB267"/>
          <cell r="BC267" t="str">
            <v/>
          </cell>
          <cell r="BD267" t="str">
            <v/>
          </cell>
          <cell r="BE267">
            <v>2020</v>
          </cell>
          <cell r="BF267">
            <v>5763</v>
          </cell>
          <cell r="BG267">
            <v>-0.09</v>
          </cell>
          <cell r="BH267">
            <v>5434</v>
          </cell>
          <cell r="BI267">
            <v>3.46</v>
          </cell>
          <cell r="BJ267"/>
          <cell r="BK267" t="str">
            <v/>
          </cell>
          <cell r="BL267" t="str">
            <v/>
          </cell>
          <cell r="BM267">
            <v>2021</v>
          </cell>
          <cell r="BN267">
            <v>7141</v>
          </cell>
          <cell r="BO267">
            <v>-24.02</v>
          </cell>
          <cell r="BP267">
            <v>7088</v>
          </cell>
          <cell r="BQ267">
            <v>-25.92</v>
          </cell>
          <cell r="BR267"/>
          <cell r="BS267" t="str">
            <v/>
          </cell>
          <cell r="BT267" t="str">
            <v/>
          </cell>
          <cell r="BU267" t="str">
            <v/>
          </cell>
          <cell r="BV267" t="str">
            <v/>
          </cell>
          <cell r="BW267" t="str">
            <v/>
          </cell>
          <cell r="BX267"/>
          <cell r="BY267">
            <v>2018</v>
          </cell>
          <cell r="BZ267"/>
          <cell r="CA267"/>
          <cell r="CB267"/>
          <cell r="CC267"/>
          <cell r="CD267">
            <v>2021</v>
          </cell>
          <cell r="CE267"/>
          <cell r="CF267" t="str">
            <v/>
          </cell>
          <cell r="CG267"/>
          <cell r="CH267" t="str">
            <v/>
          </cell>
          <cell r="CI267"/>
          <cell r="CJ267" t="str">
            <v/>
          </cell>
          <cell r="CK267"/>
          <cell r="CL267">
            <v>2019</v>
          </cell>
          <cell r="CM267"/>
        </row>
        <row r="268">
          <cell r="B268" t="str">
            <v>343</v>
          </cell>
          <cell r="C268" t="str">
            <v>独立行政法人国立病院機構</v>
          </cell>
          <cell r="D268">
            <v>2021</v>
          </cell>
          <cell r="E268" t="str">
            <v>1号</v>
          </cell>
          <cell r="F268">
            <v>1083343</v>
          </cell>
          <cell r="G268">
            <v>1083343</v>
          </cell>
          <cell r="H268"/>
          <cell r="I268" t="str">
            <v>横浜市戸塚区原宿3－60-2</v>
          </cell>
          <cell r="J268" t="str">
            <v>独立行政法人国立病院機構</v>
          </cell>
          <cell r="K268" t="str">
            <v>横浜医療センター　院長　鈴木　宏昌</v>
          </cell>
          <cell r="L268" t="str">
            <v>独立行政法人国立病院機構</v>
          </cell>
          <cell r="M268" t="str">
            <v>理事長　楠岡　英雄</v>
          </cell>
          <cell r="N268" t="str">
            <v>東京都目黒区東が丘２－５－２１</v>
          </cell>
          <cell r="O268" t="str">
            <v>Ｐ 医療、福祉</v>
          </cell>
          <cell r="P268" t="str">
            <v>８３ 医療業</v>
          </cell>
          <cell r="Q268" t="str">
            <v>1号</v>
          </cell>
          <cell r="R268"/>
          <cell r="S268"/>
          <cell r="T268"/>
          <cell r="U268">
            <v>2292.2234460000004</v>
          </cell>
          <cell r="V268">
            <v>1</v>
          </cell>
          <cell r="W268">
            <v>1</v>
          </cell>
          <cell r="X268"/>
          <cell r="Y268">
            <v>2021</v>
          </cell>
          <cell r="Z268">
            <v>2023</v>
          </cell>
          <cell r="AA268">
            <v>2021</v>
          </cell>
          <cell r="AB268"/>
          <cell r="AC268"/>
          <cell r="AD268" t="str">
            <v>有</v>
          </cell>
          <cell r="AE268" t="str">
            <v>横浜医療センター　事務部</v>
          </cell>
          <cell r="AF268" t="str">
            <v>横浜市戸塚区原宿3－60-2</v>
          </cell>
          <cell r="AG268" t="str">
            <v>９：００～１７：００</v>
          </cell>
          <cell r="AH268" t="str">
            <v>有</v>
          </cell>
          <cell r="AI268" t="str">
            <v>閲覧には事前予約が必要</v>
          </cell>
          <cell r="AJ268">
            <v>2020</v>
          </cell>
          <cell r="AK268">
            <v>4026</v>
          </cell>
          <cell r="AL268">
            <v>3861</v>
          </cell>
          <cell r="AM268">
            <v>105.51</v>
          </cell>
          <cell r="AN268" t="str">
            <v>千㎡</v>
          </cell>
          <cell r="AO268">
            <v>2023</v>
          </cell>
          <cell r="AP268">
            <v>3905.22</v>
          </cell>
          <cell r="AQ268">
            <v>3</v>
          </cell>
          <cell r="AR268">
            <v>3745.17</v>
          </cell>
          <cell r="AS268">
            <v>3</v>
          </cell>
          <cell r="AT268">
            <v>102.3447</v>
          </cell>
          <cell r="AU268" t="str">
            <v>千㎡</v>
          </cell>
          <cell r="AV268">
            <v>3</v>
          </cell>
          <cell r="AW268">
            <v>2021</v>
          </cell>
          <cell r="AX268">
            <v>4350</v>
          </cell>
          <cell r="AY268">
            <v>-8.0500000000000007</v>
          </cell>
          <cell r="AZ268">
            <v>4289</v>
          </cell>
          <cell r="BA268">
            <v>-11.09</v>
          </cell>
          <cell r="BB268"/>
          <cell r="BC268" t="str">
            <v/>
          </cell>
          <cell r="BD268" t="str">
            <v/>
          </cell>
          <cell r="BE268">
            <v>2022</v>
          </cell>
          <cell r="BF268"/>
          <cell r="BG268" t="str">
            <v/>
          </cell>
          <cell r="BH268" t="str">
            <v/>
          </cell>
          <cell r="BI268" t="str">
            <v/>
          </cell>
          <cell r="BJ268"/>
          <cell r="BK268" t="str">
            <v/>
          </cell>
          <cell r="BL268" t="str">
            <v/>
          </cell>
          <cell r="BM268">
            <v>2023</v>
          </cell>
          <cell r="BN268"/>
          <cell r="BO268" t="str">
            <v/>
          </cell>
          <cell r="BP268" t="str">
            <v/>
          </cell>
          <cell r="BQ268" t="str">
            <v/>
          </cell>
          <cell r="BR268"/>
          <cell r="BS268" t="str">
            <v/>
          </cell>
          <cell r="BT268" t="str">
            <v/>
          </cell>
          <cell r="BU268" t="str">
            <v>目標を下回った</v>
          </cell>
          <cell r="BV268" t="str">
            <v>なし</v>
          </cell>
          <cell r="BW268" t="str">
            <v>ほぼ変動無し</v>
          </cell>
          <cell r="BX268"/>
          <cell r="BY268">
            <v>2020</v>
          </cell>
          <cell r="BZ268"/>
          <cell r="CA268"/>
          <cell r="CB268"/>
          <cell r="CC268"/>
          <cell r="CD268">
            <v>2023</v>
          </cell>
          <cell r="CE268"/>
          <cell r="CF268" t="str">
            <v/>
          </cell>
          <cell r="CG268"/>
          <cell r="CH268" t="str">
            <v/>
          </cell>
          <cell r="CI268"/>
          <cell r="CJ268" t="str">
            <v/>
          </cell>
          <cell r="CK268"/>
          <cell r="CL268">
            <v>2021</v>
          </cell>
          <cell r="CM268"/>
        </row>
        <row r="269">
          <cell r="B269" t="str">
            <v>345</v>
          </cell>
          <cell r="C269" t="str">
            <v>株式会社西武プロパティーズ</v>
          </cell>
          <cell r="D269">
            <v>2019</v>
          </cell>
          <cell r="E269" t="str">
            <v>1号</v>
          </cell>
          <cell r="F269">
            <v>1069345</v>
          </cell>
          <cell r="G269">
            <v>1069345</v>
          </cell>
          <cell r="H269">
            <v>44773</v>
          </cell>
          <cell r="I269" t="str">
            <v>東京都豊島区南池袋一丁目16番15号</v>
          </cell>
          <cell r="J269" t="str">
            <v>株式会社西武リアルティソリューションズ
（旧：株式会社西武プロパティーズ）</v>
          </cell>
          <cell r="K269" t="str">
            <v>取締役社長  齊藤　朝秀</v>
          </cell>
          <cell r="L269" t="str">
            <v>株式会社西武リアルティソリューションズ</v>
          </cell>
          <cell r="M269" t="str">
            <v>取締役社長  齊藤　朝秀</v>
          </cell>
          <cell r="N269" t="str">
            <v>東京都豊島区南池袋一丁目16番15号</v>
          </cell>
          <cell r="O269" t="str">
            <v>Ｋ 不動産業、物品賃貸業</v>
          </cell>
          <cell r="P269" t="str">
            <v>６９ 不動産賃貸業・管理業</v>
          </cell>
          <cell r="Q269" t="str">
            <v>1号</v>
          </cell>
          <cell r="R269"/>
          <cell r="S269"/>
          <cell r="T269"/>
          <cell r="U269">
            <v>2307.5344560000003</v>
          </cell>
          <cell r="V269">
            <v>1</v>
          </cell>
          <cell r="W269">
            <v>1</v>
          </cell>
          <cell r="X269"/>
          <cell r="Y269">
            <v>2019</v>
          </cell>
          <cell r="Z269">
            <v>2021</v>
          </cell>
          <cell r="AA269">
            <v>2021</v>
          </cell>
          <cell r="AB269"/>
          <cell r="AC269"/>
          <cell r="AD269" t="str">
            <v>有</v>
          </cell>
          <cell r="AE269" t="str">
            <v>株式会社西武リアルティソリューションズ　施設管理部 施設管理担当</v>
          </cell>
          <cell r="AF269" t="str">
            <v>東京都豊島区南池袋1丁目16番地15号　ダイヤゲート池袋　１４F</v>
          </cell>
          <cell r="AG269" t="str">
            <v>10:00～15:00</v>
          </cell>
          <cell r="AH269"/>
          <cell r="AI269"/>
          <cell r="AJ269">
            <v>2018</v>
          </cell>
          <cell r="AK269">
            <v>4809</v>
          </cell>
          <cell r="AL269">
            <v>4710</v>
          </cell>
          <cell r="AM269">
            <v>84.89</v>
          </cell>
          <cell r="AN269" t="str">
            <v>千㎡</v>
          </cell>
          <cell r="AO269">
            <v>2021</v>
          </cell>
          <cell r="AP269">
            <v>4665</v>
          </cell>
          <cell r="AQ269">
            <v>2.99</v>
          </cell>
          <cell r="AR269">
            <v>4569</v>
          </cell>
          <cell r="AS269">
            <v>2.99</v>
          </cell>
          <cell r="AT269">
            <v>82.34</v>
          </cell>
          <cell r="AU269" t="str">
            <v>千㎡</v>
          </cell>
          <cell r="AV269">
            <v>3</v>
          </cell>
          <cell r="AW269">
            <v>2019</v>
          </cell>
          <cell r="AX269">
            <v>4598</v>
          </cell>
          <cell r="AY269">
            <v>4.38</v>
          </cell>
          <cell r="AZ269">
            <v>4449</v>
          </cell>
          <cell r="BA269">
            <v>5.54</v>
          </cell>
          <cell r="BB269">
            <v>81.167914136421402</v>
          </cell>
          <cell r="BC269" t="str">
            <v>千㎡</v>
          </cell>
          <cell r="BD269">
            <v>4.38</v>
          </cell>
          <cell r="BE269">
            <v>2020</v>
          </cell>
          <cell r="BF269">
            <v>4063</v>
          </cell>
          <cell r="BG269">
            <v>15.51</v>
          </cell>
          <cell r="BH269">
            <v>3846</v>
          </cell>
          <cell r="BI269">
            <v>18.34</v>
          </cell>
          <cell r="BJ269">
            <v>71.72</v>
          </cell>
          <cell r="BK269" t="str">
            <v>千㎡</v>
          </cell>
          <cell r="BL269">
            <v>15.51</v>
          </cell>
          <cell r="BM269">
            <v>2021</v>
          </cell>
          <cell r="BN269">
            <v>4119</v>
          </cell>
          <cell r="BO269">
            <v>14.34</v>
          </cell>
          <cell r="BP269">
            <v>4092</v>
          </cell>
          <cell r="BQ269">
            <v>13.12</v>
          </cell>
          <cell r="BR269">
            <v>72.260000000000005</v>
          </cell>
          <cell r="BS269" t="str">
            <v>千㎡</v>
          </cell>
          <cell r="BT269">
            <v>14.87</v>
          </cell>
          <cell r="BU269" t="str">
            <v>目標を上回った</v>
          </cell>
          <cell r="BV269" t="str">
            <v>なし</v>
          </cell>
          <cell r="BW269" t="str">
            <v>減</v>
          </cell>
          <cell r="BX269"/>
          <cell r="BY269">
            <v>2018</v>
          </cell>
          <cell r="BZ269"/>
          <cell r="CA269"/>
          <cell r="CB269"/>
          <cell r="CC269"/>
          <cell r="CD269">
            <v>2021</v>
          </cell>
          <cell r="CE269"/>
          <cell r="CF269" t="str">
            <v/>
          </cell>
          <cell r="CG269"/>
          <cell r="CH269" t="str">
            <v/>
          </cell>
          <cell r="CI269"/>
          <cell r="CJ269" t="str">
            <v/>
          </cell>
          <cell r="CK269"/>
          <cell r="CL269">
            <v>2019</v>
          </cell>
          <cell r="CM269"/>
        </row>
        <row r="270">
          <cell r="B270" t="str">
            <v>346</v>
          </cell>
          <cell r="C270" t="str">
            <v>まいばすけっと株式会社</v>
          </cell>
          <cell r="D270">
            <v>2019</v>
          </cell>
          <cell r="E270" t="str">
            <v>1号</v>
          </cell>
          <cell r="F270">
            <v>1058346</v>
          </cell>
          <cell r="G270">
            <v>1058346</v>
          </cell>
          <cell r="H270">
            <v>44766</v>
          </cell>
          <cell r="I270" t="str">
            <v>千葉県千葉市美浜区中瀬１－５－１</v>
          </cell>
          <cell r="J270" t="str">
            <v>まいばすけっと株式会社</v>
          </cell>
          <cell r="K270" t="str">
            <v>代表取締役　岩下　欽哉</v>
          </cell>
          <cell r="L270" t="str">
            <v>まいばすけっと株式会社</v>
          </cell>
          <cell r="M270" t="str">
            <v>代表取締役　岩下　欽哉</v>
          </cell>
          <cell r="N270" t="str">
            <v>千葉県千葉市美浜区中瀬１－５－１</v>
          </cell>
          <cell r="O270" t="str">
            <v>Ｉ 卸売・小売業</v>
          </cell>
          <cell r="P270" t="str">
            <v>５８ 飲食料品小売業</v>
          </cell>
          <cell r="Q270" t="str">
            <v>1号</v>
          </cell>
          <cell r="R270"/>
          <cell r="S270"/>
          <cell r="T270"/>
          <cell r="U270">
            <v>9891.1113780000014</v>
          </cell>
          <cell r="V270">
            <v>204</v>
          </cell>
          <cell r="W270">
            <v>0</v>
          </cell>
          <cell r="X270"/>
          <cell r="Y270">
            <v>2019</v>
          </cell>
          <cell r="Z270">
            <v>2021</v>
          </cell>
          <cell r="AA270">
            <v>2021</v>
          </cell>
          <cell r="AB270"/>
          <cell r="AC270"/>
          <cell r="AD270" t="str">
            <v>有</v>
          </cell>
          <cell r="AE270" t="str">
            <v>まいばすけっと株式会社　横浜事務所</v>
          </cell>
          <cell r="AF270" t="str">
            <v>神奈川県横浜市神奈川区富家町1-1</v>
          </cell>
          <cell r="AG270" t="str">
            <v>　10：00～16：00（土日・祝祭日は除く）</v>
          </cell>
          <cell r="AH270"/>
          <cell r="AI270"/>
          <cell r="AJ270">
            <v>2018</v>
          </cell>
          <cell r="AK270">
            <v>14788</v>
          </cell>
          <cell r="AL270">
            <v>14380</v>
          </cell>
          <cell r="AM270">
            <v>528.97</v>
          </cell>
          <cell r="AN270" t="str">
            <v>千㎡</v>
          </cell>
          <cell r="AO270">
            <v>2021</v>
          </cell>
          <cell r="AP270">
            <v>14241</v>
          </cell>
          <cell r="AQ270">
            <v>3.69</v>
          </cell>
          <cell r="AR270">
            <v>14236</v>
          </cell>
          <cell r="AS270">
            <v>1</v>
          </cell>
          <cell r="AT270">
            <v>523.67999999999995</v>
          </cell>
          <cell r="AU270" t="str">
            <v>千㎡</v>
          </cell>
          <cell r="AV270">
            <v>1</v>
          </cell>
          <cell r="AW270">
            <v>2019</v>
          </cell>
          <cell r="AX270">
            <v>15432</v>
          </cell>
          <cell r="AY270">
            <v>-4.3600000000000003</v>
          </cell>
          <cell r="AZ270">
            <v>14792</v>
          </cell>
          <cell r="BA270">
            <v>-2.87</v>
          </cell>
          <cell r="BB270">
            <v>443.52</v>
          </cell>
          <cell r="BC270" t="str">
            <v>千㎡</v>
          </cell>
          <cell r="BD270">
            <v>16.149999999999999</v>
          </cell>
          <cell r="BE270">
            <v>2020</v>
          </cell>
          <cell r="BF270">
            <v>17635</v>
          </cell>
          <cell r="BG270">
            <v>-19.260000000000002</v>
          </cell>
          <cell r="BH270">
            <v>16463</v>
          </cell>
          <cell r="BI270">
            <v>-14.49</v>
          </cell>
          <cell r="BJ270">
            <v>456.77</v>
          </cell>
          <cell r="BK270" t="str">
            <v>千㎡</v>
          </cell>
          <cell r="BL270">
            <v>13.64</v>
          </cell>
          <cell r="BM270">
            <v>2021</v>
          </cell>
          <cell r="BN270">
            <v>17188</v>
          </cell>
          <cell r="BO270">
            <v>-16.23</v>
          </cell>
          <cell r="BP270">
            <v>17035</v>
          </cell>
          <cell r="BQ270">
            <v>-18.47</v>
          </cell>
          <cell r="BR270">
            <v>498.09</v>
          </cell>
          <cell r="BS270" t="str">
            <v>千㎡</v>
          </cell>
          <cell r="BT270">
            <v>5.83</v>
          </cell>
          <cell r="BU270" t="str">
            <v>目標を下回った</v>
          </cell>
          <cell r="BV270" t="str">
            <v>なし</v>
          </cell>
          <cell r="BW270" t="str">
            <v>増</v>
          </cell>
          <cell r="BX270" t="str">
            <v>・照明のＬＥＤ化推進　・不要時の照明ＯＦＦ　・冷蔵ケースの夜間一時冷蔵機能停止　等</v>
          </cell>
          <cell r="BY270">
            <v>2018</v>
          </cell>
          <cell r="BZ270"/>
          <cell r="CA270"/>
          <cell r="CB270"/>
          <cell r="CC270"/>
          <cell r="CD270">
            <v>2021</v>
          </cell>
          <cell r="CE270"/>
          <cell r="CF270" t="str">
            <v/>
          </cell>
          <cell r="CG270"/>
          <cell r="CH270" t="str">
            <v/>
          </cell>
          <cell r="CI270"/>
          <cell r="CJ270" t="str">
            <v/>
          </cell>
          <cell r="CK270"/>
          <cell r="CL270">
            <v>2019</v>
          </cell>
          <cell r="CM270"/>
        </row>
        <row r="271">
          <cell r="B271" t="str">
            <v>348</v>
          </cell>
          <cell r="C271" t="str">
            <v>株式会社総合車両製作所</v>
          </cell>
          <cell r="D271">
            <v>2019</v>
          </cell>
          <cell r="E271" t="str">
            <v>1号</v>
          </cell>
          <cell r="F271">
            <v>1031348</v>
          </cell>
          <cell r="G271">
            <v>1031348</v>
          </cell>
          <cell r="H271">
            <v>44764</v>
          </cell>
          <cell r="I271" t="str">
            <v>横浜市金沢区大川3番1号
株式会社　総合車両製作所</v>
          </cell>
          <cell r="J271" t="str">
            <v>株式会社総合車両製作所</v>
          </cell>
          <cell r="K271" t="str">
            <v>代表取締役社長　　西山　隆雄</v>
          </cell>
          <cell r="L271" t="str">
            <v>株式会社総合車両製作所</v>
          </cell>
          <cell r="M271" t="str">
            <v>代表取締役社長　　西山　隆雄</v>
          </cell>
          <cell r="N271" t="str">
            <v>横浜市金沢区大川3番1号</v>
          </cell>
          <cell r="O271" t="str">
            <v>Ｅ 製造業</v>
          </cell>
          <cell r="P271" t="str">
            <v>３１ 輸送用機械器具製造業</v>
          </cell>
          <cell r="Q271" t="str">
            <v>1号</v>
          </cell>
          <cell r="R271"/>
          <cell r="S271"/>
          <cell r="T271"/>
          <cell r="U271">
            <v>2414.123544</v>
          </cell>
          <cell r="V271">
            <v>1</v>
          </cell>
          <cell r="W271">
            <v>1</v>
          </cell>
          <cell r="X271"/>
          <cell r="Y271">
            <v>2019</v>
          </cell>
          <cell r="Z271">
            <v>2021</v>
          </cell>
          <cell r="AA271">
            <v>2021</v>
          </cell>
          <cell r="AB271"/>
          <cell r="AC271"/>
          <cell r="AD271" t="str">
            <v>有</v>
          </cell>
          <cell r="AE271" t="str">
            <v>　生産本部　生産管理部　設備・生産性・環境改善ｸﾞﾙｰﾌﾟ事務所</v>
          </cell>
          <cell r="AF271" t="str">
            <v>　横浜市金沢区大川3番1号</v>
          </cell>
          <cell r="AG271" t="str">
            <v>　8：05　～　16：55　（横浜事業所稼働日のみ）</v>
          </cell>
          <cell r="AH271"/>
          <cell r="AI271"/>
          <cell r="AJ271">
            <v>2018</v>
          </cell>
          <cell r="AK271">
            <v>5315</v>
          </cell>
          <cell r="AL271">
            <v>5203</v>
          </cell>
          <cell r="AM271">
            <v>3.11</v>
          </cell>
          <cell r="AN271" t="str">
            <v>千時間</v>
          </cell>
          <cell r="AO271">
            <v>2021</v>
          </cell>
          <cell r="AP271">
            <v>4996</v>
          </cell>
          <cell r="AQ271">
            <v>6</v>
          </cell>
          <cell r="AR271">
            <v>4891</v>
          </cell>
          <cell r="AS271">
            <v>5.99</v>
          </cell>
          <cell r="AT271">
            <v>2.9234</v>
          </cell>
          <cell r="AU271" t="str">
            <v>千時間</v>
          </cell>
          <cell r="AV271">
            <v>6</v>
          </cell>
          <cell r="AW271">
            <v>2019</v>
          </cell>
          <cell r="AX271">
            <v>5005</v>
          </cell>
          <cell r="AY271">
            <v>5.83</v>
          </cell>
          <cell r="AZ271">
            <v>4841</v>
          </cell>
          <cell r="BA271">
            <v>6.95</v>
          </cell>
          <cell r="BB271">
            <v>3.38</v>
          </cell>
          <cell r="BC271" t="str">
            <v>千時間</v>
          </cell>
          <cell r="BD271">
            <v>-8.69</v>
          </cell>
          <cell r="BE271">
            <v>2020</v>
          </cell>
          <cell r="BF271">
            <v>4921</v>
          </cell>
          <cell r="BG271">
            <v>7.41</v>
          </cell>
          <cell r="BH271">
            <v>4653</v>
          </cell>
          <cell r="BI271">
            <v>10.57</v>
          </cell>
          <cell r="BJ271">
            <v>3.27</v>
          </cell>
          <cell r="BK271" t="str">
            <v>千時間</v>
          </cell>
          <cell r="BL271">
            <v>-5.15</v>
          </cell>
          <cell r="BM271">
            <v>2021</v>
          </cell>
          <cell r="BN271">
            <v>4440</v>
          </cell>
          <cell r="BO271">
            <v>16.46</v>
          </cell>
          <cell r="BP271">
            <v>4409</v>
          </cell>
          <cell r="BQ271">
            <v>15.26</v>
          </cell>
          <cell r="BR271">
            <v>3.27</v>
          </cell>
          <cell r="BS271" t="str">
            <v>千時間</v>
          </cell>
          <cell r="BT271">
            <v>-5.15</v>
          </cell>
          <cell r="BU271" t="str">
            <v>目標を下回った</v>
          </cell>
          <cell r="BV271" t="str">
            <v>なし</v>
          </cell>
          <cell r="BW271" t="str">
            <v>減</v>
          </cell>
          <cell r="BX271" t="str">
            <v>省エネルギー活動・設備投資の推進および操業度の減少により、CO2排出量は基準年度比約15％減となったが、操業度の減少幅が大きく回収時間が基準年度比20％減となった為、回収時間原単位で見ると基準年度比約5％増となり、目標未達となった。</v>
          </cell>
          <cell r="BY271">
            <v>2018</v>
          </cell>
          <cell r="BZ271"/>
          <cell r="CA271"/>
          <cell r="CB271"/>
          <cell r="CC271"/>
          <cell r="CD271">
            <v>2021</v>
          </cell>
          <cell r="CE271"/>
          <cell r="CF271" t="str">
            <v/>
          </cell>
          <cell r="CG271"/>
          <cell r="CH271" t="str">
            <v/>
          </cell>
          <cell r="CI271"/>
          <cell r="CJ271" t="str">
            <v/>
          </cell>
          <cell r="CK271"/>
          <cell r="CL271">
            <v>2019</v>
          </cell>
          <cell r="CM271"/>
        </row>
        <row r="272">
          <cell r="B272" t="str">
            <v>349</v>
          </cell>
          <cell r="C272" t="str">
            <v>株式会社光洲産業</v>
          </cell>
          <cell r="D272">
            <v>2019</v>
          </cell>
          <cell r="E272" t="str">
            <v>1号</v>
          </cell>
          <cell r="F272">
            <v>1088349</v>
          </cell>
          <cell r="G272">
            <v>1088349</v>
          </cell>
          <cell r="H272"/>
          <cell r="I272" t="str">
            <v>神奈川県川崎市高津区久地4-10-11</v>
          </cell>
          <cell r="J272" t="str">
            <v>株式会社光洲産業</v>
          </cell>
          <cell r="K272" t="str">
            <v>代表取締役　光田栄吉</v>
          </cell>
          <cell r="L272" t="str">
            <v>株式会社光洲産業</v>
          </cell>
          <cell r="M272" t="str">
            <v>代表取締役　光田栄吉</v>
          </cell>
          <cell r="N272" t="str">
            <v>神奈川県川崎市高津区久地4-10-11</v>
          </cell>
          <cell r="O272" t="str">
            <v>Ｒ サービス業（他に分類されないもの）</v>
          </cell>
          <cell r="P272" t="str">
            <v>８８ 廃棄物処理業</v>
          </cell>
          <cell r="Q272" t="str">
            <v>1号</v>
          </cell>
          <cell r="R272"/>
          <cell r="S272"/>
          <cell r="T272"/>
          <cell r="U272">
            <v>3188.40915</v>
          </cell>
          <cell r="V272">
            <v>3</v>
          </cell>
          <cell r="W272">
            <v>1</v>
          </cell>
          <cell r="X272"/>
          <cell r="Y272">
            <v>2019</v>
          </cell>
          <cell r="Z272">
            <v>2021</v>
          </cell>
          <cell r="AA272">
            <v>2021</v>
          </cell>
          <cell r="AB272"/>
          <cell r="AC272"/>
          <cell r="AD272" t="str">
            <v>有</v>
          </cell>
          <cell r="AE272" t="str">
            <v>光洲エコファクトリー　YOKOHAMA BAY</v>
          </cell>
          <cell r="AF272" t="str">
            <v>横浜市神奈川区恵比須町5-12</v>
          </cell>
          <cell r="AG272" t="str">
            <v>10:00～17:00</v>
          </cell>
          <cell r="AH272"/>
          <cell r="AI272"/>
          <cell r="AJ272">
            <v>2018</v>
          </cell>
          <cell r="AK272">
            <v>6529</v>
          </cell>
          <cell r="AL272">
            <v>6387</v>
          </cell>
          <cell r="AM272">
            <v>15.59</v>
          </cell>
          <cell r="AN272" t="str">
            <v>千㎥</v>
          </cell>
          <cell r="AO272">
            <v>2021</v>
          </cell>
          <cell r="AP272">
            <v>6334</v>
          </cell>
          <cell r="AQ272">
            <v>2.98</v>
          </cell>
          <cell r="AR272">
            <v>6195</v>
          </cell>
          <cell r="AS272">
            <v>3</v>
          </cell>
          <cell r="AT272">
            <v>15.122299999999999</v>
          </cell>
          <cell r="AU272" t="str">
            <v>千㎥</v>
          </cell>
          <cell r="AV272">
            <v>3</v>
          </cell>
          <cell r="AW272">
            <v>2019</v>
          </cell>
          <cell r="AX272">
            <v>6411</v>
          </cell>
          <cell r="AY272">
            <v>1.8</v>
          </cell>
          <cell r="AZ272">
            <v>6204</v>
          </cell>
          <cell r="BA272">
            <v>2.86</v>
          </cell>
          <cell r="BB272">
            <v>16.39</v>
          </cell>
          <cell r="BC272" t="str">
            <v>千㎥</v>
          </cell>
          <cell r="BD272">
            <v>-5.14</v>
          </cell>
          <cell r="BE272">
            <v>2020</v>
          </cell>
          <cell r="BF272">
            <v>5950</v>
          </cell>
          <cell r="BG272">
            <v>8.86</v>
          </cell>
          <cell r="BH272">
            <v>5636</v>
          </cell>
          <cell r="BI272">
            <v>11.75</v>
          </cell>
          <cell r="BJ272">
            <v>17.02</v>
          </cell>
          <cell r="BK272" t="str">
            <v>千㎥</v>
          </cell>
          <cell r="BL272">
            <v>-9.18</v>
          </cell>
          <cell r="BM272">
            <v>2021</v>
          </cell>
          <cell r="BN272">
            <v>6194</v>
          </cell>
          <cell r="BO272">
            <v>5.13</v>
          </cell>
          <cell r="BP272">
            <v>6152</v>
          </cell>
          <cell r="BQ272">
            <v>3.67</v>
          </cell>
          <cell r="BR272">
            <v>15.53</v>
          </cell>
          <cell r="BS272" t="str">
            <v>千㎥</v>
          </cell>
          <cell r="BT272">
            <v>0.38</v>
          </cell>
          <cell r="BU272" t="str">
            <v>目標を上回った</v>
          </cell>
          <cell r="BV272" t="str">
            <v>なし</v>
          </cell>
          <cell r="BW272" t="str">
            <v>増</v>
          </cell>
          <cell r="BX272"/>
          <cell r="BY272">
            <v>2018</v>
          </cell>
          <cell r="BZ272"/>
          <cell r="CA272"/>
          <cell r="CB272"/>
          <cell r="CC272"/>
          <cell r="CD272">
            <v>2021</v>
          </cell>
          <cell r="CE272"/>
          <cell r="CF272" t="str">
            <v/>
          </cell>
          <cell r="CG272"/>
          <cell r="CH272" t="str">
            <v/>
          </cell>
          <cell r="CI272"/>
          <cell r="CJ272" t="str">
            <v/>
          </cell>
          <cell r="CK272"/>
          <cell r="CL272">
            <v>2019</v>
          </cell>
          <cell r="CM272"/>
        </row>
        <row r="273">
          <cell r="B273" t="str">
            <v>350</v>
          </cell>
          <cell r="C273" t="str">
            <v>トオカツフーズ株式会社</v>
          </cell>
          <cell r="D273">
            <v>2019</v>
          </cell>
          <cell r="E273" t="str">
            <v>1号</v>
          </cell>
          <cell r="F273">
            <v>1009350</v>
          </cell>
          <cell r="G273">
            <v>1009350</v>
          </cell>
          <cell r="H273">
            <v>44757</v>
          </cell>
          <cell r="I273" t="str">
            <v>神奈川県横浜市港北区日吉7-15-14</v>
          </cell>
          <cell r="J273" t="str">
            <v>トオカツフーズ株式会社</v>
          </cell>
          <cell r="K273" t="str">
            <v>代表取締役　池田　晋一</v>
          </cell>
          <cell r="L273" t="str">
            <v>トオカツフーズ株式会社</v>
          </cell>
          <cell r="M273" t="str">
            <v>代表取締役　池田　晋一</v>
          </cell>
          <cell r="N273" t="str">
            <v>神奈川県横浜市港北区日吉７－１５－１４</v>
          </cell>
          <cell r="O273" t="str">
            <v>Ｅ 製造業</v>
          </cell>
          <cell r="P273" t="str">
            <v>０９ 食料品製造業</v>
          </cell>
          <cell r="Q273" t="str">
            <v>1号</v>
          </cell>
          <cell r="R273"/>
          <cell r="S273"/>
          <cell r="T273"/>
          <cell r="U273">
            <v>3968.9399040000003</v>
          </cell>
          <cell r="V273">
            <v>3</v>
          </cell>
          <cell r="W273">
            <v>2</v>
          </cell>
          <cell r="X273"/>
          <cell r="Y273">
            <v>2019</v>
          </cell>
          <cell r="Z273">
            <v>2021</v>
          </cell>
          <cell r="AA273">
            <v>2021</v>
          </cell>
          <cell r="AB273"/>
          <cell r="AC273"/>
          <cell r="AD273" t="str">
            <v>有</v>
          </cell>
          <cell r="AE273" t="str">
            <v>本社　生産管理部</v>
          </cell>
          <cell r="AF273" t="str">
            <v>神奈川県横浜市日吉７－１５－１４</v>
          </cell>
          <cell r="AG273" t="str">
            <v>午前９；００～午後１７；００</v>
          </cell>
          <cell r="AH273"/>
          <cell r="AI273"/>
          <cell r="AJ273">
            <v>2018</v>
          </cell>
          <cell r="AK273">
            <v>8356</v>
          </cell>
          <cell r="AL273">
            <v>8227</v>
          </cell>
          <cell r="AM273"/>
          <cell r="AN273"/>
          <cell r="AO273">
            <v>2021</v>
          </cell>
          <cell r="AP273">
            <v>8105</v>
          </cell>
          <cell r="AQ273">
            <v>3</v>
          </cell>
          <cell r="AR273">
            <v>7980</v>
          </cell>
          <cell r="AS273">
            <v>3</v>
          </cell>
          <cell r="AT273"/>
          <cell r="AU273"/>
          <cell r="AV273">
            <v>3.3</v>
          </cell>
          <cell r="AW273">
            <v>2019</v>
          </cell>
          <cell r="AX273">
            <v>8269</v>
          </cell>
          <cell r="AY273">
            <v>1.04</v>
          </cell>
          <cell r="AZ273">
            <v>8077</v>
          </cell>
          <cell r="BA273">
            <v>1.82</v>
          </cell>
          <cell r="BB273"/>
          <cell r="BC273" t="str">
            <v/>
          </cell>
          <cell r="BD273">
            <v>0.7</v>
          </cell>
          <cell r="BE273">
            <v>2020</v>
          </cell>
          <cell r="BF273">
            <v>7958</v>
          </cell>
          <cell r="BG273">
            <v>4.76</v>
          </cell>
          <cell r="BH273">
            <v>7940</v>
          </cell>
          <cell r="BI273">
            <v>3.48</v>
          </cell>
          <cell r="BJ273"/>
          <cell r="BK273" t="str">
            <v/>
          </cell>
          <cell r="BL273">
            <v>-24.9</v>
          </cell>
          <cell r="BM273">
            <v>2021</v>
          </cell>
          <cell r="BN273">
            <v>7686</v>
          </cell>
          <cell r="BO273">
            <v>8.01</v>
          </cell>
          <cell r="BP273">
            <v>6963</v>
          </cell>
          <cell r="BQ273">
            <v>15.36</v>
          </cell>
          <cell r="BR273"/>
          <cell r="BS273" t="str">
            <v/>
          </cell>
          <cell r="BT273">
            <v>-14.14</v>
          </cell>
          <cell r="BU273" t="str">
            <v>目標を上回った</v>
          </cell>
          <cell r="BV273" t="str">
            <v>あり</v>
          </cell>
          <cell r="BW273" t="str">
            <v>減</v>
          </cell>
          <cell r="BX273" t="str">
            <v>コロナ禍による生産食数減。</v>
          </cell>
          <cell r="BY273">
            <v>2018</v>
          </cell>
          <cell r="BZ273"/>
          <cell r="CA273"/>
          <cell r="CB273"/>
          <cell r="CC273"/>
          <cell r="CD273">
            <v>2021</v>
          </cell>
          <cell r="CE273"/>
          <cell r="CF273" t="str">
            <v/>
          </cell>
          <cell r="CG273"/>
          <cell r="CH273" t="str">
            <v/>
          </cell>
          <cell r="CI273"/>
          <cell r="CJ273" t="str">
            <v/>
          </cell>
          <cell r="CK273"/>
          <cell r="CL273">
            <v>2019</v>
          </cell>
          <cell r="CM273"/>
        </row>
        <row r="274">
          <cell r="B274" t="str">
            <v>351</v>
          </cell>
          <cell r="C274" t="str">
            <v>株式会社サンジェルマン</v>
          </cell>
          <cell r="D274">
            <v>2020</v>
          </cell>
          <cell r="E274" t="str">
            <v>1号</v>
          </cell>
          <cell r="F274">
            <v>1009351</v>
          </cell>
          <cell r="G274">
            <v>1009351</v>
          </cell>
          <cell r="H274">
            <v>44756</v>
          </cell>
          <cell r="I274" t="str">
            <v>神奈川県横浜市港北区新羽町688</v>
          </cell>
          <cell r="J274" t="str">
            <v>株式会社サンジェルマン</v>
          </cell>
          <cell r="K274" t="str">
            <v>代表取締役社長　赤須　正浩</v>
          </cell>
          <cell r="L274" t="str">
            <v>株式会社サンジェルマン</v>
          </cell>
          <cell r="M274" t="str">
            <v>代表取締役社長　赤須　正浩</v>
          </cell>
          <cell r="N274" t="str">
            <v>神奈川県横浜市港北区新羽町688</v>
          </cell>
          <cell r="O274" t="str">
            <v>Ｅ 製造業</v>
          </cell>
          <cell r="P274" t="str">
            <v>０９ 食料品製造業</v>
          </cell>
          <cell r="Q274" t="str">
            <v>1号</v>
          </cell>
          <cell r="R274"/>
          <cell r="S274"/>
          <cell r="T274"/>
          <cell r="U274">
            <v>2529</v>
          </cell>
          <cell r="V274">
            <v>14</v>
          </cell>
          <cell r="W274">
            <v>1</v>
          </cell>
          <cell r="X274"/>
          <cell r="Y274">
            <v>2020</v>
          </cell>
          <cell r="Z274">
            <v>2022</v>
          </cell>
          <cell r="AA274">
            <v>2021</v>
          </cell>
          <cell r="AB274"/>
          <cell r="AC274"/>
          <cell r="AD274" t="str">
            <v>有</v>
          </cell>
          <cell r="AE274" t="str">
            <v>本社横浜工場　事業支援部</v>
          </cell>
          <cell r="AF274" t="str">
            <v>神奈川県横浜市港北区新羽町688番地</v>
          </cell>
          <cell r="AG274" t="str">
            <v>平日9：00～18：00</v>
          </cell>
          <cell r="AH274"/>
          <cell r="AI274"/>
          <cell r="AJ274">
            <v>2019</v>
          </cell>
          <cell r="AK274">
            <v>5044</v>
          </cell>
          <cell r="AL274">
            <v>4958</v>
          </cell>
          <cell r="AM274"/>
          <cell r="AN274"/>
          <cell r="AO274">
            <v>2022</v>
          </cell>
          <cell r="AP274">
            <v>5003.6480000000001</v>
          </cell>
          <cell r="AQ274">
            <v>0.79</v>
          </cell>
          <cell r="AR274">
            <v>4918.3360000000002</v>
          </cell>
          <cell r="AS274">
            <v>0.79</v>
          </cell>
          <cell r="AT274"/>
          <cell r="AU274"/>
          <cell r="AV274"/>
          <cell r="AW274">
            <v>2020</v>
          </cell>
          <cell r="AX274">
            <v>4687</v>
          </cell>
          <cell r="AY274">
            <v>7.07</v>
          </cell>
          <cell r="AZ274">
            <v>4531</v>
          </cell>
          <cell r="BA274">
            <v>8.61</v>
          </cell>
          <cell r="BB274"/>
          <cell r="BC274" t="str">
            <v/>
          </cell>
          <cell r="BD274" t="str">
            <v/>
          </cell>
          <cell r="BE274">
            <v>2021</v>
          </cell>
          <cell r="BF274">
            <v>4673</v>
          </cell>
          <cell r="BG274">
            <v>7.35</v>
          </cell>
          <cell r="BH274" t="str">
            <v/>
          </cell>
          <cell r="BI274" t="str">
            <v/>
          </cell>
          <cell r="BJ274"/>
          <cell r="BK274" t="str">
            <v/>
          </cell>
          <cell r="BL274" t="str">
            <v/>
          </cell>
          <cell r="BM274">
            <v>2022</v>
          </cell>
          <cell r="BN274"/>
          <cell r="BO274" t="str">
            <v/>
          </cell>
          <cell r="BP274" t="str">
            <v/>
          </cell>
          <cell r="BQ274" t="str">
            <v/>
          </cell>
          <cell r="BR274"/>
          <cell r="BS274" t="str">
            <v/>
          </cell>
          <cell r="BT274" t="str">
            <v/>
          </cell>
          <cell r="BU274" t="str">
            <v>おおむね目標通り</v>
          </cell>
          <cell r="BV274" t="str">
            <v>なし</v>
          </cell>
          <cell r="BW274" t="str">
            <v>増</v>
          </cell>
          <cell r="BX274"/>
          <cell r="BY274">
            <v>2019</v>
          </cell>
          <cell r="BZ274"/>
          <cell r="CA274"/>
          <cell r="CB274"/>
          <cell r="CC274"/>
          <cell r="CD274">
            <v>2022</v>
          </cell>
          <cell r="CE274"/>
          <cell r="CF274" t="str">
            <v/>
          </cell>
          <cell r="CG274"/>
          <cell r="CH274" t="str">
            <v/>
          </cell>
          <cell r="CI274"/>
          <cell r="CJ274" t="str">
            <v/>
          </cell>
          <cell r="CK274"/>
          <cell r="CL274">
            <v>2020</v>
          </cell>
          <cell r="CM274"/>
        </row>
        <row r="275">
          <cell r="B275" t="str">
            <v>353</v>
          </cell>
          <cell r="C275" t="str">
            <v>ソフトバンク株式会社</v>
          </cell>
          <cell r="D275">
            <v>2020</v>
          </cell>
          <cell r="E275" t="str">
            <v>1号</v>
          </cell>
          <cell r="F275">
            <v>1037353</v>
          </cell>
          <cell r="G275">
            <v>1037353</v>
          </cell>
          <cell r="H275">
            <v>44771</v>
          </cell>
          <cell r="I275" t="str">
            <v>東京都港区海岸一丁目7番1号</v>
          </cell>
          <cell r="J275" t="str">
            <v>ソフトバンク株式会社</v>
          </cell>
          <cell r="K275" t="str">
            <v>代表取締役 社長執行役員 兼 CEO
宮川　潤一</v>
          </cell>
          <cell r="L275" t="str">
            <v>ソフトバンク株式会社</v>
          </cell>
          <cell r="M275" t="str">
            <v>代表取締役 社長執行役員 兼 CEO　宮川　潤一</v>
          </cell>
          <cell r="N275" t="str">
            <v>東京都港区海岸一丁目7番1号</v>
          </cell>
          <cell r="O275" t="str">
            <v>Ｇ 情報通信業</v>
          </cell>
          <cell r="P275" t="str">
            <v>３７ 通信業</v>
          </cell>
          <cell r="Q275" t="str">
            <v>1号</v>
          </cell>
          <cell r="R275"/>
          <cell r="S275"/>
          <cell r="T275"/>
          <cell r="U275">
            <v>4086.9713209166407</v>
          </cell>
          <cell r="V275">
            <v>7</v>
          </cell>
          <cell r="W275">
            <v>1</v>
          </cell>
          <cell r="X275"/>
          <cell r="Y275">
            <v>2020</v>
          </cell>
          <cell r="Z275">
            <v>2022</v>
          </cell>
          <cell r="AA275">
            <v>2021</v>
          </cell>
          <cell r="AB275"/>
          <cell r="AC275"/>
          <cell r="AD275" t="str">
            <v>有</v>
          </cell>
          <cell r="AE275" t="str">
            <v>ソフトバンク株式会社</v>
          </cell>
          <cell r="AF275" t="str">
            <v>東京都港区海岸一丁目7番1号　東京ﾎﾟｰﾄｼﾃｨ竹芝ｵﾌｨｽﾀﾜｰ</v>
          </cell>
          <cell r="AG275" t="str">
            <v>10時～16時</v>
          </cell>
          <cell r="AH275"/>
          <cell r="AI275"/>
          <cell r="AJ275">
            <v>2019</v>
          </cell>
          <cell r="AK275">
            <v>5412</v>
          </cell>
          <cell r="AL275">
            <v>5318</v>
          </cell>
          <cell r="AM275">
            <v>502.38</v>
          </cell>
          <cell r="AN275" t="str">
            <v>Gbps</v>
          </cell>
          <cell r="AO275">
            <v>2022</v>
          </cell>
          <cell r="AP275">
            <v>5807</v>
          </cell>
          <cell r="AQ275">
            <v>-7.3</v>
          </cell>
          <cell r="AR275">
            <v>5646</v>
          </cell>
          <cell r="AS275">
            <v>-6.17</v>
          </cell>
          <cell r="AT275">
            <v>249.618186412847</v>
          </cell>
          <cell r="AU275" t="str">
            <v>Gbps</v>
          </cell>
          <cell r="AV275">
            <v>50.31</v>
          </cell>
          <cell r="AW275">
            <v>2020</v>
          </cell>
          <cell r="AX275">
            <v>5303</v>
          </cell>
          <cell r="AY275">
            <v>2.0099999999999998</v>
          </cell>
          <cell r="AZ275">
            <v>5106</v>
          </cell>
          <cell r="BA275">
            <v>3.98</v>
          </cell>
          <cell r="BB275">
            <v>388.76</v>
          </cell>
          <cell r="BC275" t="str">
            <v>Gbps</v>
          </cell>
          <cell r="BD275">
            <v>22.61</v>
          </cell>
          <cell r="BE275">
            <v>2021</v>
          </cell>
          <cell r="BF275">
            <v>7668</v>
          </cell>
          <cell r="BG275">
            <v>-41.69</v>
          </cell>
          <cell r="BH275">
            <v>7184</v>
          </cell>
          <cell r="BI275">
            <v>-35.090000000000003</v>
          </cell>
          <cell r="BJ275">
            <v>310.36</v>
          </cell>
          <cell r="BK275" t="str">
            <v>Gbps</v>
          </cell>
          <cell r="BL275">
            <v>38.22</v>
          </cell>
          <cell r="BM275">
            <v>2022</v>
          </cell>
          <cell r="BN275"/>
          <cell r="BO275" t="str">
            <v/>
          </cell>
          <cell r="BP275" t="str">
            <v/>
          </cell>
          <cell r="BQ275" t="str">
            <v/>
          </cell>
          <cell r="BR275"/>
          <cell r="BS275" t="str">
            <v/>
          </cell>
          <cell r="BT275" t="str">
            <v/>
          </cell>
          <cell r="BU275" t="str">
            <v>目標を上回った</v>
          </cell>
          <cell r="BV275" t="str">
            <v>なし</v>
          </cell>
          <cell r="BW275" t="str">
            <v>増</v>
          </cell>
          <cell r="BX275" t="str">
            <v>計画書提出時には想定していなかったエネルギー管理対象となる基地局が2021年度より増加したため、電力消費量が大きく増加し、基準年度に対してCO2排出量も増加しています。</v>
          </cell>
          <cell r="BY275">
            <v>2019</v>
          </cell>
          <cell r="BZ275"/>
          <cell r="CA275"/>
          <cell r="CB275"/>
          <cell r="CC275"/>
          <cell r="CD275">
            <v>2022</v>
          </cell>
          <cell r="CE275"/>
          <cell r="CF275" t="str">
            <v/>
          </cell>
          <cell r="CG275"/>
          <cell r="CH275" t="str">
            <v/>
          </cell>
          <cell r="CI275"/>
          <cell r="CJ275" t="str">
            <v/>
          </cell>
          <cell r="CK275"/>
          <cell r="CL275">
            <v>2020</v>
          </cell>
          <cell r="CM275"/>
        </row>
        <row r="276">
          <cell r="B276" t="str">
            <v>354</v>
          </cell>
          <cell r="C276" t="str">
            <v>株式会社ヤマダデンキ</v>
          </cell>
          <cell r="D276">
            <v>2020</v>
          </cell>
          <cell r="E276" t="str">
            <v>1号</v>
          </cell>
          <cell r="F276">
            <v>1056354</v>
          </cell>
          <cell r="G276">
            <v>1056354</v>
          </cell>
          <cell r="H276">
            <v>44771</v>
          </cell>
          <cell r="I276" t="str">
            <v>群馬県高崎市栄町1-1</v>
          </cell>
          <cell r="J276" t="str">
            <v>株式会社ヤマダデンキ</v>
          </cell>
          <cell r="K276" t="str">
            <v>代表取締役　上野 善紀</v>
          </cell>
          <cell r="L276" t="str">
            <v>株式会社ヤマダデンキ</v>
          </cell>
          <cell r="M276" t="str">
            <v>代表取締役　上野 善紀</v>
          </cell>
          <cell r="N276" t="str">
            <v>群馬県高崎市栄町1-1</v>
          </cell>
          <cell r="O276" t="str">
            <v>Ｉ 卸売・小売業</v>
          </cell>
          <cell r="P276" t="str">
            <v>５９ 機械器具小売業</v>
          </cell>
          <cell r="Q276" t="str">
            <v>1号</v>
          </cell>
          <cell r="R276"/>
          <cell r="S276"/>
          <cell r="T276"/>
          <cell r="U276">
            <v>3738</v>
          </cell>
          <cell r="V276">
            <v>16</v>
          </cell>
          <cell r="W276">
            <v>1</v>
          </cell>
          <cell r="X276"/>
          <cell r="Y276">
            <v>2020</v>
          </cell>
          <cell r="Z276">
            <v>2022</v>
          </cell>
          <cell r="AA276">
            <v>2021</v>
          </cell>
          <cell r="AB276"/>
          <cell r="AC276"/>
          <cell r="AD276" t="str">
            <v>有</v>
          </cell>
          <cell r="AE276" t="str">
            <v>株式会社ヤマダホールディングス 総務部</v>
          </cell>
          <cell r="AF276" t="str">
            <v>群馬県高崎市栄町1-1</v>
          </cell>
          <cell r="AG276" t="str">
            <v>10：00～16：00</v>
          </cell>
          <cell r="AH276"/>
          <cell r="AI276"/>
          <cell r="AJ276">
            <v>2019</v>
          </cell>
          <cell r="AK276">
            <v>7418</v>
          </cell>
          <cell r="AL276">
            <v>8041</v>
          </cell>
          <cell r="AM276">
            <v>46.85</v>
          </cell>
          <cell r="AN276" t="str">
            <v>千㎡</v>
          </cell>
          <cell r="AO276">
            <v>2022</v>
          </cell>
          <cell r="AP276">
            <v>7343.82</v>
          </cell>
          <cell r="AQ276">
            <v>1</v>
          </cell>
          <cell r="AR276">
            <v>7960.59</v>
          </cell>
          <cell r="AS276">
            <v>0.99</v>
          </cell>
          <cell r="AT276">
            <v>46.381500000000003</v>
          </cell>
          <cell r="AU276" t="str">
            <v>千㎡</v>
          </cell>
          <cell r="AV276">
            <v>0.99</v>
          </cell>
          <cell r="AW276">
            <v>2020</v>
          </cell>
          <cell r="AX276">
            <v>8375</v>
          </cell>
          <cell r="AY276">
            <v>-12.91</v>
          </cell>
          <cell r="AZ276">
            <v>8484</v>
          </cell>
          <cell r="BA276">
            <v>-5.51</v>
          </cell>
          <cell r="BB276">
            <v>52.9</v>
          </cell>
          <cell r="BC276" t="str">
            <v>千㎡</v>
          </cell>
          <cell r="BD276">
            <v>-12.92</v>
          </cell>
          <cell r="BE276">
            <v>2021</v>
          </cell>
          <cell r="BF276">
            <v>6529</v>
          </cell>
          <cell r="BG276">
            <v>11.98</v>
          </cell>
          <cell r="BH276">
            <v>6136</v>
          </cell>
          <cell r="BI276">
            <v>23.69</v>
          </cell>
          <cell r="BJ276">
            <v>40.14</v>
          </cell>
          <cell r="BK276" t="str">
            <v>千㎡</v>
          </cell>
          <cell r="BL276">
            <v>14.32</v>
          </cell>
          <cell r="BM276">
            <v>2022</v>
          </cell>
          <cell r="BN276"/>
          <cell r="BO276" t="str">
            <v/>
          </cell>
          <cell r="BP276" t="str">
            <v/>
          </cell>
          <cell r="BQ276" t="str">
            <v/>
          </cell>
          <cell r="BR276"/>
          <cell r="BS276" t="str">
            <v/>
          </cell>
          <cell r="BT276" t="str">
            <v/>
          </cell>
          <cell r="BU276" t="str">
            <v>おおむね目標通り</v>
          </cell>
          <cell r="BV276" t="str">
            <v>なし</v>
          </cell>
          <cell r="BW276" t="str">
            <v>ほぼ変動無し</v>
          </cell>
          <cell r="BX276"/>
          <cell r="BY276">
            <v>2019</v>
          </cell>
          <cell r="BZ276"/>
          <cell r="CA276"/>
          <cell r="CB276"/>
          <cell r="CC276" t="str">
            <v>千㎡</v>
          </cell>
          <cell r="CD276">
            <v>2022</v>
          </cell>
          <cell r="CE276"/>
          <cell r="CF276" t="str">
            <v/>
          </cell>
          <cell r="CG276"/>
          <cell r="CH276" t="str">
            <v/>
          </cell>
          <cell r="CI276"/>
          <cell r="CJ276" t="str">
            <v/>
          </cell>
          <cell r="CK276"/>
          <cell r="CL276">
            <v>2020</v>
          </cell>
          <cell r="CM276"/>
        </row>
        <row r="277">
          <cell r="B277" t="str">
            <v>355</v>
          </cell>
          <cell r="C277" t="str">
            <v>株式会社信光社</v>
          </cell>
          <cell r="D277">
            <v>2020</v>
          </cell>
          <cell r="E277" t="str">
            <v>1号</v>
          </cell>
          <cell r="F277">
            <v>1021355</v>
          </cell>
          <cell r="G277">
            <v>1021355</v>
          </cell>
          <cell r="H277">
            <v>44732</v>
          </cell>
          <cell r="I277" t="str">
            <v>横浜市栄区小菅ヶ谷2-4-1</v>
          </cell>
          <cell r="J277" t="str">
            <v>株式会社信光社</v>
          </cell>
          <cell r="K277" t="str">
            <v>代表取締役社長 米澤 勝之</v>
          </cell>
          <cell r="L277" t="str">
            <v>株式会社信光社</v>
          </cell>
          <cell r="M277" t="str">
            <v>代表取締役社長 米澤 勝之</v>
          </cell>
          <cell r="N277" t="str">
            <v>横浜市栄区小菅ヶ谷2-4-1</v>
          </cell>
          <cell r="O277" t="str">
            <v>Ｅ 製造業</v>
          </cell>
          <cell r="P277" t="str">
            <v>２１ 窯業・土石製品製造業</v>
          </cell>
          <cell r="Q277" t="str">
            <v>1号</v>
          </cell>
          <cell r="R277"/>
          <cell r="S277"/>
          <cell r="T277"/>
          <cell r="U277">
            <v>4566.5357502599991</v>
          </cell>
          <cell r="V277">
            <v>1</v>
          </cell>
          <cell r="W277">
            <v>1</v>
          </cell>
          <cell r="X277"/>
          <cell r="Y277">
            <v>2020</v>
          </cell>
          <cell r="Z277">
            <v>2022</v>
          </cell>
          <cell r="AA277">
            <v>2021</v>
          </cell>
          <cell r="AB277"/>
          <cell r="AC277"/>
          <cell r="AD277" t="str">
            <v>有</v>
          </cell>
          <cell r="AE277" t="str">
            <v>株式会社　信光社</v>
          </cell>
          <cell r="AF277" t="str">
            <v>横浜市栄区小菅ヶ谷2-4-1</v>
          </cell>
          <cell r="AG277" t="str">
            <v>10:00～16:00</v>
          </cell>
          <cell r="AH277"/>
          <cell r="AI277"/>
          <cell r="AJ277">
            <v>2019</v>
          </cell>
          <cell r="AK277">
            <v>6363</v>
          </cell>
          <cell r="AL277">
            <v>7305</v>
          </cell>
          <cell r="AM277">
            <v>2.5099999999999998</v>
          </cell>
          <cell r="AN277" t="str">
            <v>千cm3</v>
          </cell>
          <cell r="AO277">
            <v>2022</v>
          </cell>
          <cell r="AP277">
            <v>7318</v>
          </cell>
          <cell r="AQ277">
            <v>-15.01</v>
          </cell>
          <cell r="AR277">
            <v>8401</v>
          </cell>
          <cell r="AS277">
            <v>-15.01</v>
          </cell>
          <cell r="AT277">
            <v>2.4321899999999999</v>
          </cell>
          <cell r="AU277" t="str">
            <v>千cm3</v>
          </cell>
          <cell r="AV277">
            <v>3.1</v>
          </cell>
          <cell r="AW277">
            <v>2020</v>
          </cell>
          <cell r="AX277">
            <v>7798</v>
          </cell>
          <cell r="AY277">
            <v>-22.56</v>
          </cell>
          <cell r="AZ277">
            <v>8209</v>
          </cell>
          <cell r="BA277">
            <v>-12.38</v>
          </cell>
          <cell r="BB277">
            <v>2.0699999999999998</v>
          </cell>
          <cell r="BC277" t="str">
            <v>千cm3</v>
          </cell>
          <cell r="BD277">
            <v>17.52</v>
          </cell>
          <cell r="BE277">
            <v>2021</v>
          </cell>
          <cell r="BF277">
            <v>8630</v>
          </cell>
          <cell r="BG277">
            <v>-35.630000000000003</v>
          </cell>
          <cell r="BH277">
            <v>9543</v>
          </cell>
          <cell r="BI277">
            <v>-30.64</v>
          </cell>
          <cell r="BJ277">
            <v>1.83</v>
          </cell>
          <cell r="BK277" t="str">
            <v>千cm3</v>
          </cell>
          <cell r="BL277">
            <v>27.09</v>
          </cell>
          <cell r="BM277">
            <v>2022</v>
          </cell>
          <cell r="BN277"/>
          <cell r="BO277" t="str">
            <v/>
          </cell>
          <cell r="BP277" t="str">
            <v/>
          </cell>
          <cell r="BQ277" t="str">
            <v/>
          </cell>
          <cell r="BR277"/>
          <cell r="BS277" t="str">
            <v/>
          </cell>
          <cell r="BT277" t="str">
            <v/>
          </cell>
          <cell r="BU277" t="str">
            <v>おおむね目標通り</v>
          </cell>
          <cell r="BV277" t="str">
            <v>なし</v>
          </cell>
          <cell r="BW277" t="str">
            <v>ほぼ変動無し</v>
          </cell>
          <cell r="BX277"/>
          <cell r="BY277">
            <v>2019</v>
          </cell>
          <cell r="BZ277"/>
          <cell r="CA277"/>
          <cell r="CB277"/>
          <cell r="CC277"/>
          <cell r="CD277">
            <v>2022</v>
          </cell>
          <cell r="CE277"/>
          <cell r="CF277" t="str">
            <v/>
          </cell>
          <cell r="CG277"/>
          <cell r="CH277" t="str">
            <v/>
          </cell>
          <cell r="CI277"/>
          <cell r="CJ277" t="str">
            <v/>
          </cell>
          <cell r="CK277"/>
          <cell r="CL277">
            <v>2020</v>
          </cell>
          <cell r="CM277"/>
        </row>
        <row r="278">
          <cell r="B278" t="str">
            <v>359</v>
          </cell>
          <cell r="C278" t="str">
            <v>株式会社カナモト</v>
          </cell>
          <cell r="D278">
            <v>2021</v>
          </cell>
          <cell r="E278" t="str">
            <v>3号</v>
          </cell>
          <cell r="F278">
            <v>3070359</v>
          </cell>
          <cell r="G278">
            <v>3070359</v>
          </cell>
          <cell r="H278">
            <v>44733</v>
          </cell>
          <cell r="I278" t="str">
            <v>北海道札幌市中央区大通東３丁目１－１９</v>
          </cell>
          <cell r="J278" t="str">
            <v>株式会社　カナモト</v>
          </cell>
          <cell r="K278" t="str">
            <v xml:space="preserve">
代表取締役　金本　哲男</v>
          </cell>
          <cell r="L278" t="str">
            <v>株式会社　カナモト</v>
          </cell>
          <cell r="M278" t="str">
            <v>　代表取締役　金本　哲男</v>
          </cell>
          <cell r="N278" t="str">
            <v>北海道札幌市中央区大通東３丁目１－１９</v>
          </cell>
          <cell r="O278" t="str">
            <v>Ｋ 不動産業、物品賃貸業</v>
          </cell>
          <cell r="P278" t="str">
            <v>７０ 物品賃貸業</v>
          </cell>
          <cell r="Q278"/>
          <cell r="R278"/>
          <cell r="S278" t="str">
            <v>3号</v>
          </cell>
          <cell r="T278"/>
          <cell r="U278"/>
          <cell r="V278"/>
          <cell r="W278"/>
          <cell r="X278">
            <v>125</v>
          </cell>
          <cell r="Y278">
            <v>2021</v>
          </cell>
          <cell r="Z278">
            <v>2023</v>
          </cell>
          <cell r="AA278">
            <v>2021</v>
          </cell>
          <cell r="AB278"/>
          <cell r="AC278"/>
          <cell r="AD278" t="str">
            <v>有</v>
          </cell>
          <cell r="AE278" t="str">
            <v>株式会社カナモト　横浜営業所</v>
          </cell>
          <cell r="AF278" t="str">
            <v>神奈川県横浜市金沢区鳥浜町5番地の16</v>
          </cell>
          <cell r="AG278" t="str">
            <v>8：30～17：00（土日祝除く）</v>
          </cell>
          <cell r="AH278"/>
          <cell r="AI278"/>
          <cell r="AJ278">
            <v>2020</v>
          </cell>
          <cell r="AK278"/>
          <cell r="AL278"/>
          <cell r="AM278"/>
          <cell r="AN278"/>
          <cell r="AO278">
            <v>2023</v>
          </cell>
          <cell r="AP278"/>
          <cell r="AQ278" t="str">
            <v/>
          </cell>
          <cell r="AR278"/>
          <cell r="AS278" t="str">
            <v/>
          </cell>
          <cell r="AT278"/>
          <cell r="AU278"/>
          <cell r="AV278"/>
          <cell r="AW278">
            <v>2021</v>
          </cell>
          <cell r="AX278"/>
          <cell r="AY278" t="str">
            <v/>
          </cell>
          <cell r="AZ278" t="str">
            <v/>
          </cell>
          <cell r="BA278" t="str">
            <v/>
          </cell>
          <cell r="BB278"/>
          <cell r="BC278" t="str">
            <v/>
          </cell>
          <cell r="BD278" t="str">
            <v/>
          </cell>
          <cell r="BE278">
            <v>2022</v>
          </cell>
          <cell r="BF278"/>
          <cell r="BG278" t="str">
            <v/>
          </cell>
          <cell r="BH278" t="str">
            <v/>
          </cell>
          <cell r="BI278" t="str">
            <v/>
          </cell>
          <cell r="BJ278"/>
          <cell r="BK278" t="str">
            <v/>
          </cell>
          <cell r="BL278" t="str">
            <v/>
          </cell>
          <cell r="BM278">
            <v>2023</v>
          </cell>
          <cell r="BN278"/>
          <cell r="BO278" t="str">
            <v/>
          </cell>
          <cell r="BP278" t="str">
            <v/>
          </cell>
          <cell r="BQ278" t="str">
            <v/>
          </cell>
          <cell r="BR278"/>
          <cell r="BS278" t="str">
            <v/>
          </cell>
          <cell r="BT278" t="str">
            <v/>
          </cell>
          <cell r="BU278" t="str">
            <v/>
          </cell>
          <cell r="BV278" t="str">
            <v/>
          </cell>
          <cell r="BW278" t="str">
            <v/>
          </cell>
          <cell r="BX278"/>
          <cell r="BY278">
            <v>2020</v>
          </cell>
          <cell r="BZ278">
            <v>383</v>
          </cell>
          <cell r="CA278">
            <v>383</v>
          </cell>
          <cell r="CB278"/>
          <cell r="CC278"/>
          <cell r="CD278">
            <v>2023</v>
          </cell>
          <cell r="CE278">
            <v>364</v>
          </cell>
          <cell r="CF278">
            <v>4.96</v>
          </cell>
          <cell r="CG278">
            <v>364</v>
          </cell>
          <cell r="CH278">
            <v>4.96</v>
          </cell>
          <cell r="CI278"/>
          <cell r="CJ278" t="str">
            <v/>
          </cell>
          <cell r="CK278"/>
          <cell r="CL278">
            <v>2021</v>
          </cell>
          <cell r="CM278">
            <v>290</v>
          </cell>
        </row>
        <row r="279">
          <cell r="B279" t="str">
            <v>360</v>
          </cell>
          <cell r="C279" t="str">
            <v>株式会社JERA</v>
          </cell>
          <cell r="D279">
            <v>2019</v>
          </cell>
          <cell r="E279" t="str">
            <v>1号</v>
          </cell>
          <cell r="F279">
            <v>1033360</v>
          </cell>
          <cell r="G279">
            <v>1033360</v>
          </cell>
          <cell r="H279">
            <v>44768</v>
          </cell>
          <cell r="I279" t="str">
            <v>神奈川県横浜市鶴見区大黒町11-1</v>
          </cell>
          <cell r="J279" t="str">
            <v>株式会社ＪＥＲＡ　横浜火力発電所</v>
          </cell>
          <cell r="K279" t="str">
            <v>横浜火力発電所長　近藤　幹郎</v>
          </cell>
          <cell r="L279" t="str">
            <v>株式会社ＪＥＲＡ</v>
          </cell>
          <cell r="M279" t="str">
            <v>代表取締役社長　小野田　聡</v>
          </cell>
          <cell r="N279" t="str">
            <v>東京都中央区日本橋二丁目５番１号</v>
          </cell>
          <cell r="O279" t="str">
            <v>Ｆ 電気・ガス・熱供給・水道業</v>
          </cell>
          <cell r="P279" t="str">
            <v>３３ 電気業</v>
          </cell>
          <cell r="Q279" t="str">
            <v>1号</v>
          </cell>
          <cell r="R279"/>
          <cell r="S279"/>
          <cell r="T279"/>
          <cell r="U279">
            <v>4272497.3943599993</v>
          </cell>
          <cell r="V279">
            <v>2</v>
          </cell>
          <cell r="W279">
            <v>2</v>
          </cell>
          <cell r="X279"/>
          <cell r="Y279">
            <v>2019</v>
          </cell>
          <cell r="Z279">
            <v>2021</v>
          </cell>
          <cell r="AA279">
            <v>2021</v>
          </cell>
          <cell r="AB279"/>
          <cell r="AC279"/>
          <cell r="AD279" t="str">
            <v>有</v>
          </cell>
          <cell r="AE279" t="str">
            <v>株式会社ＪＥＲＡ　横浜火力発電所</v>
          </cell>
          <cell r="AF279" t="str">
            <v>神奈川県横浜市鶴見区大黒町１１－１</v>
          </cell>
          <cell r="AG279" t="str">
            <v>８：１０から１６：５０</v>
          </cell>
          <cell r="AH279"/>
          <cell r="AI279"/>
          <cell r="AJ279">
            <v>2018</v>
          </cell>
          <cell r="AK279">
            <v>227689</v>
          </cell>
          <cell r="AL279">
            <v>227689</v>
          </cell>
          <cell r="AM279">
            <v>0.41</v>
          </cell>
          <cell r="AN279" t="str">
            <v>MWh</v>
          </cell>
          <cell r="AO279">
            <v>2021</v>
          </cell>
          <cell r="AP279">
            <v>227689</v>
          </cell>
          <cell r="AQ279">
            <v>0</v>
          </cell>
          <cell r="AR279">
            <v>227689</v>
          </cell>
          <cell r="AS279">
            <v>0</v>
          </cell>
          <cell r="AT279">
            <v>0.41</v>
          </cell>
          <cell r="AU279" t="str">
            <v>MWh</v>
          </cell>
          <cell r="AV279">
            <v>0</v>
          </cell>
          <cell r="AW279">
            <v>2019</v>
          </cell>
          <cell r="AX279">
            <v>217308</v>
          </cell>
          <cell r="AY279">
            <v>4.55</v>
          </cell>
          <cell r="AZ279">
            <v>217308</v>
          </cell>
          <cell r="BA279">
            <v>4.55</v>
          </cell>
          <cell r="BB279">
            <v>0.41</v>
          </cell>
          <cell r="BC279" t="str">
            <v>MWh</v>
          </cell>
          <cell r="BD279">
            <v>0</v>
          </cell>
          <cell r="BE279">
            <v>2020</v>
          </cell>
          <cell r="BF279">
            <v>207704</v>
          </cell>
          <cell r="BG279">
            <v>8.77</v>
          </cell>
          <cell r="BH279">
            <v>207704</v>
          </cell>
          <cell r="BI279">
            <v>8.77</v>
          </cell>
          <cell r="BJ279">
            <v>0.41</v>
          </cell>
          <cell r="BK279" t="str">
            <v>MWh</v>
          </cell>
          <cell r="BL279">
            <v>0</v>
          </cell>
          <cell r="BM279">
            <v>2021</v>
          </cell>
          <cell r="BN279">
            <v>213327</v>
          </cell>
          <cell r="BO279">
            <v>6.3</v>
          </cell>
          <cell r="BP279">
            <v>213327</v>
          </cell>
          <cell r="BQ279">
            <v>6.3</v>
          </cell>
          <cell r="BR279">
            <v>0.41</v>
          </cell>
          <cell r="BS279" t="str">
            <v>MWh</v>
          </cell>
          <cell r="BT279">
            <v>0</v>
          </cell>
          <cell r="BU279" t="str">
            <v>おおむね目標通り</v>
          </cell>
          <cell r="BV279" t="str">
            <v>なし</v>
          </cell>
          <cell r="BW279" t="str">
            <v>ほぼ変動無し</v>
          </cell>
          <cell r="BX279"/>
          <cell r="BY279">
            <v>2018</v>
          </cell>
          <cell r="BZ279"/>
          <cell r="CA279"/>
          <cell r="CB279"/>
          <cell r="CC279"/>
          <cell r="CD279">
            <v>2021</v>
          </cell>
          <cell r="CE279"/>
          <cell r="CF279" t="str">
            <v/>
          </cell>
          <cell r="CG279"/>
          <cell r="CH279" t="str">
            <v/>
          </cell>
          <cell r="CI279"/>
          <cell r="CJ279" t="str">
            <v/>
          </cell>
          <cell r="CK279"/>
          <cell r="CL279">
            <v>2019</v>
          </cell>
          <cell r="CM279"/>
        </row>
        <row r="280">
          <cell r="B280" t="str">
            <v>361</v>
          </cell>
          <cell r="C280" t="str">
            <v>東京電力パワーグリッド株式会社</v>
          </cell>
          <cell r="D280">
            <v>2019</v>
          </cell>
          <cell r="E280" t="str">
            <v>1号3号</v>
          </cell>
          <cell r="F280">
            <v>1033361</v>
          </cell>
          <cell r="G280">
            <v>1033361</v>
          </cell>
          <cell r="H280">
            <v>44769</v>
          </cell>
          <cell r="I280" t="str">
            <v>神奈川県横浜市中区弁天通１－１</v>
          </cell>
          <cell r="J280" t="str">
            <v>東京電力パワーグリッド株式会社</v>
          </cell>
          <cell r="K280" t="str">
            <v>執行役員神奈川総支社長　岡村　毅</v>
          </cell>
          <cell r="L280" t="str">
            <v>東京電力パワーグリッド株式会社</v>
          </cell>
          <cell r="M280" t="str">
            <v>代表取締役社長　金子　禎則</v>
          </cell>
          <cell r="N280" t="str">
            <v>東京都千代田区内幸町１丁目１番３号</v>
          </cell>
          <cell r="O280" t="str">
            <v>Ｆ 電気・ガス・熱供給・水道業</v>
          </cell>
          <cell r="P280" t="str">
            <v>３３ 電気業</v>
          </cell>
          <cell r="Q280" t="str">
            <v>1号</v>
          </cell>
          <cell r="R280"/>
          <cell r="S280" t="str">
            <v>3号</v>
          </cell>
          <cell r="T280"/>
          <cell r="U280">
            <v>1815.5967488580002</v>
          </cell>
          <cell r="V280">
            <v>14</v>
          </cell>
          <cell r="W280">
            <v>0</v>
          </cell>
          <cell r="X280">
            <v>150</v>
          </cell>
          <cell r="Y280">
            <v>2019</v>
          </cell>
          <cell r="Z280">
            <v>2021</v>
          </cell>
          <cell r="AA280">
            <v>2021</v>
          </cell>
          <cell r="AB280"/>
          <cell r="AC280"/>
          <cell r="AD280" t="str">
            <v>有</v>
          </cell>
          <cell r="AE280" t="str">
            <v>東京電力パワーグリッド（株）神奈川総支社本館　１階受付</v>
          </cell>
          <cell r="AF280" t="str">
            <v>横浜市中区弁天通１丁目１番地</v>
          </cell>
          <cell r="AG280" t="str">
            <v>９：３０～１６：３０（土日祝・年末年始は休日）</v>
          </cell>
          <cell r="AH280"/>
          <cell r="AI280"/>
          <cell r="AJ280">
            <v>2018</v>
          </cell>
          <cell r="AK280">
            <v>3720</v>
          </cell>
          <cell r="AL280">
            <v>3616</v>
          </cell>
          <cell r="AM280"/>
          <cell r="AN280"/>
          <cell r="AO280">
            <v>2021</v>
          </cell>
          <cell r="AP280">
            <v>3608</v>
          </cell>
          <cell r="AQ280">
            <v>3.01</v>
          </cell>
          <cell r="AR280">
            <v>3507</v>
          </cell>
          <cell r="AS280">
            <v>3.01</v>
          </cell>
          <cell r="AT280"/>
          <cell r="AU280"/>
          <cell r="AV280"/>
          <cell r="AW280">
            <v>2019</v>
          </cell>
          <cell r="AX280">
            <v>3776</v>
          </cell>
          <cell r="AY280">
            <v>-1.51</v>
          </cell>
          <cell r="AZ280">
            <v>3621</v>
          </cell>
          <cell r="BA280">
            <v>-0.14000000000000001</v>
          </cell>
          <cell r="BB280"/>
          <cell r="BC280" t="str">
            <v/>
          </cell>
          <cell r="BD280" t="str">
            <v/>
          </cell>
          <cell r="BE280">
            <v>2020</v>
          </cell>
          <cell r="BF280">
            <v>3617</v>
          </cell>
          <cell r="BG280">
            <v>2.76</v>
          </cell>
          <cell r="BH280">
            <v>3368</v>
          </cell>
          <cell r="BI280">
            <v>6.85</v>
          </cell>
          <cell r="BJ280"/>
          <cell r="BK280" t="str">
            <v/>
          </cell>
          <cell r="BL280" t="str">
            <v/>
          </cell>
          <cell r="BM280">
            <v>2021</v>
          </cell>
          <cell r="BN280">
            <v>3049</v>
          </cell>
          <cell r="BO280">
            <v>18.03</v>
          </cell>
          <cell r="BP280">
            <v>3049</v>
          </cell>
          <cell r="BQ280">
            <v>15.68</v>
          </cell>
          <cell r="BR280"/>
          <cell r="BS280" t="str">
            <v/>
          </cell>
          <cell r="BT280" t="str">
            <v/>
          </cell>
          <cell r="BU280" t="str">
            <v>目標を上回った</v>
          </cell>
          <cell r="BV280" t="str">
            <v>なし</v>
          </cell>
          <cell r="BW280" t="str">
            <v>ほぼ変動無し</v>
          </cell>
          <cell r="BX280" t="str">
            <v>戸塚事務所（本館・別館）移転、拠点集中化によって電気使用量を削減。一部の事務所にて照明器具をＬＥＤ化。</v>
          </cell>
          <cell r="BY280">
            <v>2018</v>
          </cell>
          <cell r="BZ280">
            <v>271</v>
          </cell>
          <cell r="CA280">
            <v>271</v>
          </cell>
          <cell r="CB280"/>
          <cell r="CC280"/>
          <cell r="CD280">
            <v>2021</v>
          </cell>
          <cell r="CE280">
            <v>263</v>
          </cell>
          <cell r="CF280">
            <v>2.95</v>
          </cell>
          <cell r="CG280">
            <v>263</v>
          </cell>
          <cell r="CH280">
            <v>2.95</v>
          </cell>
          <cell r="CI280"/>
          <cell r="CJ280" t="str">
            <v/>
          </cell>
          <cell r="CK280"/>
          <cell r="CL280">
            <v>2019</v>
          </cell>
          <cell r="CM280">
            <v>268</v>
          </cell>
        </row>
        <row r="281">
          <cell r="B281" t="str">
            <v>362</v>
          </cell>
          <cell r="C281" t="str">
            <v>東京電力ホールディングス株式会社</v>
          </cell>
          <cell r="D281">
            <v>2020</v>
          </cell>
          <cell r="E281" t="str">
            <v>1号</v>
          </cell>
          <cell r="F281">
            <v>1033362</v>
          </cell>
          <cell r="G281">
            <v>1033362</v>
          </cell>
          <cell r="H281"/>
          <cell r="I281" t="str">
            <v>神奈川県横浜市鶴見区江ヶ崎町４番１号</v>
          </cell>
          <cell r="J281" t="str">
            <v>東京電力ホールディングス株式会社</v>
          </cell>
          <cell r="K281" t="str">
            <v>経営技術戦略研究所長 難波 雅之</v>
          </cell>
          <cell r="L281" t="str">
            <v>東京電力ホールディングス株式会社</v>
          </cell>
          <cell r="M281" t="str">
            <v>代表執行役社長 小早川 智明</v>
          </cell>
          <cell r="N281" t="str">
            <v>東京都千代田区内幸町１－１－３</v>
          </cell>
          <cell r="O281" t="str">
            <v>Ｆ 電気・ガス・熱供給・水道業</v>
          </cell>
          <cell r="P281" t="str">
            <v>３３ 電気業</v>
          </cell>
          <cell r="Q281" t="str">
            <v>1号</v>
          </cell>
          <cell r="R281"/>
          <cell r="S281"/>
          <cell r="T281"/>
          <cell r="U281">
            <v>1415.4888951353282</v>
          </cell>
          <cell r="V281">
            <v>2</v>
          </cell>
          <cell r="W281">
            <v>1</v>
          </cell>
          <cell r="X281"/>
          <cell r="Y281">
            <v>2020</v>
          </cell>
          <cell r="Z281">
            <v>2022</v>
          </cell>
          <cell r="AA281">
            <v>2021</v>
          </cell>
          <cell r="AB281" t="str">
            <v>有</v>
          </cell>
          <cell r="AC281" t="str">
            <v>https://www.tepco.co.jp/about/csr/information/index-j.html</v>
          </cell>
          <cell r="AD281"/>
          <cell r="AE281"/>
          <cell r="AF281"/>
          <cell r="AG281"/>
          <cell r="AH281"/>
          <cell r="AI281"/>
          <cell r="AJ281">
            <v>2019</v>
          </cell>
          <cell r="AK281">
            <v>3167</v>
          </cell>
          <cell r="AL281">
            <v>3167</v>
          </cell>
          <cell r="AM281">
            <v>703.78</v>
          </cell>
          <cell r="AN281" t="str">
            <v>MWh</v>
          </cell>
          <cell r="AO281">
            <v>2022</v>
          </cell>
          <cell r="AP281">
            <v>3131</v>
          </cell>
          <cell r="AQ281">
            <v>1.1299999999999999</v>
          </cell>
          <cell r="AR281">
            <v>3131</v>
          </cell>
          <cell r="AS281">
            <v>1.1299999999999999</v>
          </cell>
          <cell r="AT281">
            <v>695.78</v>
          </cell>
          <cell r="AU281" t="str">
            <v>MWh</v>
          </cell>
          <cell r="AV281">
            <v>1.1299999999999999</v>
          </cell>
          <cell r="AW281">
            <v>2020</v>
          </cell>
          <cell r="AX281">
            <v>2887</v>
          </cell>
          <cell r="AY281">
            <v>8.84</v>
          </cell>
          <cell r="AZ281">
            <v>2781</v>
          </cell>
          <cell r="BA281">
            <v>12.18</v>
          </cell>
          <cell r="BB281">
            <v>641.55999999999995</v>
          </cell>
          <cell r="BC281" t="str">
            <v>MWh</v>
          </cell>
          <cell r="BD281">
            <v>8.84</v>
          </cell>
          <cell r="BE281">
            <v>2021</v>
          </cell>
          <cell r="BF281">
            <v>2450</v>
          </cell>
          <cell r="BG281">
            <v>22.63</v>
          </cell>
          <cell r="BH281">
            <v>2450</v>
          </cell>
          <cell r="BI281">
            <v>22.63</v>
          </cell>
          <cell r="BJ281">
            <v>544.44000000000005</v>
          </cell>
          <cell r="BK281" t="str">
            <v>MWh</v>
          </cell>
          <cell r="BL281">
            <v>22.64</v>
          </cell>
          <cell r="BM281">
            <v>2022</v>
          </cell>
          <cell r="BN281"/>
          <cell r="BO281" t="str">
            <v/>
          </cell>
          <cell r="BP281" t="str">
            <v/>
          </cell>
          <cell r="BQ281" t="str">
            <v/>
          </cell>
          <cell r="BR281"/>
          <cell r="BS281" t="str">
            <v/>
          </cell>
          <cell r="BT281" t="str">
            <v/>
          </cell>
          <cell r="BU281" t="str">
            <v>おおむね目標通り</v>
          </cell>
          <cell r="BV281" t="str">
            <v>なし</v>
          </cell>
          <cell r="BW281" t="str">
            <v>減</v>
          </cell>
          <cell r="BX281" t="str">
            <v>実験室の稼働低下</v>
          </cell>
          <cell r="BY281">
            <v>2019</v>
          </cell>
          <cell r="BZ281"/>
          <cell r="CA281"/>
          <cell r="CB281"/>
          <cell r="CC281"/>
          <cell r="CD281">
            <v>2022</v>
          </cell>
          <cell r="CE281"/>
          <cell r="CF281" t="str">
            <v/>
          </cell>
          <cell r="CG281"/>
          <cell r="CH281" t="str">
            <v/>
          </cell>
          <cell r="CI281"/>
          <cell r="CJ281" t="str">
            <v/>
          </cell>
          <cell r="CK281"/>
          <cell r="CL281">
            <v>2020</v>
          </cell>
          <cell r="CM281"/>
        </row>
        <row r="282">
          <cell r="B282" t="str">
            <v>363</v>
          </cell>
          <cell r="C282" t="str">
            <v>丸紅プライベートリート投資法人</v>
          </cell>
          <cell r="D282">
            <v>2019</v>
          </cell>
          <cell r="E282" t="str">
            <v>1号</v>
          </cell>
          <cell r="F282">
            <v>1068363</v>
          </cell>
          <cell r="G282">
            <v>1068363</v>
          </cell>
          <cell r="H282"/>
          <cell r="I282" t="str">
            <v>東京都千代田区大手町一丁目6番1号</v>
          </cell>
          <cell r="J282" t="str">
            <v>丸紅プライベートリート投資法人</v>
          </cell>
          <cell r="K282" t="str">
            <v>執行役員　野村 龍一郎</v>
          </cell>
          <cell r="L282" t="str">
            <v>丸紅プライベートリート投資法人</v>
          </cell>
          <cell r="M282" t="str">
            <v>執行役員　野村 龍一郎</v>
          </cell>
          <cell r="N282" t="str">
            <v>東京都千代田区大手町一丁目6番1号</v>
          </cell>
          <cell r="O282" t="str">
            <v>Ｊ 金融業・保険業</v>
          </cell>
          <cell r="P282" t="str">
            <v>６４ 貸金業、クレジットカード業等非預金信用機関</v>
          </cell>
          <cell r="Q282" t="str">
            <v>1号</v>
          </cell>
          <cell r="R282"/>
          <cell r="S282"/>
          <cell r="T282"/>
          <cell r="U282">
            <v>3069.388169976</v>
          </cell>
          <cell r="V282">
            <v>1</v>
          </cell>
          <cell r="W282">
            <v>1</v>
          </cell>
          <cell r="X282"/>
          <cell r="Y282">
            <v>2019</v>
          </cell>
          <cell r="Z282">
            <v>2021</v>
          </cell>
          <cell r="AA282">
            <v>2021</v>
          </cell>
          <cell r="AB282"/>
          <cell r="AC282"/>
          <cell r="AD282" t="str">
            <v>有</v>
          </cell>
          <cell r="AE282" t="str">
            <v>丸紅アセットマネジメント株式会社</v>
          </cell>
          <cell r="AF282" t="str">
            <v>東京都千代田区大手町一丁目6番1号</v>
          </cell>
          <cell r="AG282" t="str">
            <v>10：00 ～ 17：00（平日）</v>
          </cell>
          <cell r="AH282"/>
          <cell r="AI282"/>
          <cell r="AJ282">
            <v>2018</v>
          </cell>
          <cell r="AK282">
            <v>6271</v>
          </cell>
          <cell r="AL282">
            <v>6156</v>
          </cell>
          <cell r="AM282">
            <v>55.25</v>
          </cell>
          <cell r="AN282" t="str">
            <v>千m2</v>
          </cell>
          <cell r="AO282">
            <v>2021</v>
          </cell>
          <cell r="AP282">
            <v>6082.87</v>
          </cell>
          <cell r="AQ282">
            <v>3</v>
          </cell>
          <cell r="AR282">
            <v>5971.32</v>
          </cell>
          <cell r="AS282">
            <v>3</v>
          </cell>
          <cell r="AT282">
            <v>53.592500000000001</v>
          </cell>
          <cell r="AU282" t="str">
            <v>千m2</v>
          </cell>
          <cell r="AV282">
            <v>3</v>
          </cell>
          <cell r="AW282">
            <v>2019</v>
          </cell>
          <cell r="AX282">
            <v>5919</v>
          </cell>
          <cell r="AY282">
            <v>5.61</v>
          </cell>
          <cell r="AZ282">
            <v>5753</v>
          </cell>
          <cell r="BA282">
            <v>6.54</v>
          </cell>
          <cell r="BB282">
            <v>51.98</v>
          </cell>
          <cell r="BC282" t="str">
            <v>千m2</v>
          </cell>
          <cell r="BD282">
            <v>5.91</v>
          </cell>
          <cell r="BE282">
            <v>2020</v>
          </cell>
          <cell r="BF282">
            <v>5240</v>
          </cell>
          <cell r="BG282">
            <v>16.440000000000001</v>
          </cell>
          <cell r="BH282">
            <v>4997</v>
          </cell>
          <cell r="BI282">
            <v>18.82</v>
          </cell>
          <cell r="BJ282">
            <v>46.2</v>
          </cell>
          <cell r="BK282" t="str">
            <v>千m2</v>
          </cell>
          <cell r="BL282">
            <v>16.38</v>
          </cell>
          <cell r="BM282">
            <v>2021</v>
          </cell>
          <cell r="BN282">
            <v>5232</v>
          </cell>
          <cell r="BO282">
            <v>16.559999999999999</v>
          </cell>
          <cell r="BP282">
            <v>5110</v>
          </cell>
          <cell r="BQ282">
            <v>16.989999999999998</v>
          </cell>
          <cell r="BR282">
            <v>45.68</v>
          </cell>
          <cell r="BS282" t="str">
            <v>千m2</v>
          </cell>
          <cell r="BT282">
            <v>17.32</v>
          </cell>
          <cell r="BU282" t="str">
            <v>目標を上回った</v>
          </cell>
          <cell r="BV282" t="str">
            <v>なし</v>
          </cell>
          <cell r="BW282" t="str">
            <v>ほぼ変動無し</v>
          </cell>
          <cell r="BX282" t="str">
            <v>テナント事業者の入居率については大きな変動がなかったものの、コロナ禍により2020～2021年度は実際の在来館者は激減している。目標を大幅に上回った要因は省エネの取組みに加えてコロナ禍の影響が大きい。</v>
          </cell>
          <cell r="BY282">
            <v>2018</v>
          </cell>
          <cell r="BZ282"/>
          <cell r="CA282"/>
          <cell r="CB282"/>
          <cell r="CC282"/>
          <cell r="CD282">
            <v>2021</v>
          </cell>
          <cell r="CE282"/>
          <cell r="CF282" t="str">
            <v/>
          </cell>
          <cell r="CG282"/>
          <cell r="CH282" t="str">
            <v/>
          </cell>
          <cell r="CI282"/>
          <cell r="CJ282" t="str">
            <v/>
          </cell>
          <cell r="CK282"/>
          <cell r="CL282">
            <v>2019</v>
          </cell>
          <cell r="CM282"/>
        </row>
        <row r="283">
          <cell r="B283" t="str">
            <v>364</v>
          </cell>
          <cell r="C283" t="str">
            <v>株式会社上組</v>
          </cell>
          <cell r="D283">
            <v>2019</v>
          </cell>
          <cell r="E283" t="str">
            <v>1号</v>
          </cell>
          <cell r="F283">
            <v>1048364</v>
          </cell>
          <cell r="G283">
            <v>1048364</v>
          </cell>
          <cell r="H283">
            <v>44772</v>
          </cell>
          <cell r="I283" t="str">
            <v>横浜市中区北仲通3-31</v>
          </cell>
          <cell r="J283" t="str">
            <v>株式会社上組</v>
          </cell>
          <cell r="K283" t="str">
            <v>横浜支店　支店長　下西正時</v>
          </cell>
          <cell r="L283" t="str">
            <v>株式会社上組</v>
          </cell>
          <cell r="M283" t="str">
            <v>代表取締役社長　深井義博</v>
          </cell>
          <cell r="N283" t="str">
            <v>横浜市中区北仲通3-31</v>
          </cell>
          <cell r="O283" t="str">
            <v>Ｈ 運輸業、郵便業</v>
          </cell>
          <cell r="P283" t="str">
            <v>４８ 運輸に附帯するサービス業</v>
          </cell>
          <cell r="Q283" t="str">
            <v>1号</v>
          </cell>
          <cell r="R283"/>
          <cell r="S283"/>
          <cell r="T283"/>
          <cell r="U283">
            <v>3210.0207780000005</v>
          </cell>
          <cell r="V283">
            <v>9</v>
          </cell>
          <cell r="W283">
            <v>2</v>
          </cell>
          <cell r="X283"/>
          <cell r="Y283">
            <v>2019</v>
          </cell>
          <cell r="Z283">
            <v>2021</v>
          </cell>
          <cell r="AA283">
            <v>2021</v>
          </cell>
          <cell r="AB283"/>
          <cell r="AC283"/>
          <cell r="AD283" t="str">
            <v>有</v>
          </cell>
          <cell r="AE283" t="str">
            <v>株式会社上組横浜支店</v>
          </cell>
          <cell r="AF283" t="str">
            <v>横浜市中区北仲通3-31</v>
          </cell>
          <cell r="AG283" t="str">
            <v>9時～17時</v>
          </cell>
          <cell r="AH283"/>
          <cell r="AI283"/>
          <cell r="AJ283">
            <v>2018</v>
          </cell>
          <cell r="AK283">
            <v>5393</v>
          </cell>
          <cell r="AL283">
            <v>5304</v>
          </cell>
          <cell r="AM283"/>
          <cell r="AN283"/>
          <cell r="AO283">
            <v>2021</v>
          </cell>
          <cell r="AP283">
            <v>5231</v>
          </cell>
          <cell r="AQ283">
            <v>3</v>
          </cell>
          <cell r="AR283">
            <v>5144</v>
          </cell>
          <cell r="AS283">
            <v>3.01</v>
          </cell>
          <cell r="AT283"/>
          <cell r="AU283"/>
          <cell r="AV283"/>
          <cell r="AW283">
            <v>2019</v>
          </cell>
          <cell r="AX283">
            <v>5008</v>
          </cell>
          <cell r="AY283">
            <v>7.13</v>
          </cell>
          <cell r="AZ283">
            <v>5513</v>
          </cell>
          <cell r="BA283">
            <v>-3.95</v>
          </cell>
          <cell r="BB283"/>
          <cell r="BC283" t="str">
            <v/>
          </cell>
          <cell r="BD283" t="str">
            <v/>
          </cell>
          <cell r="BE283">
            <v>2020</v>
          </cell>
          <cell r="BF283">
            <v>5095</v>
          </cell>
          <cell r="BG283">
            <v>5.52</v>
          </cell>
          <cell r="BH283">
            <v>5305</v>
          </cell>
          <cell r="BI283">
            <v>-0.02</v>
          </cell>
          <cell r="BJ283"/>
          <cell r="BK283" t="str">
            <v/>
          </cell>
          <cell r="BL283" t="str">
            <v/>
          </cell>
          <cell r="BM283">
            <v>2021</v>
          </cell>
          <cell r="BN283">
            <v>5355</v>
          </cell>
          <cell r="BO283">
            <v>0.7</v>
          </cell>
          <cell r="BP283">
            <v>115</v>
          </cell>
          <cell r="BQ283">
            <v>97.83</v>
          </cell>
          <cell r="BR283"/>
          <cell r="BS283" t="str">
            <v/>
          </cell>
          <cell r="BT283" t="str">
            <v/>
          </cell>
          <cell r="BU283" t="str">
            <v>目標を上回った</v>
          </cell>
          <cell r="BV283" t="str">
            <v>なし</v>
          </cell>
          <cell r="BW283" t="str">
            <v>増</v>
          </cell>
          <cell r="BX283" t="str">
            <v>2021年、南本牧倉庫増設のため増加となりました</v>
          </cell>
          <cell r="BY283">
            <v>2018</v>
          </cell>
          <cell r="BZ283"/>
          <cell r="CA283"/>
          <cell r="CB283"/>
          <cell r="CC283"/>
          <cell r="CD283">
            <v>2021</v>
          </cell>
          <cell r="CE283"/>
          <cell r="CF283" t="str">
            <v/>
          </cell>
          <cell r="CG283"/>
          <cell r="CH283" t="str">
            <v/>
          </cell>
          <cell r="CI283"/>
          <cell r="CJ283" t="str">
            <v/>
          </cell>
          <cell r="CK283"/>
          <cell r="CL283">
            <v>2019</v>
          </cell>
          <cell r="CM283"/>
        </row>
        <row r="284">
          <cell r="B284" t="str">
            <v>365</v>
          </cell>
          <cell r="C284" t="str">
            <v>ＳＣリアルティプライベート投資法人</v>
          </cell>
          <cell r="D284">
            <v>2019</v>
          </cell>
          <cell r="E284" t="str">
            <v>1号</v>
          </cell>
          <cell r="F284">
            <v>1069365</v>
          </cell>
          <cell r="G284">
            <v>1069365</v>
          </cell>
          <cell r="H284">
            <v>44746</v>
          </cell>
          <cell r="I284" t="str">
            <v>東京都中央区京橋1-17-10</v>
          </cell>
          <cell r="J284" t="str">
            <v>ＳＣリアルティプライベート投資法人</v>
          </cell>
          <cell r="K284" t="str">
            <v>執行役員 清水 重和</v>
          </cell>
          <cell r="L284" t="str">
            <v>ＳＣリアルティプライベート投資法人</v>
          </cell>
          <cell r="M284" t="str">
            <v>執行役員 清水 重和</v>
          </cell>
          <cell r="N284" t="str">
            <v>東京都中央区京橋1-17-10</v>
          </cell>
          <cell r="O284" t="str">
            <v>Ｋ 不動産業、物品賃貸業</v>
          </cell>
          <cell r="P284" t="str">
            <v>６９ 不動産賃貸業・管理業</v>
          </cell>
          <cell r="Q284" t="str">
            <v>1号</v>
          </cell>
          <cell r="R284"/>
          <cell r="S284"/>
          <cell r="T284"/>
          <cell r="U284">
            <v>4905</v>
          </cell>
          <cell r="V284">
            <v>2</v>
          </cell>
          <cell r="W284">
            <v>1</v>
          </cell>
          <cell r="X284"/>
          <cell r="Y284">
            <v>2019</v>
          </cell>
          <cell r="Z284">
            <v>2021</v>
          </cell>
          <cell r="AA284">
            <v>2021</v>
          </cell>
          <cell r="AB284"/>
          <cell r="AC284"/>
          <cell r="AD284" t="str">
            <v>有</v>
          </cell>
          <cell r="AE284" t="str">
            <v>住商ﾘｱﾙﾃｨ･ﾏﾈｼﾞﾒﾝﾄ（株）　私募リート事業部</v>
          </cell>
          <cell r="AF284" t="str">
            <v>東京都中央区京橋1-17-10　住友商事京橋ビル９階</v>
          </cell>
          <cell r="AG284" t="str">
            <v>平日9：30～18：00（土日・祝日は除く）</v>
          </cell>
          <cell r="AH284"/>
          <cell r="AI284"/>
          <cell r="AJ284">
            <v>2018</v>
          </cell>
          <cell r="AK284">
            <v>9637</v>
          </cell>
          <cell r="AL284">
            <v>9590</v>
          </cell>
          <cell r="AM284"/>
          <cell r="AN284"/>
          <cell r="AO284">
            <v>2021</v>
          </cell>
          <cell r="AP284">
            <v>9550</v>
          </cell>
          <cell r="AQ284">
            <v>0.9</v>
          </cell>
          <cell r="AR284">
            <v>9504</v>
          </cell>
          <cell r="AS284">
            <v>0.89</v>
          </cell>
          <cell r="AT284"/>
          <cell r="AU284"/>
          <cell r="AV284">
            <v>0.90000000000000602</v>
          </cell>
          <cell r="AW284">
            <v>2019</v>
          </cell>
          <cell r="AX284">
            <v>9125</v>
          </cell>
          <cell r="AY284">
            <v>5.31</v>
          </cell>
          <cell r="AZ284">
            <v>8929</v>
          </cell>
          <cell r="BA284">
            <v>6.89</v>
          </cell>
          <cell r="BB284"/>
          <cell r="BC284" t="str">
            <v/>
          </cell>
          <cell r="BD284">
            <v>2.9</v>
          </cell>
          <cell r="BE284">
            <v>2020</v>
          </cell>
          <cell r="BF284">
            <v>8342</v>
          </cell>
          <cell r="BG284">
            <v>13.43</v>
          </cell>
          <cell r="BH284">
            <v>7993</v>
          </cell>
          <cell r="BI284">
            <v>16.649999999999999</v>
          </cell>
          <cell r="BJ284"/>
          <cell r="BK284" t="str">
            <v/>
          </cell>
          <cell r="BL284">
            <v>12</v>
          </cell>
          <cell r="BM284">
            <v>2021</v>
          </cell>
          <cell r="BN284">
            <v>8218</v>
          </cell>
          <cell r="BO284">
            <v>14.72</v>
          </cell>
          <cell r="BP284">
            <v>8341</v>
          </cell>
          <cell r="BQ284">
            <v>13.02</v>
          </cell>
          <cell r="BR284"/>
          <cell r="BS284" t="str">
            <v/>
          </cell>
          <cell r="BT284">
            <v>14</v>
          </cell>
          <cell r="BU284" t="str">
            <v>目標を下回った</v>
          </cell>
          <cell r="BV284" t="str">
            <v>なし</v>
          </cell>
          <cell r="BW284" t="str">
            <v>減</v>
          </cell>
          <cell r="BX284" t="str">
            <v>継続的なLED化実施、新型感染症による在宅勤務増加により施設利用者減少などが影響している</v>
          </cell>
          <cell r="BY284">
            <v>2018</v>
          </cell>
          <cell r="BZ284"/>
          <cell r="CA284"/>
          <cell r="CB284"/>
          <cell r="CC284"/>
          <cell r="CD284">
            <v>2021</v>
          </cell>
          <cell r="CE284"/>
          <cell r="CF284" t="str">
            <v/>
          </cell>
          <cell r="CG284"/>
          <cell r="CH284" t="str">
            <v/>
          </cell>
          <cell r="CI284"/>
          <cell r="CJ284" t="str">
            <v/>
          </cell>
          <cell r="CK284"/>
          <cell r="CL284">
            <v>2019</v>
          </cell>
          <cell r="CM284"/>
        </row>
        <row r="285">
          <cell r="B285" t="str">
            <v>366</v>
          </cell>
          <cell r="C285" t="str">
            <v>株式会社松屋フーズ</v>
          </cell>
          <cell r="D285">
            <v>2019</v>
          </cell>
          <cell r="E285" t="str">
            <v>2号</v>
          </cell>
          <cell r="F285">
            <v>2076366</v>
          </cell>
          <cell r="G285">
            <v>2076366</v>
          </cell>
          <cell r="H285"/>
          <cell r="I285" t="str">
            <v>東京都武蔵野市中町1-14-5</v>
          </cell>
          <cell r="J285" t="str">
            <v>株式会社松屋フーズ</v>
          </cell>
          <cell r="K285" t="str">
            <v>代表取締役　瓦葺　一利</v>
          </cell>
          <cell r="L285" t="str">
            <v>株式会社松屋フーズ</v>
          </cell>
          <cell r="M285" t="str">
            <v>代表取締役　瓦葺　一利</v>
          </cell>
          <cell r="N285" t="str">
            <v>東京都武蔵野市中町1-14-5</v>
          </cell>
          <cell r="O285" t="str">
            <v>Ｍ 宿泊業、飲食サービス業</v>
          </cell>
          <cell r="P285" t="str">
            <v>７６ 飲食店</v>
          </cell>
          <cell r="Q285"/>
          <cell r="R285" t="str">
            <v>2号</v>
          </cell>
          <cell r="S285"/>
          <cell r="T285"/>
          <cell r="U285">
            <v>1679.2218444</v>
          </cell>
          <cell r="V285">
            <v>51</v>
          </cell>
          <cell r="W285">
            <v>0</v>
          </cell>
          <cell r="X285"/>
          <cell r="Y285">
            <v>2019</v>
          </cell>
          <cell r="Z285">
            <v>2021</v>
          </cell>
          <cell r="AA285">
            <v>2021</v>
          </cell>
          <cell r="AB285"/>
          <cell r="AC285"/>
          <cell r="AD285" t="str">
            <v>有</v>
          </cell>
          <cell r="AE285" t="str">
            <v>株式会社松屋フーズ本社ビル　　総務・広報グループ</v>
          </cell>
          <cell r="AF285" t="str">
            <v>東京都武蔵野市中町1-14-5</v>
          </cell>
          <cell r="AG285" t="str">
            <v>9：00-18：00</v>
          </cell>
          <cell r="AH285"/>
          <cell r="AI285"/>
          <cell r="AJ285">
            <v>2018</v>
          </cell>
          <cell r="AK285">
            <v>3278</v>
          </cell>
          <cell r="AL285">
            <v>3204</v>
          </cell>
          <cell r="AM285">
            <v>7.36</v>
          </cell>
          <cell r="AN285" t="str">
            <v>千万円</v>
          </cell>
          <cell r="AO285">
            <v>2021</v>
          </cell>
          <cell r="AP285">
            <v>3245</v>
          </cell>
          <cell r="AQ285">
            <v>1</v>
          </cell>
          <cell r="AR285">
            <v>3172</v>
          </cell>
          <cell r="AS285">
            <v>0.99</v>
          </cell>
          <cell r="AT285">
            <v>7.14</v>
          </cell>
          <cell r="AU285" t="str">
            <v>千万円</v>
          </cell>
          <cell r="AV285">
            <v>2.98</v>
          </cell>
          <cell r="AW285">
            <v>2019</v>
          </cell>
          <cell r="AX285">
            <v>3338</v>
          </cell>
          <cell r="AY285">
            <v>-1.84</v>
          </cell>
          <cell r="AZ285">
            <v>3220</v>
          </cell>
          <cell r="BA285">
            <v>-0.5</v>
          </cell>
          <cell r="BB285">
            <v>7.03</v>
          </cell>
          <cell r="BC285" t="str">
            <v>千万円</v>
          </cell>
          <cell r="BD285">
            <v>4.4800000000000004</v>
          </cell>
          <cell r="BE285">
            <v>2020</v>
          </cell>
          <cell r="BF285">
            <v>3137</v>
          </cell>
          <cell r="BG285">
            <v>4.3</v>
          </cell>
          <cell r="BH285">
            <v>2950</v>
          </cell>
          <cell r="BI285">
            <v>7.92</v>
          </cell>
          <cell r="BJ285">
            <v>8.02</v>
          </cell>
          <cell r="BK285" t="str">
            <v>千万円</v>
          </cell>
          <cell r="BL285">
            <v>-8.9700000000000006</v>
          </cell>
          <cell r="BM285">
            <v>2021</v>
          </cell>
          <cell r="BN285">
            <v>2962</v>
          </cell>
          <cell r="BO285">
            <v>9.64</v>
          </cell>
          <cell r="BP285">
            <v>2944</v>
          </cell>
          <cell r="BQ285">
            <v>8.11</v>
          </cell>
          <cell r="BR285">
            <v>7.05</v>
          </cell>
          <cell r="BS285" t="str">
            <v>千万円</v>
          </cell>
          <cell r="BT285">
            <v>4.21</v>
          </cell>
          <cell r="BU285" t="str">
            <v>目標を上回った</v>
          </cell>
          <cell r="BV285" t="str">
            <v>なし</v>
          </cell>
          <cell r="BW285" t="str">
            <v>減</v>
          </cell>
          <cell r="BX285" t="str">
            <v>コロナ禍により生活様式が変化し、深夜閉店する店舗が増えた事が排出量が削減された主な要因。</v>
          </cell>
          <cell r="BY285">
            <v>2018</v>
          </cell>
          <cell r="BZ285"/>
          <cell r="CA285"/>
          <cell r="CB285"/>
          <cell r="CC285"/>
          <cell r="CD285">
            <v>2021</v>
          </cell>
          <cell r="CE285"/>
          <cell r="CF285" t="str">
            <v/>
          </cell>
          <cell r="CG285"/>
          <cell r="CH285" t="str">
            <v/>
          </cell>
          <cell r="CI285"/>
          <cell r="CJ285" t="str">
            <v/>
          </cell>
          <cell r="CK285"/>
          <cell r="CL285">
            <v>2019</v>
          </cell>
          <cell r="CM285"/>
        </row>
        <row r="286">
          <cell r="B286" t="str">
            <v>367</v>
          </cell>
          <cell r="C286" t="str">
            <v>ＳＢＳロジコム関東株式会社</v>
          </cell>
          <cell r="D286">
            <v>2019</v>
          </cell>
          <cell r="E286" t="str">
            <v>3号</v>
          </cell>
          <cell r="F286">
            <v>3044367</v>
          </cell>
          <cell r="G286">
            <v>3044367</v>
          </cell>
          <cell r="H286">
            <v>44770</v>
          </cell>
          <cell r="I286" t="str">
            <v>東京都新宿区西新宿８丁目１７番１号</v>
          </cell>
          <cell r="J286" t="str">
            <v>ＳＢＳロジコム関東株式会社</v>
          </cell>
          <cell r="K286" t="str">
            <v>代表取締役　　中村武志</v>
          </cell>
          <cell r="L286" t="str">
            <v>ＳＢＳロジコム関東株式会社</v>
          </cell>
          <cell r="M286" t="str">
            <v>代表取締役　　中村武志</v>
          </cell>
          <cell r="N286" t="str">
            <v>東京都新宿区西新宿８丁目１７番１号</v>
          </cell>
          <cell r="O286" t="str">
            <v>Ｈ 運輸業、郵便業</v>
          </cell>
          <cell r="P286" t="str">
            <v>４４ 道路貨物運送業</v>
          </cell>
          <cell r="Q286"/>
          <cell r="R286"/>
          <cell r="S286" t="str">
            <v>3号</v>
          </cell>
          <cell r="T286"/>
          <cell r="U286"/>
          <cell r="V286"/>
          <cell r="W286"/>
          <cell r="X286">
            <v>100</v>
          </cell>
          <cell r="Y286">
            <v>2019</v>
          </cell>
          <cell r="Z286">
            <v>2021</v>
          </cell>
          <cell r="AA286">
            <v>2021</v>
          </cell>
          <cell r="AB286"/>
          <cell r="AC286"/>
          <cell r="AD286" t="str">
            <v>有</v>
          </cell>
          <cell r="AE286" t="str">
            <v>ＳＢＳロジコム関東株式会社　本社　管理部</v>
          </cell>
          <cell r="AF286" t="str">
            <v>東京都新宿区西新宿８丁目１７番１号</v>
          </cell>
          <cell r="AG286" t="str">
            <v>平日　９：００～１８：００</v>
          </cell>
          <cell r="AH286"/>
          <cell r="AI286"/>
          <cell r="AJ286">
            <v>2018</v>
          </cell>
          <cell r="AK286"/>
          <cell r="AL286"/>
          <cell r="AM286"/>
          <cell r="AN286"/>
          <cell r="AO286">
            <v>2021</v>
          </cell>
          <cell r="AP286"/>
          <cell r="AQ286" t="str">
            <v/>
          </cell>
          <cell r="AR286"/>
          <cell r="AS286" t="str">
            <v/>
          </cell>
          <cell r="AT286"/>
          <cell r="AU286"/>
          <cell r="AV286"/>
          <cell r="AW286">
            <v>2019</v>
          </cell>
          <cell r="AX286"/>
          <cell r="AY286" t="str">
            <v/>
          </cell>
          <cell r="AZ286" t="str">
            <v/>
          </cell>
          <cell r="BA286" t="str">
            <v/>
          </cell>
          <cell r="BB286"/>
          <cell r="BC286" t="str">
            <v/>
          </cell>
          <cell r="BD286" t="str">
            <v/>
          </cell>
          <cell r="BE286">
            <v>2020</v>
          </cell>
          <cell r="BF286"/>
          <cell r="BG286" t="str">
            <v/>
          </cell>
          <cell r="BH286" t="str">
            <v/>
          </cell>
          <cell r="BI286" t="str">
            <v/>
          </cell>
          <cell r="BJ286"/>
          <cell r="BK286" t="str">
            <v/>
          </cell>
          <cell r="BL286" t="str">
            <v/>
          </cell>
          <cell r="BM286">
            <v>2021</v>
          </cell>
          <cell r="BN286"/>
          <cell r="BO286" t="str">
            <v/>
          </cell>
          <cell r="BP286" t="str">
            <v/>
          </cell>
          <cell r="BQ286" t="str">
            <v/>
          </cell>
          <cell r="BR286"/>
          <cell r="BS286" t="str">
            <v/>
          </cell>
          <cell r="BT286" t="str">
            <v/>
          </cell>
          <cell r="BU286" t="str">
            <v/>
          </cell>
          <cell r="BV286" t="str">
            <v/>
          </cell>
          <cell r="BW286" t="str">
            <v/>
          </cell>
          <cell r="BX286"/>
          <cell r="BY286">
            <v>2018</v>
          </cell>
          <cell r="BZ286">
            <v>1980</v>
          </cell>
          <cell r="CA286">
            <v>1980</v>
          </cell>
          <cell r="CB286"/>
          <cell r="CC286"/>
          <cell r="CD286">
            <v>2021</v>
          </cell>
          <cell r="CE286">
            <v>1920</v>
          </cell>
          <cell r="CF286">
            <v>3.03</v>
          </cell>
          <cell r="CG286">
            <v>1920</v>
          </cell>
          <cell r="CH286">
            <v>3.03</v>
          </cell>
          <cell r="CI286"/>
          <cell r="CJ286" t="str">
            <v/>
          </cell>
          <cell r="CK286"/>
          <cell r="CL286">
            <v>2019</v>
          </cell>
          <cell r="CM286">
            <v>2038</v>
          </cell>
        </row>
        <row r="287">
          <cell r="B287" t="str">
            <v>368</v>
          </cell>
          <cell r="C287" t="str">
            <v>フタムラ化学株式会社</v>
          </cell>
          <cell r="D287">
            <v>2019</v>
          </cell>
          <cell r="E287" t="str">
            <v>1号</v>
          </cell>
          <cell r="F287">
            <v>1016368</v>
          </cell>
          <cell r="G287">
            <v>1016368</v>
          </cell>
          <cell r="H287">
            <v>44774</v>
          </cell>
          <cell r="I287" t="str">
            <v>愛知県名古屋市中村区名駅二丁目29番16号</v>
          </cell>
          <cell r="J287" t="str">
            <v>フタムラ化学株式会社</v>
          </cell>
          <cell r="K287" t="str">
            <v>代表取締役社長　長江　泰雄</v>
          </cell>
          <cell r="L287" t="str">
            <v>フタムラ化学株式会社</v>
          </cell>
          <cell r="M287" t="str">
            <v>代表取締役社長　長江　泰雄</v>
          </cell>
          <cell r="N287" t="str">
            <v>愛知県名古屋市中村区名駅二丁目29番16号</v>
          </cell>
          <cell r="O287" t="str">
            <v>Ｅ 製造業</v>
          </cell>
          <cell r="P287" t="str">
            <v>１８ プラスチック製品製造業（別掲を除く）</v>
          </cell>
          <cell r="Q287" t="str">
            <v>1号</v>
          </cell>
          <cell r="R287"/>
          <cell r="S287"/>
          <cell r="T287"/>
          <cell r="U287">
            <v>2044.2635159999998</v>
          </cell>
          <cell r="V287">
            <v>1</v>
          </cell>
          <cell r="W287">
            <v>1</v>
          </cell>
          <cell r="X287"/>
          <cell r="Y287">
            <v>2019</v>
          </cell>
          <cell r="Z287">
            <v>2021</v>
          </cell>
          <cell r="AA287">
            <v>2021</v>
          </cell>
          <cell r="AB287" t="str">
            <v>有</v>
          </cell>
          <cell r="AC287" t="str">
            <v>https://www.futamura.co.jp/csr/</v>
          </cell>
          <cell r="AD287"/>
          <cell r="AE287"/>
          <cell r="AF287"/>
          <cell r="AG287"/>
          <cell r="AH287"/>
          <cell r="AI287"/>
          <cell r="AJ287">
            <v>2018</v>
          </cell>
          <cell r="AK287">
            <v>3993</v>
          </cell>
          <cell r="AL287">
            <v>3963</v>
          </cell>
          <cell r="AM287">
            <v>1.6</v>
          </cell>
          <cell r="AN287" t="str">
            <v>t</v>
          </cell>
          <cell r="AO287">
            <v>2021</v>
          </cell>
          <cell r="AP287">
            <v>3873</v>
          </cell>
          <cell r="AQ287">
            <v>3</v>
          </cell>
          <cell r="AR287">
            <v>3844</v>
          </cell>
          <cell r="AS287">
            <v>3</v>
          </cell>
          <cell r="AT287">
            <v>1.552</v>
          </cell>
          <cell r="AU287" t="str">
            <v>t</v>
          </cell>
          <cell r="AV287">
            <v>3</v>
          </cell>
          <cell r="AW287">
            <v>2019</v>
          </cell>
          <cell r="AX287">
            <v>4248</v>
          </cell>
          <cell r="AY287">
            <v>-6.39</v>
          </cell>
          <cell r="AZ287">
            <v>4198</v>
          </cell>
          <cell r="BA287">
            <v>-5.93</v>
          </cell>
          <cell r="BB287">
            <v>1.37</v>
          </cell>
          <cell r="BC287" t="str">
            <v>t</v>
          </cell>
          <cell r="BD287">
            <v>14.37</v>
          </cell>
          <cell r="BE287">
            <v>2020</v>
          </cell>
          <cell r="BF287">
            <v>3833</v>
          </cell>
          <cell r="BG287">
            <v>4</v>
          </cell>
          <cell r="BH287">
            <v>3754</v>
          </cell>
          <cell r="BI287">
            <v>5.27</v>
          </cell>
          <cell r="BJ287">
            <v>1.44</v>
          </cell>
          <cell r="BK287" t="str">
            <v>t</v>
          </cell>
          <cell r="BL287">
            <v>10</v>
          </cell>
          <cell r="BM287">
            <v>2021</v>
          </cell>
          <cell r="BN287">
            <v>3775</v>
          </cell>
          <cell r="BO287">
            <v>5.45</v>
          </cell>
          <cell r="BP287">
            <v>3654</v>
          </cell>
          <cell r="BQ287">
            <v>7.79</v>
          </cell>
          <cell r="BR287">
            <v>1.49</v>
          </cell>
          <cell r="BS287" t="str">
            <v>t</v>
          </cell>
          <cell r="BT287">
            <v>6.87</v>
          </cell>
          <cell r="BU287" t="str">
            <v>目標を上回った</v>
          </cell>
          <cell r="BV287" t="str">
            <v>なし</v>
          </cell>
          <cell r="BW287" t="str">
            <v>ほぼ変動無し</v>
          </cell>
          <cell r="BX287" t="str">
            <v>電力購買先の変更</v>
          </cell>
          <cell r="BY287">
            <v>2018</v>
          </cell>
          <cell r="BZ287"/>
          <cell r="CA287"/>
          <cell r="CB287"/>
          <cell r="CC287"/>
          <cell r="CD287">
            <v>2021</v>
          </cell>
          <cell r="CE287"/>
          <cell r="CF287" t="str">
            <v/>
          </cell>
          <cell r="CG287"/>
          <cell r="CH287" t="str">
            <v/>
          </cell>
          <cell r="CI287"/>
          <cell r="CJ287" t="str">
            <v/>
          </cell>
          <cell r="CK287"/>
          <cell r="CL287">
            <v>2019</v>
          </cell>
          <cell r="CM287"/>
        </row>
        <row r="288">
          <cell r="B288" t="str">
            <v>369</v>
          </cell>
          <cell r="C288" t="str">
            <v>ジャパンエクセレント投資法人</v>
          </cell>
          <cell r="D288">
            <v>2019</v>
          </cell>
          <cell r="E288" t="str">
            <v>1号</v>
          </cell>
          <cell r="F288">
            <v>1069369</v>
          </cell>
          <cell r="G288">
            <v>1069369</v>
          </cell>
          <cell r="H288">
            <v>44768</v>
          </cell>
          <cell r="I288" t="str">
            <v>東京都港区南青山1-15-9
第45興和ビル</v>
          </cell>
          <cell r="J288" t="str">
            <v>ジャパンエクセレント投資法人</v>
          </cell>
          <cell r="K288" t="str">
            <v>執行役員　香山　秀一郎</v>
          </cell>
          <cell r="L288" t="str">
            <v>ジャパンエクセレント投資法人</v>
          </cell>
          <cell r="M288" t="str">
            <v>執行役員　香山　秀一郎</v>
          </cell>
          <cell r="N288" t="str">
            <v>東京都港区南青山1-15-9　第45興和ビル</v>
          </cell>
          <cell r="O288" t="str">
            <v>Ｋ 不動産業、物品賃貸業</v>
          </cell>
          <cell r="P288" t="str">
            <v>６９ 不動産賃貸業・管理業</v>
          </cell>
          <cell r="Q288" t="str">
            <v>1号</v>
          </cell>
          <cell r="R288"/>
          <cell r="S288"/>
          <cell r="T288"/>
          <cell r="U288">
            <v>2695.1836985519999</v>
          </cell>
          <cell r="V288">
            <v>2</v>
          </cell>
          <cell r="W288">
            <v>1</v>
          </cell>
          <cell r="X288"/>
          <cell r="Y288">
            <v>2019</v>
          </cell>
          <cell r="Z288">
            <v>2021</v>
          </cell>
          <cell r="AA288">
            <v>2021</v>
          </cell>
          <cell r="AB288"/>
          <cell r="AC288"/>
          <cell r="AD288" t="str">
            <v>有</v>
          </cell>
          <cell r="AE288" t="str">
            <v>ＥＮＥＯＳ不動産株式会社　ビル事業部技術グループ</v>
          </cell>
          <cell r="AF288" t="str">
            <v>横浜市中区桜木町一丁目１番地８</v>
          </cell>
          <cell r="AG288" t="str">
            <v>９：００～１７：３０</v>
          </cell>
          <cell r="AH288"/>
          <cell r="AI288"/>
          <cell r="AJ288">
            <v>2018</v>
          </cell>
          <cell r="AK288">
            <v>5121</v>
          </cell>
          <cell r="AL288">
            <v>5030</v>
          </cell>
          <cell r="AM288">
            <v>65.400000000000006</v>
          </cell>
          <cell r="AN288" t="str">
            <v>千㎡</v>
          </cell>
          <cell r="AO288">
            <v>2021</v>
          </cell>
          <cell r="AP288">
            <v>4967</v>
          </cell>
          <cell r="AQ288">
            <v>3</v>
          </cell>
          <cell r="AR288">
            <v>4879</v>
          </cell>
          <cell r="AS288">
            <v>3</v>
          </cell>
          <cell r="AT288">
            <v>63.44</v>
          </cell>
          <cell r="AU288" t="str">
            <v>千㎡</v>
          </cell>
          <cell r="AV288">
            <v>2.99</v>
          </cell>
          <cell r="AW288">
            <v>2019</v>
          </cell>
          <cell r="AX288">
            <v>5293</v>
          </cell>
          <cell r="AY288">
            <v>-3.36</v>
          </cell>
          <cell r="AZ288">
            <v>5095</v>
          </cell>
          <cell r="BA288">
            <v>-1.3</v>
          </cell>
          <cell r="BB288">
            <v>67.59</v>
          </cell>
          <cell r="BC288" t="str">
            <v>千㎡</v>
          </cell>
          <cell r="BD288">
            <v>-3.35</v>
          </cell>
          <cell r="BE288">
            <v>2020</v>
          </cell>
          <cell r="BF288">
            <v>5088</v>
          </cell>
          <cell r="BG288">
            <v>0.64</v>
          </cell>
          <cell r="BH288">
            <v>4038</v>
          </cell>
          <cell r="BI288">
            <v>19.72</v>
          </cell>
          <cell r="BJ288">
            <v>64.98</v>
          </cell>
          <cell r="BK288" t="str">
            <v>千㎡</v>
          </cell>
          <cell r="BL288">
            <v>0.64</v>
          </cell>
          <cell r="BM288">
            <v>2021</v>
          </cell>
          <cell r="BN288">
            <v>4668</v>
          </cell>
          <cell r="BO288">
            <v>8.84</v>
          </cell>
          <cell r="BP288">
            <v>1693</v>
          </cell>
          <cell r="BQ288">
            <v>66.34</v>
          </cell>
          <cell r="BR288">
            <v>59.61</v>
          </cell>
          <cell r="BS288" t="str">
            <v>千㎡</v>
          </cell>
          <cell r="BT288">
            <v>8.85</v>
          </cell>
          <cell r="BU288" t="str">
            <v>目標を上回った</v>
          </cell>
          <cell r="BV288" t="str">
            <v>なし</v>
          </cell>
          <cell r="BW288" t="str">
            <v>ほぼ変動無し</v>
          </cell>
          <cell r="BX288" t="str">
            <v>日石横浜ビルの専有部照明器具LED化の実施（2021年12月完工）</v>
          </cell>
          <cell r="BY288">
            <v>2018</v>
          </cell>
          <cell r="BZ288"/>
          <cell r="CA288"/>
          <cell r="CB288"/>
          <cell r="CC288"/>
          <cell r="CD288">
            <v>2021</v>
          </cell>
          <cell r="CE288"/>
          <cell r="CF288" t="str">
            <v/>
          </cell>
          <cell r="CG288"/>
          <cell r="CH288" t="str">
            <v/>
          </cell>
          <cell r="CI288"/>
          <cell r="CJ288" t="str">
            <v/>
          </cell>
          <cell r="CK288"/>
          <cell r="CL288">
            <v>2019</v>
          </cell>
          <cell r="CM288"/>
        </row>
        <row r="289">
          <cell r="B289" t="str">
            <v>370</v>
          </cell>
          <cell r="C289" t="str">
            <v>ケネディクス・オフィス投資法人</v>
          </cell>
          <cell r="D289">
            <v>2020</v>
          </cell>
          <cell r="E289" t="str">
            <v>1号</v>
          </cell>
          <cell r="F289">
            <v>1065370</v>
          </cell>
          <cell r="G289">
            <v>1065370</v>
          </cell>
          <cell r="H289">
            <v>44762</v>
          </cell>
          <cell r="I289" t="str">
            <v>東京都千代田区内幸町二丁目１番６号</v>
          </cell>
          <cell r="J289" t="str">
            <v>ケネディクス・オフィス投資法人</v>
          </cell>
          <cell r="K289" t="str">
            <v>執行役員　寺本 光</v>
          </cell>
          <cell r="L289" t="str">
            <v>ケネディクス・オフィス投資法人</v>
          </cell>
          <cell r="M289" t="str">
            <v>執行役員　寺本 光</v>
          </cell>
          <cell r="N289" t="str">
            <v>東京都千代田区内幸町二丁目１番６号</v>
          </cell>
          <cell r="O289" t="str">
            <v>Ｊ 金融業・保険業</v>
          </cell>
          <cell r="P289" t="str">
            <v>６５ 金融商品取引業、商品先物取引業</v>
          </cell>
          <cell r="Q289" t="str">
            <v>1号</v>
          </cell>
          <cell r="R289"/>
          <cell r="S289"/>
          <cell r="T289"/>
          <cell r="U289">
            <v>1646.683204062</v>
          </cell>
          <cell r="V289">
            <v>5</v>
          </cell>
          <cell r="W289">
            <v>0</v>
          </cell>
          <cell r="X289"/>
          <cell r="Y289">
            <v>2020</v>
          </cell>
          <cell r="Z289">
            <v>2022</v>
          </cell>
          <cell r="AA289">
            <v>2021</v>
          </cell>
          <cell r="AB289"/>
          <cell r="AC289"/>
          <cell r="AD289" t="str">
            <v>有</v>
          </cell>
          <cell r="AE289" t="str">
            <v>ケネディクス不動産投資顧問株式会社　オフィス・リート本部</v>
          </cell>
          <cell r="AF289" t="str">
            <v>東京都千代田区内幸町2-1-6　日比谷パークフロント</v>
          </cell>
          <cell r="AG289" t="str">
            <v>10：00～16：00</v>
          </cell>
          <cell r="AH289"/>
          <cell r="AI289"/>
          <cell r="AJ289">
            <v>2019</v>
          </cell>
          <cell r="AK289">
            <v>3291</v>
          </cell>
          <cell r="AL289">
            <v>4124</v>
          </cell>
          <cell r="AM289"/>
          <cell r="AN289"/>
          <cell r="AO289">
            <v>2022</v>
          </cell>
          <cell r="AP289">
            <v>3192.27</v>
          </cell>
          <cell r="AQ289">
            <v>3</v>
          </cell>
          <cell r="AR289">
            <v>4000.2799999999997</v>
          </cell>
          <cell r="AS289">
            <v>3</v>
          </cell>
          <cell r="AT289"/>
          <cell r="AU289"/>
          <cell r="AV289"/>
          <cell r="AW289">
            <v>2020</v>
          </cell>
          <cell r="AX289">
            <v>3089</v>
          </cell>
          <cell r="AY289">
            <v>6.13</v>
          </cell>
          <cell r="AZ289">
            <v>3523</v>
          </cell>
          <cell r="BA289">
            <v>14.57</v>
          </cell>
          <cell r="BB289"/>
          <cell r="BC289" t="str">
            <v/>
          </cell>
          <cell r="BD289" t="str">
            <v/>
          </cell>
          <cell r="BE289">
            <v>2021</v>
          </cell>
          <cell r="BF289">
            <v>2851</v>
          </cell>
          <cell r="BG289">
            <v>13.36</v>
          </cell>
          <cell r="BH289">
            <v>3162</v>
          </cell>
          <cell r="BI289">
            <v>23.32</v>
          </cell>
          <cell r="BJ289" t="str">
            <v/>
          </cell>
          <cell r="BK289" t="str">
            <v/>
          </cell>
          <cell r="BL289" t="str">
            <v/>
          </cell>
          <cell r="BM289">
            <v>2022</v>
          </cell>
          <cell r="BN289"/>
          <cell r="BO289" t="str">
            <v/>
          </cell>
          <cell r="BP289" t="str">
            <v/>
          </cell>
          <cell r="BQ289" t="str">
            <v/>
          </cell>
          <cell r="BR289"/>
          <cell r="BS289" t="str">
            <v/>
          </cell>
          <cell r="BT289" t="str">
            <v/>
          </cell>
          <cell r="BU289" t="str">
            <v>目標を上回った</v>
          </cell>
          <cell r="BV289" t="str">
            <v>なし</v>
          </cell>
          <cell r="BW289" t="str">
            <v>ほぼ変動無し</v>
          </cell>
          <cell r="BX289" t="str">
            <v>コロナ感染対策（出社制限,テレワーク等）の影響でビル全体のエネルギー使用量が減少。</v>
          </cell>
          <cell r="BY289">
            <v>2019</v>
          </cell>
          <cell r="BZ289"/>
          <cell r="CA289"/>
          <cell r="CB289"/>
          <cell r="CC289"/>
          <cell r="CD289">
            <v>2022</v>
          </cell>
          <cell r="CE289"/>
          <cell r="CF289" t="str">
            <v/>
          </cell>
          <cell r="CG289"/>
          <cell r="CH289" t="str">
            <v/>
          </cell>
          <cell r="CI289"/>
          <cell r="CJ289" t="str">
            <v/>
          </cell>
          <cell r="CK289"/>
          <cell r="CL289">
            <v>2020</v>
          </cell>
          <cell r="CM289"/>
        </row>
        <row r="290">
          <cell r="B290" t="str">
            <v>371</v>
          </cell>
          <cell r="C290" t="str">
            <v>三菱食品株式会社</v>
          </cell>
          <cell r="D290">
            <v>2020</v>
          </cell>
          <cell r="E290" t="str">
            <v>1号</v>
          </cell>
          <cell r="F290">
            <v>1052371</v>
          </cell>
          <cell r="G290">
            <v>1052371</v>
          </cell>
          <cell r="H290">
            <v>44772</v>
          </cell>
          <cell r="I290" t="str">
            <v>東京都文京区小石川1-1-1</v>
          </cell>
          <cell r="J290" t="str">
            <v>三菱食品株式会社</v>
          </cell>
          <cell r="K290" t="str">
            <v>代表取締役         京谷   裕</v>
          </cell>
          <cell r="L290" t="str">
            <v>三菱食品株式会社</v>
          </cell>
          <cell r="M290" t="str">
            <v>代表取締役 京谷　裕</v>
          </cell>
          <cell r="N290" t="str">
            <v>東京都文京区小石川1-1-1</v>
          </cell>
          <cell r="O290" t="str">
            <v>Ｉ 卸売・小売業</v>
          </cell>
          <cell r="P290" t="str">
            <v>５２ 飲食料品卸売業</v>
          </cell>
          <cell r="Q290" t="str">
            <v>1号</v>
          </cell>
          <cell r="R290"/>
          <cell r="S290"/>
          <cell r="T290"/>
          <cell r="U290">
            <v>2311.0952079119998</v>
          </cell>
          <cell r="V290">
            <v>7</v>
          </cell>
          <cell r="W290">
            <v>2</v>
          </cell>
          <cell r="X290"/>
          <cell r="Y290">
            <v>2020</v>
          </cell>
          <cell r="Z290">
            <v>2022</v>
          </cell>
          <cell r="AA290">
            <v>2021</v>
          </cell>
          <cell r="AB290"/>
          <cell r="AC290"/>
          <cell r="AD290" t="str">
            <v>有</v>
          </cell>
          <cell r="AE290" t="str">
            <v>SCM統括 SCM統括オフィス</v>
          </cell>
          <cell r="AF290" t="str">
            <v>東京都文京区小石川1-1-1</v>
          </cell>
          <cell r="AG290" t="str">
            <v>平日 9:00 ～ 17:30</v>
          </cell>
          <cell r="AH290"/>
          <cell r="AI290"/>
          <cell r="AJ290">
            <v>2019</v>
          </cell>
          <cell r="AK290">
            <v>4465</v>
          </cell>
          <cell r="AL290">
            <v>4344</v>
          </cell>
          <cell r="AM290"/>
          <cell r="AN290"/>
          <cell r="AO290">
            <v>2022</v>
          </cell>
          <cell r="AP290">
            <v>4331</v>
          </cell>
          <cell r="AQ290">
            <v>3</v>
          </cell>
          <cell r="AR290">
            <v>4214</v>
          </cell>
          <cell r="AS290">
            <v>2.99</v>
          </cell>
          <cell r="AT290"/>
          <cell r="AU290"/>
          <cell r="AV290"/>
          <cell r="AW290">
            <v>2020</v>
          </cell>
          <cell r="AX290">
            <v>4321</v>
          </cell>
          <cell r="AY290">
            <v>3.22</v>
          </cell>
          <cell r="AZ290">
            <v>4086</v>
          </cell>
          <cell r="BA290">
            <v>5.93</v>
          </cell>
          <cell r="BB290"/>
          <cell r="BC290" t="str">
            <v/>
          </cell>
          <cell r="BD290" t="str">
            <v/>
          </cell>
          <cell r="BE290">
            <v>2021</v>
          </cell>
          <cell r="BF290">
            <v>4060</v>
          </cell>
          <cell r="BG290">
            <v>9.07</v>
          </cell>
          <cell r="BH290">
            <v>4025</v>
          </cell>
          <cell r="BI290">
            <v>7.34</v>
          </cell>
          <cell r="BJ290"/>
          <cell r="BK290" t="str">
            <v/>
          </cell>
          <cell r="BL290" t="str">
            <v/>
          </cell>
          <cell r="BM290">
            <v>2022</v>
          </cell>
          <cell r="BN290"/>
          <cell r="BO290" t="str">
            <v/>
          </cell>
          <cell r="BP290" t="str">
            <v/>
          </cell>
          <cell r="BQ290" t="str">
            <v/>
          </cell>
          <cell r="BR290"/>
          <cell r="BS290" t="str">
            <v/>
          </cell>
          <cell r="BT290" t="str">
            <v/>
          </cell>
          <cell r="BU290" t="str">
            <v>目標を上回った</v>
          </cell>
          <cell r="BV290" t="str">
            <v>なし</v>
          </cell>
          <cell r="BW290" t="str">
            <v>増</v>
          </cell>
          <cell r="BX290" t="str">
            <v>拠点責任者変更に伴い、本社スタッフによる実地での環境教育を実施した。</v>
          </cell>
          <cell r="BY290">
            <v>2019</v>
          </cell>
          <cell r="BZ290"/>
          <cell r="CA290"/>
          <cell r="CB290"/>
          <cell r="CC290"/>
          <cell r="CD290">
            <v>2022</v>
          </cell>
          <cell r="CE290"/>
          <cell r="CF290" t="str">
            <v/>
          </cell>
          <cell r="CG290"/>
          <cell r="CH290" t="str">
            <v/>
          </cell>
          <cell r="CI290"/>
          <cell r="CJ290" t="str">
            <v/>
          </cell>
          <cell r="CK290"/>
          <cell r="CL290">
            <v>2020</v>
          </cell>
          <cell r="CM290"/>
        </row>
        <row r="291">
          <cell r="B291" t="str">
            <v>374</v>
          </cell>
          <cell r="C291" t="str">
            <v>地方独立行政法人神奈川県立病院機構</v>
          </cell>
          <cell r="D291">
            <v>2020</v>
          </cell>
          <cell r="E291" t="str">
            <v>1号</v>
          </cell>
          <cell r="F291">
            <v>1083374</v>
          </cell>
          <cell r="G291">
            <v>1083374</v>
          </cell>
          <cell r="H291"/>
          <cell r="I291" t="str">
            <v>横浜市中区本町２－22</v>
          </cell>
          <cell r="J291" t="str">
            <v>地方独立行政法人神奈川県立病院機構</v>
          </cell>
          <cell r="K291" t="str">
            <v>理事長　吉川　伸治</v>
          </cell>
          <cell r="L291" t="str">
            <v>地方独立行政法人神奈川県立病院機構</v>
          </cell>
          <cell r="M291" t="str">
            <v>理事長　吉川　伸治</v>
          </cell>
          <cell r="N291" t="str">
            <v>横浜市中区本町２－22</v>
          </cell>
          <cell r="O291" t="str">
            <v>Ｐ 医療、福祉</v>
          </cell>
          <cell r="P291" t="str">
            <v>８３ 医療業</v>
          </cell>
          <cell r="Q291" t="str">
            <v>1号</v>
          </cell>
          <cell r="R291"/>
          <cell r="S291"/>
          <cell r="T291"/>
          <cell r="U291">
            <v>12741.136631709</v>
          </cell>
          <cell r="V291">
            <v>5</v>
          </cell>
          <cell r="W291">
            <v>4</v>
          </cell>
          <cell r="X291"/>
          <cell r="Y291">
            <v>2020</v>
          </cell>
          <cell r="Z291">
            <v>2022</v>
          </cell>
          <cell r="AA291">
            <v>2021</v>
          </cell>
          <cell r="AB291"/>
          <cell r="AC291"/>
          <cell r="AD291" t="str">
            <v>有</v>
          </cell>
          <cell r="AE291" t="str">
            <v>本部事務局総務企画部</v>
          </cell>
          <cell r="AF291" t="str">
            <v>横浜市中区本町２-22　京阪横浜ビル４階</v>
          </cell>
          <cell r="AG291" t="str">
            <v>9：00～17：00</v>
          </cell>
          <cell r="AH291"/>
          <cell r="AI291"/>
          <cell r="AJ291">
            <v>2019</v>
          </cell>
          <cell r="AK291">
            <v>24160</v>
          </cell>
          <cell r="AL291">
            <v>23744</v>
          </cell>
          <cell r="AM291">
            <v>158.33000000000001</v>
          </cell>
          <cell r="AN291" t="str">
            <v>千㎡</v>
          </cell>
          <cell r="AO291">
            <v>2022</v>
          </cell>
          <cell r="AP291">
            <v>23435</v>
          </cell>
          <cell r="AQ291">
            <v>3</v>
          </cell>
          <cell r="AR291">
            <v>23031.68</v>
          </cell>
          <cell r="AS291">
            <v>3</v>
          </cell>
          <cell r="AT291">
            <v>153.58010000000002</v>
          </cell>
          <cell r="AU291" t="str">
            <v>千㎡</v>
          </cell>
          <cell r="AV291">
            <v>3</v>
          </cell>
          <cell r="AW291">
            <v>2020</v>
          </cell>
          <cell r="AX291">
            <v>24624</v>
          </cell>
          <cell r="AY291">
            <v>-1.93</v>
          </cell>
          <cell r="AZ291">
            <v>23772</v>
          </cell>
          <cell r="BA291">
            <v>-0.12</v>
          </cell>
          <cell r="BB291">
            <v>161.38</v>
          </cell>
          <cell r="BC291" t="str">
            <v>千㎡</v>
          </cell>
          <cell r="BD291">
            <v>-1.93</v>
          </cell>
          <cell r="BE291">
            <v>2021</v>
          </cell>
          <cell r="BF291">
            <v>23519</v>
          </cell>
          <cell r="BG291">
            <v>2.65</v>
          </cell>
          <cell r="BH291">
            <v>23388</v>
          </cell>
          <cell r="BI291">
            <v>1.49</v>
          </cell>
          <cell r="BJ291">
            <v>154.13999999999999</v>
          </cell>
          <cell r="BK291" t="str">
            <v>千㎡</v>
          </cell>
          <cell r="BL291">
            <v>2.64</v>
          </cell>
          <cell r="BM291">
            <v>2022</v>
          </cell>
          <cell r="BN291"/>
          <cell r="BO291" t="str">
            <v/>
          </cell>
          <cell r="BP291" t="str">
            <v/>
          </cell>
          <cell r="BQ291" t="str">
            <v/>
          </cell>
          <cell r="BR291"/>
          <cell r="BS291" t="str">
            <v/>
          </cell>
          <cell r="BT291" t="str">
            <v/>
          </cell>
          <cell r="BU291" t="str">
            <v>おおむね目標通り</v>
          </cell>
          <cell r="BV291" t="str">
            <v>なし</v>
          </cell>
          <cell r="BW291" t="str">
            <v>ほぼ変動無し</v>
          </cell>
          <cell r="BX291"/>
          <cell r="BY291">
            <v>2019</v>
          </cell>
          <cell r="BZ291"/>
          <cell r="CA291"/>
          <cell r="CB291"/>
          <cell r="CC291" t="str">
            <v>千㎡</v>
          </cell>
          <cell r="CD291">
            <v>2022</v>
          </cell>
          <cell r="CE291"/>
          <cell r="CF291" t="str">
            <v/>
          </cell>
          <cell r="CG291"/>
          <cell r="CH291" t="str">
            <v/>
          </cell>
          <cell r="CI291"/>
          <cell r="CJ291" t="str">
            <v/>
          </cell>
          <cell r="CK291"/>
          <cell r="CL291">
            <v>2020</v>
          </cell>
          <cell r="CM291"/>
        </row>
        <row r="292">
          <cell r="B292" t="str">
            <v>375</v>
          </cell>
          <cell r="C292" t="str">
            <v>新日本ウエックス株式会社</v>
          </cell>
          <cell r="D292">
            <v>2020</v>
          </cell>
          <cell r="E292" t="str">
            <v>1号</v>
          </cell>
          <cell r="F292">
            <v>1078375</v>
          </cell>
          <cell r="G292">
            <v>1078375</v>
          </cell>
          <cell r="H292">
            <v>44710</v>
          </cell>
          <cell r="I292" t="str">
            <v>愛知県名古屋市南区七条町3‐5‐1</v>
          </cell>
          <cell r="J292" t="str">
            <v>新日本ウエックス株式会社</v>
          </cell>
          <cell r="K292" t="str">
            <v>代表取締役社長　廣瀬　純平</v>
          </cell>
          <cell r="L292" t="str">
            <v>新日本ウエックス株式会社</v>
          </cell>
          <cell r="M292" t="str">
            <v>代表取締役社長　廣瀬　純平</v>
          </cell>
          <cell r="N292" t="str">
            <v>愛知県名古屋市南区七条町3‐5‐1</v>
          </cell>
          <cell r="O292" t="str">
            <v>Ｎ 生活関連サービス業、娯楽業</v>
          </cell>
          <cell r="P292" t="str">
            <v>７８ 洗濯・理容・美容・浴場業</v>
          </cell>
          <cell r="Q292" t="str">
            <v>1号</v>
          </cell>
          <cell r="R292"/>
          <cell r="S292"/>
          <cell r="T292"/>
          <cell r="U292">
            <v>455.010606</v>
          </cell>
          <cell r="V292">
            <v>1</v>
          </cell>
          <cell r="W292">
            <v>0</v>
          </cell>
          <cell r="X292"/>
          <cell r="Y292">
            <v>2020</v>
          </cell>
          <cell r="Z292">
            <v>2022</v>
          </cell>
          <cell r="AA292">
            <v>2021</v>
          </cell>
          <cell r="AB292"/>
          <cell r="AC292"/>
          <cell r="AD292" t="str">
            <v>有</v>
          </cell>
          <cell r="AE292" t="str">
            <v>横浜工場</v>
          </cell>
          <cell r="AF292" t="str">
            <v>神奈川県横浜市中区かもめ町３７</v>
          </cell>
          <cell r="AG292" t="str">
            <v>09：00～18：00</v>
          </cell>
          <cell r="AH292"/>
          <cell r="AI292"/>
          <cell r="AJ292">
            <v>2019</v>
          </cell>
          <cell r="AK292">
            <v>3607</v>
          </cell>
          <cell r="AL292">
            <v>3586</v>
          </cell>
          <cell r="AM292">
            <v>340.6</v>
          </cell>
          <cell r="AN292" t="str">
            <v>千t</v>
          </cell>
          <cell r="AO292">
            <v>2022</v>
          </cell>
          <cell r="AP292">
            <v>3549.288</v>
          </cell>
          <cell r="AQ292">
            <v>1.6</v>
          </cell>
          <cell r="AR292">
            <v>3550.14</v>
          </cell>
          <cell r="AS292">
            <v>1</v>
          </cell>
          <cell r="AT292">
            <v>340.6</v>
          </cell>
          <cell r="AU292" t="str">
            <v>千t</v>
          </cell>
          <cell r="AV292">
            <v>0</v>
          </cell>
          <cell r="AW292">
            <v>2020</v>
          </cell>
          <cell r="AX292">
            <v>976</v>
          </cell>
          <cell r="AY292">
            <v>72.94</v>
          </cell>
          <cell r="AZ292">
            <v>962</v>
          </cell>
          <cell r="BA292">
            <v>73.17</v>
          </cell>
          <cell r="BB292">
            <v>707.25</v>
          </cell>
          <cell r="BC292" t="str">
            <v>千t</v>
          </cell>
          <cell r="BD292">
            <v>-107.65</v>
          </cell>
          <cell r="BE292">
            <v>2021</v>
          </cell>
          <cell r="BF292">
            <v>863</v>
          </cell>
          <cell r="BG292">
            <v>76.069999999999993</v>
          </cell>
          <cell r="BH292">
            <v>862</v>
          </cell>
          <cell r="BI292">
            <v>75.959999999999994</v>
          </cell>
          <cell r="BJ292">
            <v>644.03</v>
          </cell>
          <cell r="BK292" t="str">
            <v>千t</v>
          </cell>
          <cell r="BL292">
            <v>-89.09</v>
          </cell>
          <cell r="BM292">
            <v>2022</v>
          </cell>
          <cell r="BN292"/>
          <cell r="BO292" t="str">
            <v/>
          </cell>
          <cell r="BP292" t="str">
            <v/>
          </cell>
          <cell r="BQ292" t="str">
            <v/>
          </cell>
          <cell r="BR292"/>
          <cell r="BS292" t="str">
            <v/>
          </cell>
          <cell r="BT292" t="str">
            <v/>
          </cell>
          <cell r="BU292" t="str">
            <v>目標を上回った</v>
          </cell>
          <cell r="BV292" t="str">
            <v>なし</v>
          </cell>
          <cell r="BW292" t="str">
            <v>ほぼ変動無し</v>
          </cell>
          <cell r="BX292" t="str">
            <v>ガス排出量は基準年度より大幅減、原単位は悪化</v>
          </cell>
          <cell r="BY292">
            <v>2019</v>
          </cell>
          <cell r="BZ292"/>
          <cell r="CA292"/>
          <cell r="CB292"/>
          <cell r="CC292"/>
          <cell r="CD292">
            <v>2022</v>
          </cell>
          <cell r="CE292"/>
          <cell r="CF292" t="str">
            <v/>
          </cell>
          <cell r="CG292"/>
          <cell r="CH292" t="str">
            <v/>
          </cell>
          <cell r="CI292"/>
          <cell r="CJ292" t="str">
            <v/>
          </cell>
          <cell r="CK292"/>
          <cell r="CL292">
            <v>2020</v>
          </cell>
          <cell r="CM292"/>
        </row>
        <row r="293">
          <cell r="B293" t="str">
            <v>376</v>
          </cell>
          <cell r="C293" t="str">
            <v>合同会社ゼストリーシング</v>
          </cell>
          <cell r="D293">
            <v>2020</v>
          </cell>
          <cell r="E293" t="str">
            <v>1号</v>
          </cell>
          <cell r="F293">
            <v>1069376</v>
          </cell>
          <cell r="G293">
            <v>1069376</v>
          </cell>
          <cell r="H293">
            <v>44771</v>
          </cell>
          <cell r="I293" t="str">
            <v>東京都港区六本木6丁目10番1号
六本木ヒルズ森タワー</v>
          </cell>
          <cell r="J293" t="str">
            <v>合同会社ゼストリーシング</v>
          </cell>
          <cell r="K293" t="str">
            <v>代表社員 一般社団法人勝どき橋ホールディングス 職務執行者 赤津 忠祐</v>
          </cell>
          <cell r="L293" t="str">
            <v>合同会社ゼストリーシング</v>
          </cell>
          <cell r="M293" t="str">
            <v>代表社員 一般社団法人勝どき橋ホールディングス 職務執行者 赤津忠祐</v>
          </cell>
          <cell r="N293" t="str">
            <v>神奈川県横浜市西区みなとみらい3-6-1</v>
          </cell>
          <cell r="O293" t="str">
            <v>Ｋ 不動産業、物品賃貸業</v>
          </cell>
          <cell r="P293" t="str">
            <v>６９ 不動産賃貸業・管理業</v>
          </cell>
          <cell r="Q293" t="str">
            <v>1号</v>
          </cell>
          <cell r="R293"/>
          <cell r="S293"/>
          <cell r="T293"/>
          <cell r="U293">
            <v>3918.0406320000002</v>
          </cell>
          <cell r="V293">
            <v>1</v>
          </cell>
          <cell r="W293">
            <v>1</v>
          </cell>
          <cell r="X293"/>
          <cell r="Y293">
            <v>2020</v>
          </cell>
          <cell r="Z293">
            <v>2022</v>
          </cell>
          <cell r="AA293">
            <v>2021</v>
          </cell>
          <cell r="AB293"/>
          <cell r="AC293"/>
          <cell r="AD293" t="str">
            <v>有</v>
          </cell>
          <cell r="AE293" t="str">
            <v>みなとみらいセンタービル　1階　防災センター</v>
          </cell>
          <cell r="AF293" t="str">
            <v>横浜市西区みなとみらい3-6-1</v>
          </cell>
          <cell r="AG293" t="str">
            <v>10:00～18:00</v>
          </cell>
          <cell r="AH293"/>
          <cell r="AI293"/>
          <cell r="AJ293">
            <v>2019</v>
          </cell>
          <cell r="AK293">
            <v>5815</v>
          </cell>
          <cell r="AL293">
            <v>5490</v>
          </cell>
          <cell r="AM293">
            <v>72.540000000000006</v>
          </cell>
          <cell r="AN293" t="str">
            <v>千㎡</v>
          </cell>
          <cell r="AO293">
            <v>2022</v>
          </cell>
          <cell r="AP293">
            <v>6251</v>
          </cell>
          <cell r="AQ293">
            <v>-7.5</v>
          </cell>
          <cell r="AR293">
            <v>5840</v>
          </cell>
          <cell r="AS293">
            <v>-6.38</v>
          </cell>
          <cell r="AT293">
            <v>70.726500000000001</v>
          </cell>
          <cell r="AU293" t="str">
            <v>千㎡</v>
          </cell>
          <cell r="AV293">
            <v>2.5</v>
          </cell>
          <cell r="AW293">
            <v>2020</v>
          </cell>
          <cell r="AX293">
            <v>5900</v>
          </cell>
          <cell r="AY293">
            <v>-1.47</v>
          </cell>
          <cell r="AZ293">
            <v>5201</v>
          </cell>
          <cell r="BA293">
            <v>5.26</v>
          </cell>
          <cell r="BB293">
            <v>69.28</v>
          </cell>
          <cell r="BC293" t="str">
            <v>千㎡</v>
          </cell>
          <cell r="BD293">
            <v>4.49</v>
          </cell>
          <cell r="BE293">
            <v>2021</v>
          </cell>
          <cell r="BF293">
            <v>7078</v>
          </cell>
          <cell r="BG293">
            <v>-21.72</v>
          </cell>
          <cell r="BH293">
            <v>6970</v>
          </cell>
          <cell r="BI293">
            <v>-26.96</v>
          </cell>
          <cell r="BJ293">
            <v>82.26</v>
          </cell>
          <cell r="BK293" t="str">
            <v>千㎡</v>
          </cell>
          <cell r="BL293">
            <v>-13.4</v>
          </cell>
          <cell r="BM293">
            <v>2022</v>
          </cell>
          <cell r="BN293"/>
          <cell r="BO293" t="str">
            <v/>
          </cell>
          <cell r="BP293" t="str">
            <v/>
          </cell>
          <cell r="BQ293" t="str">
            <v/>
          </cell>
          <cell r="BR293"/>
          <cell r="BS293" t="str">
            <v/>
          </cell>
          <cell r="BT293" t="str">
            <v/>
          </cell>
          <cell r="BU293" t="str">
            <v>目標を下回った</v>
          </cell>
          <cell r="BV293" t="str">
            <v>なし</v>
          </cell>
          <cell r="BW293" t="str">
            <v>増</v>
          </cell>
          <cell r="BX293" t="str">
            <v>11 特記事項に記載</v>
          </cell>
          <cell r="BY293">
            <v>2019</v>
          </cell>
          <cell r="BZ293"/>
          <cell r="CA293"/>
          <cell r="CB293"/>
          <cell r="CC293"/>
          <cell r="CD293">
            <v>2022</v>
          </cell>
          <cell r="CE293"/>
          <cell r="CF293" t="str">
            <v/>
          </cell>
          <cell r="CG293"/>
          <cell r="CH293" t="str">
            <v/>
          </cell>
          <cell r="CI293"/>
          <cell r="CJ293" t="str">
            <v/>
          </cell>
          <cell r="CK293"/>
          <cell r="CL293">
            <v>2020</v>
          </cell>
          <cell r="CM293"/>
        </row>
        <row r="294">
          <cell r="B294" t="str">
            <v>377</v>
          </cell>
          <cell r="C294" t="str">
            <v>株式会社快活フロンティア</v>
          </cell>
          <cell r="D294">
            <v>2020</v>
          </cell>
          <cell r="E294" t="str">
            <v>1号</v>
          </cell>
          <cell r="F294">
            <v>1095377</v>
          </cell>
          <cell r="G294">
            <v>1095377</v>
          </cell>
          <cell r="H294">
            <v>44767</v>
          </cell>
          <cell r="I294" t="str">
            <v>神奈川県横浜市都筑区北山田3-1-50</v>
          </cell>
          <cell r="J294" t="str">
            <v>株式会社快活フロンティア</v>
          </cell>
          <cell r="K294" t="str">
            <v>代表取締役　竹島文明</v>
          </cell>
          <cell r="L294" t="str">
            <v>株式会社快活フロンティア</v>
          </cell>
          <cell r="M294" t="str">
            <v>代表取締役　竹島文明</v>
          </cell>
          <cell r="N294" t="str">
            <v>神奈川県横浜市都筑区北山田3-1-50</v>
          </cell>
          <cell r="O294" t="str">
            <v>Ｒ サービス業（他に分類されないもの）</v>
          </cell>
          <cell r="P294" t="str">
            <v>９５ その他のサービス業</v>
          </cell>
          <cell r="Q294" t="str">
            <v>1号</v>
          </cell>
          <cell r="R294"/>
          <cell r="S294"/>
          <cell r="T294"/>
          <cell r="U294">
            <v>1789</v>
          </cell>
          <cell r="V294">
            <v>24</v>
          </cell>
          <cell r="W294">
            <v>0</v>
          </cell>
          <cell r="X294"/>
          <cell r="Y294">
            <v>2020</v>
          </cell>
          <cell r="Z294">
            <v>2022</v>
          </cell>
          <cell r="AA294">
            <v>2021</v>
          </cell>
          <cell r="AB294"/>
          <cell r="AC294"/>
          <cell r="AD294" t="str">
            <v>有</v>
          </cell>
          <cell r="AE294" t="str">
            <v>㈱快活フロンティア</v>
          </cell>
          <cell r="AF294" t="str">
            <v>横浜市都筑区北山田3-1-50　</v>
          </cell>
          <cell r="AG294" t="str">
            <v>　　10：00～17：00　　（土日祝日除く）</v>
          </cell>
          <cell r="AH294"/>
          <cell r="AI294"/>
          <cell r="AJ294">
            <v>2019</v>
          </cell>
          <cell r="AK294">
            <v>3042</v>
          </cell>
          <cell r="AL294">
            <v>3035</v>
          </cell>
          <cell r="AM294">
            <v>16.84</v>
          </cell>
          <cell r="AN294" t="str">
            <v>百㎡</v>
          </cell>
          <cell r="AO294">
            <v>2022</v>
          </cell>
          <cell r="AP294">
            <v>2950.74</v>
          </cell>
          <cell r="AQ294">
            <v>3</v>
          </cell>
          <cell r="AR294">
            <v>2943.95</v>
          </cell>
          <cell r="AS294">
            <v>3</v>
          </cell>
          <cell r="AT294">
            <v>16.334799999999998</v>
          </cell>
          <cell r="AU294" t="str">
            <v>百㎡</v>
          </cell>
          <cell r="AV294">
            <v>3</v>
          </cell>
          <cell r="AW294">
            <v>2020</v>
          </cell>
          <cell r="AX294">
            <v>2954</v>
          </cell>
          <cell r="AY294">
            <v>2.89</v>
          </cell>
          <cell r="AZ294">
            <v>2749</v>
          </cell>
          <cell r="BA294">
            <v>9.42</v>
          </cell>
          <cell r="BB294">
            <v>15.81</v>
          </cell>
          <cell r="BC294" t="str">
            <v>百㎡</v>
          </cell>
          <cell r="BD294">
            <v>6.11</v>
          </cell>
          <cell r="BE294">
            <v>2021</v>
          </cell>
          <cell r="BF294">
            <v>2949</v>
          </cell>
          <cell r="BG294">
            <v>3.05</v>
          </cell>
          <cell r="BH294">
            <v>2958</v>
          </cell>
          <cell r="BI294">
            <v>2.5299999999999998</v>
          </cell>
          <cell r="BJ294">
            <v>15.599047870933614</v>
          </cell>
          <cell r="BK294" t="str">
            <v>百㎡</v>
          </cell>
          <cell r="BL294">
            <v>7.36</v>
          </cell>
          <cell r="BM294">
            <v>2022</v>
          </cell>
          <cell r="BN294"/>
          <cell r="BO294" t="str">
            <v/>
          </cell>
          <cell r="BP294" t="str">
            <v/>
          </cell>
          <cell r="BQ294" t="str">
            <v/>
          </cell>
          <cell r="BR294"/>
          <cell r="BS294" t="str">
            <v/>
          </cell>
          <cell r="BT294" t="str">
            <v/>
          </cell>
          <cell r="BU294" t="str">
            <v>おおむね目標通り</v>
          </cell>
          <cell r="BV294" t="str">
            <v/>
          </cell>
          <cell r="BW294" t="str">
            <v>増</v>
          </cell>
          <cell r="BX294"/>
          <cell r="BY294">
            <v>2019</v>
          </cell>
          <cell r="BZ294"/>
          <cell r="CA294"/>
          <cell r="CB294"/>
          <cell r="CC294"/>
          <cell r="CD294">
            <v>2022</v>
          </cell>
          <cell r="CE294"/>
          <cell r="CF294" t="str">
            <v/>
          </cell>
          <cell r="CG294"/>
          <cell r="CH294" t="str">
            <v/>
          </cell>
          <cell r="CI294"/>
          <cell r="CJ294" t="str">
            <v/>
          </cell>
          <cell r="CK294"/>
          <cell r="CL294">
            <v>2020</v>
          </cell>
          <cell r="CM294"/>
        </row>
        <row r="295">
          <cell r="B295" t="str">
            <v>378</v>
          </cell>
          <cell r="C295" t="str">
            <v>株式会社タツノ</v>
          </cell>
          <cell r="D295">
            <v>2020</v>
          </cell>
          <cell r="E295" t="str">
            <v>1号</v>
          </cell>
          <cell r="F295">
            <v>1011378</v>
          </cell>
          <cell r="G295">
            <v>1011378</v>
          </cell>
          <cell r="H295">
            <v>44765</v>
          </cell>
          <cell r="I295" t="str">
            <v>神奈川県横浜市栄区笠間4-1-1</v>
          </cell>
          <cell r="J295" t="str">
            <v>株式会社タツノ横浜工場</v>
          </cell>
          <cell r="K295" t="str">
            <v>工場代表者　綾部　能一</v>
          </cell>
          <cell r="L295" t="str">
            <v>株式会社タツノ</v>
          </cell>
          <cell r="M295" t="str">
            <v>代表取締役社長　龍野　廣道</v>
          </cell>
          <cell r="N295" t="str">
            <v>東京都港区三田三丁目２番６号</v>
          </cell>
          <cell r="O295" t="str">
            <v>Ｅ 製造業</v>
          </cell>
          <cell r="P295" t="str">
            <v>２７ 業務用機械器具製造業</v>
          </cell>
          <cell r="Q295" t="str">
            <v>1号</v>
          </cell>
          <cell r="R295"/>
          <cell r="S295"/>
          <cell r="T295"/>
          <cell r="U295">
            <v>1914.0088199459999</v>
          </cell>
          <cell r="V295">
            <v>2</v>
          </cell>
          <cell r="W295">
            <v>1</v>
          </cell>
          <cell r="X295"/>
          <cell r="Y295">
            <v>2020</v>
          </cell>
          <cell r="Z295">
            <v>2022</v>
          </cell>
          <cell r="AA295">
            <v>2021</v>
          </cell>
          <cell r="AB295"/>
          <cell r="AC295"/>
          <cell r="AD295" t="str">
            <v>有</v>
          </cell>
          <cell r="AE295" t="str">
            <v>株式会社タツノ横浜工場（守衛所）</v>
          </cell>
          <cell r="AF295" t="str">
            <v>神奈川県横浜市栄区笠間4-1-1</v>
          </cell>
          <cell r="AG295" t="str">
            <v>8：30～11：30、13：00～16：00まで</v>
          </cell>
          <cell r="AH295"/>
          <cell r="AI295"/>
          <cell r="AJ295">
            <v>2019</v>
          </cell>
          <cell r="AK295">
            <v>3472</v>
          </cell>
          <cell r="AL295">
            <v>3397</v>
          </cell>
          <cell r="AM295"/>
          <cell r="AN295"/>
          <cell r="AO295">
            <v>2022</v>
          </cell>
          <cell r="AP295">
            <v>3437</v>
          </cell>
          <cell r="AQ295">
            <v>1</v>
          </cell>
          <cell r="AR295">
            <v>3363.0299999999997</v>
          </cell>
          <cell r="AS295">
            <v>1</v>
          </cell>
          <cell r="AT295"/>
          <cell r="AU295"/>
          <cell r="AV295"/>
          <cell r="AW295">
            <v>2020</v>
          </cell>
          <cell r="AX295">
            <v>3310</v>
          </cell>
          <cell r="AY295">
            <v>4.66</v>
          </cell>
          <cell r="AZ295">
            <v>3168</v>
          </cell>
          <cell r="BA295">
            <v>6.74</v>
          </cell>
          <cell r="BB295"/>
          <cell r="BC295" t="str">
            <v/>
          </cell>
          <cell r="BD295" t="str">
            <v/>
          </cell>
          <cell r="BE295">
            <v>2021</v>
          </cell>
          <cell r="BF295">
            <v>3388</v>
          </cell>
          <cell r="BG295">
            <v>2.41</v>
          </cell>
          <cell r="BH295">
            <v>4061</v>
          </cell>
          <cell r="BI295">
            <v>-19.55</v>
          </cell>
          <cell r="BJ295"/>
          <cell r="BK295" t="str">
            <v/>
          </cell>
          <cell r="BL295" t="str">
            <v/>
          </cell>
          <cell r="BM295">
            <v>2022</v>
          </cell>
          <cell r="BN295"/>
          <cell r="BO295" t="str">
            <v/>
          </cell>
          <cell r="BP295" t="str">
            <v/>
          </cell>
          <cell r="BQ295" t="str">
            <v/>
          </cell>
          <cell r="BR295"/>
          <cell r="BS295" t="str">
            <v/>
          </cell>
          <cell r="BT295" t="str">
            <v/>
          </cell>
          <cell r="BU295" t="str">
            <v>目標を下回った</v>
          </cell>
          <cell r="BV295" t="str">
            <v>なし</v>
          </cell>
          <cell r="BW295" t="str">
            <v>増</v>
          </cell>
          <cell r="BX295" t="str">
            <v>コロナ禍の2020年度と比べても少しずつ活動が再開しエネルギー使用量が増加した。また、引き続き感染対策として換気をお送っていたため、空調に使用しているエネルギーの無駄が発生した。</v>
          </cell>
          <cell r="BY295">
            <v>2019</v>
          </cell>
          <cell r="BZ295"/>
          <cell r="CA295"/>
          <cell r="CB295"/>
          <cell r="CC295"/>
          <cell r="CD295">
            <v>2022</v>
          </cell>
          <cell r="CE295"/>
          <cell r="CF295" t="str">
            <v/>
          </cell>
          <cell r="CG295"/>
          <cell r="CH295" t="str">
            <v/>
          </cell>
          <cell r="CI295"/>
          <cell r="CJ295" t="str">
            <v/>
          </cell>
          <cell r="CK295"/>
          <cell r="CL295">
            <v>2020</v>
          </cell>
          <cell r="CM295"/>
        </row>
        <row r="296">
          <cell r="B296" t="str">
            <v>379</v>
          </cell>
          <cell r="C296" t="str">
            <v>シーエムエーシージーエムジャパン株式会社</v>
          </cell>
          <cell r="D296">
            <v>2020</v>
          </cell>
          <cell r="E296" t="str">
            <v>1号</v>
          </cell>
          <cell r="F296">
            <v>1011379</v>
          </cell>
          <cell r="G296">
            <v>1011379</v>
          </cell>
          <cell r="H296">
            <v>44767</v>
          </cell>
          <cell r="I296" t="str">
            <v>東京都品川区東品川2-2-24 天王洲セントラルタワー21階</v>
          </cell>
          <cell r="J296" t="str">
            <v>シーエムエーシージーエムジャパン　株式会社</v>
          </cell>
          <cell r="K296" t="str">
            <v>日本に於ける代表者　内田秀樹</v>
          </cell>
          <cell r="L296" t="str">
            <v>シーエムエーシージーエムジャパン　株式会社</v>
          </cell>
          <cell r="M296" t="str">
            <v>日本に於ける代表者　内田秀樹</v>
          </cell>
          <cell r="N296" t="str">
            <v>横浜市中区本牧埠頭1番10本牧D-4</v>
          </cell>
          <cell r="O296" t="str">
            <v>Ｈ 運輸業、郵便業</v>
          </cell>
          <cell r="P296" t="str">
            <v>４８ 運輸に附帯するサービス業</v>
          </cell>
          <cell r="Q296" t="str">
            <v>1号</v>
          </cell>
          <cell r="R296"/>
          <cell r="S296"/>
          <cell r="T296"/>
          <cell r="U296">
            <v>589904.96732376004</v>
          </cell>
          <cell r="V296">
            <v>1</v>
          </cell>
          <cell r="W296">
            <v>1</v>
          </cell>
          <cell r="X296"/>
          <cell r="Y296">
            <v>2020</v>
          </cell>
          <cell r="Z296">
            <v>2022</v>
          </cell>
          <cell r="AA296">
            <v>2021</v>
          </cell>
          <cell r="AB296" t="str">
            <v>有</v>
          </cell>
          <cell r="AC296" t="str">
            <v>http://www.cma-cgm.com/local/japan-agencies</v>
          </cell>
          <cell r="AD296" t="str">
            <v>有</v>
          </cell>
          <cell r="AE296" t="str">
            <v>本牧D-4 ターミナル</v>
          </cell>
          <cell r="AF296" t="str">
            <v>横浜市中区本牧埠頭1番10</v>
          </cell>
          <cell r="AG296" t="str">
            <v>午前10時から午後4時まで（平日のみ）</v>
          </cell>
          <cell r="AH296"/>
          <cell r="AI296"/>
          <cell r="AJ296">
            <v>2019</v>
          </cell>
          <cell r="AK296">
            <v>4569</v>
          </cell>
          <cell r="AL296">
            <v>4491</v>
          </cell>
          <cell r="AM296">
            <v>23.08</v>
          </cell>
          <cell r="AN296" t="str">
            <v>千unit</v>
          </cell>
          <cell r="AO296">
            <v>2022</v>
          </cell>
          <cell r="AP296">
            <v>4569</v>
          </cell>
          <cell r="AQ296">
            <v>0</v>
          </cell>
          <cell r="AR296">
            <v>4491</v>
          </cell>
          <cell r="AS296">
            <v>0</v>
          </cell>
          <cell r="AT296">
            <v>23.08</v>
          </cell>
          <cell r="AU296" t="str">
            <v>千unit</v>
          </cell>
          <cell r="AV296">
            <v>0</v>
          </cell>
          <cell r="AW296">
            <v>2020</v>
          </cell>
          <cell r="AX296">
            <v>3751</v>
          </cell>
          <cell r="AY296">
            <v>17.899999999999999</v>
          </cell>
          <cell r="AZ296">
            <v>3638</v>
          </cell>
          <cell r="BA296">
            <v>18.989999999999998</v>
          </cell>
          <cell r="BB296">
            <v>17.78</v>
          </cell>
          <cell r="BC296" t="str">
            <v>千unit</v>
          </cell>
          <cell r="BD296">
            <v>22.96</v>
          </cell>
          <cell r="BE296">
            <v>2021</v>
          </cell>
          <cell r="BF296">
            <v>1026197</v>
          </cell>
          <cell r="BG296">
            <v>-22360</v>
          </cell>
          <cell r="BH296">
            <v>1017041</v>
          </cell>
          <cell r="BI296">
            <v>-22546.21</v>
          </cell>
          <cell r="BJ296">
            <v>2334.9899999999998</v>
          </cell>
          <cell r="BK296" t="str">
            <v>千unit</v>
          </cell>
          <cell r="BL296">
            <v>-10016.950000000001</v>
          </cell>
          <cell r="BM296">
            <v>2022</v>
          </cell>
          <cell r="BN296"/>
          <cell r="BO296" t="str">
            <v/>
          </cell>
          <cell r="BP296" t="str">
            <v/>
          </cell>
          <cell r="BQ296" t="str">
            <v/>
          </cell>
          <cell r="BR296"/>
          <cell r="BS296" t="str">
            <v/>
          </cell>
          <cell r="BT296" t="str">
            <v/>
          </cell>
          <cell r="BU296" t="str">
            <v>目標を下回った</v>
          </cell>
          <cell r="BV296" t="str">
            <v>なし</v>
          </cell>
          <cell r="BW296" t="str">
            <v>増</v>
          </cell>
          <cell r="BX296" t="str">
            <v>前年度以前はコンテナターミナル内の全量機器分の排出ガス数値の記載がされてなかったと思われますので、本年報告よりその分含めご報告致します。申し訳ございません。</v>
          </cell>
          <cell r="BY296">
            <v>2019</v>
          </cell>
          <cell r="BZ296"/>
          <cell r="CA296"/>
          <cell r="CB296"/>
          <cell r="CC296"/>
          <cell r="CD296">
            <v>2022</v>
          </cell>
          <cell r="CE296"/>
          <cell r="CF296" t="str">
            <v/>
          </cell>
          <cell r="CG296"/>
          <cell r="CH296" t="str">
            <v/>
          </cell>
          <cell r="CI296"/>
          <cell r="CJ296" t="str">
            <v/>
          </cell>
          <cell r="CK296"/>
          <cell r="CL296">
            <v>2020</v>
          </cell>
          <cell r="CM296"/>
        </row>
        <row r="297">
          <cell r="B297" t="str">
            <v>380</v>
          </cell>
          <cell r="C297" t="str">
            <v>山村フォトニクス株式会社</v>
          </cell>
          <cell r="D297">
            <v>2020</v>
          </cell>
          <cell r="E297" t="str">
            <v>1号</v>
          </cell>
          <cell r="F297">
            <v>1011380</v>
          </cell>
          <cell r="G297">
            <v>1011380</v>
          </cell>
          <cell r="H297">
            <v>44769</v>
          </cell>
          <cell r="I297" t="str">
            <v>横浜市都筑区池辺町４２０７</v>
          </cell>
          <cell r="J297" t="str">
            <v>山村フォトニクス株式会社</v>
          </cell>
          <cell r="K297" t="str">
            <v>代表取締役社長　田口　智之</v>
          </cell>
          <cell r="L297" t="str">
            <v>山村フォトニクス株式会社</v>
          </cell>
          <cell r="M297" t="str">
            <v>代表取締役社長　田口　智之</v>
          </cell>
          <cell r="N297" t="str">
            <v>横浜市都筑区池辺町４２０7</v>
          </cell>
          <cell r="O297" t="str">
            <v>Ｅ 製造業</v>
          </cell>
          <cell r="P297" t="str">
            <v>２８ 電子部品・デバイス・電子回路製造業</v>
          </cell>
          <cell r="Q297" t="str">
            <v>1号</v>
          </cell>
          <cell r="R297"/>
          <cell r="S297"/>
          <cell r="T297"/>
          <cell r="U297">
            <v>1942.985874</v>
          </cell>
          <cell r="V297">
            <v>2</v>
          </cell>
          <cell r="W297">
            <v>2</v>
          </cell>
          <cell r="X297"/>
          <cell r="Y297">
            <v>2020</v>
          </cell>
          <cell r="Z297">
            <v>2022</v>
          </cell>
          <cell r="AA297">
            <v>2021</v>
          </cell>
          <cell r="AB297"/>
          <cell r="AC297"/>
          <cell r="AD297" t="str">
            <v>有</v>
          </cell>
          <cell r="AE297" t="str">
            <v>山村フォトニクス株式会社　本社工場</v>
          </cell>
          <cell r="AF297" t="str">
            <v>横浜市都筑区池辺町４２０７</v>
          </cell>
          <cell r="AG297" t="str">
            <v>15：00～16:00</v>
          </cell>
          <cell r="AH297"/>
          <cell r="AI297"/>
          <cell r="AJ297">
            <v>2019</v>
          </cell>
          <cell r="AK297">
            <v>3491</v>
          </cell>
          <cell r="AL297">
            <v>3413</v>
          </cell>
          <cell r="AM297">
            <v>1.58</v>
          </cell>
          <cell r="AN297" t="str">
            <v>百万円</v>
          </cell>
          <cell r="AO297">
            <v>2022</v>
          </cell>
          <cell r="AP297">
            <v>3456</v>
          </cell>
          <cell r="AQ297">
            <v>1</v>
          </cell>
          <cell r="AR297">
            <v>3379</v>
          </cell>
          <cell r="AS297">
            <v>0.99</v>
          </cell>
          <cell r="AT297">
            <v>1.5642</v>
          </cell>
          <cell r="AU297" t="str">
            <v>百万円</v>
          </cell>
          <cell r="AV297">
            <v>1</v>
          </cell>
          <cell r="AW297">
            <v>2020</v>
          </cell>
          <cell r="AX297">
            <v>3741</v>
          </cell>
          <cell r="AY297">
            <v>-7.17</v>
          </cell>
          <cell r="AZ297">
            <v>3363</v>
          </cell>
          <cell r="BA297">
            <v>1.46</v>
          </cell>
          <cell r="BB297">
            <v>1.66</v>
          </cell>
          <cell r="BC297" t="str">
            <v>百万円</v>
          </cell>
          <cell r="BD297">
            <v>-5.07</v>
          </cell>
          <cell r="BE297">
            <v>2021</v>
          </cell>
          <cell r="BF297">
            <v>3072</v>
          </cell>
          <cell r="BG297">
            <v>12</v>
          </cell>
          <cell r="BH297">
            <v>2981</v>
          </cell>
          <cell r="BI297">
            <v>12.65</v>
          </cell>
          <cell r="BJ297">
            <v>1.35</v>
          </cell>
          <cell r="BK297" t="str">
            <v>百万円</v>
          </cell>
          <cell r="BL297">
            <v>14.55</v>
          </cell>
          <cell r="BM297">
            <v>2022</v>
          </cell>
          <cell r="BN297"/>
          <cell r="BO297" t="str">
            <v/>
          </cell>
          <cell r="BP297" t="str">
            <v/>
          </cell>
          <cell r="BQ297" t="str">
            <v/>
          </cell>
          <cell r="BR297"/>
          <cell r="BS297" t="str">
            <v/>
          </cell>
          <cell r="BT297" t="str">
            <v/>
          </cell>
          <cell r="BU297" t="str">
            <v>目標を上回った</v>
          </cell>
          <cell r="BV297" t="str">
            <v>なし</v>
          </cell>
          <cell r="BW297" t="str">
            <v>ほぼ変動無し</v>
          </cell>
          <cell r="BX297" t="str">
            <v>設備投資による効率化，固定電力の削減，グリーン電力の導入により、ＣＯ２排出量削減が図れました。</v>
          </cell>
          <cell r="BY297">
            <v>2019</v>
          </cell>
          <cell r="BZ297"/>
          <cell r="CA297"/>
          <cell r="CB297"/>
          <cell r="CC297"/>
          <cell r="CD297">
            <v>2022</v>
          </cell>
          <cell r="CE297"/>
          <cell r="CF297" t="str">
            <v/>
          </cell>
          <cell r="CG297"/>
          <cell r="CH297" t="str">
            <v/>
          </cell>
          <cell r="CI297"/>
          <cell r="CJ297" t="str">
            <v/>
          </cell>
          <cell r="CK297"/>
          <cell r="CL297">
            <v>2020</v>
          </cell>
          <cell r="CM297"/>
        </row>
        <row r="298">
          <cell r="B298" t="str">
            <v>382</v>
          </cell>
          <cell r="C298" t="str">
            <v>芙蓉総合リース株式会社</v>
          </cell>
          <cell r="D298">
            <v>2020</v>
          </cell>
          <cell r="E298" t="str">
            <v>1号</v>
          </cell>
          <cell r="F298">
            <v>1011382</v>
          </cell>
          <cell r="G298">
            <v>1011382</v>
          </cell>
          <cell r="H298">
            <v>44746</v>
          </cell>
          <cell r="I298" t="str">
            <v>東京都千代田区麹町五丁目1番地1</v>
          </cell>
          <cell r="J298" t="str">
            <v>芙蓉総合リース株式会社</v>
          </cell>
          <cell r="K298" t="str">
            <v>代表取締役社長　織田　寛明</v>
          </cell>
          <cell r="L298" t="str">
            <v>芙蓉総合リース株式会社</v>
          </cell>
          <cell r="M298" t="str">
            <v>代表取締役社長　織田　寛明</v>
          </cell>
          <cell r="N298" t="str">
            <v>東京都千代田区麹町五丁目1番地1</v>
          </cell>
          <cell r="O298" t="str">
            <v>Ｋ 不動産業、物品賃貸業</v>
          </cell>
          <cell r="P298" t="str">
            <v>７０ 物品賃貸業</v>
          </cell>
          <cell r="Q298" t="str">
            <v>1号</v>
          </cell>
          <cell r="R298"/>
          <cell r="S298"/>
          <cell r="T298"/>
          <cell r="U298">
            <v>6467.8896168000001</v>
          </cell>
          <cell r="V298">
            <v>2</v>
          </cell>
          <cell r="W298">
            <v>1</v>
          </cell>
          <cell r="X298"/>
          <cell r="Y298">
            <v>2020</v>
          </cell>
          <cell r="Z298">
            <v>2022</v>
          </cell>
          <cell r="AA298">
            <v>2021</v>
          </cell>
          <cell r="AB298"/>
          <cell r="AC298"/>
          <cell r="AD298" t="str">
            <v>有</v>
          </cell>
          <cell r="AE298" t="str">
            <v>ヒューリックみなとみらい　防災センター</v>
          </cell>
          <cell r="AF298" t="str">
            <v>横浜市中区桜木町1-1-7</v>
          </cell>
          <cell r="AG298" t="str">
            <v>09:30～18:00</v>
          </cell>
          <cell r="AH298"/>
          <cell r="AI298"/>
          <cell r="AJ298">
            <v>2019</v>
          </cell>
          <cell r="AK298">
            <v>11646</v>
          </cell>
          <cell r="AL298">
            <v>11436</v>
          </cell>
          <cell r="AM298">
            <v>110.02</v>
          </cell>
          <cell r="AN298" t="str">
            <v>千㎡</v>
          </cell>
          <cell r="AO298">
            <v>2022</v>
          </cell>
          <cell r="AP298">
            <v>11646</v>
          </cell>
          <cell r="AQ298">
            <v>0</v>
          </cell>
          <cell r="AR298">
            <v>11436</v>
          </cell>
          <cell r="AS298">
            <v>0</v>
          </cell>
          <cell r="AT298">
            <v>110.02</v>
          </cell>
          <cell r="AU298" t="str">
            <v>千㎡</v>
          </cell>
          <cell r="AV298">
            <v>0</v>
          </cell>
          <cell r="AW298">
            <v>2020</v>
          </cell>
          <cell r="AX298">
            <v>10396</v>
          </cell>
          <cell r="AY298">
            <v>10.73</v>
          </cell>
          <cell r="AZ298">
            <v>10011</v>
          </cell>
          <cell r="BA298">
            <v>12.46</v>
          </cell>
          <cell r="BB298">
            <v>98.21</v>
          </cell>
          <cell r="BC298" t="str">
            <v>千㎡</v>
          </cell>
          <cell r="BD298">
            <v>10.73</v>
          </cell>
          <cell r="BE298">
            <v>2021</v>
          </cell>
          <cell r="BF298">
            <v>11497</v>
          </cell>
          <cell r="BG298">
            <v>1.27</v>
          </cell>
          <cell r="BH298">
            <v>11430</v>
          </cell>
          <cell r="BI298">
            <v>0.05</v>
          </cell>
          <cell r="BJ298">
            <v>0.11</v>
          </cell>
          <cell r="BK298" t="str">
            <v>千㎡</v>
          </cell>
          <cell r="BL298">
            <v>99.9</v>
          </cell>
          <cell r="BM298">
            <v>2022</v>
          </cell>
          <cell r="BN298"/>
          <cell r="BO298" t="str">
            <v/>
          </cell>
          <cell r="BP298" t="str">
            <v/>
          </cell>
          <cell r="BQ298" t="str">
            <v/>
          </cell>
          <cell r="BR298"/>
          <cell r="BS298" t="str">
            <v/>
          </cell>
          <cell r="BT298" t="str">
            <v/>
          </cell>
          <cell r="BU298" t="str">
            <v>おおむね目標通り</v>
          </cell>
          <cell r="BV298" t="str">
            <v>なし</v>
          </cell>
          <cell r="BW298" t="str">
            <v>増</v>
          </cell>
          <cell r="BX298"/>
          <cell r="BY298">
            <v>2019</v>
          </cell>
          <cell r="BZ298"/>
          <cell r="CA298"/>
          <cell r="CB298"/>
          <cell r="CC298"/>
          <cell r="CD298">
            <v>2022</v>
          </cell>
          <cell r="CE298"/>
          <cell r="CF298" t="str">
            <v/>
          </cell>
          <cell r="CG298"/>
          <cell r="CH298" t="str">
            <v/>
          </cell>
          <cell r="CI298"/>
          <cell r="CJ298" t="str">
            <v/>
          </cell>
          <cell r="CK298"/>
          <cell r="CL298">
            <v>2020</v>
          </cell>
          <cell r="CM298"/>
        </row>
        <row r="299">
          <cell r="B299" t="str">
            <v>383</v>
          </cell>
          <cell r="C299" t="str">
            <v>キオクシア株式会社</v>
          </cell>
          <cell r="D299">
            <v>2021</v>
          </cell>
          <cell r="E299" t="str">
            <v>1号</v>
          </cell>
          <cell r="F299">
            <v>1028383</v>
          </cell>
          <cell r="G299">
            <v>1028383</v>
          </cell>
          <cell r="H299">
            <v>44773</v>
          </cell>
          <cell r="I299" t="str">
            <v>東京都港区芝浦三丁目１番２１号</v>
          </cell>
          <cell r="J299" t="str">
            <v>キオクシア株式会社</v>
          </cell>
          <cell r="K299" t="str">
            <v>代表取締役社長　早坂 伸夫</v>
          </cell>
          <cell r="L299" t="str">
            <v>キオクシア株式会社</v>
          </cell>
          <cell r="M299" t="str">
            <v>代表取締役社長　早坂 伸夫</v>
          </cell>
          <cell r="N299" t="str">
            <v>東京都港区芝浦三丁目１番２１号</v>
          </cell>
          <cell r="O299" t="str">
            <v>Ｅ 製造業</v>
          </cell>
          <cell r="P299" t="str">
            <v>２８ 電子部品・デバイス・電子回路製造業</v>
          </cell>
          <cell r="Q299" t="str">
            <v>1号</v>
          </cell>
          <cell r="R299"/>
          <cell r="S299"/>
          <cell r="T299"/>
          <cell r="U299">
            <v>6814</v>
          </cell>
          <cell r="V299">
            <v>2</v>
          </cell>
          <cell r="W299">
            <v>2</v>
          </cell>
          <cell r="X299"/>
          <cell r="Y299">
            <v>2021</v>
          </cell>
          <cell r="Z299">
            <v>2023</v>
          </cell>
          <cell r="AA299">
            <v>2021</v>
          </cell>
          <cell r="AB299"/>
          <cell r="AC299"/>
          <cell r="AD299" t="str">
            <v>有</v>
          </cell>
          <cell r="AE299" t="str">
            <v>本社　生産技術推進部　環境企画推進担当</v>
          </cell>
          <cell r="AF299" t="str">
            <v>東京都港区芝浦三丁目１番２１号</v>
          </cell>
          <cell r="AG299" t="str">
            <v>９：００～１７：００</v>
          </cell>
          <cell r="AH299"/>
          <cell r="AI299"/>
          <cell r="AJ299">
            <v>2020</v>
          </cell>
          <cell r="AK299">
            <v>11841</v>
          </cell>
          <cell r="AL299">
            <v>11454</v>
          </cell>
          <cell r="AM299">
            <v>22.95</v>
          </cell>
          <cell r="AN299" t="str">
            <v>100m2</v>
          </cell>
          <cell r="AO299">
            <v>2023</v>
          </cell>
          <cell r="AP299">
            <v>13204</v>
          </cell>
          <cell r="AQ299">
            <v>-11.52</v>
          </cell>
          <cell r="AR299">
            <v>12773</v>
          </cell>
          <cell r="AS299">
            <v>-11.52</v>
          </cell>
          <cell r="AT299">
            <v>24.4</v>
          </cell>
          <cell r="AU299" t="str">
            <v>100m2</v>
          </cell>
          <cell r="AV299">
            <v>-6.32</v>
          </cell>
          <cell r="AW299">
            <v>2021</v>
          </cell>
          <cell r="AX299">
            <v>12081</v>
          </cell>
          <cell r="AY299">
            <v>-2.0299999999999998</v>
          </cell>
          <cell r="AZ299" t="str">
            <v/>
          </cell>
          <cell r="BA299" t="str">
            <v/>
          </cell>
          <cell r="BB299">
            <v>23.41</v>
          </cell>
          <cell r="BC299" t="str">
            <v>100m2</v>
          </cell>
          <cell r="BD299">
            <v>-2.0099999999999998</v>
          </cell>
          <cell r="BE299">
            <v>2022</v>
          </cell>
          <cell r="BF299"/>
          <cell r="BG299" t="str">
            <v/>
          </cell>
          <cell r="BH299" t="str">
            <v/>
          </cell>
          <cell r="BI299" t="str">
            <v/>
          </cell>
          <cell r="BJ299"/>
          <cell r="BK299" t="str">
            <v/>
          </cell>
          <cell r="BL299" t="str">
            <v/>
          </cell>
          <cell r="BM299">
            <v>2023</v>
          </cell>
          <cell r="BN299"/>
          <cell r="BO299" t="str">
            <v/>
          </cell>
          <cell r="BP299" t="str">
            <v/>
          </cell>
          <cell r="BQ299" t="str">
            <v/>
          </cell>
          <cell r="BR299"/>
          <cell r="BS299" t="str">
            <v/>
          </cell>
          <cell r="BT299" t="str">
            <v/>
          </cell>
          <cell r="BU299" t="str">
            <v>おおむね目標通り</v>
          </cell>
          <cell r="BV299" t="str">
            <v>なし</v>
          </cell>
          <cell r="BW299" t="str">
            <v>ほぼ変動無し</v>
          </cell>
          <cell r="BX299" t="str">
            <v>大船の第一年度(2021年度)は、事業計画に基づきテスタ評価装置等増設を実施、対基準年756t-CO2増加も、照明のＬＥＤ化、空気圧縮機負荷低減施策を推進、2021年度予定排出量10,387t-CO2に対し、実績10,379t-CO2で目標を達成した。</v>
          </cell>
          <cell r="BY299">
            <v>2020</v>
          </cell>
          <cell r="BZ299"/>
          <cell r="CA299"/>
          <cell r="CB299"/>
          <cell r="CC299"/>
          <cell r="CD299">
            <v>2023</v>
          </cell>
          <cell r="CE299"/>
          <cell r="CF299" t="str">
            <v/>
          </cell>
          <cell r="CG299"/>
          <cell r="CH299" t="str">
            <v/>
          </cell>
          <cell r="CI299"/>
          <cell r="CJ299" t="str">
            <v/>
          </cell>
          <cell r="CK299"/>
          <cell r="CL299">
            <v>2021</v>
          </cell>
          <cell r="CM299"/>
        </row>
        <row r="300">
          <cell r="B300" t="str">
            <v>384</v>
          </cell>
          <cell r="C300" t="str">
            <v>東芝エネルギーシステムズ株式会社</v>
          </cell>
          <cell r="D300">
            <v>2021</v>
          </cell>
          <cell r="E300" t="str">
            <v>1号</v>
          </cell>
          <cell r="F300">
            <v>1029384</v>
          </cell>
          <cell r="G300">
            <v>1029384</v>
          </cell>
          <cell r="H300">
            <v>44771</v>
          </cell>
          <cell r="I300" t="str">
            <v>神奈川県川崎市幸区堀川町72番地34</v>
          </cell>
          <cell r="J300" t="str">
            <v>東芝エネルギーシステムズ株式会社</v>
          </cell>
          <cell r="K300" t="str">
            <v>代表取締役社長　四柳 端</v>
          </cell>
          <cell r="L300" t="str">
            <v>東芝エネルギーシステムズ株式会社</v>
          </cell>
          <cell r="M300" t="str">
            <v>代表取締役社長　四柳 端</v>
          </cell>
          <cell r="N300" t="str">
            <v>神奈川県川崎市幸区堀川町72番地34</v>
          </cell>
          <cell r="O300" t="str">
            <v>Ｅ 製造業</v>
          </cell>
          <cell r="P300" t="str">
            <v>２９ 電気機械器具製造業</v>
          </cell>
          <cell r="Q300" t="str">
            <v>1号</v>
          </cell>
          <cell r="R300"/>
          <cell r="S300"/>
          <cell r="T300"/>
          <cell r="U300">
            <v>12800.941932</v>
          </cell>
          <cell r="V300">
            <v>3</v>
          </cell>
          <cell r="W300">
            <v>2</v>
          </cell>
          <cell r="X300"/>
          <cell r="Y300">
            <v>2021</v>
          </cell>
          <cell r="Z300">
            <v>2023</v>
          </cell>
          <cell r="AA300">
            <v>2021</v>
          </cell>
          <cell r="AB300"/>
          <cell r="AC300"/>
          <cell r="AD300" t="str">
            <v>有</v>
          </cell>
          <cell r="AE300" t="str">
            <v>東芝エネルギーシステムズ株式会社　京浜事業所</v>
          </cell>
          <cell r="AF300" t="str">
            <v>横浜市鶴見区末広町２－４</v>
          </cell>
          <cell r="AG300" t="str">
            <v>９：００～１７：００</v>
          </cell>
          <cell r="AH300"/>
          <cell r="AI300"/>
          <cell r="AJ300">
            <v>2020</v>
          </cell>
          <cell r="AK300">
            <v>27443</v>
          </cell>
          <cell r="AL300">
            <v>26857</v>
          </cell>
          <cell r="AM300"/>
          <cell r="AN300"/>
          <cell r="AO300">
            <v>2023</v>
          </cell>
          <cell r="AP300">
            <v>26400</v>
          </cell>
          <cell r="AQ300">
            <v>3.8</v>
          </cell>
          <cell r="AR300">
            <v>26000</v>
          </cell>
          <cell r="AS300">
            <v>3.19</v>
          </cell>
          <cell r="AT300"/>
          <cell r="AU300"/>
          <cell r="AV300">
            <v>21.6</v>
          </cell>
          <cell r="AW300">
            <v>2021</v>
          </cell>
          <cell r="AX300">
            <v>23427</v>
          </cell>
          <cell r="AY300">
            <v>14.63</v>
          </cell>
          <cell r="AZ300">
            <v>23287</v>
          </cell>
          <cell r="BA300">
            <v>13.29</v>
          </cell>
          <cell r="BB300"/>
          <cell r="BC300" t="str">
            <v/>
          </cell>
          <cell r="BD300">
            <v>16.829999999999998</v>
          </cell>
          <cell r="BE300">
            <v>2022</v>
          </cell>
          <cell r="BF300"/>
          <cell r="BG300" t="str">
            <v/>
          </cell>
          <cell r="BH300" t="str">
            <v/>
          </cell>
          <cell r="BI300" t="str">
            <v/>
          </cell>
          <cell r="BJ300"/>
          <cell r="BK300" t="str">
            <v/>
          </cell>
          <cell r="BL300" t="str">
            <v/>
          </cell>
          <cell r="BM300">
            <v>2023</v>
          </cell>
          <cell r="BN300"/>
          <cell r="BO300" t="str">
            <v/>
          </cell>
          <cell r="BP300" t="str">
            <v/>
          </cell>
          <cell r="BQ300" t="str">
            <v/>
          </cell>
          <cell r="BR300"/>
          <cell r="BS300" t="str">
            <v/>
          </cell>
          <cell r="BT300" t="str">
            <v/>
          </cell>
          <cell r="BU300" t="str">
            <v>目標を上回った</v>
          </cell>
          <cell r="BV300" t="str">
            <v>なし</v>
          </cell>
          <cell r="BW300" t="str">
            <v>ほぼ変動無し</v>
          </cell>
          <cell r="BX300" t="str">
            <v>省エネパトロール等の施策実施及び在宅勤務による電力使用削減が寄与した。</v>
          </cell>
          <cell r="BY300">
            <v>2020</v>
          </cell>
          <cell r="BZ300"/>
          <cell r="CA300"/>
          <cell r="CB300"/>
          <cell r="CC300"/>
          <cell r="CD300">
            <v>2023</v>
          </cell>
          <cell r="CE300"/>
          <cell r="CF300" t="str">
            <v/>
          </cell>
          <cell r="CG300"/>
          <cell r="CH300" t="str">
            <v/>
          </cell>
          <cell r="CI300"/>
          <cell r="CJ300" t="str">
            <v/>
          </cell>
          <cell r="CK300"/>
          <cell r="CL300">
            <v>2021</v>
          </cell>
          <cell r="CM300"/>
        </row>
        <row r="301">
          <cell r="B301" t="str">
            <v>385</v>
          </cell>
          <cell r="C301" t="str">
            <v>合同会社YMMインベストメント</v>
          </cell>
          <cell r="D301">
            <v>2021</v>
          </cell>
          <cell r="E301" t="str">
            <v>1号</v>
          </cell>
          <cell r="F301">
            <v>1069385</v>
          </cell>
          <cell r="G301">
            <v>1069385</v>
          </cell>
          <cell r="H301">
            <v>44767</v>
          </cell>
          <cell r="I301" t="str">
            <v>東京都千代田区内幸町２丁目１番６号</v>
          </cell>
          <cell r="J301" t="str">
            <v>合同会社ＹＭＭインベストメント</v>
          </cell>
          <cell r="K301" t="str">
            <v>一般社団法人ＹＭＭホールディングス
職務執行者　中津正憲</v>
          </cell>
          <cell r="L301" t="str">
            <v>合同会社ＹＭＭインベストメント</v>
          </cell>
          <cell r="M301" t="str">
            <v>一般社団法人ＹＭＭホールディングス　　職務執行者　中津正憲</v>
          </cell>
          <cell r="N301" t="str">
            <v>東京都千代田区内幸町２丁目１番６号</v>
          </cell>
          <cell r="O301" t="str">
            <v>Ｋ 不動産業、物品賃貸業</v>
          </cell>
          <cell r="P301" t="str">
            <v>６９ 不動産賃貸業・管理業</v>
          </cell>
          <cell r="Q301" t="str">
            <v>1号</v>
          </cell>
          <cell r="R301"/>
          <cell r="S301"/>
          <cell r="T301"/>
          <cell r="U301">
            <v>1621.7427860985599</v>
          </cell>
          <cell r="V301">
            <v>1</v>
          </cell>
          <cell r="W301">
            <v>1</v>
          </cell>
          <cell r="X301"/>
          <cell r="Y301">
            <v>2021</v>
          </cell>
          <cell r="Z301">
            <v>2023</v>
          </cell>
          <cell r="AA301">
            <v>2021</v>
          </cell>
          <cell r="AB301"/>
          <cell r="AC301"/>
          <cell r="AD301" t="str">
            <v>有</v>
          </cell>
          <cell r="AE301" t="str">
            <v>三菱重工横浜ビル　防災センター</v>
          </cell>
          <cell r="AF301" t="str">
            <v>横浜市西区みなとみらい3丁目3番1号</v>
          </cell>
          <cell r="AG301" t="str">
            <v>10:00～16:30</v>
          </cell>
          <cell r="AH301"/>
          <cell r="AI301"/>
          <cell r="AJ301">
            <v>2020</v>
          </cell>
          <cell r="AK301">
            <v>2830</v>
          </cell>
          <cell r="AL301">
            <v>2771</v>
          </cell>
          <cell r="AM301"/>
          <cell r="AN301"/>
          <cell r="AO301">
            <v>2023</v>
          </cell>
          <cell r="AP301">
            <v>2745.1</v>
          </cell>
          <cell r="AQ301">
            <v>3</v>
          </cell>
          <cell r="AR301">
            <v>2687.87</v>
          </cell>
          <cell r="AS301">
            <v>3</v>
          </cell>
          <cell r="AT301"/>
          <cell r="AU301"/>
          <cell r="AV301"/>
          <cell r="AW301">
            <v>2021</v>
          </cell>
          <cell r="AX301">
            <v>2779</v>
          </cell>
          <cell r="AY301">
            <v>1.8</v>
          </cell>
          <cell r="AZ301">
            <v>2763</v>
          </cell>
          <cell r="BA301">
            <v>0.28000000000000003</v>
          </cell>
          <cell r="BB301" t="str">
            <v/>
          </cell>
          <cell r="BC301" t="str">
            <v/>
          </cell>
          <cell r="BD301" t="str">
            <v/>
          </cell>
          <cell r="BE301">
            <v>2022</v>
          </cell>
          <cell r="BF301"/>
          <cell r="BG301" t="str">
            <v/>
          </cell>
          <cell r="BH301" t="str">
            <v/>
          </cell>
          <cell r="BI301" t="str">
            <v/>
          </cell>
          <cell r="BJ301"/>
          <cell r="BK301" t="str">
            <v/>
          </cell>
          <cell r="BL301" t="str">
            <v/>
          </cell>
          <cell r="BM301">
            <v>2023</v>
          </cell>
          <cell r="BN301"/>
          <cell r="BO301" t="str">
            <v/>
          </cell>
          <cell r="BP301" t="str">
            <v/>
          </cell>
          <cell r="BQ301" t="str">
            <v/>
          </cell>
          <cell r="BR301"/>
          <cell r="BS301" t="str">
            <v/>
          </cell>
          <cell r="BT301" t="str">
            <v/>
          </cell>
          <cell r="BU301" t="str">
            <v>目標を上回った</v>
          </cell>
          <cell r="BV301" t="str">
            <v>なし</v>
          </cell>
          <cell r="BW301" t="str">
            <v>減</v>
          </cell>
          <cell r="BX301" t="str">
            <v>テナント様専有部、コロナ過に伴う従業員様在宅勤務多い状況</v>
          </cell>
          <cell r="BY301">
            <v>2020</v>
          </cell>
          <cell r="BZ301"/>
          <cell r="CA301"/>
          <cell r="CB301"/>
          <cell r="CC301"/>
          <cell r="CD301">
            <v>2023</v>
          </cell>
          <cell r="CE301"/>
          <cell r="CF301" t="str">
            <v/>
          </cell>
          <cell r="CG301"/>
          <cell r="CH301" t="str">
            <v/>
          </cell>
          <cell r="CI301"/>
          <cell r="CJ301" t="str">
            <v/>
          </cell>
          <cell r="CK301"/>
          <cell r="CL301">
            <v>2021</v>
          </cell>
          <cell r="CM301"/>
        </row>
        <row r="302">
          <cell r="B302" t="str">
            <v>386</v>
          </cell>
          <cell r="C302" t="str">
            <v>イオンリテールストア株式会社</v>
          </cell>
          <cell r="D302">
            <v>2021</v>
          </cell>
          <cell r="E302" t="str">
            <v>1号</v>
          </cell>
          <cell r="F302">
            <v>1056386</v>
          </cell>
          <cell r="G302">
            <v>1056386</v>
          </cell>
          <cell r="H302">
            <v>44740</v>
          </cell>
          <cell r="I302" t="str">
            <v>神奈川県横浜市神奈川区富家町1-1</v>
          </cell>
          <cell r="J302" t="str">
            <v xml:space="preserve">
イオンリテールストア株式会社</v>
          </cell>
          <cell r="K302" t="str">
            <v>南関東カンパニー 管理部長 広澤　章</v>
          </cell>
          <cell r="L302" t="str">
            <v>イオンリテールストア株式会社</v>
          </cell>
          <cell r="M302" t="str">
            <v>代表取締役  井出　武美</v>
          </cell>
          <cell r="N302" t="str">
            <v>千葉県千葉市美浜区中瀬一丁目5番地1</v>
          </cell>
          <cell r="O302" t="str">
            <v>Ｉ 卸売・小売業</v>
          </cell>
          <cell r="P302" t="str">
            <v>５６ 各種商品小売業</v>
          </cell>
          <cell r="Q302" t="str">
            <v>1号</v>
          </cell>
          <cell r="R302"/>
          <cell r="S302"/>
          <cell r="T302"/>
          <cell r="U302">
            <v>4005.7945577100004</v>
          </cell>
          <cell r="V302">
            <v>2</v>
          </cell>
          <cell r="W302">
            <v>2</v>
          </cell>
          <cell r="X302"/>
          <cell r="Y302">
            <v>2021</v>
          </cell>
          <cell r="Z302">
            <v>2023</v>
          </cell>
          <cell r="AA302">
            <v>2021</v>
          </cell>
          <cell r="AB302"/>
          <cell r="AC302"/>
          <cell r="AD302" t="str">
            <v>有</v>
          </cell>
          <cell r="AE302" t="str">
            <v>①イオン金沢八景店②イオンスタイル東戸塚　各サ－ビスカウンタ－</v>
          </cell>
          <cell r="AF302" t="str">
            <v>①金沢区泥亀1-27-1　②戸塚区品濃町535-1</v>
          </cell>
          <cell r="AG302" t="str">
            <v>各店：午前10時～午後6時</v>
          </cell>
          <cell r="AH302"/>
          <cell r="AI302"/>
          <cell r="AJ302">
            <v>2020</v>
          </cell>
          <cell r="AK302">
            <v>7269</v>
          </cell>
          <cell r="AL302">
            <v>7056</v>
          </cell>
          <cell r="AM302">
            <v>64.91</v>
          </cell>
          <cell r="AN302" t="str">
            <v>千㎡</v>
          </cell>
          <cell r="AO302">
            <v>2023</v>
          </cell>
          <cell r="AP302">
            <v>7051</v>
          </cell>
          <cell r="AQ302">
            <v>2.99</v>
          </cell>
          <cell r="AR302">
            <v>6844</v>
          </cell>
          <cell r="AS302">
            <v>3</v>
          </cell>
          <cell r="AT302">
            <v>62.96</v>
          </cell>
          <cell r="AU302" t="str">
            <v>千㎡</v>
          </cell>
          <cell r="AV302">
            <v>3</v>
          </cell>
          <cell r="AW302">
            <v>2021</v>
          </cell>
          <cell r="AX302">
            <v>7026</v>
          </cell>
          <cell r="AY302">
            <v>3.34</v>
          </cell>
          <cell r="AZ302">
            <v>631</v>
          </cell>
          <cell r="BA302">
            <v>91.05</v>
          </cell>
          <cell r="BB302">
            <v>62.74</v>
          </cell>
          <cell r="BC302" t="str">
            <v>千㎡</v>
          </cell>
          <cell r="BD302">
            <v>3.34</v>
          </cell>
          <cell r="BE302">
            <v>2022</v>
          </cell>
          <cell r="BF302"/>
          <cell r="BG302" t="str">
            <v/>
          </cell>
          <cell r="BH302" t="str">
            <v/>
          </cell>
          <cell r="BI302" t="str">
            <v/>
          </cell>
          <cell r="BJ302"/>
          <cell r="BK302" t="str">
            <v/>
          </cell>
          <cell r="BL302" t="str">
            <v/>
          </cell>
          <cell r="BM302">
            <v>2023</v>
          </cell>
          <cell r="BN302"/>
          <cell r="BO302" t="str">
            <v/>
          </cell>
          <cell r="BP302" t="str">
            <v/>
          </cell>
          <cell r="BQ302" t="str">
            <v/>
          </cell>
          <cell r="BR302"/>
          <cell r="BS302" t="str">
            <v/>
          </cell>
          <cell r="BT302" t="str">
            <v/>
          </cell>
          <cell r="BU302" t="str">
            <v>目標を上回った</v>
          </cell>
          <cell r="BV302" t="str">
            <v>あり</v>
          </cell>
          <cell r="BW302" t="str">
            <v>ほぼ変動無し</v>
          </cell>
          <cell r="BX302"/>
          <cell r="BY302">
            <v>2020</v>
          </cell>
          <cell r="BZ302"/>
          <cell r="CA302"/>
          <cell r="CB302"/>
          <cell r="CC302"/>
          <cell r="CD302">
            <v>2023</v>
          </cell>
          <cell r="CE302"/>
          <cell r="CF302" t="str">
            <v/>
          </cell>
          <cell r="CG302"/>
          <cell r="CH302" t="str">
            <v/>
          </cell>
          <cell r="CI302"/>
          <cell r="CJ302" t="str">
            <v/>
          </cell>
          <cell r="CK302"/>
          <cell r="CL302">
            <v>2021</v>
          </cell>
          <cell r="CM302"/>
        </row>
        <row r="303">
          <cell r="B303" t="str">
            <v>387</v>
          </cell>
          <cell r="C303" t="str">
            <v>住友電工デバイス・イノベーション株式会社</v>
          </cell>
          <cell r="D303">
            <v>2021</v>
          </cell>
          <cell r="E303" t="str">
            <v>1号</v>
          </cell>
          <cell r="F303">
            <v>1029387</v>
          </cell>
          <cell r="G303">
            <v>1029387</v>
          </cell>
          <cell r="H303"/>
          <cell r="I303" t="str">
            <v>神奈川県横浜市栄区金井町１番地</v>
          </cell>
          <cell r="J303" t="str">
            <v>住友電工デバイス・イノベーション株式会社</v>
          </cell>
          <cell r="K303" t="str">
            <v>代表取締役社長　長谷川　裕一</v>
          </cell>
          <cell r="L303" t="str">
            <v>住友電工デバイス・イノベーション株式会社</v>
          </cell>
          <cell r="M303" t="str">
            <v>代表取締役社長　長谷川　裕一</v>
          </cell>
          <cell r="N303" t="str">
            <v>神奈川県横浜市栄区金井町1番地</v>
          </cell>
          <cell r="O303" t="str">
            <v>Ｅ 製造業</v>
          </cell>
          <cell r="P303" t="str">
            <v>２９ 電気機械器具製造業</v>
          </cell>
          <cell r="Q303" t="str">
            <v>1号</v>
          </cell>
          <cell r="R303"/>
          <cell r="S303"/>
          <cell r="T303"/>
          <cell r="U303">
            <v>5799.5894058899994</v>
          </cell>
          <cell r="V303">
            <v>1</v>
          </cell>
          <cell r="W303">
            <v>1</v>
          </cell>
          <cell r="X303"/>
          <cell r="Y303">
            <v>2021</v>
          </cell>
          <cell r="Z303">
            <v>2023</v>
          </cell>
          <cell r="AA303">
            <v>2021</v>
          </cell>
          <cell r="AB303"/>
          <cell r="AC303"/>
          <cell r="AD303" t="str">
            <v>有</v>
          </cell>
          <cell r="AE303" t="str">
            <v>住友電工デバイス・イノベーション㈱　本社</v>
          </cell>
          <cell r="AF303" t="str">
            <v>横浜市栄区金井町１番地</v>
          </cell>
          <cell r="AG303" t="str">
            <v>8:30～17:00（土・日除く）</v>
          </cell>
          <cell r="AH303"/>
          <cell r="AI303"/>
          <cell r="AJ303">
            <v>2020</v>
          </cell>
          <cell r="AK303">
            <v>11019</v>
          </cell>
          <cell r="AL303">
            <v>10722</v>
          </cell>
          <cell r="AM303">
            <v>1.55</v>
          </cell>
          <cell r="AN303" t="str">
            <v>枚</v>
          </cell>
          <cell r="AO303">
            <v>2023</v>
          </cell>
          <cell r="AP303">
            <v>10688</v>
          </cell>
          <cell r="AQ303">
            <v>3</v>
          </cell>
          <cell r="AR303">
            <v>10400</v>
          </cell>
          <cell r="AS303">
            <v>3</v>
          </cell>
          <cell r="AT303">
            <v>1.5029999999999999</v>
          </cell>
          <cell r="AU303" t="str">
            <v>枚</v>
          </cell>
          <cell r="AV303">
            <v>3.03</v>
          </cell>
          <cell r="AW303">
            <v>2021</v>
          </cell>
          <cell r="AX303">
            <v>10555</v>
          </cell>
          <cell r="AY303">
            <v>4.21</v>
          </cell>
          <cell r="AZ303">
            <v>1685</v>
          </cell>
          <cell r="BA303">
            <v>84.28</v>
          </cell>
          <cell r="BB303">
            <v>1.46</v>
          </cell>
          <cell r="BC303" t="str">
            <v>枚</v>
          </cell>
          <cell r="BD303">
            <v>5.8</v>
          </cell>
          <cell r="BE303">
            <v>2022</v>
          </cell>
          <cell r="BF303"/>
          <cell r="BG303" t="str">
            <v/>
          </cell>
          <cell r="BH303" t="str">
            <v/>
          </cell>
          <cell r="BI303" t="str">
            <v/>
          </cell>
          <cell r="BJ303"/>
          <cell r="BK303" t="str">
            <v/>
          </cell>
          <cell r="BL303" t="str">
            <v/>
          </cell>
          <cell r="BM303">
            <v>2023</v>
          </cell>
          <cell r="BN303"/>
          <cell r="BO303" t="str">
            <v/>
          </cell>
          <cell r="BP303" t="str">
            <v/>
          </cell>
          <cell r="BQ303" t="str">
            <v/>
          </cell>
          <cell r="BR303"/>
          <cell r="BS303" t="str">
            <v/>
          </cell>
          <cell r="BT303" t="str">
            <v/>
          </cell>
          <cell r="BU303" t="str">
            <v>おおむね目標通り</v>
          </cell>
          <cell r="BV303" t="str">
            <v>なし</v>
          </cell>
          <cell r="BW303" t="str">
            <v>増</v>
          </cell>
          <cell r="BX303" t="str">
            <v>老朽化を含む設備更新は無かったものの、蛍光灯のLED更新として980台について実施し、生産実績増加による原単位の効果もあり削減に繋がった。</v>
          </cell>
          <cell r="BY303">
            <v>2020</v>
          </cell>
          <cell r="BZ303"/>
          <cell r="CA303"/>
          <cell r="CB303"/>
          <cell r="CC303"/>
          <cell r="CD303">
            <v>2023</v>
          </cell>
          <cell r="CE303"/>
          <cell r="CF303" t="str">
            <v/>
          </cell>
          <cell r="CG303"/>
          <cell r="CH303" t="str">
            <v/>
          </cell>
          <cell r="CI303"/>
          <cell r="CJ303" t="str">
            <v/>
          </cell>
          <cell r="CK303"/>
          <cell r="CL303">
            <v>2021</v>
          </cell>
          <cell r="CM303"/>
        </row>
        <row r="304">
          <cell r="B304" t="str">
            <v>388</v>
          </cell>
          <cell r="C304" t="str">
            <v>NS Yokohama ML 合同会社       ( 旧：合同会社NSY　ML)</v>
          </cell>
          <cell r="D304">
            <v>2019</v>
          </cell>
          <cell r="E304" t="str">
            <v>1号</v>
          </cell>
          <cell r="F304">
            <v>1069388</v>
          </cell>
          <cell r="G304">
            <v>1069388</v>
          </cell>
          <cell r="H304">
            <v>44763</v>
          </cell>
          <cell r="I304" t="str">
            <v>東京都港区虎ノ門四丁目3番1号 城山トラストタワー27階Sanne Group Japan株式会社内</v>
          </cell>
          <cell r="J304" t="str">
            <v>NS Yokohama ML 合同会社</v>
          </cell>
          <cell r="K304" t="str">
            <v>代表社員 エイチエーピーピー・ジャパン・ワン・ピーティーイー・エルティーディー　職務執行者 長尾　誠</v>
          </cell>
          <cell r="L304" t="str">
            <v>NS Yokohama ML 合同会社 ( 旧：合同会社NSY　ML　）</v>
          </cell>
          <cell r="M304" t="str">
            <v>代表社員 エイチエーピーピー・ジャパン・ワン・ピーティーイー・エルティーディー　職務執行者 長尾 誠</v>
          </cell>
          <cell r="N304" t="str">
            <v>東京都港区虎ノ門四丁目3番1号 城山トラストタワー27階Sanne Group Japan株式会社内</v>
          </cell>
          <cell r="O304" t="str">
            <v>Ｋ 不動産業、物品賃貸業</v>
          </cell>
          <cell r="P304" t="str">
            <v>６９ 不動産賃貸業・管理業</v>
          </cell>
          <cell r="Q304" t="str">
            <v>1号</v>
          </cell>
          <cell r="R304"/>
          <cell r="S304"/>
          <cell r="T304"/>
          <cell r="U304">
            <v>1829.80566</v>
          </cell>
          <cell r="V304">
            <v>1</v>
          </cell>
          <cell r="W304">
            <v>1</v>
          </cell>
          <cell r="X304"/>
          <cell r="Y304">
            <v>2019</v>
          </cell>
          <cell r="Z304">
            <v>2021</v>
          </cell>
          <cell r="AA304">
            <v>2021</v>
          </cell>
          <cell r="AB304"/>
          <cell r="AC304"/>
          <cell r="AD304" t="str">
            <v>有</v>
          </cell>
          <cell r="AE304" t="str">
            <v>NS Yokohama ML 合同会社</v>
          </cell>
          <cell r="AF304" t="str">
            <v>東京都港区虎ノ門四丁目3番1号 城山トラストタワー27階Sanne Group Japan株式会社内</v>
          </cell>
          <cell r="AG304" t="str">
            <v>9：00～17：00</v>
          </cell>
          <cell r="AH304"/>
          <cell r="AI304"/>
          <cell r="AJ304">
            <v>2018</v>
          </cell>
          <cell r="AK304">
            <v>4240</v>
          </cell>
          <cell r="AL304">
            <v>4157</v>
          </cell>
          <cell r="AM304">
            <v>46.49</v>
          </cell>
          <cell r="AN304" t="str">
            <v>%</v>
          </cell>
          <cell r="AO304">
            <v>2021</v>
          </cell>
          <cell r="AP304">
            <v>4112</v>
          </cell>
          <cell r="AQ304">
            <v>3.01</v>
          </cell>
          <cell r="AR304">
            <v>4032</v>
          </cell>
          <cell r="AS304">
            <v>3</v>
          </cell>
          <cell r="AT304">
            <v>45.09</v>
          </cell>
          <cell r="AU304" t="str">
            <v>%</v>
          </cell>
          <cell r="AV304">
            <v>3.01</v>
          </cell>
          <cell r="AW304">
            <v>2019</v>
          </cell>
          <cell r="AX304">
            <v>3891</v>
          </cell>
          <cell r="AY304">
            <v>8.23</v>
          </cell>
          <cell r="AZ304">
            <v>3734</v>
          </cell>
          <cell r="BA304">
            <v>10.17</v>
          </cell>
          <cell r="BB304">
            <v>42.66</v>
          </cell>
          <cell r="BC304" t="str">
            <v>%</v>
          </cell>
          <cell r="BD304">
            <v>8.23</v>
          </cell>
          <cell r="BE304">
            <v>2020</v>
          </cell>
          <cell r="BF304">
            <v>3859</v>
          </cell>
          <cell r="BG304">
            <v>8.98</v>
          </cell>
          <cell r="BH304">
            <v>3576</v>
          </cell>
          <cell r="BI304">
            <v>13.97</v>
          </cell>
          <cell r="BJ304">
            <v>38.630000000000003</v>
          </cell>
          <cell r="BK304" t="str">
            <v>%</v>
          </cell>
          <cell r="BL304">
            <v>16.899999999999999</v>
          </cell>
          <cell r="BM304">
            <v>2021</v>
          </cell>
          <cell r="BN304">
            <v>3656</v>
          </cell>
          <cell r="BO304">
            <v>13.77</v>
          </cell>
          <cell r="BP304">
            <v>3645</v>
          </cell>
          <cell r="BQ304">
            <v>12.31</v>
          </cell>
          <cell r="BR304">
            <v>37</v>
          </cell>
          <cell r="BS304" t="str">
            <v>%</v>
          </cell>
          <cell r="BT304">
            <v>20.41</v>
          </cell>
          <cell r="BU304" t="str">
            <v>目標を上回った</v>
          </cell>
          <cell r="BV304" t="str">
            <v>なし</v>
          </cell>
          <cell r="BW304" t="str">
            <v>ほぼ変動無し</v>
          </cell>
          <cell r="BX304"/>
          <cell r="BY304">
            <v>2018</v>
          </cell>
          <cell r="BZ304"/>
          <cell r="CA304"/>
          <cell r="CB304"/>
          <cell r="CC304"/>
          <cell r="CD304">
            <v>2021</v>
          </cell>
          <cell r="CE304"/>
          <cell r="CF304" t="str">
            <v/>
          </cell>
          <cell r="CG304"/>
          <cell r="CH304" t="str">
            <v/>
          </cell>
          <cell r="CI304"/>
          <cell r="CJ304" t="str">
            <v/>
          </cell>
          <cell r="CK304"/>
          <cell r="CL304">
            <v>2019</v>
          </cell>
          <cell r="CM304"/>
        </row>
        <row r="305">
          <cell r="B305" t="str">
            <v>389</v>
          </cell>
          <cell r="C305" t="str">
            <v>京浜交通株式会社</v>
          </cell>
          <cell r="D305">
            <v>2019</v>
          </cell>
          <cell r="E305" t="str">
            <v>3号</v>
          </cell>
          <cell r="F305">
            <v>3043389</v>
          </cell>
          <cell r="G305">
            <v>3043389</v>
          </cell>
          <cell r="H305">
            <v>44788</v>
          </cell>
          <cell r="I305" t="str">
            <v>神奈川県川崎市川崎区境町５－２</v>
          </cell>
          <cell r="J305" t="str">
            <v>京浜交通株式会社</v>
          </cell>
          <cell r="K305" t="str">
            <v>代表取締役 岩浦 哲彦</v>
          </cell>
          <cell r="L305" t="str">
            <v>京浜交通株式会社</v>
          </cell>
          <cell r="M305" t="str">
            <v>代表取締役 岩浦 哲彦</v>
          </cell>
          <cell r="N305" t="str">
            <v>神奈川県川崎市川崎区境町５－２</v>
          </cell>
          <cell r="O305" t="str">
            <v>Ｈ 運輸業、郵便業</v>
          </cell>
          <cell r="P305" t="str">
            <v>４３ 道路旅客運送業</v>
          </cell>
          <cell r="Q305"/>
          <cell r="R305"/>
          <cell r="S305" t="str">
            <v>3号</v>
          </cell>
          <cell r="T305"/>
          <cell r="U305"/>
          <cell r="V305"/>
          <cell r="W305"/>
          <cell r="X305">
            <v>109</v>
          </cell>
          <cell r="Y305">
            <v>2019</v>
          </cell>
          <cell r="Z305">
            <v>2021</v>
          </cell>
          <cell r="AA305">
            <v>2021</v>
          </cell>
          <cell r="AB305"/>
          <cell r="AC305"/>
          <cell r="AD305" t="str">
            <v>有</v>
          </cell>
          <cell r="AE305" t="str">
            <v>京浜交通㈱弁天橋営業所</v>
          </cell>
          <cell r="AF305" t="str">
            <v>神奈川県横浜市鶴見区小野町４３－１</v>
          </cell>
          <cell r="AG305" t="str">
            <v>9:00～17:00</v>
          </cell>
          <cell r="AH305"/>
          <cell r="AI305"/>
          <cell r="AJ305">
            <v>2018</v>
          </cell>
          <cell r="AK305"/>
          <cell r="AL305"/>
          <cell r="AM305"/>
          <cell r="AN305"/>
          <cell r="AO305">
            <v>2021</v>
          </cell>
          <cell r="AP305"/>
          <cell r="AQ305" t="str">
            <v/>
          </cell>
          <cell r="AR305"/>
          <cell r="AS305" t="str">
            <v/>
          </cell>
          <cell r="AT305"/>
          <cell r="AU305"/>
          <cell r="AV305"/>
          <cell r="AW305">
            <v>2019</v>
          </cell>
          <cell r="AX305"/>
          <cell r="AY305" t="str">
            <v/>
          </cell>
          <cell r="AZ305" t="str">
            <v/>
          </cell>
          <cell r="BA305" t="str">
            <v/>
          </cell>
          <cell r="BB305"/>
          <cell r="BC305" t="str">
            <v/>
          </cell>
          <cell r="BD305" t="str">
            <v/>
          </cell>
          <cell r="BE305">
            <v>2020</v>
          </cell>
          <cell r="BF305"/>
          <cell r="BG305" t="str">
            <v/>
          </cell>
          <cell r="BH305" t="str">
            <v/>
          </cell>
          <cell r="BI305" t="str">
            <v/>
          </cell>
          <cell r="BJ305"/>
          <cell r="BK305" t="str">
            <v/>
          </cell>
          <cell r="BL305" t="str">
            <v/>
          </cell>
          <cell r="BM305">
            <v>2021</v>
          </cell>
          <cell r="BN305"/>
          <cell r="BO305" t="str">
            <v/>
          </cell>
          <cell r="BP305" t="str">
            <v/>
          </cell>
          <cell r="BQ305" t="str">
            <v/>
          </cell>
          <cell r="BR305"/>
          <cell r="BS305" t="str">
            <v/>
          </cell>
          <cell r="BT305" t="str">
            <v/>
          </cell>
          <cell r="BU305" t="str">
            <v/>
          </cell>
          <cell r="BV305" t="str">
            <v/>
          </cell>
          <cell r="BW305" t="str">
            <v/>
          </cell>
          <cell r="BX305"/>
          <cell r="BY305">
            <v>2018</v>
          </cell>
          <cell r="BZ305">
            <v>1112</v>
          </cell>
          <cell r="CA305">
            <v>1112</v>
          </cell>
          <cell r="CB305"/>
          <cell r="CC305"/>
          <cell r="CD305">
            <v>2021</v>
          </cell>
          <cell r="CE305">
            <v>1108.664</v>
          </cell>
          <cell r="CF305">
            <v>0.3</v>
          </cell>
          <cell r="CG305">
            <v>1108.664</v>
          </cell>
          <cell r="CH305">
            <v>0.3</v>
          </cell>
          <cell r="CI305"/>
          <cell r="CJ305" t="str">
            <v/>
          </cell>
          <cell r="CK305"/>
          <cell r="CL305">
            <v>2019</v>
          </cell>
          <cell r="CM305">
            <v>984</v>
          </cell>
        </row>
        <row r="306">
          <cell r="B306" t="str">
            <v>390</v>
          </cell>
          <cell r="C306" t="str">
            <v>京セラＳＯＣ株式会社</v>
          </cell>
          <cell r="D306">
            <v>2019</v>
          </cell>
          <cell r="E306" t="str">
            <v>1号</v>
          </cell>
          <cell r="F306">
            <v>1027390</v>
          </cell>
          <cell r="G306">
            <v>1027390</v>
          </cell>
          <cell r="H306">
            <v>44767</v>
          </cell>
          <cell r="I306" t="str">
            <v>神奈川県横浜市緑区白山一丁目22番1号</v>
          </cell>
          <cell r="J306" t="str">
            <v>京セラＳＯＣ株式会社</v>
          </cell>
          <cell r="K306" t="str">
            <v>代表取締役　土川　稔</v>
          </cell>
          <cell r="L306" t="str">
            <v>京セラＳＯＣ株式会社</v>
          </cell>
          <cell r="M306" t="str">
            <v>代表取締役　土川　稔</v>
          </cell>
          <cell r="N306" t="str">
            <v>神奈川県横浜市緑区白山一丁目22番1号</v>
          </cell>
          <cell r="O306" t="str">
            <v>Ｅ 製造業</v>
          </cell>
          <cell r="P306" t="str">
            <v>２７ 業務用機械器具製造業</v>
          </cell>
          <cell r="Q306" t="str">
            <v>1号</v>
          </cell>
          <cell r="R306"/>
          <cell r="S306"/>
          <cell r="T306"/>
          <cell r="U306">
            <v>1730.3457528720003</v>
          </cell>
          <cell r="V306">
            <v>1</v>
          </cell>
          <cell r="W306">
            <v>1</v>
          </cell>
          <cell r="X306"/>
          <cell r="Y306">
            <v>2019</v>
          </cell>
          <cell r="Z306">
            <v>2021</v>
          </cell>
          <cell r="AA306">
            <v>2021</v>
          </cell>
          <cell r="AB306"/>
          <cell r="AC306"/>
          <cell r="AD306" t="str">
            <v>有</v>
          </cell>
          <cell r="AE306" t="str">
            <v>京セラＳＯＣ株式会社　本社・事業所</v>
          </cell>
          <cell r="AF306" t="str">
            <v>神奈川県横浜市緑区白山一丁目22番1号</v>
          </cell>
          <cell r="AG306" t="str">
            <v>9：00～16：00</v>
          </cell>
          <cell r="AH306"/>
          <cell r="AI306"/>
          <cell r="AJ306">
            <v>2018</v>
          </cell>
          <cell r="AK306">
            <v>3032</v>
          </cell>
          <cell r="AL306">
            <v>2948</v>
          </cell>
          <cell r="AM306">
            <v>52.28</v>
          </cell>
          <cell r="AN306" t="str">
            <v>億円</v>
          </cell>
          <cell r="AO306">
            <v>2021</v>
          </cell>
          <cell r="AP306">
            <v>3399</v>
          </cell>
          <cell r="AQ306">
            <v>-12.11</v>
          </cell>
          <cell r="AR306">
            <v>3305</v>
          </cell>
          <cell r="AS306">
            <v>-12.11</v>
          </cell>
          <cell r="AT306">
            <v>50.73</v>
          </cell>
          <cell r="AU306" t="str">
            <v>億円</v>
          </cell>
          <cell r="AV306">
            <v>2.96</v>
          </cell>
          <cell r="AW306">
            <v>2019</v>
          </cell>
          <cell r="AX306">
            <v>3089</v>
          </cell>
          <cell r="AY306">
            <v>-1.88</v>
          </cell>
          <cell r="AZ306">
            <v>2959</v>
          </cell>
          <cell r="BA306">
            <v>-0.38</v>
          </cell>
          <cell r="BB306">
            <v>50.31</v>
          </cell>
          <cell r="BC306" t="str">
            <v>億円</v>
          </cell>
          <cell r="BD306">
            <v>3.76</v>
          </cell>
          <cell r="BE306">
            <v>2020</v>
          </cell>
          <cell r="BF306">
            <v>3307</v>
          </cell>
          <cell r="BG306">
            <v>-9.07</v>
          </cell>
          <cell r="BH306">
            <v>3078</v>
          </cell>
          <cell r="BI306">
            <v>-4.41</v>
          </cell>
          <cell r="BJ306">
            <v>54.8</v>
          </cell>
          <cell r="BK306" t="str">
            <v>億円</v>
          </cell>
          <cell r="BL306">
            <v>-4.83</v>
          </cell>
          <cell r="BM306">
            <v>2021</v>
          </cell>
          <cell r="BN306">
            <v>3076</v>
          </cell>
          <cell r="BO306">
            <v>-1.46</v>
          </cell>
          <cell r="BP306">
            <v>3048</v>
          </cell>
          <cell r="BQ306">
            <v>-3.4</v>
          </cell>
          <cell r="BR306">
            <v>45.04</v>
          </cell>
          <cell r="BS306" t="str">
            <v>億円</v>
          </cell>
          <cell r="BT306">
            <v>13.84</v>
          </cell>
          <cell r="BU306" t="str">
            <v>目標を上回った</v>
          </cell>
          <cell r="BV306" t="str">
            <v>なし</v>
          </cell>
          <cell r="BW306" t="str">
            <v>増</v>
          </cell>
          <cell r="BX306" t="str">
            <v>・空調機運用改善
・長期休暇等の電源OFF推進
・デジタルサイネージによる電力の見える化</v>
          </cell>
          <cell r="BY306">
            <v>2018</v>
          </cell>
          <cell r="BZ306"/>
          <cell r="CA306"/>
          <cell r="CB306"/>
          <cell r="CC306"/>
          <cell r="CD306">
            <v>2021</v>
          </cell>
          <cell r="CE306"/>
          <cell r="CF306" t="str">
            <v/>
          </cell>
          <cell r="CG306"/>
          <cell r="CH306" t="str">
            <v/>
          </cell>
          <cell r="CI306"/>
          <cell r="CJ306" t="str">
            <v/>
          </cell>
          <cell r="CK306"/>
          <cell r="CL306">
            <v>2019</v>
          </cell>
          <cell r="CM306"/>
        </row>
        <row r="307">
          <cell r="B307" t="str">
            <v>391</v>
          </cell>
          <cell r="C307" t="str">
            <v>横浜ベイアスコン株式会社</v>
          </cell>
          <cell r="D307">
            <v>2019</v>
          </cell>
          <cell r="E307" t="str">
            <v>1号</v>
          </cell>
          <cell r="F307">
            <v>1017391</v>
          </cell>
          <cell r="G307">
            <v>1017391</v>
          </cell>
          <cell r="H307"/>
          <cell r="I307" t="str">
            <v>神奈川県横浜市磯子区新磯子町27-1</v>
          </cell>
          <cell r="J307" t="str">
            <v>横浜ベイアスコン株式会社</v>
          </cell>
          <cell r="K307" t="str">
            <v>代表取締役社長　佐々木　理夫　</v>
          </cell>
          <cell r="L307" t="str">
            <v>横浜ベイアスコン株式会社</v>
          </cell>
          <cell r="M307" t="str">
            <v>代表取締役社長　佐々木　理夫</v>
          </cell>
          <cell r="N307" t="str">
            <v>神奈川県横浜市磯子区新磯子町27-1</v>
          </cell>
          <cell r="O307" t="str">
            <v>Ｅ 製造業</v>
          </cell>
          <cell r="P307" t="str">
            <v>１７ 石油製品・石炭製品製造業</v>
          </cell>
          <cell r="Q307" t="str">
            <v>1号</v>
          </cell>
          <cell r="R307"/>
          <cell r="S307"/>
          <cell r="T307"/>
          <cell r="U307">
            <v>2366</v>
          </cell>
          <cell r="V307">
            <v>2</v>
          </cell>
          <cell r="W307">
            <v>1</v>
          </cell>
          <cell r="X307"/>
          <cell r="Y307">
            <v>2019</v>
          </cell>
          <cell r="Z307">
            <v>2021</v>
          </cell>
          <cell r="AA307">
            <v>2021</v>
          </cell>
          <cell r="AB307"/>
          <cell r="AC307"/>
          <cell r="AD307" t="str">
            <v>有</v>
          </cell>
          <cell r="AE307" t="str">
            <v>横浜ベイアスコン株式会社事務所窓口</v>
          </cell>
          <cell r="AF307" t="str">
            <v>神奈川県横浜市磯子区新磯子町27-1</v>
          </cell>
          <cell r="AG307" t="str">
            <v>平日8：00～18：00</v>
          </cell>
          <cell r="AH307"/>
          <cell r="AI307"/>
          <cell r="AJ307">
            <v>2018</v>
          </cell>
          <cell r="AK307">
            <v>5384</v>
          </cell>
          <cell r="AL307">
            <v>5352</v>
          </cell>
          <cell r="AM307"/>
          <cell r="AN307"/>
          <cell r="AO307">
            <v>2021</v>
          </cell>
          <cell r="AP307">
            <v>5300</v>
          </cell>
          <cell r="AQ307">
            <v>1.56</v>
          </cell>
          <cell r="AR307">
            <v>5250</v>
          </cell>
          <cell r="AS307">
            <v>1.9</v>
          </cell>
          <cell r="AT307"/>
          <cell r="AU307"/>
          <cell r="AV307"/>
          <cell r="AW307">
            <v>2019</v>
          </cell>
          <cell r="AX307">
            <v>6021</v>
          </cell>
          <cell r="AY307">
            <v>-11.84</v>
          </cell>
          <cell r="AZ307">
            <v>5989</v>
          </cell>
          <cell r="BA307">
            <v>-11.91</v>
          </cell>
          <cell r="BB307"/>
          <cell r="BC307" t="str">
            <v/>
          </cell>
          <cell r="BD307" t="str">
            <v/>
          </cell>
          <cell r="BE307">
            <v>2020</v>
          </cell>
          <cell r="BF307">
            <v>5433</v>
          </cell>
          <cell r="BG307">
            <v>-0.92</v>
          </cell>
          <cell r="BH307">
            <v>5429</v>
          </cell>
          <cell r="BI307">
            <v>-1.44</v>
          </cell>
          <cell r="BJ307"/>
          <cell r="BK307" t="str">
            <v/>
          </cell>
          <cell r="BL307" t="str">
            <v/>
          </cell>
          <cell r="BM307">
            <v>2021</v>
          </cell>
          <cell r="BN307">
            <v>5825</v>
          </cell>
          <cell r="BO307">
            <v>-8.1999999999999993</v>
          </cell>
          <cell r="BP307" t="str">
            <v/>
          </cell>
          <cell r="BQ307" t="str">
            <v/>
          </cell>
          <cell r="BR307"/>
          <cell r="BS307" t="str">
            <v/>
          </cell>
          <cell r="BT307" t="str">
            <v/>
          </cell>
          <cell r="BU307" t="str">
            <v>おおむね目標通り</v>
          </cell>
          <cell r="BV307" t="str">
            <v>なし</v>
          </cell>
          <cell r="BW307" t="str">
            <v>ほぼ変動無し</v>
          </cell>
          <cell r="BX307"/>
          <cell r="BY307">
            <v>2018</v>
          </cell>
          <cell r="BZ307"/>
          <cell r="CA307"/>
          <cell r="CB307"/>
          <cell r="CC307"/>
          <cell r="CD307">
            <v>2021</v>
          </cell>
          <cell r="CE307"/>
          <cell r="CF307" t="str">
            <v/>
          </cell>
          <cell r="CG307"/>
          <cell r="CH307" t="str">
            <v/>
          </cell>
          <cell r="CI307"/>
          <cell r="CJ307" t="str">
            <v/>
          </cell>
          <cell r="CK307"/>
          <cell r="CL307">
            <v>2019</v>
          </cell>
          <cell r="CM307"/>
        </row>
        <row r="308">
          <cell r="B308" t="str">
            <v>392</v>
          </cell>
          <cell r="C308" t="str">
            <v>株式会社東急モールズデベロップメント</v>
          </cell>
          <cell r="D308">
            <v>2019</v>
          </cell>
          <cell r="E308" t="str">
            <v>1号</v>
          </cell>
          <cell r="F308">
            <v>1069392</v>
          </cell>
          <cell r="G308">
            <v>1069392</v>
          </cell>
          <cell r="H308">
            <v>44783</v>
          </cell>
          <cell r="I308" t="str">
            <v>東京都渋谷区道玄坂一丁目10番7号</v>
          </cell>
          <cell r="J308" t="str">
            <v>株式会社東急モールズデベロップメント</v>
          </cell>
          <cell r="K308" t="str">
            <v>代表取締役社長　佐々木　桃子</v>
          </cell>
          <cell r="L308" t="str">
            <v>株式会社東急モールズデベロップメント</v>
          </cell>
          <cell r="M308" t="str">
            <v>代表取締役社長　佐々木　桃子</v>
          </cell>
          <cell r="N308" t="str">
            <v>東京都渋谷区道玄坂一丁目10番7号</v>
          </cell>
          <cell r="O308" t="str">
            <v>Ｋ 不動産業、物品賃貸業</v>
          </cell>
          <cell r="P308" t="str">
            <v>６９ 不動産賃貸業・管理業</v>
          </cell>
          <cell r="Q308" t="str">
            <v>1号</v>
          </cell>
          <cell r="R308"/>
          <cell r="S308"/>
          <cell r="T308"/>
          <cell r="U308">
            <v>6363.534886200001</v>
          </cell>
          <cell r="V308">
            <v>13</v>
          </cell>
          <cell r="W308">
            <v>6</v>
          </cell>
          <cell r="X308"/>
          <cell r="Y308">
            <v>2019</v>
          </cell>
          <cell r="Z308">
            <v>2021</v>
          </cell>
          <cell r="AA308">
            <v>2021</v>
          </cell>
          <cell r="AB308"/>
          <cell r="AC308"/>
          <cell r="AD308" t="str">
            <v>有</v>
          </cell>
          <cell r="AE308" t="str">
            <v>株式会社東急モールズデベロップメント　本社　施設管理部</v>
          </cell>
          <cell r="AF308" t="str">
            <v>東京都渋谷区道玄坂一丁目１０番７号</v>
          </cell>
          <cell r="AG308" t="str">
            <v>10:00～15:00</v>
          </cell>
          <cell r="AH308"/>
          <cell r="AI308" t="str">
            <v>HPにて公表すべく準備中</v>
          </cell>
          <cell r="AJ308">
            <v>2018</v>
          </cell>
          <cell r="AK308">
            <v>9528</v>
          </cell>
          <cell r="AL308">
            <v>9051</v>
          </cell>
          <cell r="AM308">
            <v>2.39</v>
          </cell>
          <cell r="AN308" t="str">
            <v>日</v>
          </cell>
          <cell r="AO308">
            <v>2021</v>
          </cell>
          <cell r="AP308">
            <v>9484</v>
          </cell>
          <cell r="AQ308">
            <v>0.46</v>
          </cell>
          <cell r="AR308">
            <v>8598</v>
          </cell>
          <cell r="AS308">
            <v>5</v>
          </cell>
          <cell r="AT308">
            <v>2.27</v>
          </cell>
          <cell r="AU308" t="str">
            <v>日</v>
          </cell>
          <cell r="AV308">
            <v>5.0199999999999996</v>
          </cell>
          <cell r="AW308">
            <v>2019</v>
          </cell>
          <cell r="AX308">
            <v>9037</v>
          </cell>
          <cell r="AY308">
            <v>5.15</v>
          </cell>
          <cell r="AZ308">
            <v>7886</v>
          </cell>
          <cell r="BA308">
            <v>12.87</v>
          </cell>
          <cell r="BB308">
            <v>2.27</v>
          </cell>
          <cell r="BC308" t="str">
            <v>日</v>
          </cell>
          <cell r="BD308">
            <v>5.0199999999999996</v>
          </cell>
          <cell r="BE308">
            <v>2020</v>
          </cell>
          <cell r="BF308">
            <v>7850</v>
          </cell>
          <cell r="BG308">
            <v>17.61</v>
          </cell>
          <cell r="BH308">
            <v>6805</v>
          </cell>
          <cell r="BI308">
            <v>24.81</v>
          </cell>
          <cell r="BJ308">
            <v>2.11</v>
          </cell>
          <cell r="BK308" t="str">
            <v>日</v>
          </cell>
          <cell r="BL308">
            <v>11.71</v>
          </cell>
          <cell r="BM308">
            <v>2021</v>
          </cell>
          <cell r="BN308">
            <v>11567</v>
          </cell>
          <cell r="BO308">
            <v>-21.41</v>
          </cell>
          <cell r="BP308">
            <v>11014</v>
          </cell>
          <cell r="BQ308">
            <v>-21.69</v>
          </cell>
          <cell r="BR308">
            <v>2.44</v>
          </cell>
          <cell r="BS308" t="str">
            <v>日</v>
          </cell>
          <cell r="BT308">
            <v>-2.1</v>
          </cell>
          <cell r="BU308" t="str">
            <v>目標を下回った</v>
          </cell>
          <cell r="BV308" t="str">
            <v>なし</v>
          </cell>
          <cell r="BW308" t="str">
            <v>増</v>
          </cell>
          <cell r="BX308" t="str">
            <v>期中で子会社の㈱みなとみらい東急スクエアを吸収合併し、管理物件が増えたため排出量が増大した。</v>
          </cell>
          <cell r="BY308">
            <v>2018</v>
          </cell>
          <cell r="BZ308"/>
          <cell r="CA308"/>
          <cell r="CB308"/>
          <cell r="CC308"/>
          <cell r="CD308">
            <v>2021</v>
          </cell>
          <cell r="CE308"/>
          <cell r="CF308" t="str">
            <v/>
          </cell>
          <cell r="CG308"/>
          <cell r="CH308" t="str">
            <v/>
          </cell>
          <cell r="CI308"/>
          <cell r="CJ308" t="str">
            <v/>
          </cell>
          <cell r="CK308"/>
          <cell r="CL308">
            <v>2019</v>
          </cell>
          <cell r="CM308"/>
        </row>
        <row r="309">
          <cell r="B309" t="str">
            <v>393</v>
          </cell>
          <cell r="C309" t="str">
            <v>株式会社ミツウロコ</v>
          </cell>
          <cell r="D309">
            <v>2019</v>
          </cell>
          <cell r="E309" t="str">
            <v>1号</v>
          </cell>
          <cell r="F309">
            <v>1069393</v>
          </cell>
          <cell r="G309">
            <v>1069393</v>
          </cell>
          <cell r="H309">
            <v>44768</v>
          </cell>
          <cell r="I309" t="str">
            <v>東京都千代田区丸の内3-1-1
東京スクエアガーデン</v>
          </cell>
          <cell r="J309" t="str">
            <v>株式会社ミツウロコ</v>
          </cell>
          <cell r="K309" t="str">
            <v>代表取締役社長　田島晃平</v>
          </cell>
          <cell r="L309" t="str">
            <v>株式会社ミツウロコ</v>
          </cell>
          <cell r="M309" t="str">
            <v>代表取締役社長　田島晃平</v>
          </cell>
          <cell r="N309" t="str">
            <v>神奈川県横浜市西区北幸2-2-1</v>
          </cell>
          <cell r="O309" t="str">
            <v>Ｋ 不動産業、物品賃貸業</v>
          </cell>
          <cell r="P309" t="str">
            <v>６９ 不動産賃貸業・管理業</v>
          </cell>
          <cell r="Q309" t="str">
            <v>1号</v>
          </cell>
          <cell r="R309"/>
          <cell r="S309"/>
          <cell r="T309"/>
          <cell r="U309">
            <v>2062.8627360000005</v>
          </cell>
          <cell r="V309">
            <v>1</v>
          </cell>
          <cell r="W309">
            <v>1</v>
          </cell>
          <cell r="X309"/>
          <cell r="Y309">
            <v>2019</v>
          </cell>
          <cell r="Z309">
            <v>2021</v>
          </cell>
          <cell r="AA309">
            <v>2021</v>
          </cell>
          <cell r="AB309"/>
          <cell r="AC309"/>
          <cell r="AD309" t="str">
            <v>有</v>
          </cell>
          <cell r="AE309" t="str">
            <v>株式会社ミツウロコグループホールディングス本社</v>
          </cell>
          <cell r="AF309" t="str">
            <v>東京都千代田区丸の内3-1-1国際ビル3階</v>
          </cell>
          <cell r="AG309" t="str">
            <v>9：30～18：00</v>
          </cell>
          <cell r="AH309"/>
          <cell r="AI309"/>
          <cell r="AJ309">
            <v>2018</v>
          </cell>
          <cell r="AK309">
            <v>3885</v>
          </cell>
          <cell r="AL309">
            <v>4902</v>
          </cell>
          <cell r="AM309"/>
          <cell r="AN309"/>
          <cell r="AO309">
            <v>2021</v>
          </cell>
          <cell r="AP309">
            <v>3773</v>
          </cell>
          <cell r="AQ309">
            <v>2.88</v>
          </cell>
          <cell r="AR309">
            <v>4780</v>
          </cell>
          <cell r="AS309">
            <v>2.48</v>
          </cell>
          <cell r="AT309"/>
          <cell r="AU309"/>
          <cell r="AV309"/>
          <cell r="AW309">
            <v>2019</v>
          </cell>
          <cell r="AX309">
            <v>3679</v>
          </cell>
          <cell r="AY309">
            <v>5.3</v>
          </cell>
          <cell r="AZ309">
            <v>4521</v>
          </cell>
          <cell r="BA309">
            <v>7.77</v>
          </cell>
          <cell r="BB309"/>
          <cell r="BC309" t="str">
            <v/>
          </cell>
          <cell r="BD309" t="str">
            <v/>
          </cell>
          <cell r="BE309">
            <v>2020</v>
          </cell>
          <cell r="BF309">
            <v>2775</v>
          </cell>
          <cell r="BG309">
            <v>28.57</v>
          </cell>
          <cell r="BH309">
            <v>3488</v>
          </cell>
          <cell r="BI309">
            <v>28.84</v>
          </cell>
          <cell r="BJ309"/>
          <cell r="BK309" t="str">
            <v/>
          </cell>
          <cell r="BL309" t="str">
            <v/>
          </cell>
          <cell r="BM309">
            <v>2021</v>
          </cell>
          <cell r="BN309">
            <v>3041</v>
          </cell>
          <cell r="BO309">
            <v>21.72</v>
          </cell>
          <cell r="BP309">
            <v>3650</v>
          </cell>
          <cell r="BQ309">
            <v>25.54</v>
          </cell>
          <cell r="BR309"/>
          <cell r="BS309" t="str">
            <v/>
          </cell>
          <cell r="BT309" t="str">
            <v/>
          </cell>
          <cell r="BU309" t="str">
            <v>目標を上回った</v>
          </cell>
          <cell r="BV309" t="str">
            <v>あり</v>
          </cell>
          <cell r="BW309" t="str">
            <v>減</v>
          </cell>
          <cell r="BX309" t="str">
            <v>感染症対策により営業時間短縮あり</v>
          </cell>
          <cell r="BY309">
            <v>2018</v>
          </cell>
          <cell r="BZ309"/>
          <cell r="CA309"/>
          <cell r="CB309"/>
          <cell r="CC309"/>
          <cell r="CD309">
            <v>2021</v>
          </cell>
          <cell r="CE309"/>
          <cell r="CF309" t="str">
            <v/>
          </cell>
          <cell r="CG309"/>
          <cell r="CH309" t="str">
            <v/>
          </cell>
          <cell r="CI309"/>
          <cell r="CJ309" t="str">
            <v/>
          </cell>
          <cell r="CK309"/>
          <cell r="CL309">
            <v>2019</v>
          </cell>
          <cell r="CM309"/>
        </row>
        <row r="310">
          <cell r="B310" t="str">
            <v>394</v>
          </cell>
          <cell r="C310" t="str">
            <v>株式会社アイネス</v>
          </cell>
          <cell r="D310">
            <v>2019</v>
          </cell>
          <cell r="E310" t="str">
            <v>1号</v>
          </cell>
          <cell r="F310">
            <v>1039394</v>
          </cell>
          <cell r="G310">
            <v>1039394</v>
          </cell>
          <cell r="H310">
            <v>44771</v>
          </cell>
          <cell r="I310" t="str">
            <v>神奈川県横浜市都筑区牛久保3-9-2</v>
          </cell>
          <cell r="J310" t="str">
            <v>株式会社アイネス</v>
          </cell>
          <cell r="K310" t="str">
            <v>代表取締役社長　吉村　晃一</v>
          </cell>
          <cell r="L310" t="str">
            <v>株式会社アイネス</v>
          </cell>
          <cell r="M310" t="str">
            <v>代表取締役社長　吉村　晃一</v>
          </cell>
          <cell r="N310" t="str">
            <v>神奈川県横浜市都筑区牛久保3-9-2</v>
          </cell>
          <cell r="O310" t="str">
            <v>Ｇ 情報通信業</v>
          </cell>
          <cell r="P310" t="str">
            <v>３９ 情報サービス業</v>
          </cell>
          <cell r="Q310" t="str">
            <v>1号</v>
          </cell>
          <cell r="R310"/>
          <cell r="S310"/>
          <cell r="T310"/>
          <cell r="U310">
            <v>1405.47048</v>
          </cell>
          <cell r="V310">
            <v>1</v>
          </cell>
          <cell r="W310">
            <v>1</v>
          </cell>
          <cell r="X310"/>
          <cell r="Y310">
            <v>2019</v>
          </cell>
          <cell r="Z310">
            <v>2021</v>
          </cell>
          <cell r="AA310">
            <v>2021</v>
          </cell>
          <cell r="AB310"/>
          <cell r="AC310"/>
          <cell r="AD310" t="str">
            <v>有</v>
          </cell>
          <cell r="AE310" t="str">
            <v>アイネス横浜事業所</v>
          </cell>
          <cell r="AF310" t="str">
            <v>横浜市都筑区牛久保3-9-2</v>
          </cell>
          <cell r="AG310" t="str">
            <v>平日　9：00から17：20</v>
          </cell>
          <cell r="AH310"/>
          <cell r="AI310"/>
          <cell r="AJ310">
            <v>2018</v>
          </cell>
          <cell r="AK310">
            <v>2970</v>
          </cell>
          <cell r="AL310">
            <v>2890</v>
          </cell>
          <cell r="AM310">
            <v>12.72</v>
          </cell>
          <cell r="AN310" t="str">
            <v>億円</v>
          </cell>
          <cell r="AO310">
            <v>2021</v>
          </cell>
          <cell r="AP310">
            <v>2880</v>
          </cell>
          <cell r="AQ310">
            <v>3.03</v>
          </cell>
          <cell r="AR310">
            <v>2880</v>
          </cell>
          <cell r="AS310">
            <v>0.34</v>
          </cell>
          <cell r="AT310">
            <v>12.3</v>
          </cell>
          <cell r="AU310" t="str">
            <v>億円</v>
          </cell>
          <cell r="AV310">
            <v>3.3</v>
          </cell>
          <cell r="AW310">
            <v>2019</v>
          </cell>
          <cell r="AX310">
            <v>2845</v>
          </cell>
          <cell r="AY310">
            <v>4.2</v>
          </cell>
          <cell r="AZ310">
            <v>2727</v>
          </cell>
          <cell r="BA310">
            <v>5.64</v>
          </cell>
          <cell r="BB310">
            <v>9.73</v>
          </cell>
          <cell r="BC310" t="str">
            <v>億円</v>
          </cell>
          <cell r="BD310">
            <v>23.5</v>
          </cell>
          <cell r="BE310">
            <v>2020</v>
          </cell>
          <cell r="BF310">
            <v>2730</v>
          </cell>
          <cell r="BG310">
            <v>8.08</v>
          </cell>
          <cell r="BH310">
            <v>2544</v>
          </cell>
          <cell r="BI310">
            <v>11.97</v>
          </cell>
          <cell r="BJ310">
            <v>9.48</v>
          </cell>
          <cell r="BK310" t="str">
            <v>億円</v>
          </cell>
          <cell r="BL310">
            <v>25.47</v>
          </cell>
          <cell r="BM310">
            <v>2021</v>
          </cell>
          <cell r="BN310">
            <v>2511</v>
          </cell>
          <cell r="BO310">
            <v>15.45</v>
          </cell>
          <cell r="BP310">
            <v>2489</v>
          </cell>
          <cell r="BQ310">
            <v>13.87</v>
          </cell>
          <cell r="BR310">
            <v>8.23</v>
          </cell>
          <cell r="BS310" t="str">
            <v>億円</v>
          </cell>
          <cell r="BT310">
            <v>35.29</v>
          </cell>
          <cell r="BU310" t="str">
            <v>目標を上回った</v>
          </cell>
          <cell r="BV310" t="str">
            <v>なし</v>
          </cell>
          <cell r="BW310" t="str">
            <v>減</v>
          </cell>
          <cell r="BX310" t="str">
            <v>適切な設備管理、フロアー活用の実施の他に、事業所内の事業縮小（他拠点移転等）に伴い、エネルギー使用量が今後も減少する。</v>
          </cell>
          <cell r="BY310">
            <v>2018</v>
          </cell>
          <cell r="BZ310"/>
          <cell r="CA310"/>
          <cell r="CB310"/>
          <cell r="CC310"/>
          <cell r="CD310">
            <v>2021</v>
          </cell>
          <cell r="CE310"/>
          <cell r="CF310" t="str">
            <v/>
          </cell>
          <cell r="CG310"/>
          <cell r="CH310" t="str">
            <v/>
          </cell>
          <cell r="CI310"/>
          <cell r="CJ310" t="str">
            <v/>
          </cell>
          <cell r="CK310"/>
          <cell r="CL310">
            <v>2019</v>
          </cell>
          <cell r="CM310"/>
        </row>
        <row r="311">
          <cell r="B311" t="str">
            <v>395</v>
          </cell>
          <cell r="C311" t="str">
            <v>積水ハウス株式会社</v>
          </cell>
          <cell r="D311">
            <v>2020</v>
          </cell>
          <cell r="E311" t="str">
            <v>3号</v>
          </cell>
          <cell r="F311">
            <v>3006395</v>
          </cell>
          <cell r="G311">
            <v>3006395</v>
          </cell>
          <cell r="H311">
            <v>44743</v>
          </cell>
          <cell r="I311" t="str">
            <v>大阪府大阪市北区大淀中1丁目1番88号
梅田ｽｶｲﾋﾞﾙ　ﾀﾜｰｲｰｽﾄ</v>
          </cell>
          <cell r="J311" t="str">
            <v>積水ハウス株式会社</v>
          </cell>
          <cell r="K311" t="str">
            <v>代表取締役社長　仲井　嘉浩</v>
          </cell>
          <cell r="L311" t="str">
            <v>積水ハウス株式会社</v>
          </cell>
          <cell r="M311" t="str">
            <v>代表取締役社長　仲井　嘉浩</v>
          </cell>
          <cell r="N311" t="str">
            <v>大阪府大阪市北区大淀中1丁目1番88号
梅田ｽｶｲﾋﾞﾙ　ﾀﾜｰｲｰｽﾄ</v>
          </cell>
          <cell r="O311" t="str">
            <v>Ｄ 建設業</v>
          </cell>
          <cell r="P311" t="str">
            <v>０６ 総合工事業</v>
          </cell>
          <cell r="Q311"/>
          <cell r="R311"/>
          <cell r="S311" t="str">
            <v>3号</v>
          </cell>
          <cell r="T311"/>
          <cell r="U311"/>
          <cell r="V311"/>
          <cell r="W311"/>
          <cell r="X311">
            <v>138</v>
          </cell>
          <cell r="Y311">
            <v>2020</v>
          </cell>
          <cell r="Z311">
            <v>2022</v>
          </cell>
          <cell r="AA311">
            <v>2021</v>
          </cell>
          <cell r="AB311"/>
          <cell r="AC311"/>
          <cell r="AD311" t="str">
            <v>有</v>
          </cell>
          <cell r="AE311" t="str">
            <v>積水ハウス株式会社　人事総務部</v>
          </cell>
          <cell r="AF311" t="str">
            <v>大阪府大阪市北区大淀中１丁目１番８８号</v>
          </cell>
          <cell r="AG311" t="str">
            <v>午前９時～午後６時</v>
          </cell>
          <cell r="AH311"/>
          <cell r="AI311"/>
          <cell r="AJ311">
            <v>2019</v>
          </cell>
          <cell r="AK311"/>
          <cell r="AL311"/>
          <cell r="AM311"/>
          <cell r="AN311"/>
          <cell r="AO311">
            <v>2022</v>
          </cell>
          <cell r="AP311"/>
          <cell r="AQ311" t="str">
            <v/>
          </cell>
          <cell r="AR311"/>
          <cell r="AS311" t="str">
            <v/>
          </cell>
          <cell r="AT311"/>
          <cell r="AU311"/>
          <cell r="AV311"/>
          <cell r="AW311">
            <v>2020</v>
          </cell>
          <cell r="AX311"/>
          <cell r="AY311" t="str">
            <v/>
          </cell>
          <cell r="AZ311" t="str">
            <v/>
          </cell>
          <cell r="BA311" t="str">
            <v/>
          </cell>
          <cell r="BB311"/>
          <cell r="BC311" t="str">
            <v/>
          </cell>
          <cell r="BD311" t="str">
            <v/>
          </cell>
          <cell r="BE311">
            <v>2021</v>
          </cell>
          <cell r="BF311"/>
          <cell r="BG311" t="str">
            <v/>
          </cell>
          <cell r="BH311" t="str">
            <v/>
          </cell>
          <cell r="BI311" t="str">
            <v/>
          </cell>
          <cell r="BJ311"/>
          <cell r="BK311" t="str">
            <v/>
          </cell>
          <cell r="BL311" t="str">
            <v/>
          </cell>
          <cell r="BM311">
            <v>2022</v>
          </cell>
          <cell r="BN311"/>
          <cell r="BO311" t="str">
            <v/>
          </cell>
          <cell r="BP311" t="str">
            <v/>
          </cell>
          <cell r="BQ311" t="str">
            <v/>
          </cell>
          <cell r="BR311"/>
          <cell r="BS311" t="str">
            <v/>
          </cell>
          <cell r="BT311" t="str">
            <v/>
          </cell>
          <cell r="BU311" t="str">
            <v/>
          </cell>
          <cell r="BV311" t="str">
            <v/>
          </cell>
          <cell r="BW311" t="str">
            <v/>
          </cell>
          <cell r="BX311"/>
          <cell r="BY311">
            <v>2019</v>
          </cell>
          <cell r="BZ311">
            <v>259</v>
          </cell>
          <cell r="CA311">
            <v>259</v>
          </cell>
          <cell r="CB311">
            <v>1.7</v>
          </cell>
          <cell r="CC311" t="str">
            <v>万ｋｍ</v>
          </cell>
          <cell r="CD311">
            <v>2022</v>
          </cell>
          <cell r="CE311">
            <v>256</v>
          </cell>
          <cell r="CF311">
            <v>1.1499999999999999</v>
          </cell>
          <cell r="CG311">
            <v>256</v>
          </cell>
          <cell r="CH311">
            <v>1.1499999999999999</v>
          </cell>
          <cell r="CI311">
            <v>1.68</v>
          </cell>
          <cell r="CJ311" t="str">
            <v>万ｋｍ</v>
          </cell>
          <cell r="CK311">
            <v>1.17</v>
          </cell>
          <cell r="CL311">
            <v>2020</v>
          </cell>
          <cell r="CM311">
            <v>259</v>
          </cell>
        </row>
        <row r="312">
          <cell r="B312" t="str">
            <v>396</v>
          </cell>
          <cell r="C312" t="str">
            <v>キリンホールディングス株式会社</v>
          </cell>
          <cell r="D312">
            <v>2020</v>
          </cell>
          <cell r="E312" t="str">
            <v>1号</v>
          </cell>
          <cell r="F312">
            <v>1010396</v>
          </cell>
          <cell r="G312">
            <v>1010396</v>
          </cell>
          <cell r="H312">
            <v>44777</v>
          </cell>
          <cell r="I312" t="str">
            <v>横浜市金沢区福浦1-13-5</v>
          </cell>
          <cell r="J312" t="str">
            <v>キリンホールディングス株式会社</v>
          </cell>
          <cell r="K312" t="str">
            <v>福浦リサーチパーク長　矢島 宏昭</v>
          </cell>
          <cell r="L312" t="str">
            <v>キリンホールディングス株式会社</v>
          </cell>
          <cell r="M312" t="str">
            <v>代表取締役社長 磯崎 功典</v>
          </cell>
          <cell r="N312" t="str">
            <v>横浜市金沢区福浦1-13-5</v>
          </cell>
          <cell r="O312" t="str">
            <v>Ｅ 製造業</v>
          </cell>
          <cell r="P312" t="str">
            <v>１０ 飲料・たばこ・飼料製造業</v>
          </cell>
          <cell r="Q312" t="str">
            <v>1号</v>
          </cell>
          <cell r="R312"/>
          <cell r="S312"/>
          <cell r="T312"/>
          <cell r="U312">
            <v>1613.557595664</v>
          </cell>
          <cell r="V312">
            <v>1</v>
          </cell>
          <cell r="W312">
            <v>1</v>
          </cell>
          <cell r="X312"/>
          <cell r="Y312">
            <v>2020</v>
          </cell>
          <cell r="Z312">
            <v>2022</v>
          </cell>
          <cell r="AA312">
            <v>2021</v>
          </cell>
          <cell r="AB312"/>
          <cell r="AC312"/>
          <cell r="AD312" t="str">
            <v>有</v>
          </cell>
          <cell r="AE312" t="str">
            <v>キリンホールディングス株式会社
福浦リサーチパーク</v>
          </cell>
          <cell r="AF312" t="str">
            <v>横浜市金沢区福浦1-13-5</v>
          </cell>
          <cell r="AG312" t="str">
            <v>平日（年末年始・夏季休暇を除く）９：００～１７：３０</v>
          </cell>
          <cell r="AH312"/>
          <cell r="AI312"/>
          <cell r="AJ312">
            <v>2019</v>
          </cell>
          <cell r="AK312">
            <v>3494</v>
          </cell>
          <cell r="AL312">
            <v>3409</v>
          </cell>
          <cell r="AM312">
            <v>40.840000000000003</v>
          </cell>
          <cell r="AN312" t="str">
            <v>百㎡</v>
          </cell>
          <cell r="AO312">
            <v>2022</v>
          </cell>
          <cell r="AP312">
            <v>3389</v>
          </cell>
          <cell r="AQ312">
            <v>3</v>
          </cell>
          <cell r="AR312">
            <v>3307</v>
          </cell>
          <cell r="AS312">
            <v>2.99</v>
          </cell>
          <cell r="AT312">
            <v>39.614800000000002</v>
          </cell>
          <cell r="AU312" t="str">
            <v>百㎡</v>
          </cell>
          <cell r="AV312">
            <v>3</v>
          </cell>
          <cell r="AW312">
            <v>2020</v>
          </cell>
          <cell r="AX312">
            <v>3504</v>
          </cell>
          <cell r="AY312">
            <v>-0.28999999999999998</v>
          </cell>
          <cell r="AZ312">
            <v>3337</v>
          </cell>
          <cell r="BA312">
            <v>2.11</v>
          </cell>
          <cell r="BB312">
            <v>40.96</v>
          </cell>
          <cell r="BC312" t="str">
            <v>百㎡</v>
          </cell>
          <cell r="BD312">
            <v>-0.3</v>
          </cell>
          <cell r="BE312">
            <v>2021</v>
          </cell>
          <cell r="BF312">
            <v>2927</v>
          </cell>
          <cell r="BG312">
            <v>16.22</v>
          </cell>
          <cell r="BH312">
            <v>2904</v>
          </cell>
          <cell r="BI312">
            <v>14.81</v>
          </cell>
          <cell r="BJ312">
            <v>34.21</v>
          </cell>
          <cell r="BK312" t="str">
            <v>百㎡</v>
          </cell>
          <cell r="BL312">
            <v>16.23</v>
          </cell>
          <cell r="BM312">
            <v>2022</v>
          </cell>
          <cell r="BN312"/>
          <cell r="BO312" t="str">
            <v/>
          </cell>
          <cell r="BP312" t="str">
            <v/>
          </cell>
          <cell r="BQ312" t="str">
            <v/>
          </cell>
          <cell r="BR312"/>
          <cell r="BS312" t="str">
            <v/>
          </cell>
          <cell r="BT312" t="str">
            <v/>
          </cell>
          <cell r="BU312" t="str">
            <v>おおむね目標通り</v>
          </cell>
          <cell r="BV312" t="str">
            <v>なし</v>
          </cell>
          <cell r="BW312" t="str">
            <v>ほぼ変動無し</v>
          </cell>
          <cell r="BX312"/>
          <cell r="BY312">
            <v>2019</v>
          </cell>
          <cell r="BZ312"/>
          <cell r="CA312"/>
          <cell r="CB312"/>
          <cell r="CC312"/>
          <cell r="CD312">
            <v>2022</v>
          </cell>
          <cell r="CE312"/>
          <cell r="CF312" t="str">
            <v/>
          </cell>
          <cell r="CG312"/>
          <cell r="CH312" t="str">
            <v/>
          </cell>
          <cell r="CI312"/>
          <cell r="CJ312" t="str">
            <v/>
          </cell>
          <cell r="CK312"/>
          <cell r="CL312">
            <v>2020</v>
          </cell>
          <cell r="CM312"/>
        </row>
        <row r="313">
          <cell r="B313" t="str">
            <v>397</v>
          </cell>
          <cell r="C313" t="str">
            <v>Apple Japan合同会社</v>
          </cell>
          <cell r="D313">
            <v>2020</v>
          </cell>
          <cell r="E313" t="str">
            <v>1号</v>
          </cell>
          <cell r="F313">
            <v>1055397</v>
          </cell>
          <cell r="G313">
            <v>1055397</v>
          </cell>
          <cell r="H313">
            <v>44767</v>
          </cell>
          <cell r="I313" t="str">
            <v>東京都港区六本木6－10－1　六本木ヒルズ　森タワー</v>
          </cell>
          <cell r="J313" t="str">
            <v>Apple Japan合同会社</v>
          </cell>
          <cell r="K313" t="str">
            <v>代表社員アップルサウスアジアピ–テｲ–イ–リミテッド職務執行者　秋間　亮</v>
          </cell>
          <cell r="L313" t="str">
            <v>Apple Japan合同会社</v>
          </cell>
          <cell r="M313" t="str">
            <v>代表社員アップルサウスアジアピ–テｲ–イ–リミテッド職務執行者　秋間　亮</v>
          </cell>
          <cell r="N313" t="str">
            <v>東京都港区六本木6－10－1　六本木ヒルズ　森タワー</v>
          </cell>
          <cell r="O313" t="str">
            <v>Ｉ 卸売・小売業</v>
          </cell>
          <cell r="P313" t="str">
            <v>５５ その他の卸売業</v>
          </cell>
          <cell r="Q313" t="str">
            <v>1号</v>
          </cell>
          <cell r="R313"/>
          <cell r="S313"/>
          <cell r="T313"/>
          <cell r="U313">
            <v>3785</v>
          </cell>
          <cell r="V313">
            <v>1</v>
          </cell>
          <cell r="W313">
            <v>1</v>
          </cell>
          <cell r="X313"/>
          <cell r="Y313">
            <v>2020</v>
          </cell>
          <cell r="Z313">
            <v>2022</v>
          </cell>
          <cell r="AA313">
            <v>2021</v>
          </cell>
          <cell r="AB313"/>
          <cell r="AC313"/>
          <cell r="AD313"/>
          <cell r="AE313"/>
          <cell r="AF313"/>
          <cell r="AG313"/>
          <cell r="AH313" t="str">
            <v>有</v>
          </cell>
          <cell r="AI313" t="str">
            <v>個別対応いたします。（連絡先：045-605-1020)</v>
          </cell>
          <cell r="AJ313">
            <v>2019</v>
          </cell>
          <cell r="AK313">
            <v>6072</v>
          </cell>
          <cell r="AL313">
            <v>0</v>
          </cell>
          <cell r="AM313">
            <v>1.66</v>
          </cell>
          <cell r="AN313" t="str">
            <v>人</v>
          </cell>
          <cell r="AO313">
            <v>2022</v>
          </cell>
          <cell r="AP313">
            <v>6072</v>
          </cell>
          <cell r="AQ313">
            <v>0</v>
          </cell>
          <cell r="AR313">
            <v>0</v>
          </cell>
          <cell r="AS313" t="str">
            <v/>
          </cell>
          <cell r="AT313">
            <v>1.6101999999999999</v>
          </cell>
          <cell r="AU313" t="str">
            <v>人</v>
          </cell>
          <cell r="AV313">
            <v>3</v>
          </cell>
          <cell r="AW313">
            <v>2020</v>
          </cell>
          <cell r="AX313">
            <v>6133</v>
          </cell>
          <cell r="AY313">
            <v>-1.01</v>
          </cell>
          <cell r="AZ313">
            <v>1121</v>
          </cell>
          <cell r="BA313" t="str">
            <v/>
          </cell>
          <cell r="BB313">
            <v>1.1399999999999999</v>
          </cell>
          <cell r="BC313" t="str">
            <v>人</v>
          </cell>
          <cell r="BD313">
            <v>31.32</v>
          </cell>
          <cell r="BE313">
            <v>2021</v>
          </cell>
          <cell r="BF313">
            <v>6417</v>
          </cell>
          <cell r="BG313">
            <v>-5.69</v>
          </cell>
          <cell r="BH313">
            <v>-1663</v>
          </cell>
          <cell r="BI313" t="str">
            <v/>
          </cell>
          <cell r="BJ313">
            <v>0.99</v>
          </cell>
          <cell r="BK313" t="str">
            <v>人</v>
          </cell>
          <cell r="BL313">
            <v>40.36</v>
          </cell>
          <cell r="BM313">
            <v>2022</v>
          </cell>
          <cell r="BN313"/>
          <cell r="BO313" t="str">
            <v/>
          </cell>
          <cell r="BP313" t="str">
            <v/>
          </cell>
          <cell r="BQ313" t="str">
            <v/>
          </cell>
          <cell r="BR313"/>
          <cell r="BS313" t="str">
            <v/>
          </cell>
          <cell r="BT313" t="str">
            <v/>
          </cell>
          <cell r="BU313" t="str">
            <v>目標を上回った</v>
          </cell>
          <cell r="BV313" t="str">
            <v>なし</v>
          </cell>
          <cell r="BW313" t="str">
            <v>増</v>
          </cell>
          <cell r="BX313" t="str">
            <v>活動量は増したが、感染リスク軽減のため在宅勤務も増加した</v>
          </cell>
          <cell r="BY313">
            <v>2019</v>
          </cell>
          <cell r="BZ313"/>
          <cell r="CA313"/>
          <cell r="CB313"/>
          <cell r="CC313"/>
          <cell r="CD313">
            <v>2022</v>
          </cell>
          <cell r="CE313"/>
          <cell r="CF313" t="str">
            <v/>
          </cell>
          <cell r="CG313"/>
          <cell r="CH313" t="str">
            <v/>
          </cell>
          <cell r="CI313"/>
          <cell r="CJ313" t="str">
            <v/>
          </cell>
          <cell r="CK313"/>
          <cell r="CL313">
            <v>2020</v>
          </cell>
          <cell r="CM313"/>
        </row>
        <row r="314">
          <cell r="B314" t="str">
            <v>398</v>
          </cell>
          <cell r="C314" t="str">
            <v>株式会社横浜アリーナ</v>
          </cell>
          <cell r="D314">
            <v>2020</v>
          </cell>
          <cell r="E314" t="str">
            <v>1号</v>
          </cell>
          <cell r="F314">
            <v>1092398</v>
          </cell>
          <cell r="G314">
            <v>1092398</v>
          </cell>
          <cell r="H314"/>
          <cell r="I314" t="str">
            <v>神奈川県横浜市港北区新横浜３－１０</v>
          </cell>
          <cell r="J314" t="str">
            <v>株式会社横浜アリーナ</v>
          </cell>
          <cell r="K314" t="str">
            <v>代表取締役社長　　関　洋二</v>
          </cell>
          <cell r="L314" t="str">
            <v>株式会社横浜アリーナ</v>
          </cell>
          <cell r="M314" t="str">
            <v>代表取締役社長　　関　洋二</v>
          </cell>
          <cell r="N314" t="str">
            <v>神奈川県横浜市港北区新横浜３－１０</v>
          </cell>
          <cell r="O314" t="str">
            <v>Ｒ サービス業（他に分類されないもの）</v>
          </cell>
          <cell r="P314" t="str">
            <v>９２ その他の事業サービス業</v>
          </cell>
          <cell r="Q314" t="str">
            <v>1号</v>
          </cell>
          <cell r="R314"/>
          <cell r="S314"/>
          <cell r="T314"/>
          <cell r="U314">
            <v>1881.6563823360002</v>
          </cell>
          <cell r="V314">
            <v>1</v>
          </cell>
          <cell r="W314">
            <v>1</v>
          </cell>
          <cell r="X314"/>
          <cell r="Y314">
            <v>2020</v>
          </cell>
          <cell r="Z314">
            <v>2022</v>
          </cell>
          <cell r="AA314">
            <v>2021</v>
          </cell>
          <cell r="AB314" t="str">
            <v>有</v>
          </cell>
          <cell r="AC314" t="str">
            <v>https://www.yokohama-arena.co.jp/company/environment/</v>
          </cell>
          <cell r="AD314"/>
          <cell r="AE314"/>
          <cell r="AF314"/>
          <cell r="AG314"/>
          <cell r="AH314"/>
          <cell r="AI314"/>
          <cell r="AJ314">
            <v>2019</v>
          </cell>
          <cell r="AK314">
            <v>3224</v>
          </cell>
          <cell r="AL314">
            <v>3632</v>
          </cell>
          <cell r="AM314">
            <v>2.59</v>
          </cell>
          <cell r="AN314" t="str">
            <v>百万円</v>
          </cell>
          <cell r="AO314">
            <v>2022</v>
          </cell>
          <cell r="AP314">
            <v>2740</v>
          </cell>
          <cell r="AQ314">
            <v>15.01</v>
          </cell>
          <cell r="AR314">
            <v>3087</v>
          </cell>
          <cell r="AS314">
            <v>15</v>
          </cell>
          <cell r="AT314">
            <v>2.2014999999999998</v>
          </cell>
          <cell r="AU314" t="str">
            <v>百万円</v>
          </cell>
          <cell r="AV314">
            <v>15</v>
          </cell>
          <cell r="AW314">
            <v>2020</v>
          </cell>
          <cell r="AX314">
            <v>2667</v>
          </cell>
          <cell r="AY314">
            <v>17.27</v>
          </cell>
          <cell r="AZ314">
            <v>3615</v>
          </cell>
          <cell r="BA314">
            <v>0.46</v>
          </cell>
          <cell r="BB314">
            <v>2.94</v>
          </cell>
          <cell r="BC314" t="str">
            <v>百万円</v>
          </cell>
          <cell r="BD314">
            <v>-13.52</v>
          </cell>
          <cell r="BE314">
            <v>2021</v>
          </cell>
          <cell r="BF314">
            <v>2757</v>
          </cell>
          <cell r="BG314">
            <v>14.48</v>
          </cell>
          <cell r="BH314">
            <v>4383</v>
          </cell>
          <cell r="BI314">
            <v>-20.68</v>
          </cell>
          <cell r="BJ314">
            <v>1.82</v>
          </cell>
          <cell r="BK314" t="str">
            <v>百万円</v>
          </cell>
          <cell r="BL314">
            <v>29.72</v>
          </cell>
          <cell r="BM314">
            <v>2022</v>
          </cell>
          <cell r="BN314"/>
          <cell r="BO314" t="str">
            <v/>
          </cell>
          <cell r="BP314" t="str">
            <v/>
          </cell>
          <cell r="BQ314" t="str">
            <v/>
          </cell>
          <cell r="BR314"/>
          <cell r="BS314" t="str">
            <v/>
          </cell>
          <cell r="BT314" t="str">
            <v/>
          </cell>
          <cell r="BU314" t="str">
            <v>目標を下回った</v>
          </cell>
          <cell r="BV314" t="str">
            <v>なし</v>
          </cell>
          <cell r="BW314" t="str">
            <v>減</v>
          </cell>
          <cell r="BX314" t="str">
            <v>コロナにより客先への減免措置を実施したため、イベント毎のエネルギー使用量は概ね変化無いが売上高が減少した</v>
          </cell>
          <cell r="BY314">
            <v>2019</v>
          </cell>
          <cell r="BZ314"/>
          <cell r="CA314"/>
          <cell r="CB314"/>
          <cell r="CC314"/>
          <cell r="CD314">
            <v>2022</v>
          </cell>
          <cell r="CE314"/>
          <cell r="CF314" t="str">
            <v/>
          </cell>
          <cell r="CG314"/>
          <cell r="CH314" t="str">
            <v/>
          </cell>
          <cell r="CI314"/>
          <cell r="CJ314" t="str">
            <v/>
          </cell>
          <cell r="CK314"/>
          <cell r="CL314">
            <v>2020</v>
          </cell>
          <cell r="CM314"/>
        </row>
        <row r="315">
          <cell r="B315" t="str">
            <v>399</v>
          </cell>
          <cell r="C315" t="str">
            <v>アパホテル株式会社</v>
          </cell>
          <cell r="D315">
            <v>2020</v>
          </cell>
          <cell r="E315" t="str">
            <v>1号</v>
          </cell>
          <cell r="F315">
            <v>1075399</v>
          </cell>
          <cell r="G315">
            <v>1075399</v>
          </cell>
          <cell r="H315">
            <v>44762</v>
          </cell>
          <cell r="I315" t="str">
            <v>東京都港区赤坂3丁目2番3号</v>
          </cell>
          <cell r="J315" t="str">
            <v>アパホテル株式会社</v>
          </cell>
          <cell r="K315" t="str">
            <v>代表取締役　元谷 芙美子</v>
          </cell>
          <cell r="L315" t="str">
            <v>アパホテル株式会社</v>
          </cell>
          <cell r="M315" t="str">
            <v>代表取締役　元谷 芙美子</v>
          </cell>
          <cell r="N315" t="str">
            <v>東京都港区赤坂3丁目2番3号</v>
          </cell>
          <cell r="O315" t="str">
            <v>Ｍ 宿泊業、飲食サービス業</v>
          </cell>
          <cell r="P315" t="str">
            <v>７５ 宿泊業</v>
          </cell>
          <cell r="Q315" t="str">
            <v>1号</v>
          </cell>
          <cell r="R315"/>
          <cell r="S315"/>
          <cell r="T315"/>
          <cell r="U315"/>
          <cell r="V315">
            <v>2</v>
          </cell>
          <cell r="W315">
            <v>1</v>
          </cell>
          <cell r="X315"/>
          <cell r="Y315">
            <v>2020</v>
          </cell>
          <cell r="Z315">
            <v>2022</v>
          </cell>
          <cell r="AA315">
            <v>2021</v>
          </cell>
          <cell r="AB315"/>
          <cell r="AC315"/>
          <cell r="AD315" t="str">
            <v>有</v>
          </cell>
          <cell r="AE315" t="str">
            <v>アパグループ東京本社　CM事業部</v>
          </cell>
          <cell r="AF315" t="str">
            <v>東京都港区赤坂3-2-3</v>
          </cell>
          <cell r="AG315" t="str">
            <v>平日9：30～17：00（12：00～13：00除く、祝日・年末年始は除く）</v>
          </cell>
          <cell r="AH315"/>
          <cell r="AI315"/>
          <cell r="AJ315">
            <v>2019</v>
          </cell>
          <cell r="AK315">
            <v>4153</v>
          </cell>
          <cell r="AL315">
            <v>4099</v>
          </cell>
          <cell r="AM315">
            <v>57.57</v>
          </cell>
          <cell r="AN315" t="str">
            <v>千㎡</v>
          </cell>
          <cell r="AO315">
            <v>2022</v>
          </cell>
          <cell r="AP315">
            <v>6777</v>
          </cell>
          <cell r="AQ315">
            <v>-63.19</v>
          </cell>
          <cell r="AR315">
            <v>6688</v>
          </cell>
          <cell r="AS315">
            <v>-63.17</v>
          </cell>
          <cell r="AT315">
            <v>93.93</v>
          </cell>
          <cell r="AU315" t="str">
            <v>千㎡</v>
          </cell>
          <cell r="AV315">
            <v>-63.16</v>
          </cell>
          <cell r="AW315">
            <v>2020</v>
          </cell>
          <cell r="AX315">
            <v>4456</v>
          </cell>
          <cell r="AY315">
            <v>-7.3</v>
          </cell>
          <cell r="AZ315">
            <v>4333</v>
          </cell>
          <cell r="BA315">
            <v>-5.71</v>
          </cell>
          <cell r="BB315">
            <v>61.77</v>
          </cell>
          <cell r="BC315" t="str">
            <v>千㎡</v>
          </cell>
          <cell r="BD315">
            <v>-7.3</v>
          </cell>
          <cell r="BE315">
            <v>2021</v>
          </cell>
          <cell r="BF315">
            <v>3710</v>
          </cell>
          <cell r="BG315">
            <v>10.66</v>
          </cell>
          <cell r="BH315">
            <v>3693</v>
          </cell>
          <cell r="BI315">
            <v>9.9</v>
          </cell>
          <cell r="BJ315">
            <v>51.42</v>
          </cell>
          <cell r="BK315" t="str">
            <v>千㎡</v>
          </cell>
          <cell r="BL315">
            <v>10.68</v>
          </cell>
          <cell r="BM315">
            <v>2022</v>
          </cell>
          <cell r="BN315"/>
          <cell r="BO315" t="str">
            <v/>
          </cell>
          <cell r="BP315" t="str">
            <v/>
          </cell>
          <cell r="BQ315" t="str">
            <v/>
          </cell>
          <cell r="BR315"/>
          <cell r="BS315" t="str">
            <v/>
          </cell>
          <cell r="BT315" t="str">
            <v/>
          </cell>
          <cell r="BU315" t="str">
            <v>目標を上回った</v>
          </cell>
          <cell r="BV315" t="str">
            <v>なし</v>
          </cell>
          <cell r="BW315" t="str">
            <v>減</v>
          </cell>
          <cell r="BX315" t="str">
            <v>コロナ対応により、1年間の内、通常営業期間より行政への建物貸出し期間が大部分を占めるため、エネルギー使用量は正常値ではない。</v>
          </cell>
          <cell r="BY315">
            <v>2019</v>
          </cell>
          <cell r="BZ315"/>
          <cell r="CA315"/>
          <cell r="CB315"/>
          <cell r="CC315"/>
          <cell r="CD315">
            <v>2022</v>
          </cell>
          <cell r="CE315"/>
          <cell r="CF315" t="str">
            <v/>
          </cell>
          <cell r="CG315"/>
          <cell r="CH315" t="str">
            <v/>
          </cell>
          <cell r="CI315"/>
          <cell r="CJ315" t="str">
            <v/>
          </cell>
          <cell r="CK315"/>
          <cell r="CL315">
            <v>2020</v>
          </cell>
          <cell r="CM315"/>
        </row>
        <row r="316">
          <cell r="B316" t="str">
            <v>400</v>
          </cell>
          <cell r="C316" t="str">
            <v>東芝マテリアル株式会社</v>
          </cell>
          <cell r="D316">
            <v>2020</v>
          </cell>
          <cell r="E316" t="str">
            <v>1号</v>
          </cell>
          <cell r="F316">
            <v>1021400</v>
          </cell>
          <cell r="G316">
            <v>1021400</v>
          </cell>
          <cell r="H316">
            <v>44790</v>
          </cell>
          <cell r="I316" t="str">
            <v>神奈川県横浜市磯子区新杉田町8番地</v>
          </cell>
          <cell r="J316" t="str">
            <v>東芝マテリアル株式会社</v>
          </cell>
          <cell r="K316" t="str">
            <v>代表取締役社長　青木　克明</v>
          </cell>
          <cell r="L316" t="str">
            <v>東芝マテリアル株式会社</v>
          </cell>
          <cell r="M316" t="str">
            <v>代表取締役社長　青木　克明</v>
          </cell>
          <cell r="N316" t="str">
            <v>神奈川県横浜市磯子区新杉田町8番地</v>
          </cell>
          <cell r="O316" t="str">
            <v>Ｅ 製造業</v>
          </cell>
          <cell r="P316" t="str">
            <v>２１ 窯業・土石製品製造業</v>
          </cell>
          <cell r="Q316" t="str">
            <v>1号</v>
          </cell>
          <cell r="R316"/>
          <cell r="S316"/>
          <cell r="T316"/>
          <cell r="U316">
            <v>14664.094350000003</v>
          </cell>
          <cell r="V316">
            <v>1</v>
          </cell>
          <cell r="W316">
            <v>1</v>
          </cell>
          <cell r="X316">
            <v>1</v>
          </cell>
          <cell r="Y316">
            <v>2020</v>
          </cell>
          <cell r="Z316">
            <v>2022</v>
          </cell>
          <cell r="AA316">
            <v>2021</v>
          </cell>
          <cell r="AB316"/>
          <cell r="AC316"/>
          <cell r="AD316" t="str">
            <v>有</v>
          </cell>
          <cell r="AE316" t="str">
            <v>(株)東芝 内(浜松町　事業所)</v>
          </cell>
          <cell r="AF316" t="str">
            <v>東京都港区芝浦1－1－1</v>
          </cell>
          <cell r="AG316" t="str">
            <v>10：00－17：00</v>
          </cell>
          <cell r="AH316"/>
          <cell r="AI316"/>
          <cell r="AJ316">
            <v>2019</v>
          </cell>
          <cell r="AK316">
            <v>23220</v>
          </cell>
          <cell r="AL316">
            <v>22591</v>
          </cell>
          <cell r="AM316"/>
          <cell r="AN316"/>
          <cell r="AO316">
            <v>2022</v>
          </cell>
          <cell r="AP316">
            <v>22530</v>
          </cell>
          <cell r="AQ316">
            <v>2.97</v>
          </cell>
          <cell r="AR316">
            <v>21901</v>
          </cell>
          <cell r="AS316">
            <v>3.05</v>
          </cell>
          <cell r="AT316"/>
          <cell r="AU316"/>
          <cell r="AV316"/>
          <cell r="AW316">
            <v>2020</v>
          </cell>
          <cell r="AX316">
            <v>24168</v>
          </cell>
          <cell r="AY316">
            <v>-4.09</v>
          </cell>
          <cell r="AZ316">
            <v>22861</v>
          </cell>
          <cell r="BA316">
            <v>-1.2</v>
          </cell>
          <cell r="BB316"/>
          <cell r="BC316" t="str">
            <v/>
          </cell>
          <cell r="BD316" t="str">
            <v/>
          </cell>
          <cell r="BE316">
            <v>2021</v>
          </cell>
          <cell r="BF316">
            <v>25566</v>
          </cell>
          <cell r="BG316">
            <v>-10.11</v>
          </cell>
          <cell r="BH316">
            <v>25344</v>
          </cell>
          <cell r="BI316">
            <v>-12.19</v>
          </cell>
          <cell r="BJ316"/>
          <cell r="BK316" t="str">
            <v/>
          </cell>
          <cell r="BL316" t="str">
            <v/>
          </cell>
          <cell r="BM316">
            <v>2022</v>
          </cell>
          <cell r="BN316"/>
          <cell r="BO316" t="str">
            <v/>
          </cell>
          <cell r="BP316" t="str">
            <v/>
          </cell>
          <cell r="BQ316" t="str">
            <v/>
          </cell>
          <cell r="BR316"/>
          <cell r="BS316" t="str">
            <v/>
          </cell>
          <cell r="BT316" t="str">
            <v/>
          </cell>
          <cell r="BU316" t="str">
            <v>おおむね目標通り</v>
          </cell>
          <cell r="BV316" t="str">
            <v>なし</v>
          </cell>
          <cell r="BW316" t="str">
            <v>増</v>
          </cell>
          <cell r="BX316" t="str">
            <v>基準年度（2019年）より第二年度（2021年）は生産規模は２８％伸びているが、消費電力抑制施設の導入や生産性向上施策などにより温室ガス排出は抑えられている。</v>
          </cell>
          <cell r="BY316">
            <v>2019</v>
          </cell>
          <cell r="BZ316"/>
          <cell r="CA316"/>
          <cell r="CB316"/>
          <cell r="CC316"/>
          <cell r="CD316">
            <v>2022</v>
          </cell>
          <cell r="CE316"/>
          <cell r="CF316" t="str">
            <v/>
          </cell>
          <cell r="CG316"/>
          <cell r="CH316" t="str">
            <v/>
          </cell>
          <cell r="CI316"/>
          <cell r="CJ316" t="str">
            <v/>
          </cell>
          <cell r="CK316"/>
          <cell r="CL316">
            <v>2020</v>
          </cell>
          <cell r="CM316"/>
        </row>
        <row r="317">
          <cell r="B317" t="str">
            <v>401</v>
          </cell>
          <cell r="C317" t="str">
            <v>東芝デバイス＆ストレージ株式会社</v>
          </cell>
          <cell r="D317">
            <v>2020</v>
          </cell>
          <cell r="E317" t="str">
            <v>1号</v>
          </cell>
          <cell r="F317">
            <v>1028401</v>
          </cell>
          <cell r="G317">
            <v>1028401</v>
          </cell>
          <cell r="H317">
            <v>44768</v>
          </cell>
          <cell r="I317" t="str">
            <v>東京都港区芝浦一丁目１番１号</v>
          </cell>
          <cell r="J317" t="str">
            <v>東芝デバイス＆ストレージ株式会社</v>
          </cell>
          <cell r="K317" t="str">
            <v>代表取締役社長　佐藤　裕之</v>
          </cell>
          <cell r="L317" t="str">
            <v>東芝デバイス＆ストレージ株式会社</v>
          </cell>
          <cell r="M317" t="str">
            <v>代表取締役社長　佐藤　裕之</v>
          </cell>
          <cell r="N317" t="str">
            <v>東京都港区芝浦一丁目１番１号</v>
          </cell>
          <cell r="O317" t="str">
            <v>Ｅ 製造業</v>
          </cell>
          <cell r="P317" t="str">
            <v>２８ 電子部品・デバイス・電子回路製造業</v>
          </cell>
          <cell r="Q317" t="str">
            <v>1号</v>
          </cell>
          <cell r="R317"/>
          <cell r="S317"/>
          <cell r="T317"/>
          <cell r="U317">
            <v>4090.5893663520001</v>
          </cell>
          <cell r="V317">
            <v>2</v>
          </cell>
          <cell r="W317">
            <v>1</v>
          </cell>
          <cell r="X317"/>
          <cell r="Y317">
            <v>2020</v>
          </cell>
          <cell r="Z317">
            <v>2022</v>
          </cell>
          <cell r="AA317">
            <v>2021</v>
          </cell>
          <cell r="AB317"/>
          <cell r="AC317"/>
          <cell r="AD317" t="str">
            <v>有</v>
          </cell>
          <cell r="AE317" t="str">
            <v>本社　事業所</v>
          </cell>
          <cell r="AF317" t="str">
            <v>東京都港区芝浦一丁目１番１号</v>
          </cell>
          <cell r="AG317" t="str">
            <v>10：00－17：00</v>
          </cell>
          <cell r="AH317"/>
          <cell r="AI317"/>
          <cell r="AJ317">
            <v>2019</v>
          </cell>
          <cell r="AK317">
            <v>7550</v>
          </cell>
          <cell r="AL317">
            <v>7348</v>
          </cell>
          <cell r="AM317"/>
          <cell r="AN317"/>
          <cell r="AO317">
            <v>2022</v>
          </cell>
          <cell r="AP317">
            <v>7326</v>
          </cell>
          <cell r="AQ317">
            <v>2.96</v>
          </cell>
          <cell r="AR317">
            <v>7124</v>
          </cell>
          <cell r="AS317">
            <v>3.04</v>
          </cell>
          <cell r="AT317"/>
          <cell r="AU317"/>
          <cell r="AV317"/>
          <cell r="AW317">
            <v>2020</v>
          </cell>
          <cell r="AX317">
            <v>6952</v>
          </cell>
          <cell r="AY317">
            <v>7.92</v>
          </cell>
          <cell r="AZ317">
            <v>6586</v>
          </cell>
          <cell r="BA317">
            <v>10.37</v>
          </cell>
          <cell r="BB317"/>
          <cell r="BC317" t="str">
            <v/>
          </cell>
          <cell r="BD317" t="str">
            <v/>
          </cell>
          <cell r="BE317">
            <v>2021</v>
          </cell>
          <cell r="BF317">
            <v>7162</v>
          </cell>
          <cell r="BG317">
            <v>5.13</v>
          </cell>
          <cell r="BH317">
            <v>7102</v>
          </cell>
          <cell r="BI317">
            <v>3.34</v>
          </cell>
          <cell r="BJ317"/>
          <cell r="BK317" t="str">
            <v/>
          </cell>
          <cell r="BL317" t="str">
            <v/>
          </cell>
          <cell r="BM317">
            <v>2022</v>
          </cell>
          <cell r="BN317"/>
          <cell r="BO317" t="str">
            <v/>
          </cell>
          <cell r="BP317" t="str">
            <v/>
          </cell>
          <cell r="BQ317" t="str">
            <v/>
          </cell>
          <cell r="BR317"/>
          <cell r="BS317" t="str">
            <v/>
          </cell>
          <cell r="BT317" t="str">
            <v/>
          </cell>
          <cell r="BU317" t="str">
            <v>目標を上回った</v>
          </cell>
          <cell r="BV317" t="str">
            <v>なし</v>
          </cell>
          <cell r="BW317" t="str">
            <v>増</v>
          </cell>
          <cell r="BX317" t="str">
            <v>新型コロナの影響で活動量が減った2020年度に比べると2021年度はガス排出量は増加したが、省エネ施策を継続実施しており、当初の目標を上回る結果となった。</v>
          </cell>
          <cell r="BY317">
            <v>2019</v>
          </cell>
          <cell r="BZ317"/>
          <cell r="CA317"/>
          <cell r="CB317"/>
          <cell r="CC317"/>
          <cell r="CD317">
            <v>2022</v>
          </cell>
          <cell r="CE317"/>
          <cell r="CF317" t="str">
            <v/>
          </cell>
          <cell r="CG317"/>
          <cell r="CH317" t="str">
            <v/>
          </cell>
          <cell r="CI317"/>
          <cell r="CJ317" t="str">
            <v/>
          </cell>
          <cell r="CK317"/>
          <cell r="CL317">
            <v>2020</v>
          </cell>
          <cell r="CM317"/>
        </row>
        <row r="318">
          <cell r="B318" t="str">
            <v>402</v>
          </cell>
          <cell r="C318" t="str">
            <v>ケネディクス商業リート投資法人</v>
          </cell>
          <cell r="D318">
            <v>2020</v>
          </cell>
          <cell r="E318" t="str">
            <v>1号</v>
          </cell>
          <cell r="F318">
            <v>1065402</v>
          </cell>
          <cell r="G318">
            <v>1065402</v>
          </cell>
          <cell r="H318">
            <v>44769</v>
          </cell>
          <cell r="I318" t="str">
            <v>東京都千代田区内幸町二丁目１番６号</v>
          </cell>
          <cell r="J318" t="str">
            <v>ケネディクス商業リート投資法人</v>
          </cell>
          <cell r="K318" t="str">
            <v>執行役員　　渡辺　萌</v>
          </cell>
          <cell r="L318" t="str">
            <v>ケネディクス商業リート投資法人</v>
          </cell>
          <cell r="M318" t="str">
            <v>執行役員　　渡辺　萌</v>
          </cell>
          <cell r="N318" t="str">
            <v>東京都千代田区内幸町二丁目１番６号</v>
          </cell>
          <cell r="O318" t="str">
            <v>Ｊ 金融業・保険業</v>
          </cell>
          <cell r="P318" t="str">
            <v>６５ 金融商品取引業、商品先物取引業</v>
          </cell>
          <cell r="Q318" t="str">
            <v>1号</v>
          </cell>
          <cell r="R318"/>
          <cell r="S318"/>
          <cell r="T318"/>
          <cell r="U318">
            <v>2154.4851777464223</v>
          </cell>
          <cell r="V318">
            <v>6</v>
          </cell>
          <cell r="W318">
            <v>1</v>
          </cell>
          <cell r="X318"/>
          <cell r="Y318">
            <v>2020</v>
          </cell>
          <cell r="Z318">
            <v>2022</v>
          </cell>
          <cell r="AA318">
            <v>2021</v>
          </cell>
          <cell r="AB318"/>
          <cell r="AC318"/>
          <cell r="AD318" t="str">
            <v>有</v>
          </cell>
          <cell r="AE318" t="str">
            <v>ケネディクス不動産投資顧問株式会社　商業リート本部</v>
          </cell>
          <cell r="AF318" t="str">
            <v>東京都千代田区内幸町2-1-6　日比谷パークフロント</v>
          </cell>
          <cell r="AG318" t="str">
            <v>10：00～16：00</v>
          </cell>
          <cell r="AH318"/>
          <cell r="AI318"/>
          <cell r="AJ318">
            <v>2019</v>
          </cell>
          <cell r="AK318">
            <v>3508</v>
          </cell>
          <cell r="AL318">
            <v>3322</v>
          </cell>
          <cell r="AM318">
            <v>104.72</v>
          </cell>
          <cell r="AN318" t="str">
            <v>千㎡</v>
          </cell>
          <cell r="AO318">
            <v>2022</v>
          </cell>
          <cell r="AP318">
            <v>3402.7599999999998</v>
          </cell>
          <cell r="AQ318">
            <v>3</v>
          </cell>
          <cell r="AR318">
            <v>3222.3399999999997</v>
          </cell>
          <cell r="AS318">
            <v>3</v>
          </cell>
          <cell r="AT318">
            <v>101.5784</v>
          </cell>
          <cell r="AU318" t="str">
            <v>千㎡</v>
          </cell>
          <cell r="AV318">
            <v>3</v>
          </cell>
          <cell r="AW318">
            <v>2020</v>
          </cell>
          <cell r="AX318">
            <v>3340</v>
          </cell>
          <cell r="AY318">
            <v>4.78</v>
          </cell>
          <cell r="AZ318">
            <v>2993</v>
          </cell>
          <cell r="BA318">
            <v>9.9</v>
          </cell>
          <cell r="BB318">
            <v>98.6</v>
          </cell>
          <cell r="BC318" t="str">
            <v>千㎡</v>
          </cell>
          <cell r="BD318">
            <v>5.84</v>
          </cell>
          <cell r="BE318">
            <v>2021</v>
          </cell>
          <cell r="BF318">
            <v>3442</v>
          </cell>
          <cell r="BG318">
            <v>1.88</v>
          </cell>
          <cell r="BH318">
            <v>3016</v>
          </cell>
          <cell r="BI318">
            <v>9.2100000000000009</v>
          </cell>
          <cell r="BJ318">
            <v>62.44</v>
          </cell>
          <cell r="BK318" t="str">
            <v>千㎡</v>
          </cell>
          <cell r="BL318">
            <v>40.369999999999997</v>
          </cell>
          <cell r="BM318">
            <v>2022</v>
          </cell>
          <cell r="BN318"/>
          <cell r="BO318" t="str">
            <v/>
          </cell>
          <cell r="BP318" t="str">
            <v/>
          </cell>
          <cell r="BQ318" t="str">
            <v/>
          </cell>
          <cell r="BR318"/>
          <cell r="BS318" t="str">
            <v/>
          </cell>
          <cell r="BT318" t="str">
            <v/>
          </cell>
          <cell r="BU318" t="str">
            <v>おおむね目標通り</v>
          </cell>
          <cell r="BV318" t="str">
            <v>なし</v>
          </cell>
          <cell r="BW318" t="str">
            <v>増</v>
          </cell>
          <cell r="BX318" t="str">
            <v>新型コロナウイルスによる影響（臨時休業、時短営業）が強かったため、前年度比では排出量は増加した。一方、商業施設を新規取得（キテラプラザ青葉台）したことで原単位分母である面積が増加したことで基準年度比の原単位は減少した。</v>
          </cell>
          <cell r="BY318">
            <v>2019</v>
          </cell>
          <cell r="BZ318"/>
          <cell r="CA318"/>
          <cell r="CB318"/>
          <cell r="CC318"/>
          <cell r="CD318">
            <v>2022</v>
          </cell>
          <cell r="CE318"/>
          <cell r="CF318" t="str">
            <v/>
          </cell>
          <cell r="CG318"/>
          <cell r="CH318" t="str">
            <v/>
          </cell>
          <cell r="CI318"/>
          <cell r="CJ318" t="str">
            <v/>
          </cell>
          <cell r="CK318"/>
          <cell r="CL318">
            <v>2020</v>
          </cell>
          <cell r="CM318"/>
        </row>
        <row r="319">
          <cell r="B319" t="str">
            <v>403</v>
          </cell>
          <cell r="C319" t="str">
            <v>東新工業株式会社</v>
          </cell>
          <cell r="D319">
            <v>2020</v>
          </cell>
          <cell r="E319" t="str">
            <v>1号</v>
          </cell>
          <cell r="F319">
            <v>1016403</v>
          </cell>
          <cell r="G319">
            <v>1016403</v>
          </cell>
          <cell r="H319">
            <v>44773</v>
          </cell>
          <cell r="I319" t="str">
            <v>神奈川県横浜市金沢区福浦2-10-13</v>
          </cell>
          <cell r="J319" t="str">
            <v>東新工業株式会社</v>
          </cell>
          <cell r="K319" t="str">
            <v>代表取締役社長　山﨑慎介</v>
          </cell>
          <cell r="L319" t="str">
            <v xml:space="preserve"> 東新工業株式会社</v>
          </cell>
          <cell r="M319" t="str">
            <v>代表取締役社長　山﨑慎介</v>
          </cell>
          <cell r="N319" t="str">
            <v>横浜市金沢区福浦2-10-13</v>
          </cell>
          <cell r="O319" t="str">
            <v>Ｅ 製造業</v>
          </cell>
          <cell r="P319" t="str">
            <v>１６ 化学工業</v>
          </cell>
          <cell r="Q319" t="str">
            <v>1号</v>
          </cell>
          <cell r="R319"/>
          <cell r="S319"/>
          <cell r="T319"/>
          <cell r="U319">
            <v>1717.5444977279999</v>
          </cell>
          <cell r="V319">
            <v>1</v>
          </cell>
          <cell r="W319">
            <v>1</v>
          </cell>
          <cell r="X319"/>
          <cell r="Y319">
            <v>2020</v>
          </cell>
          <cell r="Z319">
            <v>2022</v>
          </cell>
          <cell r="AA319">
            <v>2021</v>
          </cell>
          <cell r="AB319"/>
          <cell r="AC319"/>
          <cell r="AD319" t="str">
            <v>有</v>
          </cell>
          <cell r="AE319" t="str">
            <v>東新工業株式会社　横浜工場　総務課</v>
          </cell>
          <cell r="AF319" t="str">
            <v>横浜市金沢区福浦2-10-13</v>
          </cell>
          <cell r="AG319" t="str">
            <v>平日　８：３０～１７：００　（要事前予約）</v>
          </cell>
          <cell r="AH319"/>
          <cell r="AI319"/>
          <cell r="AJ319">
            <v>2019</v>
          </cell>
          <cell r="AK319">
            <v>3285</v>
          </cell>
          <cell r="AL319">
            <v>3258</v>
          </cell>
          <cell r="AM319"/>
          <cell r="AN319"/>
          <cell r="AO319">
            <v>2022</v>
          </cell>
          <cell r="AP319">
            <v>3186</v>
          </cell>
          <cell r="AQ319">
            <v>3.01</v>
          </cell>
          <cell r="AR319">
            <v>3160</v>
          </cell>
          <cell r="AS319">
            <v>3</v>
          </cell>
          <cell r="AT319"/>
          <cell r="AU319"/>
          <cell r="AV319"/>
          <cell r="AW319">
            <v>2020</v>
          </cell>
          <cell r="AX319">
            <v>3459</v>
          </cell>
          <cell r="AY319">
            <v>-5.3</v>
          </cell>
          <cell r="AZ319">
            <v>3637</v>
          </cell>
          <cell r="BA319">
            <v>-11.64</v>
          </cell>
          <cell r="BB319"/>
          <cell r="BC319" t="str">
            <v/>
          </cell>
          <cell r="BD319" t="str">
            <v/>
          </cell>
          <cell r="BE319">
            <v>2021</v>
          </cell>
          <cell r="BF319">
            <v>3037</v>
          </cell>
          <cell r="BG319">
            <v>7.54</v>
          </cell>
          <cell r="BH319">
            <v>3010</v>
          </cell>
          <cell r="BI319">
            <v>7.61</v>
          </cell>
          <cell r="BJ319"/>
          <cell r="BK319" t="str">
            <v/>
          </cell>
          <cell r="BL319" t="str">
            <v/>
          </cell>
          <cell r="BM319">
            <v>2022</v>
          </cell>
          <cell r="BN319"/>
          <cell r="BO319" t="str">
            <v/>
          </cell>
          <cell r="BP319" t="str">
            <v/>
          </cell>
          <cell r="BQ319" t="str">
            <v/>
          </cell>
          <cell r="BR319"/>
          <cell r="BS319" t="str">
            <v/>
          </cell>
          <cell r="BT319" t="str">
            <v/>
          </cell>
          <cell r="BU319" t="str">
            <v>目標を上回った</v>
          </cell>
          <cell r="BV319" t="str">
            <v>なし</v>
          </cell>
          <cell r="BW319" t="str">
            <v>ほぼ変動無し</v>
          </cell>
          <cell r="BX319" t="str">
            <v>生産量の増大、省エネの取組み（機械装置、エアコンの更新）</v>
          </cell>
          <cell r="BY319">
            <v>2019</v>
          </cell>
          <cell r="BZ319"/>
          <cell r="CA319"/>
          <cell r="CB319"/>
          <cell r="CC319"/>
          <cell r="CD319">
            <v>2022</v>
          </cell>
          <cell r="CE319"/>
          <cell r="CF319" t="str">
            <v/>
          </cell>
          <cell r="CG319"/>
          <cell r="CH319" t="str">
            <v/>
          </cell>
          <cell r="CI319"/>
          <cell r="CJ319" t="str">
            <v/>
          </cell>
          <cell r="CK319"/>
          <cell r="CL319">
            <v>2020</v>
          </cell>
          <cell r="CM319"/>
        </row>
        <row r="320">
          <cell r="B320" t="str">
            <v>404</v>
          </cell>
          <cell r="C320" t="str">
            <v>株式会社ドン・キホーテ</v>
          </cell>
          <cell r="D320">
            <v>2020</v>
          </cell>
          <cell r="E320" t="str">
            <v>1号</v>
          </cell>
          <cell r="F320">
            <v>1056404</v>
          </cell>
          <cell r="G320">
            <v>1056404</v>
          </cell>
          <cell r="H320">
            <v>44771</v>
          </cell>
          <cell r="I320" t="str">
            <v>東京都目黒区青葉台2丁目19番10号</v>
          </cell>
          <cell r="J320" t="str">
            <v>株式会社ドン・キホーテ</v>
          </cell>
          <cell r="K320" t="str">
            <v>代表取締役　吉田　直樹</v>
          </cell>
          <cell r="L320" t="str">
            <v>株式会社ドン・キホーテ</v>
          </cell>
          <cell r="M320" t="str">
            <v>代表取締役　吉田　直樹</v>
          </cell>
          <cell r="N320" t="str">
            <v>東京都目黒区青葉台2丁目19番10号</v>
          </cell>
          <cell r="O320" t="str">
            <v>Ｉ 卸売・小売業</v>
          </cell>
          <cell r="P320" t="str">
            <v>５６ 各種商品小売業</v>
          </cell>
          <cell r="Q320" t="str">
            <v>1号</v>
          </cell>
          <cell r="R320"/>
          <cell r="S320"/>
          <cell r="T320"/>
          <cell r="U320">
            <v>4055.1983866320002</v>
          </cell>
          <cell r="V320">
            <v>10</v>
          </cell>
          <cell r="W320">
            <v>1</v>
          </cell>
          <cell r="X320"/>
          <cell r="Y320">
            <v>2020</v>
          </cell>
          <cell r="Z320">
            <v>2022</v>
          </cell>
          <cell r="AA320">
            <v>2021</v>
          </cell>
          <cell r="AB320"/>
          <cell r="AC320"/>
          <cell r="AD320"/>
          <cell r="AE320"/>
          <cell r="AF320"/>
          <cell r="AG320"/>
          <cell r="AH320" t="str">
            <v>有</v>
          </cell>
          <cell r="AI320" t="str">
            <v>閲覧希望者に郵送（連絡先窓口：環境対策管理課エネルギー）</v>
          </cell>
          <cell r="AJ320">
            <v>2019</v>
          </cell>
          <cell r="AK320">
            <v>8900</v>
          </cell>
          <cell r="AL320">
            <v>9526</v>
          </cell>
          <cell r="AM320">
            <v>32.799999999999997</v>
          </cell>
          <cell r="AN320" t="str">
            <v>(M㎡･h)</v>
          </cell>
          <cell r="AO320">
            <v>2022</v>
          </cell>
          <cell r="AP320">
            <v>8366</v>
          </cell>
          <cell r="AQ320">
            <v>6</v>
          </cell>
          <cell r="AR320">
            <v>8954</v>
          </cell>
          <cell r="AS320">
            <v>6</v>
          </cell>
          <cell r="AT320">
            <v>30.83</v>
          </cell>
          <cell r="AU320" t="str">
            <v>(M㎡･h)</v>
          </cell>
          <cell r="AV320">
            <v>6</v>
          </cell>
          <cell r="AW320">
            <v>2020</v>
          </cell>
          <cell r="AX320">
            <v>8689</v>
          </cell>
          <cell r="AY320">
            <v>2.37</v>
          </cell>
          <cell r="AZ320">
            <v>7856</v>
          </cell>
          <cell r="BA320">
            <v>17.53</v>
          </cell>
          <cell r="BB320">
            <v>32.020000000000003</v>
          </cell>
          <cell r="BC320" t="str">
            <v>(M㎡･h)</v>
          </cell>
          <cell r="BD320">
            <v>2.37</v>
          </cell>
          <cell r="BE320">
            <v>2021</v>
          </cell>
          <cell r="BF320">
            <v>7219</v>
          </cell>
          <cell r="BG320">
            <v>18.88</v>
          </cell>
          <cell r="BH320">
            <v>7147</v>
          </cell>
          <cell r="BI320">
            <v>24.97</v>
          </cell>
          <cell r="BJ320">
            <v>32.880000000000003</v>
          </cell>
          <cell r="BK320" t="str">
            <v>(M㎡･h)</v>
          </cell>
          <cell r="BL320">
            <v>-0.25</v>
          </cell>
          <cell r="BM320">
            <v>2022</v>
          </cell>
          <cell r="BN320"/>
          <cell r="BO320" t="str">
            <v/>
          </cell>
          <cell r="BP320" t="str">
            <v/>
          </cell>
          <cell r="BQ320" t="str">
            <v/>
          </cell>
          <cell r="BR320"/>
          <cell r="BS320" t="str">
            <v/>
          </cell>
          <cell r="BT320" t="str">
            <v/>
          </cell>
          <cell r="BU320" t="str">
            <v>目標を下回った</v>
          </cell>
          <cell r="BV320" t="str">
            <v>なし</v>
          </cell>
          <cell r="BW320" t="str">
            <v>減</v>
          </cell>
          <cell r="BX320"/>
          <cell r="BY320">
            <v>2019</v>
          </cell>
          <cell r="BZ320"/>
          <cell r="CA320"/>
          <cell r="CB320"/>
          <cell r="CC320"/>
          <cell r="CD320">
            <v>2022</v>
          </cell>
          <cell r="CE320"/>
          <cell r="CF320" t="str">
            <v/>
          </cell>
          <cell r="CG320"/>
          <cell r="CH320" t="str">
            <v/>
          </cell>
          <cell r="CI320"/>
          <cell r="CJ320" t="str">
            <v/>
          </cell>
          <cell r="CK320"/>
          <cell r="CL320">
            <v>2020</v>
          </cell>
          <cell r="CM320"/>
        </row>
        <row r="321">
          <cell r="B321" t="str">
            <v>405</v>
          </cell>
          <cell r="C321" t="str">
            <v>リゾートトラスト株式会社</v>
          </cell>
          <cell r="D321">
            <v>2021</v>
          </cell>
          <cell r="E321" t="str">
            <v>1号</v>
          </cell>
          <cell r="F321">
            <v>1075405</v>
          </cell>
          <cell r="G321">
            <v>1075405</v>
          </cell>
          <cell r="H321">
            <v>44803</v>
          </cell>
          <cell r="I321" t="str">
            <v>愛知県名古屋市中区東桜2-18-31</v>
          </cell>
          <cell r="J321" t="str">
            <v>リゾートトラスト株式会社</v>
          </cell>
          <cell r="K321" t="str">
            <v>代表取締役　伏見有貴</v>
          </cell>
          <cell r="L321" t="str">
            <v>リゾートトラスト株式会社</v>
          </cell>
          <cell r="M321" t="str">
            <v>代表取締役　伏見有貴</v>
          </cell>
          <cell r="N321" t="str">
            <v>愛知県名古屋市中区東桜2-18-31</v>
          </cell>
          <cell r="O321" t="str">
            <v>Ｍ 宿泊業、飲食サービス業</v>
          </cell>
          <cell r="P321" t="str">
            <v>７５ 宿泊業</v>
          </cell>
          <cell r="Q321" t="str">
            <v>1号</v>
          </cell>
          <cell r="R321"/>
          <cell r="S321"/>
          <cell r="T321"/>
          <cell r="U321">
            <v>2837.404278</v>
          </cell>
          <cell r="V321">
            <v>1</v>
          </cell>
          <cell r="W321">
            <v>1</v>
          </cell>
          <cell r="X321"/>
          <cell r="Y321">
            <v>2021</v>
          </cell>
          <cell r="Z321">
            <v>2023</v>
          </cell>
          <cell r="AA321">
            <v>2021</v>
          </cell>
          <cell r="AB321" t="str">
            <v>有</v>
          </cell>
          <cell r="AC321" t="str">
            <v>https://baycourt.jp/yokohama/guide/</v>
          </cell>
          <cell r="AD321"/>
          <cell r="AE321"/>
          <cell r="AF321"/>
          <cell r="AG321"/>
          <cell r="AH321"/>
          <cell r="AI321"/>
          <cell r="AJ321">
            <v>2020</v>
          </cell>
          <cell r="AK321">
            <v>2762</v>
          </cell>
          <cell r="AL321">
            <v>2718</v>
          </cell>
          <cell r="AM321">
            <v>57.41</v>
          </cell>
          <cell r="AN321" t="str">
            <v>千㎡</v>
          </cell>
          <cell r="AO321">
            <v>2023</v>
          </cell>
          <cell r="AP321">
            <v>5500</v>
          </cell>
          <cell r="AQ321">
            <v>-99.14</v>
          </cell>
          <cell r="AR321">
            <v>5436</v>
          </cell>
          <cell r="AS321">
            <v>-100</v>
          </cell>
          <cell r="AT321">
            <v>114.32</v>
          </cell>
          <cell r="AU321" t="str">
            <v>千㎡</v>
          </cell>
          <cell r="AV321">
            <v>-99.13</v>
          </cell>
          <cell r="AW321">
            <v>2021</v>
          </cell>
          <cell r="AX321">
            <v>4791</v>
          </cell>
          <cell r="AY321">
            <v>-73.47</v>
          </cell>
          <cell r="AZ321">
            <v>4770</v>
          </cell>
          <cell r="BA321">
            <v>-75.5</v>
          </cell>
          <cell r="BB321">
            <v>99.58</v>
          </cell>
          <cell r="BC321" t="str">
            <v>千㎡</v>
          </cell>
          <cell r="BD321">
            <v>-73.459999999999994</v>
          </cell>
          <cell r="BE321">
            <v>2022</v>
          </cell>
          <cell r="BF321"/>
          <cell r="BG321" t="str">
            <v/>
          </cell>
          <cell r="BH321" t="str">
            <v/>
          </cell>
          <cell r="BI321" t="str">
            <v/>
          </cell>
          <cell r="BJ321"/>
          <cell r="BK321" t="str">
            <v/>
          </cell>
          <cell r="BL321" t="str">
            <v/>
          </cell>
          <cell r="BM321">
            <v>2023</v>
          </cell>
          <cell r="BN321"/>
          <cell r="BO321" t="str">
            <v/>
          </cell>
          <cell r="BP321" t="str">
            <v/>
          </cell>
          <cell r="BQ321" t="str">
            <v/>
          </cell>
          <cell r="BR321"/>
          <cell r="BS321" t="str">
            <v/>
          </cell>
          <cell r="BT321" t="str">
            <v/>
          </cell>
          <cell r="BU321" t="str">
            <v>おおむね目標通り</v>
          </cell>
          <cell r="BV321" t="str">
            <v>なし</v>
          </cell>
          <cell r="BW321" t="str">
            <v>増</v>
          </cell>
          <cell r="BX321" t="str">
            <v>増加要因として2020年9月23日開業のため、2021年度排出量は大幅に増加している。</v>
          </cell>
          <cell r="BY321">
            <v>2020</v>
          </cell>
          <cell r="BZ321"/>
          <cell r="CA321"/>
          <cell r="CB321"/>
          <cell r="CC321"/>
          <cell r="CD321">
            <v>2023</v>
          </cell>
          <cell r="CE321"/>
          <cell r="CF321" t="str">
            <v/>
          </cell>
          <cell r="CG321"/>
          <cell r="CH321" t="str">
            <v/>
          </cell>
          <cell r="CI321"/>
          <cell r="CJ321" t="str">
            <v/>
          </cell>
          <cell r="CK321"/>
          <cell r="CL321">
            <v>2021</v>
          </cell>
          <cell r="CM321"/>
        </row>
        <row r="322">
          <cell r="B322" t="str">
            <v>406</v>
          </cell>
          <cell r="C322" t="str">
            <v>株式会社ノジマ</v>
          </cell>
          <cell r="D322">
            <v>2021</v>
          </cell>
          <cell r="E322" t="str">
            <v>1号</v>
          </cell>
          <cell r="F322">
            <v>1059406</v>
          </cell>
          <cell r="G322">
            <v>1059406</v>
          </cell>
          <cell r="H322"/>
          <cell r="I322" t="str">
            <v>神奈川県横浜市西区南幸1-1-1 
JR横浜タワー26階</v>
          </cell>
          <cell r="J322" t="str">
            <v>株式会社　ノジマ</v>
          </cell>
          <cell r="K322" t="str">
            <v>代表執行役社長
野島廣司</v>
          </cell>
          <cell r="L322" t="str">
            <v>株式会社 ノジマ</v>
          </cell>
          <cell r="M322" t="str">
            <v>　代表執行役社長　野島廣司</v>
          </cell>
          <cell r="N322" t="str">
            <v>神奈川県横浜市西区南幸1-1-1　JR横浜タワー26階</v>
          </cell>
          <cell r="O322" t="str">
            <v>Ｉ 卸売・小売業</v>
          </cell>
          <cell r="P322" t="str">
            <v>５９ 機械器具小売業</v>
          </cell>
          <cell r="Q322" t="str">
            <v>1号</v>
          </cell>
          <cell r="R322"/>
          <cell r="S322"/>
          <cell r="T322"/>
          <cell r="U322">
            <v>2324</v>
          </cell>
          <cell r="V322">
            <v>28</v>
          </cell>
          <cell r="W322">
            <v>1</v>
          </cell>
          <cell r="X322"/>
          <cell r="Y322">
            <v>2021</v>
          </cell>
          <cell r="Z322">
            <v>2023</v>
          </cell>
          <cell r="AA322">
            <v>2021</v>
          </cell>
          <cell r="AB322"/>
          <cell r="AC322"/>
          <cell r="AD322" t="str">
            <v>有</v>
          </cell>
          <cell r="AE322" t="str">
            <v>本社総務部窓口</v>
          </cell>
          <cell r="AF322" t="str">
            <v>神奈川県横浜市西区南幸1-1-1 JR横浜タワー26階</v>
          </cell>
          <cell r="AG322" t="str">
            <v>平日10時～16時</v>
          </cell>
          <cell r="AH322"/>
          <cell r="AI322"/>
          <cell r="AJ322">
            <v>2020</v>
          </cell>
          <cell r="AK322">
            <v>4634</v>
          </cell>
          <cell r="AL322">
            <v>4482</v>
          </cell>
          <cell r="AM322">
            <v>58.22</v>
          </cell>
          <cell r="AN322" t="str">
            <v>千㎡</v>
          </cell>
          <cell r="AO322">
            <v>2023</v>
          </cell>
          <cell r="AP322">
            <v>4565</v>
          </cell>
          <cell r="AQ322">
            <v>1.48</v>
          </cell>
          <cell r="AR322">
            <v>4415</v>
          </cell>
          <cell r="AS322">
            <v>1.49</v>
          </cell>
          <cell r="AT322">
            <v>57.35</v>
          </cell>
          <cell r="AU322" t="str">
            <v>千㎡</v>
          </cell>
          <cell r="AV322">
            <v>1.49</v>
          </cell>
          <cell r="AW322">
            <v>2021</v>
          </cell>
          <cell r="AX322">
            <v>4038</v>
          </cell>
          <cell r="AY322">
            <v>12.86</v>
          </cell>
          <cell r="AZ322">
            <v>4159</v>
          </cell>
          <cell r="BA322">
            <v>7.2</v>
          </cell>
          <cell r="BB322">
            <v>73</v>
          </cell>
          <cell r="BC322" t="str">
            <v>千㎡</v>
          </cell>
          <cell r="BD322">
            <v>-25.39</v>
          </cell>
          <cell r="BE322">
            <v>2022</v>
          </cell>
          <cell r="BF322"/>
          <cell r="BG322" t="str">
            <v/>
          </cell>
          <cell r="BH322" t="str">
            <v/>
          </cell>
          <cell r="BI322" t="str">
            <v/>
          </cell>
          <cell r="BJ322"/>
          <cell r="BK322" t="str">
            <v/>
          </cell>
          <cell r="BL322" t="str">
            <v/>
          </cell>
          <cell r="BM322">
            <v>2023</v>
          </cell>
          <cell r="BN322"/>
          <cell r="BO322" t="str">
            <v/>
          </cell>
          <cell r="BP322" t="str">
            <v/>
          </cell>
          <cell r="BQ322" t="str">
            <v/>
          </cell>
          <cell r="BR322"/>
          <cell r="BS322" t="str">
            <v/>
          </cell>
          <cell r="BT322" t="str">
            <v/>
          </cell>
          <cell r="BU322" t="str">
            <v>おおむね目標通り</v>
          </cell>
          <cell r="BV322" t="str">
            <v>なし</v>
          </cell>
          <cell r="BW322" t="str">
            <v>ほぼ変動無し</v>
          </cell>
          <cell r="BX322"/>
          <cell r="BY322">
            <v>2020</v>
          </cell>
          <cell r="BZ322"/>
          <cell r="CA322"/>
          <cell r="CB322"/>
          <cell r="CC322"/>
          <cell r="CD322">
            <v>2023</v>
          </cell>
          <cell r="CE322"/>
          <cell r="CF322" t="str">
            <v/>
          </cell>
          <cell r="CG322"/>
          <cell r="CH322" t="str">
            <v/>
          </cell>
          <cell r="CI322"/>
          <cell r="CJ322" t="str">
            <v/>
          </cell>
          <cell r="CK322"/>
          <cell r="CL322">
            <v>2021</v>
          </cell>
          <cell r="CM322"/>
        </row>
        <row r="323">
          <cell r="B323" t="str">
            <v>407</v>
          </cell>
          <cell r="C323" t="str">
            <v>医療法人社団　善仁会</v>
          </cell>
          <cell r="D323">
            <v>2021</v>
          </cell>
          <cell r="E323" t="str">
            <v>1号</v>
          </cell>
          <cell r="F323">
            <v>1083407</v>
          </cell>
          <cell r="G323">
            <v>1083407</v>
          </cell>
          <cell r="H323">
            <v>44785</v>
          </cell>
          <cell r="I323" t="str">
            <v>神奈川県横浜市西区高島二丁目6番32号</v>
          </cell>
          <cell r="J323" t="str">
            <v>医療法人社団　善仁会</v>
          </cell>
          <cell r="K323" t="str">
            <v>理事長 安藤　和弘</v>
          </cell>
          <cell r="L323" t="str">
            <v>医療法人社団　善仁会</v>
          </cell>
          <cell r="M323" t="str">
            <v>理事長 安藤　和弘</v>
          </cell>
          <cell r="N323" t="str">
            <v>神奈川県横浜市西区高島二丁目6番32号</v>
          </cell>
          <cell r="O323" t="str">
            <v>Ｐ 医療、福祉</v>
          </cell>
          <cell r="P323" t="str">
            <v>８３ 医療業</v>
          </cell>
          <cell r="Q323" t="str">
            <v>1号</v>
          </cell>
          <cell r="R323"/>
          <cell r="S323"/>
          <cell r="T323"/>
          <cell r="U323">
            <v>3202.3176307200006</v>
          </cell>
          <cell r="V323">
            <v>42</v>
          </cell>
          <cell r="W323">
            <v>0</v>
          </cell>
          <cell r="X323"/>
          <cell r="Y323">
            <v>2021</v>
          </cell>
          <cell r="Z323">
            <v>2023</v>
          </cell>
          <cell r="AA323">
            <v>2021</v>
          </cell>
          <cell r="AB323"/>
          <cell r="AC323"/>
          <cell r="AD323" t="str">
            <v>有</v>
          </cell>
          <cell r="AE323" t="str">
            <v>総合管理センター</v>
          </cell>
          <cell r="AF323" t="str">
            <v>神奈川県横浜市西区高島二丁目６番３２号</v>
          </cell>
          <cell r="AG323" t="str">
            <v>９時００分～１７時１５分</v>
          </cell>
          <cell r="AH323"/>
          <cell r="AI323"/>
          <cell r="AJ323">
            <v>2020</v>
          </cell>
          <cell r="AK323">
            <v>4653</v>
          </cell>
          <cell r="AL323">
            <v>4505</v>
          </cell>
          <cell r="AM323"/>
          <cell r="AN323"/>
          <cell r="AO323">
            <v>2023</v>
          </cell>
          <cell r="AP323">
            <v>4653</v>
          </cell>
          <cell r="AQ323">
            <v>0</v>
          </cell>
          <cell r="AR323">
            <v>4505</v>
          </cell>
          <cell r="AS323">
            <v>0</v>
          </cell>
          <cell r="AT323"/>
          <cell r="AU323"/>
          <cell r="AV323"/>
          <cell r="AW323">
            <v>2021</v>
          </cell>
          <cell r="AX323">
            <v>5848</v>
          </cell>
          <cell r="AY323">
            <v>-25.69</v>
          </cell>
          <cell r="AZ323">
            <v>5800</v>
          </cell>
          <cell r="BA323">
            <v>-28.75</v>
          </cell>
          <cell r="BB323"/>
          <cell r="BC323" t="str">
            <v/>
          </cell>
          <cell r="BD323" t="str">
            <v/>
          </cell>
          <cell r="BE323">
            <v>2022</v>
          </cell>
          <cell r="BF323"/>
          <cell r="BG323" t="str">
            <v/>
          </cell>
          <cell r="BH323" t="str">
            <v/>
          </cell>
          <cell r="BI323" t="str">
            <v/>
          </cell>
          <cell r="BJ323"/>
          <cell r="BK323" t="str">
            <v/>
          </cell>
          <cell r="BL323" t="str">
            <v/>
          </cell>
          <cell r="BM323">
            <v>2023</v>
          </cell>
          <cell r="BN323"/>
          <cell r="BO323" t="str">
            <v/>
          </cell>
          <cell r="BP323" t="str">
            <v/>
          </cell>
          <cell r="BQ323" t="str">
            <v/>
          </cell>
          <cell r="BR323"/>
          <cell r="BS323" t="str">
            <v/>
          </cell>
          <cell r="BT323" t="str">
            <v/>
          </cell>
          <cell r="BU323" t="str">
            <v>目標を下回った</v>
          </cell>
          <cell r="BV323" t="str">
            <v>なし</v>
          </cell>
          <cell r="BW323" t="str">
            <v>増</v>
          </cell>
          <cell r="BX323" t="str">
            <v>新規施設の開設、既存施設の移転工事に伴い、エネルギー使用量が増加している。
感染症対策のため頻回に換気を行っており、空調の効率が落ちている。</v>
          </cell>
          <cell r="BY323">
            <v>2020</v>
          </cell>
          <cell r="BZ323"/>
          <cell r="CA323"/>
          <cell r="CB323"/>
          <cell r="CC323"/>
          <cell r="CD323">
            <v>2023</v>
          </cell>
          <cell r="CE323"/>
          <cell r="CF323" t="str">
            <v/>
          </cell>
          <cell r="CG323"/>
          <cell r="CH323" t="str">
            <v/>
          </cell>
          <cell r="CI323"/>
          <cell r="CJ323" t="str">
            <v/>
          </cell>
          <cell r="CK323"/>
          <cell r="CL323">
            <v>2021</v>
          </cell>
          <cell r="CM323"/>
        </row>
      </sheetData>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27.xml"/><Relationship Id="rId18" Type="http://schemas.openxmlformats.org/officeDocument/2006/relationships/ctrlProp" Target="../ctrlProps/ctrlProp32.xml"/><Relationship Id="rId26" Type="http://schemas.openxmlformats.org/officeDocument/2006/relationships/ctrlProp" Target="../ctrlProps/ctrlProp40.xml"/><Relationship Id="rId39" Type="http://schemas.openxmlformats.org/officeDocument/2006/relationships/ctrlProp" Target="../ctrlProps/ctrlProp53.xml"/><Relationship Id="rId21" Type="http://schemas.openxmlformats.org/officeDocument/2006/relationships/ctrlProp" Target="../ctrlProps/ctrlProp35.xml"/><Relationship Id="rId34" Type="http://schemas.openxmlformats.org/officeDocument/2006/relationships/ctrlProp" Target="../ctrlProps/ctrlProp48.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5" Type="http://schemas.openxmlformats.org/officeDocument/2006/relationships/ctrlProp" Target="../ctrlProps/ctrlProp39.xml"/><Relationship Id="rId33" Type="http://schemas.openxmlformats.org/officeDocument/2006/relationships/ctrlProp" Target="../ctrlProps/ctrlProp47.xml"/><Relationship Id="rId38" Type="http://schemas.openxmlformats.org/officeDocument/2006/relationships/ctrlProp" Target="../ctrlProps/ctrlProp52.xml"/><Relationship Id="rId2" Type="http://schemas.openxmlformats.org/officeDocument/2006/relationships/drawing" Target="../drawings/drawing4.xml"/><Relationship Id="rId16" Type="http://schemas.openxmlformats.org/officeDocument/2006/relationships/ctrlProp" Target="../ctrlProps/ctrlProp30.xml"/><Relationship Id="rId20" Type="http://schemas.openxmlformats.org/officeDocument/2006/relationships/ctrlProp" Target="../ctrlProps/ctrlProp34.xml"/><Relationship Id="rId29" Type="http://schemas.openxmlformats.org/officeDocument/2006/relationships/ctrlProp" Target="../ctrlProps/ctrlProp43.xml"/><Relationship Id="rId1" Type="http://schemas.openxmlformats.org/officeDocument/2006/relationships/printerSettings" Target="../printerSettings/printerSettings4.bin"/><Relationship Id="rId6" Type="http://schemas.openxmlformats.org/officeDocument/2006/relationships/ctrlProp" Target="../ctrlProps/ctrlProp20.xml"/><Relationship Id="rId11" Type="http://schemas.openxmlformats.org/officeDocument/2006/relationships/ctrlProp" Target="../ctrlProps/ctrlProp25.xml"/><Relationship Id="rId24" Type="http://schemas.openxmlformats.org/officeDocument/2006/relationships/ctrlProp" Target="../ctrlProps/ctrlProp38.xml"/><Relationship Id="rId32" Type="http://schemas.openxmlformats.org/officeDocument/2006/relationships/ctrlProp" Target="../ctrlProps/ctrlProp46.xml"/><Relationship Id="rId37" Type="http://schemas.openxmlformats.org/officeDocument/2006/relationships/ctrlProp" Target="../ctrlProps/ctrlProp51.xml"/><Relationship Id="rId40" Type="http://schemas.openxmlformats.org/officeDocument/2006/relationships/ctrlProp" Target="../ctrlProps/ctrlProp54.xml"/><Relationship Id="rId5" Type="http://schemas.openxmlformats.org/officeDocument/2006/relationships/ctrlProp" Target="../ctrlProps/ctrlProp19.xml"/><Relationship Id="rId15" Type="http://schemas.openxmlformats.org/officeDocument/2006/relationships/ctrlProp" Target="../ctrlProps/ctrlProp29.xml"/><Relationship Id="rId23" Type="http://schemas.openxmlformats.org/officeDocument/2006/relationships/ctrlProp" Target="../ctrlProps/ctrlProp37.xml"/><Relationship Id="rId28" Type="http://schemas.openxmlformats.org/officeDocument/2006/relationships/ctrlProp" Target="../ctrlProps/ctrlProp42.xml"/><Relationship Id="rId36" Type="http://schemas.openxmlformats.org/officeDocument/2006/relationships/ctrlProp" Target="../ctrlProps/ctrlProp50.xml"/><Relationship Id="rId10" Type="http://schemas.openxmlformats.org/officeDocument/2006/relationships/ctrlProp" Target="../ctrlProps/ctrlProp24.xml"/><Relationship Id="rId19" Type="http://schemas.openxmlformats.org/officeDocument/2006/relationships/ctrlProp" Target="../ctrlProps/ctrlProp33.xml"/><Relationship Id="rId31" Type="http://schemas.openxmlformats.org/officeDocument/2006/relationships/ctrlProp" Target="../ctrlProps/ctrlProp45.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 Id="rId27" Type="http://schemas.openxmlformats.org/officeDocument/2006/relationships/ctrlProp" Target="../ctrlProps/ctrlProp41.xml"/><Relationship Id="rId30" Type="http://schemas.openxmlformats.org/officeDocument/2006/relationships/ctrlProp" Target="../ctrlProps/ctrlProp44.xml"/><Relationship Id="rId35" Type="http://schemas.openxmlformats.org/officeDocument/2006/relationships/ctrlProp" Target="../ctrlProps/ctrlProp49.xml"/><Relationship Id="rId8" Type="http://schemas.openxmlformats.org/officeDocument/2006/relationships/ctrlProp" Target="../ctrlProps/ctrlProp22.xml"/><Relationship Id="rId3"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9.xml"/><Relationship Id="rId3" Type="http://schemas.openxmlformats.org/officeDocument/2006/relationships/vmlDrawing" Target="../drawings/vmlDrawing5.vml"/><Relationship Id="rId7" Type="http://schemas.openxmlformats.org/officeDocument/2006/relationships/ctrlProp" Target="../ctrlProps/ctrlProp58.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0" Type="http://schemas.openxmlformats.org/officeDocument/2006/relationships/ctrlProp" Target="../ctrlProps/ctrlProp61.xml"/><Relationship Id="rId4" Type="http://schemas.openxmlformats.org/officeDocument/2006/relationships/ctrlProp" Target="../ctrlProps/ctrlProp55.xml"/><Relationship Id="rId9" Type="http://schemas.openxmlformats.org/officeDocument/2006/relationships/ctrlProp" Target="../ctrlProps/ctrlProp6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316"/>
  <sheetViews>
    <sheetView showGridLines="0" topLeftCell="A295" zoomScale="70" zoomScaleNormal="70" workbookViewId="0">
      <selection activeCell="K13" sqref="K13"/>
    </sheetView>
  </sheetViews>
  <sheetFormatPr defaultRowHeight="24.95" customHeight="1" x14ac:dyDescent="0.15"/>
  <cols>
    <col min="8" max="8" width="10.125" bestFit="1" customWidth="1"/>
    <col min="9" max="9" width="37.125" customWidth="1"/>
  </cols>
  <sheetData>
    <row r="1" spans="1:9" ht="24.95" customHeight="1" x14ac:dyDescent="0.15">
      <c r="A1" s="1465"/>
      <c r="B1" s="1465"/>
      <c r="C1" s="1465"/>
      <c r="D1" s="1465"/>
      <c r="E1" s="1465"/>
      <c r="F1" s="1465"/>
      <c r="G1" s="1465"/>
      <c r="H1" s="1465"/>
      <c r="I1" s="1465"/>
    </row>
    <row r="2" spans="1:9" ht="24.95" customHeight="1" x14ac:dyDescent="0.15">
      <c r="A2" s="1465"/>
      <c r="B2" s="658" t="s">
        <v>5136</v>
      </c>
      <c r="C2" s="1465"/>
      <c r="D2" s="1465"/>
      <c r="E2" s="1465"/>
      <c r="F2" s="1465"/>
      <c r="G2" s="1465"/>
      <c r="H2" s="1466" t="s">
        <v>3348</v>
      </c>
      <c r="I2" s="1466" t="s">
        <v>3347</v>
      </c>
    </row>
    <row r="3" spans="1:9" ht="24.95" customHeight="1" x14ac:dyDescent="0.15">
      <c r="A3" s="1465"/>
      <c r="B3" s="1465"/>
      <c r="C3" s="1465"/>
      <c r="D3" s="1465"/>
      <c r="E3" s="1465"/>
      <c r="F3" s="1465"/>
      <c r="G3" s="1465"/>
      <c r="H3" s="1467" t="s">
        <v>995</v>
      </c>
      <c r="I3" s="1468" t="s">
        <v>996</v>
      </c>
    </row>
    <row r="4" spans="1:9" ht="24.95" customHeight="1" x14ac:dyDescent="0.15">
      <c r="A4" s="1465"/>
      <c r="B4" s="1465" t="s">
        <v>3349</v>
      </c>
      <c r="C4" s="1465"/>
      <c r="D4" s="1465"/>
      <c r="E4" s="1465"/>
      <c r="F4" s="1465"/>
      <c r="G4" s="1465"/>
      <c r="H4" s="1467" t="s">
        <v>1016</v>
      </c>
      <c r="I4" s="1468" t="s">
        <v>1017</v>
      </c>
    </row>
    <row r="5" spans="1:9" ht="24.95" customHeight="1" x14ac:dyDescent="0.15">
      <c r="A5" s="1465"/>
      <c r="B5" s="1465" t="s">
        <v>3350</v>
      </c>
      <c r="C5" s="1465"/>
      <c r="D5" s="1465"/>
      <c r="E5" s="1465"/>
      <c r="F5" s="1465"/>
      <c r="G5" s="1465"/>
      <c r="H5" s="1467" t="s">
        <v>1030</v>
      </c>
      <c r="I5" s="1468" t="s">
        <v>1031</v>
      </c>
    </row>
    <row r="6" spans="1:9" ht="24.95" customHeight="1" x14ac:dyDescent="0.15">
      <c r="A6" s="1465"/>
      <c r="B6" s="1465"/>
      <c r="C6" s="1465"/>
      <c r="D6" s="1465"/>
      <c r="E6" s="1465"/>
      <c r="F6" s="1465"/>
      <c r="G6" s="1465"/>
      <c r="H6" s="1467" t="s">
        <v>1040</v>
      </c>
      <c r="I6" s="1468" t="s">
        <v>1041</v>
      </c>
    </row>
    <row r="7" spans="1:9" ht="24.95" customHeight="1" thickBot="1" x14ac:dyDescent="0.2">
      <c r="A7" s="1465"/>
      <c r="B7" s="1465" t="s">
        <v>3353</v>
      </c>
      <c r="C7" s="1465"/>
      <c r="D7" s="1465"/>
      <c r="E7" s="1465"/>
      <c r="F7" s="1465"/>
      <c r="G7" s="1465"/>
      <c r="H7" s="1467" t="s">
        <v>1046</v>
      </c>
      <c r="I7" s="1468" t="s">
        <v>1047</v>
      </c>
    </row>
    <row r="8" spans="1:9" ht="24.95" customHeight="1" thickTop="1" thickBot="1" x14ac:dyDescent="0.2">
      <c r="A8" s="1465"/>
      <c r="B8" s="1465"/>
      <c r="C8" s="1492"/>
      <c r="D8" s="1493"/>
      <c r="E8" s="1465"/>
      <c r="F8" s="1465"/>
      <c r="G8" s="1465"/>
      <c r="H8" s="1467" t="s">
        <v>1056</v>
      </c>
      <c r="I8" s="1468" t="s">
        <v>1057</v>
      </c>
    </row>
    <row r="9" spans="1:9" ht="24.95" customHeight="1" thickTop="1" x14ac:dyDescent="0.15">
      <c r="A9" s="1465"/>
      <c r="B9" s="1465"/>
      <c r="C9" s="1465"/>
      <c r="D9" s="1465"/>
      <c r="E9" s="1465"/>
      <c r="F9" s="1465"/>
      <c r="G9" s="1465"/>
      <c r="H9" s="1467" t="s">
        <v>1064</v>
      </c>
      <c r="I9" s="1468" t="s">
        <v>1065</v>
      </c>
    </row>
    <row r="10" spans="1:9" ht="24.95" customHeight="1" x14ac:dyDescent="0.15">
      <c r="A10" s="1465"/>
      <c r="B10" s="1465" t="s">
        <v>3352</v>
      </c>
      <c r="C10" s="1465"/>
      <c r="D10" s="1465"/>
      <c r="E10" s="1465"/>
      <c r="F10" s="1465"/>
      <c r="G10" s="1465"/>
      <c r="H10" s="1467" t="s">
        <v>1073</v>
      </c>
      <c r="I10" s="1468" t="s">
        <v>1074</v>
      </c>
    </row>
    <row r="11" spans="1:9" ht="24.95" customHeight="1" x14ac:dyDescent="0.15">
      <c r="A11" s="1465"/>
      <c r="B11" s="1465"/>
      <c r="C11" s="1494" t="str">
        <f>IF(TEXT($C$8,"000")="000","",VLOOKUP(TEXT($C$8,"000"),$H$3:$I$303,2,FALSE))</f>
        <v/>
      </c>
      <c r="D11" s="1494"/>
      <c r="E11" s="1494"/>
      <c r="F11" s="1494"/>
      <c r="G11" s="1465"/>
      <c r="H11" s="1467" t="s">
        <v>1081</v>
      </c>
      <c r="I11" s="1468" t="s">
        <v>1082</v>
      </c>
    </row>
    <row r="12" spans="1:9" ht="24.95" customHeight="1" x14ac:dyDescent="0.15">
      <c r="A12" s="1465"/>
      <c r="B12" s="1465"/>
      <c r="C12" s="1465"/>
      <c r="D12" s="1465"/>
      <c r="E12" s="1465"/>
      <c r="F12" s="1465"/>
      <c r="G12" s="1465"/>
      <c r="H12" s="1467" t="s">
        <v>1088</v>
      </c>
      <c r="I12" s="1468" t="s">
        <v>1089</v>
      </c>
    </row>
    <row r="13" spans="1:9" ht="24.95" customHeight="1" x14ac:dyDescent="0.15">
      <c r="A13" s="1465"/>
      <c r="B13" s="1465" t="s">
        <v>3351</v>
      </c>
      <c r="C13" s="1465"/>
      <c r="D13" s="1465"/>
      <c r="E13" s="1465"/>
      <c r="F13" s="1465"/>
      <c r="G13" s="1465"/>
      <c r="H13" s="1467" t="s">
        <v>1101</v>
      </c>
      <c r="I13" s="1468" t="s">
        <v>1102</v>
      </c>
    </row>
    <row r="14" spans="1:9" ht="24.95" customHeight="1" x14ac:dyDescent="0.15">
      <c r="A14" s="1465"/>
      <c r="B14" s="1465"/>
      <c r="C14" s="1465"/>
      <c r="D14" s="1465"/>
      <c r="E14" s="1465"/>
      <c r="F14" s="1465"/>
      <c r="G14" s="1465"/>
      <c r="H14" s="1467" t="s">
        <v>1108</v>
      </c>
      <c r="I14" s="1468" t="s">
        <v>1109</v>
      </c>
    </row>
    <row r="15" spans="1:9" ht="24.95" customHeight="1" x14ac:dyDescent="0.15">
      <c r="A15" s="1465"/>
      <c r="B15" s="1465"/>
      <c r="C15" s="1465"/>
      <c r="D15" s="1465"/>
      <c r="E15" s="1465"/>
      <c r="F15" s="1465"/>
      <c r="G15" s="1465"/>
      <c r="H15" s="1467" t="s">
        <v>1116</v>
      </c>
      <c r="I15" s="1468" t="s">
        <v>1117</v>
      </c>
    </row>
    <row r="16" spans="1:9" ht="24.95" customHeight="1" x14ac:dyDescent="0.15">
      <c r="A16" s="1465"/>
      <c r="B16" s="1465"/>
      <c r="C16" s="1465"/>
      <c r="D16" s="1465"/>
      <c r="E16" s="1465"/>
      <c r="F16" s="1465"/>
      <c r="G16" s="1465"/>
      <c r="H16" s="1467" t="s">
        <v>1125</v>
      </c>
      <c r="I16" s="1468" t="s">
        <v>1126</v>
      </c>
    </row>
    <row r="17" spans="1:9" ht="24.95" customHeight="1" x14ac:dyDescent="0.15">
      <c r="A17" s="1465"/>
      <c r="B17" s="1465"/>
      <c r="C17" s="1465"/>
      <c r="D17" s="1465"/>
      <c r="E17" s="1465"/>
      <c r="F17" s="1465"/>
      <c r="G17" s="1465"/>
      <c r="H17" s="1467" t="s">
        <v>1131</v>
      </c>
      <c r="I17" s="1468" t="s">
        <v>1132</v>
      </c>
    </row>
    <row r="18" spans="1:9" ht="24.95" customHeight="1" x14ac:dyDescent="0.15">
      <c r="A18" s="1465"/>
      <c r="B18" s="1465"/>
      <c r="C18" s="1465"/>
      <c r="D18" s="1465"/>
      <c r="E18" s="1465"/>
      <c r="F18" s="1465"/>
      <c r="G18" s="1465"/>
      <c r="H18" s="1467" t="s">
        <v>1141</v>
      </c>
      <c r="I18" s="1468" t="s">
        <v>1142</v>
      </c>
    </row>
    <row r="19" spans="1:9" ht="24.95" customHeight="1" x14ac:dyDescent="0.15">
      <c r="A19" s="1465"/>
      <c r="B19" s="1465"/>
      <c r="C19" s="1465"/>
      <c r="D19" s="1465"/>
      <c r="E19" s="1465"/>
      <c r="F19" s="1465"/>
      <c r="G19" s="1465"/>
      <c r="H19" s="1467" t="s">
        <v>1152</v>
      </c>
      <c r="I19" s="1468" t="s">
        <v>1153</v>
      </c>
    </row>
    <row r="20" spans="1:9" ht="24.95" customHeight="1" x14ac:dyDescent="0.15">
      <c r="A20" s="1465"/>
      <c r="B20" s="1465"/>
      <c r="C20" s="1465"/>
      <c r="D20" s="1465"/>
      <c r="E20" s="1465"/>
      <c r="F20" s="1465"/>
      <c r="G20" s="1465"/>
      <c r="H20" s="1467" t="s">
        <v>1163</v>
      </c>
      <c r="I20" s="1468" t="s">
        <v>1164</v>
      </c>
    </row>
    <row r="21" spans="1:9" ht="24.95" customHeight="1" x14ac:dyDescent="0.15">
      <c r="A21" s="1465"/>
      <c r="B21" s="1465"/>
      <c r="C21" s="1465"/>
      <c r="D21" s="1465"/>
      <c r="E21" s="1465"/>
      <c r="F21" s="1465"/>
      <c r="G21" s="1465"/>
      <c r="H21" s="1467" t="s">
        <v>1172</v>
      </c>
      <c r="I21" s="1468" t="s">
        <v>3966</v>
      </c>
    </row>
    <row r="22" spans="1:9" ht="24.95" customHeight="1" x14ac:dyDescent="0.15">
      <c r="A22" s="1465"/>
      <c r="B22" s="1465"/>
      <c r="C22" s="1465"/>
      <c r="D22" s="1465"/>
      <c r="E22" s="1465"/>
      <c r="F22" s="1465"/>
      <c r="G22" s="1465"/>
      <c r="H22" s="1467" t="s">
        <v>1178</v>
      </c>
      <c r="I22" s="1468" t="s">
        <v>1179</v>
      </c>
    </row>
    <row r="23" spans="1:9" ht="24.95" customHeight="1" x14ac:dyDescent="0.15">
      <c r="A23" s="1465"/>
      <c r="B23" s="1465"/>
      <c r="C23" s="1465"/>
      <c r="D23" s="1465"/>
      <c r="E23" s="1465"/>
      <c r="F23" s="1465"/>
      <c r="G23" s="1465"/>
      <c r="H23" s="1467" t="s">
        <v>1182</v>
      </c>
      <c r="I23" s="1468" t="s">
        <v>1183</v>
      </c>
    </row>
    <row r="24" spans="1:9" ht="24.95" customHeight="1" x14ac:dyDescent="0.15">
      <c r="A24" s="1465"/>
      <c r="B24" s="1465"/>
      <c r="C24" s="1465"/>
      <c r="D24" s="1465"/>
      <c r="E24" s="1465"/>
      <c r="F24" s="1465"/>
      <c r="G24" s="1465"/>
      <c r="H24" s="1467" t="s">
        <v>1193</v>
      </c>
      <c r="I24" s="1468" t="s">
        <v>1194</v>
      </c>
    </row>
    <row r="25" spans="1:9" ht="24.95" customHeight="1" x14ac:dyDescent="0.15">
      <c r="A25" s="1465"/>
      <c r="B25" s="1465"/>
      <c r="C25" s="1465"/>
      <c r="D25" s="1465"/>
      <c r="E25" s="1465"/>
      <c r="F25" s="1465"/>
      <c r="G25" s="1465"/>
      <c r="H25" s="1467" t="s">
        <v>1201</v>
      </c>
      <c r="I25" s="1468" t="s">
        <v>1202</v>
      </c>
    </row>
    <row r="26" spans="1:9" ht="24.95" customHeight="1" x14ac:dyDescent="0.15">
      <c r="A26" s="1472"/>
      <c r="B26" s="1472"/>
      <c r="C26" s="1472"/>
      <c r="D26" s="1472"/>
      <c r="E26" s="1472"/>
      <c r="F26" s="1472"/>
      <c r="G26" s="1472"/>
      <c r="H26" s="1467" t="s">
        <v>5155</v>
      </c>
      <c r="I26" s="1468" t="s">
        <v>5156</v>
      </c>
    </row>
    <row r="27" spans="1:9" ht="24.95" customHeight="1" x14ac:dyDescent="0.15">
      <c r="A27" s="1465"/>
      <c r="B27" s="1465"/>
      <c r="C27" s="1465"/>
      <c r="D27" s="1465"/>
      <c r="E27" s="1465"/>
      <c r="F27" s="1465"/>
      <c r="G27" s="1465"/>
      <c r="H27" s="1467" t="s">
        <v>1210</v>
      </c>
      <c r="I27" s="1468" t="s">
        <v>1211</v>
      </c>
    </row>
    <row r="28" spans="1:9" ht="24.95" customHeight="1" x14ac:dyDescent="0.15">
      <c r="A28" s="1465"/>
      <c r="B28" s="1465"/>
      <c r="C28" s="1465"/>
      <c r="D28" s="1465"/>
      <c r="E28" s="1465"/>
      <c r="F28" s="1465"/>
      <c r="G28" s="1465"/>
      <c r="H28" s="1467" t="s">
        <v>1225</v>
      </c>
      <c r="I28" s="1468" t="s">
        <v>1226</v>
      </c>
    </row>
    <row r="29" spans="1:9" ht="24.95" customHeight="1" x14ac:dyDescent="0.15">
      <c r="A29" s="1465"/>
      <c r="B29" s="1465"/>
      <c r="C29" s="1465"/>
      <c r="D29" s="1465"/>
      <c r="E29" s="1465"/>
      <c r="F29" s="1465"/>
      <c r="G29" s="1465"/>
      <c r="H29" s="1467" t="s">
        <v>1234</v>
      </c>
      <c r="I29" s="1468" t="s">
        <v>1235</v>
      </c>
    </row>
    <row r="30" spans="1:9" ht="24.95" customHeight="1" x14ac:dyDescent="0.15">
      <c r="A30" s="1465"/>
      <c r="B30" s="1465"/>
      <c r="C30" s="1465"/>
      <c r="D30" s="1465"/>
      <c r="E30" s="1465"/>
      <c r="F30" s="1465"/>
      <c r="G30" s="1465"/>
      <c r="H30" s="1467" t="s">
        <v>1243</v>
      </c>
      <c r="I30" s="1468" t="s">
        <v>1244</v>
      </c>
    </row>
    <row r="31" spans="1:9" ht="24.95" customHeight="1" x14ac:dyDescent="0.15">
      <c r="A31" s="1465"/>
      <c r="B31" s="1465"/>
      <c r="C31" s="1465"/>
      <c r="D31" s="1465"/>
      <c r="E31" s="1465"/>
      <c r="F31" s="1465"/>
      <c r="G31" s="1465"/>
      <c r="H31" s="1467" t="s">
        <v>1251</v>
      </c>
      <c r="I31" s="1468" t="s">
        <v>3967</v>
      </c>
    </row>
    <row r="32" spans="1:9" ht="24.95" customHeight="1" x14ac:dyDescent="0.15">
      <c r="A32" s="1465"/>
      <c r="B32" s="1465"/>
      <c r="C32" s="1465"/>
      <c r="D32" s="1465"/>
      <c r="E32" s="1465"/>
      <c r="F32" s="1465"/>
      <c r="G32" s="1465"/>
      <c r="H32" s="1467" t="s">
        <v>1257</v>
      </c>
      <c r="I32" s="1468" t="s">
        <v>1258</v>
      </c>
    </row>
    <row r="33" spans="1:9" ht="24.95" customHeight="1" x14ac:dyDescent="0.15">
      <c r="A33" s="1465"/>
      <c r="B33" s="1465"/>
      <c r="C33" s="1465"/>
      <c r="D33" s="1465"/>
      <c r="E33" s="1465"/>
      <c r="F33" s="1465"/>
      <c r="G33" s="1465"/>
      <c r="H33" s="1467" t="s">
        <v>1263</v>
      </c>
      <c r="I33" s="1468" t="s">
        <v>1264</v>
      </c>
    </row>
    <row r="34" spans="1:9" ht="24.95" customHeight="1" x14ac:dyDescent="0.15">
      <c r="A34" s="1465"/>
      <c r="B34" s="1465"/>
      <c r="C34" s="1465"/>
      <c r="D34" s="1465"/>
      <c r="E34" s="1465"/>
      <c r="F34" s="1465"/>
      <c r="G34" s="1465"/>
      <c r="H34" s="1467" t="s">
        <v>1271</v>
      </c>
      <c r="I34" s="1468" t="s">
        <v>1272</v>
      </c>
    </row>
    <row r="35" spans="1:9" ht="24.95" customHeight="1" x14ac:dyDescent="0.15">
      <c r="A35" s="1465"/>
      <c r="B35" s="1465"/>
      <c r="C35" s="1465"/>
      <c r="D35" s="1465"/>
      <c r="E35" s="1465"/>
      <c r="F35" s="1465"/>
      <c r="G35" s="1465"/>
      <c r="H35" s="1467" t="s">
        <v>1281</v>
      </c>
      <c r="I35" s="1468" t="s">
        <v>1282</v>
      </c>
    </row>
    <row r="36" spans="1:9" ht="24.95" customHeight="1" x14ac:dyDescent="0.15">
      <c r="A36" s="1465"/>
      <c r="B36" s="1465"/>
      <c r="C36" s="1465"/>
      <c r="D36" s="1465"/>
      <c r="E36" s="1465"/>
      <c r="F36" s="1465"/>
      <c r="G36" s="1465"/>
      <c r="H36" s="1467" t="s">
        <v>1289</v>
      </c>
      <c r="I36" s="1468" t="s">
        <v>1290</v>
      </c>
    </row>
    <row r="37" spans="1:9" ht="24.95" customHeight="1" x14ac:dyDescent="0.15">
      <c r="A37" s="1465"/>
      <c r="B37" s="1465"/>
      <c r="C37" s="1465"/>
      <c r="D37" s="1465"/>
      <c r="E37" s="1465"/>
      <c r="F37" s="1465"/>
      <c r="G37" s="1465"/>
      <c r="H37" s="1467" t="s">
        <v>1298</v>
      </c>
      <c r="I37" s="1468" t="s">
        <v>1299</v>
      </c>
    </row>
    <row r="38" spans="1:9" ht="24.95" customHeight="1" x14ac:dyDescent="0.15">
      <c r="A38" s="1465"/>
      <c r="B38" s="1465"/>
      <c r="C38" s="1465"/>
      <c r="D38" s="1465"/>
      <c r="E38" s="1465"/>
      <c r="F38" s="1465"/>
      <c r="G38" s="1465"/>
      <c r="H38" s="1467" t="s">
        <v>1307</v>
      </c>
      <c r="I38" s="1468" t="s">
        <v>1308</v>
      </c>
    </row>
    <row r="39" spans="1:9" ht="24.95" customHeight="1" x14ac:dyDescent="0.15">
      <c r="A39" s="1465"/>
      <c r="B39" s="1465"/>
      <c r="C39" s="1465"/>
      <c r="D39" s="1465"/>
      <c r="E39" s="1465"/>
      <c r="F39" s="1465"/>
      <c r="G39" s="1465"/>
      <c r="H39" s="1467" t="s">
        <v>1315</v>
      </c>
      <c r="I39" s="1468" t="s">
        <v>1316</v>
      </c>
    </row>
    <row r="40" spans="1:9" ht="24.95" customHeight="1" x14ac:dyDescent="0.15">
      <c r="A40" s="1465"/>
      <c r="B40" s="1465"/>
      <c r="C40" s="1465"/>
      <c r="D40" s="1465"/>
      <c r="E40" s="1465"/>
      <c r="F40" s="1465"/>
      <c r="G40" s="1465"/>
      <c r="H40" s="1467" t="s">
        <v>1323</v>
      </c>
      <c r="I40" s="1468" t="s">
        <v>1324</v>
      </c>
    </row>
    <row r="41" spans="1:9" ht="24.95" customHeight="1" x14ac:dyDescent="0.15">
      <c r="A41" s="1465"/>
      <c r="B41" s="1465"/>
      <c r="C41" s="1465"/>
      <c r="D41" s="1465"/>
      <c r="E41" s="1465"/>
      <c r="F41" s="1465"/>
      <c r="G41" s="1465"/>
      <c r="H41" s="1467" t="s">
        <v>1329</v>
      </c>
      <c r="I41" s="1468" t="s">
        <v>1330</v>
      </c>
    </row>
    <row r="42" spans="1:9" ht="24.95" customHeight="1" x14ac:dyDescent="0.15">
      <c r="A42" s="1465"/>
      <c r="B42" s="1465"/>
      <c r="C42" s="1465"/>
      <c r="D42" s="1465"/>
      <c r="E42" s="1465"/>
      <c r="F42" s="1465"/>
      <c r="G42" s="1465"/>
      <c r="H42" s="1467" t="s">
        <v>1344</v>
      </c>
      <c r="I42" s="1468" t="s">
        <v>1345</v>
      </c>
    </row>
    <row r="43" spans="1:9" ht="24.95" customHeight="1" x14ac:dyDescent="0.15">
      <c r="A43" s="1465"/>
      <c r="B43" s="1465"/>
      <c r="C43" s="1465"/>
      <c r="D43" s="1465"/>
      <c r="E43" s="1465"/>
      <c r="F43" s="1465"/>
      <c r="G43" s="1465"/>
      <c r="H43" s="1467" t="s">
        <v>1354</v>
      </c>
      <c r="I43" s="1468" t="s">
        <v>1355</v>
      </c>
    </row>
    <row r="44" spans="1:9" ht="24.95" customHeight="1" x14ac:dyDescent="0.15">
      <c r="A44" s="1465"/>
      <c r="B44" s="1465"/>
      <c r="C44" s="1465"/>
      <c r="D44" s="1465"/>
      <c r="E44" s="1465"/>
      <c r="F44" s="1465"/>
      <c r="G44" s="1465"/>
      <c r="H44" s="1467" t="s">
        <v>1361</v>
      </c>
      <c r="I44" s="1468" t="s">
        <v>1362</v>
      </c>
    </row>
    <row r="45" spans="1:9" ht="24.95" customHeight="1" x14ac:dyDescent="0.15">
      <c r="A45" s="1465"/>
      <c r="B45" s="1465"/>
      <c r="C45" s="1465"/>
      <c r="D45" s="1465"/>
      <c r="E45" s="1465"/>
      <c r="F45" s="1465"/>
      <c r="G45" s="1465"/>
      <c r="H45" s="1467" t="s">
        <v>1368</v>
      </c>
      <c r="I45" s="1468" t="s">
        <v>1369</v>
      </c>
    </row>
    <row r="46" spans="1:9" ht="24.95" customHeight="1" x14ac:dyDescent="0.15">
      <c r="A46" s="1465"/>
      <c r="B46" s="1465"/>
      <c r="C46" s="1465"/>
      <c r="D46" s="1465"/>
      <c r="E46" s="1465"/>
      <c r="F46" s="1465"/>
      <c r="G46" s="1465"/>
      <c r="H46" s="1467" t="s">
        <v>1378</v>
      </c>
      <c r="I46" s="1468" t="s">
        <v>1379</v>
      </c>
    </row>
    <row r="47" spans="1:9" ht="24.95" customHeight="1" x14ac:dyDescent="0.15">
      <c r="A47" s="1465"/>
      <c r="B47" s="1465"/>
      <c r="C47" s="1465"/>
      <c r="D47" s="1465"/>
      <c r="E47" s="1465"/>
      <c r="F47" s="1465"/>
      <c r="G47" s="1465"/>
      <c r="H47" s="1467" t="s">
        <v>1386</v>
      </c>
      <c r="I47" s="1468" t="s">
        <v>1387</v>
      </c>
    </row>
    <row r="48" spans="1:9" ht="24.95" customHeight="1" x14ac:dyDescent="0.15">
      <c r="A48" s="1465"/>
      <c r="B48" s="1465"/>
      <c r="C48" s="1465"/>
      <c r="D48" s="1465"/>
      <c r="E48" s="1465"/>
      <c r="F48" s="1465"/>
      <c r="G48" s="1465"/>
      <c r="H48" s="1467" t="s">
        <v>1395</v>
      </c>
      <c r="I48" s="1468" t="s">
        <v>1396</v>
      </c>
    </row>
    <row r="49" spans="1:9" ht="24.95" customHeight="1" x14ac:dyDescent="0.15">
      <c r="A49" s="1465"/>
      <c r="B49" s="1465"/>
      <c r="C49" s="1465"/>
      <c r="D49" s="1465"/>
      <c r="E49" s="1465"/>
      <c r="F49" s="1465"/>
      <c r="G49" s="1465"/>
      <c r="H49" s="1467" t="s">
        <v>1402</v>
      </c>
      <c r="I49" s="1468" t="s">
        <v>1403</v>
      </c>
    </row>
    <row r="50" spans="1:9" ht="24.95" customHeight="1" x14ac:dyDescent="0.15">
      <c r="A50" s="1465"/>
      <c r="B50" s="1465"/>
      <c r="C50" s="1465"/>
      <c r="D50" s="1465"/>
      <c r="E50" s="1465"/>
      <c r="F50" s="1465"/>
      <c r="G50" s="1465"/>
      <c r="H50" s="1467" t="s">
        <v>1412</v>
      </c>
      <c r="I50" s="1468" t="s">
        <v>1413</v>
      </c>
    </row>
    <row r="51" spans="1:9" ht="24.95" customHeight="1" x14ac:dyDescent="0.15">
      <c r="A51" s="1465"/>
      <c r="B51" s="1465"/>
      <c r="C51" s="1465"/>
      <c r="D51" s="1465"/>
      <c r="E51" s="1465"/>
      <c r="F51" s="1465"/>
      <c r="G51" s="1465"/>
      <c r="H51" s="1467" t="s">
        <v>1422</v>
      </c>
      <c r="I51" s="1468" t="s">
        <v>1423</v>
      </c>
    </row>
    <row r="52" spans="1:9" ht="24.95" customHeight="1" x14ac:dyDescent="0.15">
      <c r="A52" s="1465"/>
      <c r="B52" s="1465"/>
      <c r="C52" s="1465"/>
      <c r="D52" s="1465"/>
      <c r="E52" s="1465"/>
      <c r="F52" s="1465"/>
      <c r="G52" s="1465"/>
      <c r="H52" s="1467" t="s">
        <v>1428</v>
      </c>
      <c r="I52" s="1468" t="s">
        <v>1429</v>
      </c>
    </row>
    <row r="53" spans="1:9" ht="24.95" customHeight="1" x14ac:dyDescent="0.15">
      <c r="A53" s="1465"/>
      <c r="B53" s="1465"/>
      <c r="C53" s="1465"/>
      <c r="D53" s="1465"/>
      <c r="E53" s="1465"/>
      <c r="F53" s="1465"/>
      <c r="G53" s="1465"/>
      <c r="H53" s="1467" t="s">
        <v>3826</v>
      </c>
      <c r="I53" s="1468" t="s">
        <v>3827</v>
      </c>
    </row>
    <row r="54" spans="1:9" ht="24.95" customHeight="1" x14ac:dyDescent="0.15">
      <c r="A54" s="1465"/>
      <c r="B54" s="1465"/>
      <c r="C54" s="1465"/>
      <c r="D54" s="1465"/>
      <c r="E54" s="1465"/>
      <c r="F54" s="1465"/>
      <c r="G54" s="1465"/>
      <c r="H54" s="1467" t="s">
        <v>1438</v>
      </c>
      <c r="I54" s="1468" t="s">
        <v>1439</v>
      </c>
    </row>
    <row r="55" spans="1:9" ht="24.95" customHeight="1" x14ac:dyDescent="0.15">
      <c r="A55" s="1465"/>
      <c r="B55" s="1465"/>
      <c r="C55" s="1465"/>
      <c r="D55" s="1465"/>
      <c r="E55" s="1465"/>
      <c r="F55" s="1465"/>
      <c r="G55" s="1465"/>
      <c r="H55" s="1467" t="s">
        <v>1448</v>
      </c>
      <c r="I55" s="1468" t="s">
        <v>1449</v>
      </c>
    </row>
    <row r="56" spans="1:9" ht="24.95" customHeight="1" x14ac:dyDescent="0.15">
      <c r="A56" s="1465"/>
      <c r="B56" s="1465"/>
      <c r="C56" s="1465"/>
      <c r="D56" s="1465"/>
      <c r="E56" s="1465"/>
      <c r="F56" s="1465"/>
      <c r="G56" s="1465"/>
      <c r="H56" s="1467" t="s">
        <v>1458</v>
      </c>
      <c r="I56" s="1468" t="s">
        <v>1459</v>
      </c>
    </row>
    <row r="57" spans="1:9" ht="24.95" customHeight="1" x14ac:dyDescent="0.15">
      <c r="A57" s="1465"/>
      <c r="B57" s="1465"/>
      <c r="C57" s="1465"/>
      <c r="D57" s="1465"/>
      <c r="E57" s="1465"/>
      <c r="F57" s="1465"/>
      <c r="G57" s="1465"/>
      <c r="H57" s="1467" t="s">
        <v>1465</v>
      </c>
      <c r="I57" s="1468" t="s">
        <v>1466</v>
      </c>
    </row>
    <row r="58" spans="1:9" ht="24.95" customHeight="1" x14ac:dyDescent="0.15">
      <c r="A58" s="1465"/>
      <c r="B58" s="1465"/>
      <c r="C58" s="1465"/>
      <c r="D58" s="1465"/>
      <c r="E58" s="1465"/>
      <c r="F58" s="1465"/>
      <c r="G58" s="1465"/>
      <c r="H58" s="1467" t="s">
        <v>1474</v>
      </c>
      <c r="I58" s="1468" t="s">
        <v>1475</v>
      </c>
    </row>
    <row r="59" spans="1:9" ht="24.95" customHeight="1" x14ac:dyDescent="0.15">
      <c r="A59" s="1465"/>
      <c r="B59" s="1465"/>
      <c r="C59" s="1465"/>
      <c r="D59" s="1465"/>
      <c r="E59" s="1465"/>
      <c r="F59" s="1465"/>
      <c r="G59" s="1465"/>
      <c r="H59" s="1467" t="s">
        <v>1482</v>
      </c>
      <c r="I59" s="1468" t="s">
        <v>1483</v>
      </c>
    </row>
    <row r="60" spans="1:9" ht="24.95" customHeight="1" x14ac:dyDescent="0.15">
      <c r="A60" s="1465"/>
      <c r="B60" s="1465"/>
      <c r="C60" s="1465"/>
      <c r="D60" s="1465"/>
      <c r="E60" s="1465"/>
      <c r="F60" s="1465"/>
      <c r="G60" s="1465"/>
      <c r="H60" s="1467" t="s">
        <v>1490</v>
      </c>
      <c r="I60" s="1468" t="s">
        <v>1491</v>
      </c>
    </row>
    <row r="61" spans="1:9" ht="24.95" customHeight="1" x14ac:dyDescent="0.15">
      <c r="A61" s="1465"/>
      <c r="B61" s="1465"/>
      <c r="C61" s="1465"/>
      <c r="D61" s="1465"/>
      <c r="E61" s="1465"/>
      <c r="F61" s="1465"/>
      <c r="G61" s="1465"/>
      <c r="H61" s="1467" t="s">
        <v>1507</v>
      </c>
      <c r="I61" s="1468" t="s">
        <v>1508</v>
      </c>
    </row>
    <row r="62" spans="1:9" ht="24.95" customHeight="1" x14ac:dyDescent="0.15">
      <c r="A62" s="1465"/>
      <c r="B62" s="1465"/>
      <c r="C62" s="1465"/>
      <c r="D62" s="1465"/>
      <c r="E62" s="1465"/>
      <c r="F62" s="1465"/>
      <c r="G62" s="1465"/>
      <c r="H62" s="1467" t="s">
        <v>1516</v>
      </c>
      <c r="I62" s="1468" t="s">
        <v>1517</v>
      </c>
    </row>
    <row r="63" spans="1:9" ht="24.95" customHeight="1" x14ac:dyDescent="0.15">
      <c r="A63" s="1465"/>
      <c r="B63" s="1465"/>
      <c r="C63" s="1465"/>
      <c r="D63" s="1465"/>
      <c r="E63" s="1465"/>
      <c r="F63" s="1465"/>
      <c r="G63" s="1465"/>
      <c r="H63" s="1467" t="s">
        <v>1528</v>
      </c>
      <c r="I63" s="1468" t="s">
        <v>1529</v>
      </c>
    </row>
    <row r="64" spans="1:9" ht="24.95" customHeight="1" x14ac:dyDescent="0.15">
      <c r="A64" s="1465"/>
      <c r="B64" s="1465"/>
      <c r="C64" s="1465"/>
      <c r="D64" s="1465"/>
      <c r="E64" s="1465"/>
      <c r="F64" s="1465"/>
      <c r="G64" s="1465"/>
      <c r="H64" s="1467" t="s">
        <v>1537</v>
      </c>
      <c r="I64" s="1468" t="s">
        <v>1538</v>
      </c>
    </row>
    <row r="65" spans="1:9" ht="24.95" customHeight="1" x14ac:dyDescent="0.15">
      <c r="A65" s="1465"/>
      <c r="B65" s="1465"/>
      <c r="C65" s="1465"/>
      <c r="D65" s="1465"/>
      <c r="E65" s="1465"/>
      <c r="F65" s="1465"/>
      <c r="G65" s="1465"/>
      <c r="H65" s="1467" t="s">
        <v>1547</v>
      </c>
      <c r="I65" s="1468" t="s">
        <v>1550</v>
      </c>
    </row>
    <row r="66" spans="1:9" ht="24.95" customHeight="1" x14ac:dyDescent="0.15">
      <c r="A66" s="1465"/>
      <c r="B66" s="1465"/>
      <c r="C66" s="1465"/>
      <c r="D66" s="1465"/>
      <c r="E66" s="1465"/>
      <c r="F66" s="1465"/>
      <c r="G66" s="1465"/>
      <c r="H66" s="1467" t="s">
        <v>1559</v>
      </c>
      <c r="I66" s="1468" t="s">
        <v>1560</v>
      </c>
    </row>
    <row r="67" spans="1:9" ht="24.95" customHeight="1" x14ac:dyDescent="0.15">
      <c r="A67" s="1465"/>
      <c r="B67" s="1465"/>
      <c r="C67" s="1465"/>
      <c r="D67" s="1465"/>
      <c r="E67" s="1465"/>
      <c r="F67" s="1465"/>
      <c r="G67" s="1465"/>
      <c r="H67" s="1467" t="s">
        <v>1566</v>
      </c>
      <c r="I67" s="1468" t="s">
        <v>1567</v>
      </c>
    </row>
    <row r="68" spans="1:9" ht="24.95" customHeight="1" x14ac:dyDescent="0.15">
      <c r="A68" s="1465"/>
      <c r="B68" s="1465"/>
      <c r="C68" s="1465"/>
      <c r="D68" s="1465"/>
      <c r="E68" s="1465"/>
      <c r="F68" s="1465"/>
      <c r="G68" s="1465"/>
      <c r="H68" s="1467" t="s">
        <v>1577</v>
      </c>
      <c r="I68" s="1468" t="s">
        <v>1578</v>
      </c>
    </row>
    <row r="69" spans="1:9" ht="24.95" customHeight="1" x14ac:dyDescent="0.15">
      <c r="A69" s="1465"/>
      <c r="B69" s="1465"/>
      <c r="C69" s="1465"/>
      <c r="D69" s="1465"/>
      <c r="E69" s="1465"/>
      <c r="F69" s="1465"/>
      <c r="G69" s="1465"/>
      <c r="H69" s="1467" t="s">
        <v>1584</v>
      </c>
      <c r="I69" s="1468" t="s">
        <v>1585</v>
      </c>
    </row>
    <row r="70" spans="1:9" ht="24.95" customHeight="1" x14ac:dyDescent="0.15">
      <c r="A70" s="1465"/>
      <c r="B70" s="1465"/>
      <c r="C70" s="1465"/>
      <c r="D70" s="1465"/>
      <c r="E70" s="1465"/>
      <c r="F70" s="1465"/>
      <c r="G70" s="1465"/>
      <c r="H70" s="1467" t="s">
        <v>1596</v>
      </c>
      <c r="I70" s="1468" t="s">
        <v>1597</v>
      </c>
    </row>
    <row r="71" spans="1:9" ht="24.95" customHeight="1" x14ac:dyDescent="0.15">
      <c r="A71" s="1465"/>
      <c r="B71" s="1465"/>
      <c r="C71" s="1465"/>
      <c r="D71" s="1465"/>
      <c r="E71" s="1465"/>
      <c r="F71" s="1465"/>
      <c r="G71" s="1465"/>
      <c r="H71" s="1467" t="s">
        <v>1605</v>
      </c>
      <c r="I71" s="1468" t="s">
        <v>1606</v>
      </c>
    </row>
    <row r="72" spans="1:9" ht="24.95" customHeight="1" x14ac:dyDescent="0.15">
      <c r="A72" s="1465"/>
      <c r="B72" s="1465"/>
      <c r="C72" s="1465"/>
      <c r="D72" s="1465"/>
      <c r="E72" s="1465"/>
      <c r="F72" s="1465"/>
      <c r="G72" s="1465"/>
      <c r="H72" s="1467" t="s">
        <v>1612</v>
      </c>
      <c r="I72" s="1468" t="s">
        <v>1615</v>
      </c>
    </row>
    <row r="73" spans="1:9" ht="24.95" customHeight="1" x14ac:dyDescent="0.15">
      <c r="A73" s="1465"/>
      <c r="B73" s="1465"/>
      <c r="C73" s="1465"/>
      <c r="D73" s="1465"/>
      <c r="E73" s="1465"/>
      <c r="F73" s="1465"/>
      <c r="G73" s="1465"/>
      <c r="H73" s="1467" t="s">
        <v>1623</v>
      </c>
      <c r="I73" s="1468" t="s">
        <v>1624</v>
      </c>
    </row>
    <row r="74" spans="1:9" ht="24.95" customHeight="1" x14ac:dyDescent="0.15">
      <c r="A74" s="1465"/>
      <c r="B74" s="1465"/>
      <c r="C74" s="1465"/>
      <c r="D74" s="1465"/>
      <c r="E74" s="1465"/>
      <c r="F74" s="1465"/>
      <c r="G74" s="1465"/>
      <c r="H74" s="1467" t="s">
        <v>1632</v>
      </c>
      <c r="I74" s="1468" t="s">
        <v>1633</v>
      </c>
    </row>
    <row r="75" spans="1:9" ht="24.95" customHeight="1" x14ac:dyDescent="0.15">
      <c r="A75" s="1465"/>
      <c r="B75" s="1465"/>
      <c r="C75" s="1465"/>
      <c r="D75" s="1465"/>
      <c r="E75" s="1465"/>
      <c r="F75" s="1465"/>
      <c r="G75" s="1465"/>
      <c r="H75" s="1467" t="s">
        <v>1642</v>
      </c>
      <c r="I75" s="1468" t="s">
        <v>1643</v>
      </c>
    </row>
    <row r="76" spans="1:9" ht="24.95" customHeight="1" x14ac:dyDescent="0.15">
      <c r="A76" s="1465"/>
      <c r="B76" s="1465"/>
      <c r="C76" s="1465"/>
      <c r="D76" s="1465"/>
      <c r="E76" s="1465"/>
      <c r="F76" s="1465"/>
      <c r="G76" s="1465"/>
      <c r="H76" s="1467" t="s">
        <v>1655</v>
      </c>
      <c r="I76" s="1468" t="s">
        <v>1656</v>
      </c>
    </row>
    <row r="77" spans="1:9" ht="24.95" customHeight="1" x14ac:dyDescent="0.15">
      <c r="A77" s="1465"/>
      <c r="B77" s="1465"/>
      <c r="C77" s="1465"/>
      <c r="D77" s="1465"/>
      <c r="E77" s="1465"/>
      <c r="F77" s="1465"/>
      <c r="G77" s="1465"/>
      <c r="H77" s="1467" t="s">
        <v>1661</v>
      </c>
      <c r="I77" s="1468" t="s">
        <v>1662</v>
      </c>
    </row>
    <row r="78" spans="1:9" ht="24.95" customHeight="1" x14ac:dyDescent="0.15">
      <c r="A78" s="1465"/>
      <c r="B78" s="1465"/>
      <c r="C78" s="1465"/>
      <c r="D78" s="1465"/>
      <c r="E78" s="1465"/>
      <c r="F78" s="1465"/>
      <c r="G78" s="1465"/>
      <c r="H78" s="1467" t="s">
        <v>1670</v>
      </c>
      <c r="I78" s="1468" t="s">
        <v>1671</v>
      </c>
    </row>
    <row r="79" spans="1:9" ht="24.95" customHeight="1" x14ac:dyDescent="0.15">
      <c r="A79" s="1465"/>
      <c r="B79" s="1465"/>
      <c r="C79" s="1465"/>
      <c r="D79" s="1465"/>
      <c r="E79" s="1465"/>
      <c r="F79" s="1465"/>
      <c r="G79" s="1465"/>
      <c r="H79" s="1467" t="s">
        <v>1679</v>
      </c>
      <c r="I79" s="1468" t="s">
        <v>1680</v>
      </c>
    </row>
    <row r="80" spans="1:9" ht="24.95" customHeight="1" x14ac:dyDescent="0.15">
      <c r="A80" s="1465"/>
      <c r="B80" s="1465"/>
      <c r="C80" s="1465"/>
      <c r="D80" s="1465"/>
      <c r="E80" s="1465"/>
      <c r="F80" s="1465"/>
      <c r="G80" s="1465"/>
      <c r="H80" s="1467" t="s">
        <v>1687</v>
      </c>
      <c r="I80" s="1468" t="s">
        <v>1688</v>
      </c>
    </row>
    <row r="81" spans="1:9" ht="24.95" customHeight="1" x14ac:dyDescent="0.15">
      <c r="A81" s="1465"/>
      <c r="B81" s="1465"/>
      <c r="C81" s="1465"/>
      <c r="D81" s="1465"/>
      <c r="E81" s="1465"/>
      <c r="F81" s="1465"/>
      <c r="G81" s="1465"/>
      <c r="H81" s="1467" t="s">
        <v>1693</v>
      </c>
      <c r="I81" s="1468" t="s">
        <v>1694</v>
      </c>
    </row>
    <row r="82" spans="1:9" ht="24.95" customHeight="1" x14ac:dyDescent="0.15">
      <c r="A82" s="1465"/>
      <c r="B82" s="1465"/>
      <c r="C82" s="1465"/>
      <c r="D82" s="1465"/>
      <c r="E82" s="1465"/>
      <c r="F82" s="1465"/>
      <c r="G82" s="1465"/>
      <c r="H82" s="1467" t="s">
        <v>1702</v>
      </c>
      <c r="I82" s="1468" t="s">
        <v>1703</v>
      </c>
    </row>
    <row r="83" spans="1:9" ht="24.95" customHeight="1" x14ac:dyDescent="0.15">
      <c r="A83" s="1465"/>
      <c r="B83" s="1465"/>
      <c r="C83" s="1465"/>
      <c r="D83" s="1465"/>
      <c r="E83" s="1465"/>
      <c r="F83" s="1465"/>
      <c r="G83" s="1465"/>
      <c r="H83" s="1467" t="s">
        <v>1711</v>
      </c>
      <c r="I83" s="1468" t="s">
        <v>1712</v>
      </c>
    </row>
    <row r="84" spans="1:9" ht="24.95" customHeight="1" x14ac:dyDescent="0.15">
      <c r="A84" s="1465"/>
      <c r="B84" s="1465"/>
      <c r="C84" s="1465"/>
      <c r="D84" s="1465"/>
      <c r="E84" s="1465"/>
      <c r="F84" s="1465"/>
      <c r="G84" s="1465"/>
      <c r="H84" s="1467" t="s">
        <v>1722</v>
      </c>
      <c r="I84" s="1468" t="s">
        <v>1723</v>
      </c>
    </row>
    <row r="85" spans="1:9" ht="24.95" customHeight="1" x14ac:dyDescent="0.15">
      <c r="A85" s="1465"/>
      <c r="B85" s="1465"/>
      <c r="C85" s="1465"/>
      <c r="D85" s="1465"/>
      <c r="E85" s="1465"/>
      <c r="F85" s="1465"/>
      <c r="G85" s="1465"/>
      <c r="H85" s="1467" t="s">
        <v>1736</v>
      </c>
      <c r="I85" s="1468" t="s">
        <v>1737</v>
      </c>
    </row>
    <row r="86" spans="1:9" ht="24.95" customHeight="1" x14ac:dyDescent="0.15">
      <c r="A86" s="1465"/>
      <c r="B86" s="1465"/>
      <c r="C86" s="1465"/>
      <c r="D86" s="1465"/>
      <c r="E86" s="1465"/>
      <c r="F86" s="1465"/>
      <c r="G86" s="1465"/>
      <c r="H86" s="1467" t="s">
        <v>1746</v>
      </c>
      <c r="I86" s="1468" t="s">
        <v>1747</v>
      </c>
    </row>
    <row r="87" spans="1:9" ht="24.95" customHeight="1" x14ac:dyDescent="0.15">
      <c r="A87" s="1465"/>
      <c r="B87" s="1465"/>
      <c r="C87" s="1465"/>
      <c r="D87" s="1465"/>
      <c r="E87" s="1465"/>
      <c r="F87" s="1465"/>
      <c r="G87" s="1465"/>
      <c r="H87" s="1467" t="s">
        <v>1754</v>
      </c>
      <c r="I87" s="1468" t="s">
        <v>1755</v>
      </c>
    </row>
    <row r="88" spans="1:9" ht="24.95" customHeight="1" x14ac:dyDescent="0.15">
      <c r="A88" s="1465"/>
      <c r="B88" s="1465"/>
      <c r="C88" s="1465"/>
      <c r="D88" s="1465"/>
      <c r="E88" s="1465"/>
      <c r="F88" s="1465"/>
      <c r="G88" s="1465"/>
      <c r="H88" s="1467" t="s">
        <v>1761</v>
      </c>
      <c r="I88" s="1468" t="s">
        <v>1762</v>
      </c>
    </row>
    <row r="89" spans="1:9" ht="24.95" customHeight="1" x14ac:dyDescent="0.15">
      <c r="A89" s="1465"/>
      <c r="B89" s="1465"/>
      <c r="C89" s="1465"/>
      <c r="D89" s="1465"/>
      <c r="E89" s="1465"/>
      <c r="F89" s="1465"/>
      <c r="G89" s="1465"/>
      <c r="H89" s="1467" t="s">
        <v>1769</v>
      </c>
      <c r="I89" s="1468" t="s">
        <v>1770</v>
      </c>
    </row>
    <row r="90" spans="1:9" ht="24.95" customHeight="1" x14ac:dyDescent="0.15">
      <c r="A90" s="1465"/>
      <c r="B90" s="1465"/>
      <c r="C90" s="1465"/>
      <c r="D90" s="1465"/>
      <c r="E90" s="1465"/>
      <c r="F90" s="1465"/>
      <c r="G90" s="1465"/>
      <c r="H90" s="1467" t="s">
        <v>1776</v>
      </c>
      <c r="I90" s="1468" t="s">
        <v>1777</v>
      </c>
    </row>
    <row r="91" spans="1:9" ht="24.95" customHeight="1" x14ac:dyDescent="0.15">
      <c r="A91" s="1465"/>
      <c r="B91" s="1465"/>
      <c r="C91" s="1465"/>
      <c r="D91" s="1465"/>
      <c r="E91" s="1465"/>
      <c r="F91" s="1465"/>
      <c r="G91" s="1465"/>
      <c r="H91" s="1467" t="s">
        <v>1784</v>
      </c>
      <c r="I91" s="1468" t="s">
        <v>1785</v>
      </c>
    </row>
    <row r="92" spans="1:9" ht="24.95" customHeight="1" x14ac:dyDescent="0.15">
      <c r="A92" s="1465"/>
      <c r="B92" s="1465"/>
      <c r="C92" s="1465"/>
      <c r="D92" s="1465"/>
      <c r="E92" s="1465"/>
      <c r="F92" s="1465"/>
      <c r="G92" s="1465"/>
      <c r="H92" s="1467" t="s">
        <v>1791</v>
      </c>
      <c r="I92" s="1468" t="s">
        <v>1792</v>
      </c>
    </row>
    <row r="93" spans="1:9" ht="24.95" customHeight="1" x14ac:dyDescent="0.15">
      <c r="A93" s="1465"/>
      <c r="B93" s="1465"/>
      <c r="C93" s="1465"/>
      <c r="D93" s="1465"/>
      <c r="E93" s="1465"/>
      <c r="F93" s="1465"/>
      <c r="G93" s="1465"/>
      <c r="H93" s="1467" t="s">
        <v>1801</v>
      </c>
      <c r="I93" s="1468" t="s">
        <v>1802</v>
      </c>
    </row>
    <row r="94" spans="1:9" ht="24.95" customHeight="1" x14ac:dyDescent="0.15">
      <c r="A94" s="1465"/>
      <c r="B94" s="1465"/>
      <c r="C94" s="1465"/>
      <c r="D94" s="1465"/>
      <c r="E94" s="1465"/>
      <c r="F94" s="1465"/>
      <c r="G94" s="1465"/>
      <c r="H94" s="1467" t="s">
        <v>1811</v>
      </c>
      <c r="I94" s="1468" t="s">
        <v>1814</v>
      </c>
    </row>
    <row r="95" spans="1:9" ht="24.95" customHeight="1" x14ac:dyDescent="0.15">
      <c r="A95" s="1465"/>
      <c r="B95" s="1465"/>
      <c r="C95" s="1465"/>
      <c r="D95" s="1465"/>
      <c r="E95" s="1465"/>
      <c r="F95" s="1465"/>
      <c r="G95" s="1465"/>
      <c r="H95" s="1467" t="s">
        <v>1820</v>
      </c>
      <c r="I95" s="1468" t="s">
        <v>1821</v>
      </c>
    </row>
    <row r="96" spans="1:9" ht="24.95" customHeight="1" x14ac:dyDescent="0.15">
      <c r="A96" s="1465"/>
      <c r="B96" s="1465"/>
      <c r="C96" s="1465"/>
      <c r="D96" s="1465"/>
      <c r="E96" s="1465"/>
      <c r="F96" s="1465"/>
      <c r="G96" s="1465"/>
      <c r="H96" s="1467" t="s">
        <v>1828</v>
      </c>
      <c r="I96" s="1468" t="s">
        <v>1829</v>
      </c>
    </row>
    <row r="97" spans="1:9" ht="24.95" customHeight="1" x14ac:dyDescent="0.15">
      <c r="A97" s="1465"/>
      <c r="B97" s="1465"/>
      <c r="C97" s="1465"/>
      <c r="D97" s="1465"/>
      <c r="E97" s="1465"/>
      <c r="F97" s="1465"/>
      <c r="G97" s="1465"/>
      <c r="H97" s="1467" t="s">
        <v>1836</v>
      </c>
      <c r="I97" s="1468" t="s">
        <v>1839</v>
      </c>
    </row>
    <row r="98" spans="1:9" ht="24.95" customHeight="1" x14ac:dyDescent="0.15">
      <c r="A98" s="1465"/>
      <c r="B98" s="1465"/>
      <c r="C98" s="1465"/>
      <c r="D98" s="1465"/>
      <c r="E98" s="1465"/>
      <c r="F98" s="1465"/>
      <c r="G98" s="1465"/>
      <c r="H98" s="1467" t="s">
        <v>1855</v>
      </c>
      <c r="I98" s="1468" t="s">
        <v>1856</v>
      </c>
    </row>
    <row r="99" spans="1:9" ht="24.95" customHeight="1" x14ac:dyDescent="0.15">
      <c r="A99" s="1465"/>
      <c r="B99" s="1465"/>
      <c r="C99" s="1465"/>
      <c r="D99" s="1465"/>
      <c r="E99" s="1465"/>
      <c r="F99" s="1465"/>
      <c r="G99" s="1465"/>
      <c r="H99" s="1467" t="s">
        <v>1868</v>
      </c>
      <c r="I99" s="1468" t="s">
        <v>1869</v>
      </c>
    </row>
    <row r="100" spans="1:9" ht="24.95" customHeight="1" x14ac:dyDescent="0.15">
      <c r="A100" s="1465"/>
      <c r="B100" s="1465"/>
      <c r="C100" s="1465"/>
      <c r="D100" s="1465"/>
      <c r="E100" s="1465"/>
      <c r="F100" s="1465"/>
      <c r="G100" s="1465"/>
      <c r="H100" s="1467" t="s">
        <v>1874</v>
      </c>
      <c r="I100" s="1468" t="s">
        <v>1875</v>
      </c>
    </row>
    <row r="101" spans="1:9" ht="24.95" customHeight="1" x14ac:dyDescent="0.15">
      <c r="A101" s="1465"/>
      <c r="B101" s="1465"/>
      <c r="C101" s="1465"/>
      <c r="D101" s="1465"/>
      <c r="E101" s="1465"/>
      <c r="F101" s="1465"/>
      <c r="G101" s="1465"/>
      <c r="H101" s="1467" t="s">
        <v>1881</v>
      </c>
      <c r="I101" s="1468" t="s">
        <v>1882</v>
      </c>
    </row>
    <row r="102" spans="1:9" ht="24.95" customHeight="1" x14ac:dyDescent="0.15">
      <c r="A102" s="1465"/>
      <c r="B102" s="1465"/>
      <c r="C102" s="1465"/>
      <c r="D102" s="1465"/>
      <c r="E102" s="1465"/>
      <c r="F102" s="1465"/>
      <c r="G102" s="1465"/>
      <c r="H102" s="1467" t="s">
        <v>1890</v>
      </c>
      <c r="I102" s="1468" t="s">
        <v>1891</v>
      </c>
    </row>
    <row r="103" spans="1:9" ht="24.95" customHeight="1" x14ac:dyDescent="0.15">
      <c r="A103" s="1465"/>
      <c r="B103" s="1465"/>
      <c r="C103" s="1465"/>
      <c r="D103" s="1465"/>
      <c r="E103" s="1465"/>
      <c r="F103" s="1465"/>
      <c r="G103" s="1465"/>
      <c r="H103" s="1467" t="s">
        <v>1903</v>
      </c>
      <c r="I103" s="1468" t="s">
        <v>1904</v>
      </c>
    </row>
    <row r="104" spans="1:9" ht="24.95" customHeight="1" x14ac:dyDescent="0.15">
      <c r="A104" s="1465"/>
      <c r="B104" s="1465"/>
      <c r="C104" s="1465"/>
      <c r="D104" s="1465"/>
      <c r="E104" s="1465"/>
      <c r="F104" s="1465"/>
      <c r="G104" s="1465"/>
      <c r="H104" s="1467" t="s">
        <v>1912</v>
      </c>
      <c r="I104" s="1468" t="s">
        <v>1913</v>
      </c>
    </row>
    <row r="105" spans="1:9" ht="24.95" customHeight="1" x14ac:dyDescent="0.15">
      <c r="A105" s="1465"/>
      <c r="B105" s="1465"/>
      <c r="C105" s="1465"/>
      <c r="D105" s="1465"/>
      <c r="E105" s="1465"/>
      <c r="F105" s="1465"/>
      <c r="G105" s="1465"/>
      <c r="H105" s="1467" t="s">
        <v>1926</v>
      </c>
      <c r="I105" s="1468" t="s">
        <v>1927</v>
      </c>
    </row>
    <row r="106" spans="1:9" ht="24.95" customHeight="1" x14ac:dyDescent="0.15">
      <c r="A106" s="1465"/>
      <c r="B106" s="1465"/>
      <c r="C106" s="1465"/>
      <c r="D106" s="1465"/>
      <c r="E106" s="1465"/>
      <c r="F106" s="1465"/>
      <c r="G106" s="1465"/>
      <c r="H106" s="1467" t="s">
        <v>1933</v>
      </c>
      <c r="I106" s="1468" t="s">
        <v>1934</v>
      </c>
    </row>
    <row r="107" spans="1:9" ht="24.95" customHeight="1" x14ac:dyDescent="0.15">
      <c r="A107" s="1465"/>
      <c r="B107" s="1465"/>
      <c r="C107" s="1465"/>
      <c r="D107" s="1465"/>
      <c r="E107" s="1465"/>
      <c r="F107" s="1465"/>
      <c r="G107" s="1465"/>
      <c r="H107" s="1467" t="s">
        <v>1945</v>
      </c>
      <c r="I107" s="1468" t="s">
        <v>1946</v>
      </c>
    </row>
    <row r="108" spans="1:9" ht="24.95" customHeight="1" x14ac:dyDescent="0.15">
      <c r="A108" s="1465"/>
      <c r="B108" s="1465"/>
      <c r="C108" s="1465"/>
      <c r="D108" s="1465"/>
      <c r="E108" s="1465"/>
      <c r="F108" s="1465"/>
      <c r="G108" s="1465"/>
      <c r="H108" s="1467" t="s">
        <v>1954</v>
      </c>
      <c r="I108" s="1468" t="s">
        <v>1955</v>
      </c>
    </row>
    <row r="109" spans="1:9" ht="24.95" customHeight="1" x14ac:dyDescent="0.15">
      <c r="A109" s="1465"/>
      <c r="B109" s="1465"/>
      <c r="C109" s="1465"/>
      <c r="D109" s="1465"/>
      <c r="E109" s="1465"/>
      <c r="F109" s="1465"/>
      <c r="G109" s="1465"/>
      <c r="H109" s="1467" t="s">
        <v>1962</v>
      </c>
      <c r="I109" s="1468" t="s">
        <v>1963</v>
      </c>
    </row>
    <row r="110" spans="1:9" ht="24.95" customHeight="1" x14ac:dyDescent="0.15">
      <c r="A110" s="1465"/>
      <c r="B110" s="1465"/>
      <c r="C110" s="1465"/>
      <c r="D110" s="1465"/>
      <c r="E110" s="1465"/>
      <c r="F110" s="1465"/>
      <c r="G110" s="1465"/>
      <c r="H110" s="1467" t="s">
        <v>1971</v>
      </c>
      <c r="I110" s="1468" t="s">
        <v>1972</v>
      </c>
    </row>
    <row r="111" spans="1:9" ht="24.95" customHeight="1" x14ac:dyDescent="0.15">
      <c r="A111" s="1465"/>
      <c r="B111" s="1465"/>
      <c r="C111" s="1465"/>
      <c r="D111" s="1465"/>
      <c r="E111" s="1465"/>
      <c r="F111" s="1465"/>
      <c r="G111" s="1465"/>
      <c r="H111" s="1467" t="s">
        <v>1978</v>
      </c>
      <c r="I111" s="1468" t="s">
        <v>1979</v>
      </c>
    </row>
    <row r="112" spans="1:9" ht="24.95" customHeight="1" x14ac:dyDescent="0.15">
      <c r="A112" s="1465"/>
      <c r="B112" s="1465"/>
      <c r="C112" s="1465"/>
      <c r="D112" s="1465"/>
      <c r="E112" s="1465"/>
      <c r="F112" s="1465"/>
      <c r="G112" s="1465"/>
      <c r="H112" s="1467" t="s">
        <v>1988</v>
      </c>
      <c r="I112" s="1468" t="s">
        <v>1989</v>
      </c>
    </row>
    <row r="113" spans="1:9" ht="24.95" customHeight="1" x14ac:dyDescent="0.15">
      <c r="A113" s="1465"/>
      <c r="B113" s="1465"/>
      <c r="C113" s="1465"/>
      <c r="D113" s="1465"/>
      <c r="E113" s="1465"/>
      <c r="F113" s="1465"/>
      <c r="G113" s="1465"/>
      <c r="H113" s="1467" t="s">
        <v>1994</v>
      </c>
      <c r="I113" s="1468" t="s">
        <v>1995</v>
      </c>
    </row>
    <row r="114" spans="1:9" ht="24.95" customHeight="1" x14ac:dyDescent="0.15">
      <c r="A114" s="1465"/>
      <c r="B114" s="1465"/>
      <c r="C114" s="1465"/>
      <c r="D114" s="1465"/>
      <c r="E114" s="1465"/>
      <c r="F114" s="1465"/>
      <c r="G114" s="1465"/>
      <c r="H114" s="1467" t="s">
        <v>1999</v>
      </c>
      <c r="I114" s="1468" t="s">
        <v>2000</v>
      </c>
    </row>
    <row r="115" spans="1:9" ht="24.95" customHeight="1" x14ac:dyDescent="0.15">
      <c r="A115" s="1465"/>
      <c r="B115" s="1465"/>
      <c r="C115" s="1465"/>
      <c r="D115" s="1465"/>
      <c r="E115" s="1465"/>
      <c r="F115" s="1465"/>
      <c r="G115" s="1465"/>
      <c r="H115" s="1467" t="s">
        <v>2004</v>
      </c>
      <c r="I115" s="1468" t="s">
        <v>2005</v>
      </c>
    </row>
    <row r="116" spans="1:9" ht="24.95" customHeight="1" x14ac:dyDescent="0.15">
      <c r="A116" s="1465"/>
      <c r="B116" s="1465"/>
      <c r="C116" s="1465"/>
      <c r="D116" s="1465"/>
      <c r="E116" s="1465"/>
      <c r="F116" s="1465"/>
      <c r="G116" s="1465"/>
      <c r="H116" s="1467" t="s">
        <v>2014</v>
      </c>
      <c r="I116" s="1468" t="s">
        <v>2015</v>
      </c>
    </row>
    <row r="117" spans="1:9" ht="24.95" customHeight="1" x14ac:dyDescent="0.15">
      <c r="A117" s="1465"/>
      <c r="B117" s="1465"/>
      <c r="C117" s="1465"/>
      <c r="D117" s="1465"/>
      <c r="E117" s="1465"/>
      <c r="F117" s="1465"/>
      <c r="G117" s="1465"/>
      <c r="H117" s="1467" t="s">
        <v>2020</v>
      </c>
      <c r="I117" s="1468" t="s">
        <v>2021</v>
      </c>
    </row>
    <row r="118" spans="1:9" ht="24.95" customHeight="1" x14ac:dyDescent="0.15">
      <c r="A118" s="1465"/>
      <c r="B118" s="1465"/>
      <c r="C118" s="1465"/>
      <c r="D118" s="1465"/>
      <c r="E118" s="1465"/>
      <c r="F118" s="1465"/>
      <c r="G118" s="1465"/>
      <c r="H118" s="1467" t="s">
        <v>2027</v>
      </c>
      <c r="I118" s="1468" t="s">
        <v>2028</v>
      </c>
    </row>
    <row r="119" spans="1:9" ht="24.95" customHeight="1" x14ac:dyDescent="0.15">
      <c r="A119" s="1465"/>
      <c r="B119" s="1465"/>
      <c r="C119" s="1465"/>
      <c r="D119" s="1465"/>
      <c r="E119" s="1465"/>
      <c r="F119" s="1465"/>
      <c r="G119" s="1465"/>
      <c r="H119" s="1467" t="s">
        <v>2037</v>
      </c>
      <c r="I119" s="1468" t="s">
        <v>2038</v>
      </c>
    </row>
    <row r="120" spans="1:9" ht="24.95" customHeight="1" x14ac:dyDescent="0.15">
      <c r="A120" s="1465"/>
      <c r="B120" s="1465"/>
      <c r="C120" s="1465"/>
      <c r="D120" s="1465"/>
      <c r="E120" s="1465"/>
      <c r="F120" s="1465"/>
      <c r="G120" s="1465"/>
      <c r="H120" s="1467" t="s">
        <v>2044</v>
      </c>
      <c r="I120" s="1468" t="s">
        <v>2045</v>
      </c>
    </row>
    <row r="121" spans="1:9" ht="24.95" customHeight="1" x14ac:dyDescent="0.15">
      <c r="A121" s="1465"/>
      <c r="B121" s="1465"/>
      <c r="C121" s="1465"/>
      <c r="D121" s="1465"/>
      <c r="E121" s="1465"/>
      <c r="F121" s="1465"/>
      <c r="G121" s="1465"/>
      <c r="H121" s="1467" t="s">
        <v>2050</v>
      </c>
      <c r="I121" s="1468" t="s">
        <v>2051</v>
      </c>
    </row>
    <row r="122" spans="1:9" ht="24.95" customHeight="1" x14ac:dyDescent="0.15">
      <c r="A122" s="1465"/>
      <c r="B122" s="1465"/>
      <c r="C122" s="1465"/>
      <c r="D122" s="1465"/>
      <c r="E122" s="1465"/>
      <c r="F122" s="1465"/>
      <c r="G122" s="1465"/>
      <c r="H122" s="1467" t="s">
        <v>2056</v>
      </c>
      <c r="I122" s="1468" t="s">
        <v>2057</v>
      </c>
    </row>
    <row r="123" spans="1:9" ht="24.95" customHeight="1" x14ac:dyDescent="0.15">
      <c r="A123" s="1465"/>
      <c r="B123" s="1465"/>
      <c r="C123" s="1465"/>
      <c r="D123" s="1465"/>
      <c r="E123" s="1465"/>
      <c r="F123" s="1465"/>
      <c r="G123" s="1465"/>
      <c r="H123" s="1467" t="s">
        <v>2063</v>
      </c>
      <c r="I123" s="1468" t="s">
        <v>2064</v>
      </c>
    </row>
    <row r="124" spans="1:9" ht="24.95" customHeight="1" x14ac:dyDescent="0.15">
      <c r="A124" s="1465"/>
      <c r="B124" s="1465"/>
      <c r="C124" s="1465"/>
      <c r="D124" s="1465"/>
      <c r="E124" s="1465"/>
      <c r="F124" s="1465"/>
      <c r="G124" s="1465"/>
      <c r="H124" s="1467" t="s">
        <v>2072</v>
      </c>
      <c r="I124" s="1468" t="s">
        <v>2076</v>
      </c>
    </row>
    <row r="125" spans="1:9" ht="24.95" customHeight="1" x14ac:dyDescent="0.15">
      <c r="A125" s="1465"/>
      <c r="B125" s="1465"/>
      <c r="C125" s="1465"/>
      <c r="D125" s="1465"/>
      <c r="E125" s="1465"/>
      <c r="F125" s="1465"/>
      <c r="G125" s="1465"/>
      <c r="H125" s="1467" t="s">
        <v>2081</v>
      </c>
      <c r="I125" s="1468" t="s">
        <v>2082</v>
      </c>
    </row>
    <row r="126" spans="1:9" ht="24.95" customHeight="1" x14ac:dyDescent="0.15">
      <c r="A126" s="1465"/>
      <c r="B126" s="1465"/>
      <c r="C126" s="1465"/>
      <c r="D126" s="1465"/>
      <c r="E126" s="1465"/>
      <c r="F126" s="1465"/>
      <c r="G126" s="1465"/>
      <c r="H126" s="1467" t="s">
        <v>2088</v>
      </c>
      <c r="I126" s="1468" t="s">
        <v>2089</v>
      </c>
    </row>
    <row r="127" spans="1:9" ht="24.95" customHeight="1" x14ac:dyDescent="0.15">
      <c r="A127" s="1465"/>
      <c r="B127" s="1465"/>
      <c r="C127" s="1465"/>
      <c r="D127" s="1465"/>
      <c r="E127" s="1465"/>
      <c r="F127" s="1465"/>
      <c r="G127" s="1465"/>
      <c r="H127" s="1467" t="s">
        <v>2095</v>
      </c>
      <c r="I127" s="1468" t="s">
        <v>2096</v>
      </c>
    </row>
    <row r="128" spans="1:9" ht="24.95" customHeight="1" x14ac:dyDescent="0.15">
      <c r="A128" s="1465"/>
      <c r="B128" s="1465"/>
      <c r="C128" s="1465"/>
      <c r="D128" s="1465"/>
      <c r="E128" s="1465"/>
      <c r="F128" s="1465"/>
      <c r="G128" s="1465"/>
      <c r="H128" s="1467" t="s">
        <v>2102</v>
      </c>
      <c r="I128" s="1468" t="s">
        <v>2103</v>
      </c>
    </row>
    <row r="129" spans="1:9" ht="24.95" customHeight="1" x14ac:dyDescent="0.15">
      <c r="A129" s="1465"/>
      <c r="B129" s="1465"/>
      <c r="C129" s="1465"/>
      <c r="D129" s="1465"/>
      <c r="E129" s="1465"/>
      <c r="F129" s="1465"/>
      <c r="G129" s="1465"/>
      <c r="H129" s="1467" t="s">
        <v>2107</v>
      </c>
      <c r="I129" s="1468" t="s">
        <v>2108</v>
      </c>
    </row>
    <row r="130" spans="1:9" ht="24.95" customHeight="1" x14ac:dyDescent="0.15">
      <c r="A130" s="1465"/>
      <c r="B130" s="1465"/>
      <c r="C130" s="1465"/>
      <c r="D130" s="1465"/>
      <c r="E130" s="1465"/>
      <c r="F130" s="1465"/>
      <c r="G130" s="1465"/>
      <c r="H130" s="1467" t="s">
        <v>2115</v>
      </c>
      <c r="I130" s="1468" t="s">
        <v>2116</v>
      </c>
    </row>
    <row r="131" spans="1:9" ht="24.95" customHeight="1" x14ac:dyDescent="0.15">
      <c r="A131" s="1465"/>
      <c r="B131" s="1465"/>
      <c r="C131" s="1465"/>
      <c r="D131" s="1465"/>
      <c r="E131" s="1465"/>
      <c r="F131" s="1465"/>
      <c r="G131" s="1465"/>
      <c r="H131" s="1467" t="s">
        <v>2123</v>
      </c>
      <c r="I131" s="1468" t="s">
        <v>2124</v>
      </c>
    </row>
    <row r="132" spans="1:9" ht="24.95" customHeight="1" x14ac:dyDescent="0.15">
      <c r="A132" s="1465"/>
      <c r="B132" s="1465"/>
      <c r="C132" s="1465"/>
      <c r="D132" s="1465"/>
      <c r="E132" s="1465"/>
      <c r="F132" s="1465"/>
      <c r="G132" s="1465"/>
      <c r="H132" s="1467" t="s">
        <v>2131</v>
      </c>
      <c r="I132" s="1468" t="s">
        <v>2133</v>
      </c>
    </row>
    <row r="133" spans="1:9" ht="24.95" customHeight="1" x14ac:dyDescent="0.15">
      <c r="A133" s="1465"/>
      <c r="B133" s="1465"/>
      <c r="C133" s="1465"/>
      <c r="D133" s="1465"/>
      <c r="E133" s="1465"/>
      <c r="F133" s="1465"/>
      <c r="G133" s="1465"/>
      <c r="H133" s="1467" t="s">
        <v>2137</v>
      </c>
      <c r="I133" s="1468" t="s">
        <v>2138</v>
      </c>
    </row>
    <row r="134" spans="1:9" ht="24.95" customHeight="1" x14ac:dyDescent="0.15">
      <c r="A134" s="1465"/>
      <c r="B134" s="1465"/>
      <c r="C134" s="1465"/>
      <c r="D134" s="1465"/>
      <c r="E134" s="1465"/>
      <c r="F134" s="1465"/>
      <c r="G134" s="1465"/>
      <c r="H134" s="1467" t="s">
        <v>2145</v>
      </c>
      <c r="I134" s="1468" t="s">
        <v>2146</v>
      </c>
    </row>
    <row r="135" spans="1:9" ht="24.95" customHeight="1" x14ac:dyDescent="0.15">
      <c r="A135" s="1465"/>
      <c r="B135" s="1465"/>
      <c r="C135" s="1465"/>
      <c r="D135" s="1465"/>
      <c r="E135" s="1465"/>
      <c r="F135" s="1465"/>
      <c r="G135" s="1465"/>
      <c r="H135" s="1467" t="s">
        <v>2152</v>
      </c>
      <c r="I135" s="1468" t="s">
        <v>2153</v>
      </c>
    </row>
    <row r="136" spans="1:9" ht="24.95" customHeight="1" x14ac:dyDescent="0.15">
      <c r="A136" s="1465"/>
      <c r="B136" s="1465"/>
      <c r="C136" s="1465"/>
      <c r="D136" s="1465"/>
      <c r="E136" s="1465"/>
      <c r="F136" s="1465"/>
      <c r="G136" s="1465"/>
      <c r="H136" s="1467" t="s">
        <v>2160</v>
      </c>
      <c r="I136" s="1468" t="s">
        <v>2161</v>
      </c>
    </row>
    <row r="137" spans="1:9" ht="24.95" customHeight="1" x14ac:dyDescent="0.15">
      <c r="A137" s="1465"/>
      <c r="B137" s="1465"/>
      <c r="C137" s="1465"/>
      <c r="D137" s="1465"/>
      <c r="E137" s="1465"/>
      <c r="F137" s="1465"/>
      <c r="G137" s="1465"/>
      <c r="H137" s="1467" t="s">
        <v>2165</v>
      </c>
      <c r="I137" s="1468" t="s">
        <v>2166</v>
      </c>
    </row>
    <row r="138" spans="1:9" ht="24.95" customHeight="1" x14ac:dyDescent="0.15">
      <c r="A138" s="1465"/>
      <c r="B138" s="1465"/>
      <c r="C138" s="1465"/>
      <c r="D138" s="1465"/>
      <c r="E138" s="1465"/>
      <c r="F138" s="1465"/>
      <c r="G138" s="1465"/>
      <c r="H138" s="1467" t="s">
        <v>2178</v>
      </c>
      <c r="I138" s="1468" t="s">
        <v>2180</v>
      </c>
    </row>
    <row r="139" spans="1:9" ht="24.95" customHeight="1" x14ac:dyDescent="0.15">
      <c r="A139" s="1465"/>
      <c r="B139" s="1465"/>
      <c r="C139" s="1465"/>
      <c r="D139" s="1465"/>
      <c r="E139" s="1465"/>
      <c r="F139" s="1465"/>
      <c r="G139" s="1465"/>
      <c r="H139" s="1467" t="s">
        <v>2187</v>
      </c>
      <c r="I139" s="1468" t="s">
        <v>2188</v>
      </c>
    </row>
    <row r="140" spans="1:9" ht="24.95" customHeight="1" x14ac:dyDescent="0.15">
      <c r="A140" s="1465"/>
      <c r="B140" s="1465"/>
      <c r="C140" s="1465"/>
      <c r="D140" s="1465"/>
      <c r="E140" s="1465"/>
      <c r="F140" s="1465"/>
      <c r="G140" s="1465"/>
      <c r="H140" s="1467" t="s">
        <v>2193</v>
      </c>
      <c r="I140" s="1468" t="s">
        <v>2194</v>
      </c>
    </row>
    <row r="141" spans="1:9" ht="24.95" customHeight="1" x14ac:dyDescent="0.15">
      <c r="A141" s="1465"/>
      <c r="B141" s="1465"/>
      <c r="C141" s="1465"/>
      <c r="D141" s="1465"/>
      <c r="E141" s="1465"/>
      <c r="F141" s="1465"/>
      <c r="G141" s="1465"/>
      <c r="H141" s="1467" t="s">
        <v>2198</v>
      </c>
      <c r="I141" s="1468" t="s">
        <v>2199</v>
      </c>
    </row>
    <row r="142" spans="1:9" ht="24.95" customHeight="1" x14ac:dyDescent="0.15">
      <c r="A142" s="1465"/>
      <c r="B142" s="1465"/>
      <c r="C142" s="1465"/>
      <c r="D142" s="1465"/>
      <c r="E142" s="1465"/>
      <c r="F142" s="1465"/>
      <c r="G142" s="1465"/>
      <c r="H142" s="1467" t="s">
        <v>2206</v>
      </c>
      <c r="I142" s="1468" t="s">
        <v>2207</v>
      </c>
    </row>
    <row r="143" spans="1:9" ht="24.95" customHeight="1" x14ac:dyDescent="0.15">
      <c r="A143" s="1465"/>
      <c r="B143" s="1465"/>
      <c r="C143" s="1465"/>
      <c r="D143" s="1465"/>
      <c r="E143" s="1465"/>
      <c r="F143" s="1465"/>
      <c r="G143" s="1465"/>
      <c r="H143" s="1467" t="s">
        <v>2215</v>
      </c>
      <c r="I143" s="1468" t="s">
        <v>2216</v>
      </c>
    </row>
    <row r="144" spans="1:9" ht="24.95" customHeight="1" x14ac:dyDescent="0.15">
      <c r="A144" s="1465"/>
      <c r="B144" s="1465"/>
      <c r="C144" s="1465"/>
      <c r="D144" s="1465"/>
      <c r="E144" s="1465"/>
      <c r="F144" s="1465"/>
      <c r="G144" s="1465"/>
      <c r="H144" s="1467" t="s">
        <v>2222</v>
      </c>
      <c r="I144" s="1468" t="s">
        <v>2223</v>
      </c>
    </row>
    <row r="145" spans="1:9" ht="24.95" customHeight="1" x14ac:dyDescent="0.15">
      <c r="A145" s="1465"/>
      <c r="B145" s="1465"/>
      <c r="C145" s="1465"/>
      <c r="D145" s="1465"/>
      <c r="E145" s="1465"/>
      <c r="F145" s="1465"/>
      <c r="G145" s="1465"/>
      <c r="H145" s="1467" t="s">
        <v>2233</v>
      </c>
      <c r="I145" s="1468" t="s">
        <v>2234</v>
      </c>
    </row>
    <row r="146" spans="1:9" ht="24.95" customHeight="1" x14ac:dyDescent="0.15">
      <c r="A146" s="1465"/>
      <c r="B146" s="1465"/>
      <c r="C146" s="1465"/>
      <c r="D146" s="1465"/>
      <c r="E146" s="1465"/>
      <c r="F146" s="1465"/>
      <c r="G146" s="1465"/>
      <c r="H146" s="1467" t="s">
        <v>2243</v>
      </c>
      <c r="I146" s="1468" t="s">
        <v>2244</v>
      </c>
    </row>
    <row r="147" spans="1:9" ht="24.95" customHeight="1" x14ac:dyDescent="0.15">
      <c r="A147" s="1465"/>
      <c r="B147" s="1465"/>
      <c r="C147" s="1465"/>
      <c r="D147" s="1465"/>
      <c r="E147" s="1465"/>
      <c r="F147" s="1465"/>
      <c r="G147" s="1465"/>
      <c r="H147" s="1467" t="s">
        <v>2248</v>
      </c>
      <c r="I147" s="1468" t="s">
        <v>2249</v>
      </c>
    </row>
    <row r="148" spans="1:9" ht="24.95" customHeight="1" x14ac:dyDescent="0.15">
      <c r="A148" s="1465"/>
      <c r="B148" s="1465"/>
      <c r="C148" s="1465"/>
      <c r="D148" s="1465"/>
      <c r="E148" s="1465"/>
      <c r="F148" s="1465"/>
      <c r="G148" s="1465"/>
      <c r="H148" s="1467" t="s">
        <v>2260</v>
      </c>
      <c r="I148" s="1468" t="s">
        <v>2261</v>
      </c>
    </row>
    <row r="149" spans="1:9" ht="24.95" customHeight="1" x14ac:dyDescent="0.15">
      <c r="A149" s="1465"/>
      <c r="B149" s="1465"/>
      <c r="C149" s="1465"/>
      <c r="D149" s="1465"/>
      <c r="E149" s="1465"/>
      <c r="F149" s="1465"/>
      <c r="G149" s="1465"/>
      <c r="H149" s="1467" t="s">
        <v>2266</v>
      </c>
      <c r="I149" s="1468" t="s">
        <v>2267</v>
      </c>
    </row>
    <row r="150" spans="1:9" ht="24.95" customHeight="1" x14ac:dyDescent="0.15">
      <c r="A150" s="1465"/>
      <c r="B150" s="1465"/>
      <c r="C150" s="1465"/>
      <c r="D150" s="1465"/>
      <c r="E150" s="1465"/>
      <c r="F150" s="1465"/>
      <c r="G150" s="1465"/>
      <c r="H150" s="1467" t="s">
        <v>2275</v>
      </c>
      <c r="I150" s="1468" t="s">
        <v>2276</v>
      </c>
    </row>
    <row r="151" spans="1:9" ht="24.95" customHeight="1" x14ac:dyDescent="0.15">
      <c r="A151" s="1465"/>
      <c r="B151" s="1465"/>
      <c r="C151" s="1465"/>
      <c r="D151" s="1465"/>
      <c r="E151" s="1465"/>
      <c r="F151" s="1465"/>
      <c r="G151" s="1465"/>
      <c r="H151" s="1467" t="s">
        <v>2280</v>
      </c>
      <c r="I151" s="1468" t="s">
        <v>2281</v>
      </c>
    </row>
    <row r="152" spans="1:9" ht="24.95" customHeight="1" x14ac:dyDescent="0.15">
      <c r="A152" s="1465"/>
      <c r="B152" s="1465"/>
      <c r="C152" s="1465"/>
      <c r="D152" s="1465"/>
      <c r="E152" s="1465"/>
      <c r="F152" s="1465"/>
      <c r="G152" s="1465"/>
      <c r="H152" s="1467" t="s">
        <v>2285</v>
      </c>
      <c r="I152" s="1468" t="s">
        <v>2286</v>
      </c>
    </row>
    <row r="153" spans="1:9" ht="24.95" customHeight="1" x14ac:dyDescent="0.15">
      <c r="A153" s="1465"/>
      <c r="B153" s="1465"/>
      <c r="C153" s="1465"/>
      <c r="D153" s="1465"/>
      <c r="E153" s="1465"/>
      <c r="F153" s="1465"/>
      <c r="G153" s="1465"/>
      <c r="H153" s="1467" t="s">
        <v>2292</v>
      </c>
      <c r="I153" s="1468" t="s">
        <v>2293</v>
      </c>
    </row>
    <row r="154" spans="1:9" ht="24.95" customHeight="1" x14ac:dyDescent="0.15">
      <c r="A154" s="1465"/>
      <c r="B154" s="1465"/>
      <c r="C154" s="1465"/>
      <c r="D154" s="1465"/>
      <c r="E154" s="1465"/>
      <c r="F154" s="1465"/>
      <c r="G154" s="1465"/>
      <c r="H154" s="1467" t="s">
        <v>2300</v>
      </c>
      <c r="I154" s="1468" t="s">
        <v>2301</v>
      </c>
    </row>
    <row r="155" spans="1:9" ht="24.95" customHeight="1" x14ac:dyDescent="0.15">
      <c r="A155" s="1465"/>
      <c r="B155" s="1465"/>
      <c r="C155" s="1465"/>
      <c r="D155" s="1465"/>
      <c r="E155" s="1465"/>
      <c r="F155" s="1465"/>
      <c r="G155" s="1465"/>
      <c r="H155" s="1467" t="s">
        <v>2314</v>
      </c>
      <c r="I155" s="1468" t="s">
        <v>2315</v>
      </c>
    </row>
    <row r="156" spans="1:9" ht="24.95" customHeight="1" x14ac:dyDescent="0.15">
      <c r="A156" s="1465"/>
      <c r="B156" s="1465"/>
      <c r="C156" s="1465"/>
      <c r="D156" s="1465"/>
      <c r="E156" s="1465"/>
      <c r="F156" s="1465"/>
      <c r="G156" s="1465"/>
      <c r="H156" s="1467" t="s">
        <v>2320</v>
      </c>
      <c r="I156" s="1468" t="s">
        <v>2321</v>
      </c>
    </row>
    <row r="157" spans="1:9" ht="24.95" customHeight="1" x14ac:dyDescent="0.15">
      <c r="A157" s="1465"/>
      <c r="B157" s="1465"/>
      <c r="C157" s="1465"/>
      <c r="D157" s="1465"/>
      <c r="E157" s="1465"/>
      <c r="F157" s="1465"/>
      <c r="G157" s="1465"/>
      <c r="H157" s="1467" t="s">
        <v>2330</v>
      </c>
      <c r="I157" s="1468" t="s">
        <v>2331</v>
      </c>
    </row>
    <row r="158" spans="1:9" ht="24.95" customHeight="1" x14ac:dyDescent="0.15">
      <c r="A158" s="1465"/>
      <c r="B158" s="1465"/>
      <c r="C158" s="1465"/>
      <c r="D158" s="1465"/>
      <c r="E158" s="1465"/>
      <c r="F158" s="1465"/>
      <c r="G158" s="1465"/>
      <c r="H158" s="1467" t="s">
        <v>2337</v>
      </c>
      <c r="I158" s="1468" t="s">
        <v>2338</v>
      </c>
    </row>
    <row r="159" spans="1:9" ht="24.95" customHeight="1" x14ac:dyDescent="0.15">
      <c r="A159" s="1465"/>
      <c r="B159" s="1465"/>
      <c r="C159" s="1465"/>
      <c r="D159" s="1465"/>
      <c r="E159" s="1465"/>
      <c r="F159" s="1465"/>
      <c r="G159" s="1465"/>
      <c r="H159" s="1467" t="s">
        <v>2343</v>
      </c>
      <c r="I159" s="1468" t="s">
        <v>2333</v>
      </c>
    </row>
    <row r="160" spans="1:9" ht="24.95" customHeight="1" x14ac:dyDescent="0.15">
      <c r="A160" s="1465"/>
      <c r="B160" s="1465"/>
      <c r="C160" s="1465"/>
      <c r="D160" s="1465"/>
      <c r="E160" s="1465"/>
      <c r="F160" s="1465"/>
      <c r="G160" s="1465"/>
      <c r="H160" s="1467" t="s">
        <v>2344</v>
      </c>
      <c r="I160" s="1468" t="s">
        <v>2345</v>
      </c>
    </row>
    <row r="161" spans="1:9" ht="24.95" customHeight="1" x14ac:dyDescent="0.15">
      <c r="A161" s="1465"/>
      <c r="B161" s="1465"/>
      <c r="C161" s="1465"/>
      <c r="D161" s="1465"/>
      <c r="E161" s="1465"/>
      <c r="F161" s="1465"/>
      <c r="G161" s="1465"/>
      <c r="H161" s="1467" t="s">
        <v>2352</v>
      </c>
      <c r="I161" s="1468" t="s">
        <v>2353</v>
      </c>
    </row>
    <row r="162" spans="1:9" ht="24.95" customHeight="1" x14ac:dyDescent="0.15">
      <c r="A162" s="1465"/>
      <c r="B162" s="1465"/>
      <c r="C162" s="1465"/>
      <c r="D162" s="1465"/>
      <c r="E162" s="1465"/>
      <c r="F162" s="1465"/>
      <c r="G162" s="1465"/>
      <c r="H162" s="1467" t="s">
        <v>2366</v>
      </c>
      <c r="I162" s="1468" t="s">
        <v>2367</v>
      </c>
    </row>
    <row r="163" spans="1:9" ht="24.95" customHeight="1" x14ac:dyDescent="0.15">
      <c r="A163" s="1465"/>
      <c r="B163" s="1465"/>
      <c r="C163" s="1465"/>
      <c r="D163" s="1465"/>
      <c r="E163" s="1465"/>
      <c r="F163" s="1465"/>
      <c r="G163" s="1465"/>
      <c r="H163" s="1467" t="s">
        <v>2374</v>
      </c>
      <c r="I163" s="1468" t="s">
        <v>2375</v>
      </c>
    </row>
    <row r="164" spans="1:9" ht="24.95" customHeight="1" x14ac:dyDescent="0.15">
      <c r="A164" s="1465"/>
      <c r="B164" s="1465"/>
      <c r="C164" s="1465"/>
      <c r="D164" s="1465"/>
      <c r="E164" s="1465"/>
      <c r="F164" s="1465"/>
      <c r="G164" s="1465"/>
      <c r="H164" s="1467" t="s">
        <v>2391</v>
      </c>
      <c r="I164" s="1468" t="s">
        <v>2392</v>
      </c>
    </row>
    <row r="165" spans="1:9" ht="24.95" customHeight="1" x14ac:dyDescent="0.15">
      <c r="A165" s="1465"/>
      <c r="B165" s="1465"/>
      <c r="C165" s="1465"/>
      <c r="D165" s="1465"/>
      <c r="E165" s="1465"/>
      <c r="F165" s="1465"/>
      <c r="G165" s="1465"/>
      <c r="H165" s="1467" t="s">
        <v>2397</v>
      </c>
      <c r="I165" s="1468" t="s">
        <v>2398</v>
      </c>
    </row>
    <row r="166" spans="1:9" ht="24.95" customHeight="1" x14ac:dyDescent="0.15">
      <c r="A166" s="1465"/>
      <c r="B166" s="1465"/>
      <c r="C166" s="1465"/>
      <c r="D166" s="1465"/>
      <c r="E166" s="1465"/>
      <c r="F166" s="1465"/>
      <c r="G166" s="1465"/>
      <c r="H166" s="1467" t="s">
        <v>2407</v>
      </c>
      <c r="I166" s="1468" t="s">
        <v>2408</v>
      </c>
    </row>
    <row r="167" spans="1:9" ht="24.95" customHeight="1" x14ac:dyDescent="0.15">
      <c r="A167" s="1465"/>
      <c r="B167" s="1465"/>
      <c r="C167" s="1465"/>
      <c r="D167" s="1465"/>
      <c r="E167" s="1465"/>
      <c r="F167" s="1465"/>
      <c r="G167" s="1465"/>
      <c r="H167" s="1467" t="s">
        <v>2415</v>
      </c>
      <c r="I167" s="1468" t="s">
        <v>2416</v>
      </c>
    </row>
    <row r="168" spans="1:9" ht="24.95" customHeight="1" x14ac:dyDescent="0.15">
      <c r="A168" s="1465"/>
      <c r="B168" s="1465"/>
      <c r="C168" s="1465"/>
      <c r="D168" s="1465"/>
      <c r="E168" s="1465"/>
      <c r="F168" s="1465"/>
      <c r="G168" s="1465"/>
      <c r="H168" s="1467" t="s">
        <v>2421</v>
      </c>
      <c r="I168" s="1468" t="s">
        <v>2422</v>
      </c>
    </row>
    <row r="169" spans="1:9" ht="24.95" customHeight="1" x14ac:dyDescent="0.15">
      <c r="A169" s="1465"/>
      <c r="B169" s="1465"/>
      <c r="C169" s="1465"/>
      <c r="D169" s="1465"/>
      <c r="E169" s="1465"/>
      <c r="F169" s="1465"/>
      <c r="G169" s="1465"/>
      <c r="H169" s="1467" t="s">
        <v>2431</v>
      </c>
      <c r="I169" s="1468" t="s">
        <v>2434</v>
      </c>
    </row>
    <row r="170" spans="1:9" ht="24.95" customHeight="1" x14ac:dyDescent="0.15">
      <c r="A170" s="1465"/>
      <c r="B170" s="1465"/>
      <c r="C170" s="1465"/>
      <c r="D170" s="1465"/>
      <c r="E170" s="1465"/>
      <c r="F170" s="1465"/>
      <c r="G170" s="1465"/>
      <c r="H170" s="1467" t="s">
        <v>2440</v>
      </c>
      <c r="I170" s="1468" t="s">
        <v>2441</v>
      </c>
    </row>
    <row r="171" spans="1:9" ht="24.95" customHeight="1" x14ac:dyDescent="0.15">
      <c r="A171" s="1465"/>
      <c r="B171" s="1465"/>
      <c r="C171" s="1465"/>
      <c r="D171" s="1465"/>
      <c r="E171" s="1465"/>
      <c r="F171" s="1465"/>
      <c r="G171" s="1465"/>
      <c r="H171" s="1467" t="s">
        <v>2446</v>
      </c>
      <c r="I171" s="1468" t="s">
        <v>2447</v>
      </c>
    </row>
    <row r="172" spans="1:9" ht="24.95" customHeight="1" x14ac:dyDescent="0.15">
      <c r="A172" s="1465"/>
      <c r="B172" s="1465"/>
      <c r="C172" s="1465"/>
      <c r="D172" s="1465"/>
      <c r="E172" s="1465"/>
      <c r="F172" s="1465"/>
      <c r="G172" s="1465"/>
      <c r="H172" s="1467" t="s">
        <v>2456</v>
      </c>
      <c r="I172" s="1468" t="s">
        <v>2457</v>
      </c>
    </row>
    <row r="173" spans="1:9" ht="24.95" customHeight="1" x14ac:dyDescent="0.15">
      <c r="A173" s="1465"/>
      <c r="B173" s="1465"/>
      <c r="C173" s="1465"/>
      <c r="D173" s="1465"/>
      <c r="E173" s="1465"/>
      <c r="F173" s="1465"/>
      <c r="G173" s="1465"/>
      <c r="H173" s="1467" t="s">
        <v>2462</v>
      </c>
      <c r="I173" s="1468" t="s">
        <v>2463</v>
      </c>
    </row>
    <row r="174" spans="1:9" ht="24.95" customHeight="1" x14ac:dyDescent="0.15">
      <c r="A174" s="1465"/>
      <c r="B174" s="1465"/>
      <c r="C174" s="1465"/>
      <c r="D174" s="1465"/>
      <c r="E174" s="1465"/>
      <c r="F174" s="1465"/>
      <c r="G174" s="1465"/>
      <c r="H174" s="1467" t="s">
        <v>2468</v>
      </c>
      <c r="I174" s="1468" t="s">
        <v>2469</v>
      </c>
    </row>
    <row r="175" spans="1:9" ht="24.95" customHeight="1" x14ac:dyDescent="0.15">
      <c r="A175" s="1465"/>
      <c r="B175" s="1465"/>
      <c r="C175" s="1465"/>
      <c r="D175" s="1465"/>
      <c r="E175" s="1465"/>
      <c r="F175" s="1465"/>
      <c r="G175" s="1465"/>
      <c r="H175" s="1467" t="s">
        <v>2475</v>
      </c>
      <c r="I175" s="1468" t="s">
        <v>2476</v>
      </c>
    </row>
    <row r="176" spans="1:9" ht="24.95" customHeight="1" x14ac:dyDescent="0.15">
      <c r="A176" s="1465"/>
      <c r="B176" s="1465"/>
      <c r="C176" s="1465"/>
      <c r="D176" s="1465"/>
      <c r="E176" s="1465"/>
      <c r="F176" s="1465"/>
      <c r="G176" s="1465"/>
      <c r="H176" s="1467" t="s">
        <v>2482</v>
      </c>
      <c r="I176" s="1468" t="s">
        <v>2483</v>
      </c>
    </row>
    <row r="177" spans="1:9" ht="24.95" customHeight="1" x14ac:dyDescent="0.15">
      <c r="A177" s="1465"/>
      <c r="B177" s="1465"/>
      <c r="C177" s="1465"/>
      <c r="D177" s="1465"/>
      <c r="E177" s="1465"/>
      <c r="F177" s="1465"/>
      <c r="G177" s="1465"/>
      <c r="H177" s="1467" t="s">
        <v>2489</v>
      </c>
      <c r="I177" s="1468" t="s">
        <v>2490</v>
      </c>
    </row>
    <row r="178" spans="1:9" ht="24.95" customHeight="1" x14ac:dyDescent="0.15">
      <c r="A178" s="1465"/>
      <c r="B178" s="1465"/>
      <c r="C178" s="1465"/>
      <c r="D178" s="1465"/>
      <c r="E178" s="1465"/>
      <c r="F178" s="1465"/>
      <c r="G178" s="1465"/>
      <c r="H178" s="1467" t="s">
        <v>2496</v>
      </c>
      <c r="I178" s="1468" t="s">
        <v>2497</v>
      </c>
    </row>
    <row r="179" spans="1:9" ht="24.95" customHeight="1" x14ac:dyDescent="0.15">
      <c r="A179" s="1465"/>
      <c r="B179" s="1465"/>
      <c r="C179" s="1465"/>
      <c r="D179" s="1465"/>
      <c r="E179" s="1465"/>
      <c r="F179" s="1465"/>
      <c r="G179" s="1465"/>
      <c r="H179" s="1467" t="s">
        <v>2505</v>
      </c>
      <c r="I179" s="1468" t="s">
        <v>2508</v>
      </c>
    </row>
    <row r="180" spans="1:9" ht="24.95" customHeight="1" x14ac:dyDescent="0.15">
      <c r="A180" s="1465"/>
      <c r="B180" s="1465"/>
      <c r="C180" s="1465"/>
      <c r="D180" s="1465"/>
      <c r="E180" s="1465"/>
      <c r="F180" s="1465"/>
      <c r="G180" s="1465"/>
      <c r="H180" s="1467" t="s">
        <v>2518</v>
      </c>
      <c r="I180" s="1468" t="s">
        <v>2519</v>
      </c>
    </row>
    <row r="181" spans="1:9" ht="24.95" customHeight="1" x14ac:dyDescent="0.15">
      <c r="A181" s="1465"/>
      <c r="B181" s="1465"/>
      <c r="C181" s="1465"/>
      <c r="D181" s="1465"/>
      <c r="E181" s="1465"/>
      <c r="F181" s="1465"/>
      <c r="G181" s="1465"/>
      <c r="H181" s="1467" t="s">
        <v>2523</v>
      </c>
      <c r="I181" s="1468" t="s">
        <v>2524</v>
      </c>
    </row>
    <row r="182" spans="1:9" ht="24.95" customHeight="1" x14ac:dyDescent="0.15">
      <c r="A182" s="1465"/>
      <c r="B182" s="1465"/>
      <c r="C182" s="1465"/>
      <c r="D182" s="1465"/>
      <c r="E182" s="1465"/>
      <c r="F182" s="1465"/>
      <c r="G182" s="1465"/>
      <c r="H182" s="1467" t="s">
        <v>2530</v>
      </c>
      <c r="I182" s="1468" t="s">
        <v>2531</v>
      </c>
    </row>
    <row r="183" spans="1:9" ht="24.95" customHeight="1" x14ac:dyDescent="0.15">
      <c r="A183" s="1465"/>
      <c r="B183" s="1465"/>
      <c r="C183" s="1465"/>
      <c r="D183" s="1465"/>
      <c r="E183" s="1465"/>
      <c r="F183" s="1465"/>
      <c r="G183" s="1465"/>
      <c r="H183" s="1467" t="s">
        <v>2538</v>
      </c>
      <c r="I183" s="1468" t="s">
        <v>2539</v>
      </c>
    </row>
    <row r="184" spans="1:9" ht="24.95" customHeight="1" x14ac:dyDescent="0.15">
      <c r="A184" s="1465"/>
      <c r="B184" s="1465"/>
      <c r="C184" s="1465"/>
      <c r="D184" s="1465"/>
      <c r="E184" s="1465"/>
      <c r="F184" s="1465"/>
      <c r="G184" s="1465"/>
      <c r="H184" s="1467" t="s">
        <v>2544</v>
      </c>
      <c r="I184" s="1468" t="s">
        <v>2545</v>
      </c>
    </row>
    <row r="185" spans="1:9" ht="24.95" customHeight="1" x14ac:dyDescent="0.15">
      <c r="A185" s="1465"/>
      <c r="B185" s="1465"/>
      <c r="C185" s="1465"/>
      <c r="D185" s="1465"/>
      <c r="E185" s="1465"/>
      <c r="F185" s="1465"/>
      <c r="G185" s="1465"/>
      <c r="H185" s="1467" t="s">
        <v>2549</v>
      </c>
      <c r="I185" s="1468" t="s">
        <v>2550</v>
      </c>
    </row>
    <row r="186" spans="1:9" ht="24.95" customHeight="1" x14ac:dyDescent="0.15">
      <c r="A186" s="1465"/>
      <c r="B186" s="1465"/>
      <c r="C186" s="1465"/>
      <c r="D186" s="1465"/>
      <c r="E186" s="1465"/>
      <c r="F186" s="1465"/>
      <c r="G186" s="1465"/>
      <c r="H186" s="1467" t="s">
        <v>2556</v>
      </c>
      <c r="I186" s="1468" t="s">
        <v>2557</v>
      </c>
    </row>
    <row r="187" spans="1:9" ht="24.95" customHeight="1" x14ac:dyDescent="0.15">
      <c r="A187" s="1465"/>
      <c r="B187" s="1465"/>
      <c r="C187" s="1465"/>
      <c r="D187" s="1465"/>
      <c r="E187" s="1465"/>
      <c r="F187" s="1465"/>
      <c r="G187" s="1465"/>
      <c r="H187" s="1467" t="s">
        <v>2562</v>
      </c>
      <c r="I187" s="1468" t="s">
        <v>2563</v>
      </c>
    </row>
    <row r="188" spans="1:9" ht="24.95" customHeight="1" x14ac:dyDescent="0.15">
      <c r="A188" s="1465"/>
      <c r="B188" s="1465"/>
      <c r="C188" s="1465"/>
      <c r="D188" s="1465"/>
      <c r="E188" s="1465"/>
      <c r="F188" s="1465"/>
      <c r="G188" s="1465"/>
      <c r="H188" s="1467" t="s">
        <v>2571</v>
      </c>
      <c r="I188" s="1468" t="s">
        <v>2572</v>
      </c>
    </row>
    <row r="189" spans="1:9" ht="24.95" customHeight="1" x14ac:dyDescent="0.15">
      <c r="A189" s="1465"/>
      <c r="B189" s="1465"/>
      <c r="C189" s="1465"/>
      <c r="D189" s="1465"/>
      <c r="E189" s="1465"/>
      <c r="F189" s="1465"/>
      <c r="G189" s="1465"/>
      <c r="H189" s="1467" t="s">
        <v>2580</v>
      </c>
      <c r="I189" s="1468" t="s">
        <v>2581</v>
      </c>
    </row>
    <row r="190" spans="1:9" ht="24.95" customHeight="1" x14ac:dyDescent="0.15">
      <c r="A190" s="1465"/>
      <c r="B190" s="1465"/>
      <c r="C190" s="1465"/>
      <c r="D190" s="1465"/>
      <c r="E190" s="1465"/>
      <c r="F190" s="1465"/>
      <c r="G190" s="1465"/>
      <c r="H190" s="1467" t="s">
        <v>2588</v>
      </c>
      <c r="I190" s="1468" t="s">
        <v>2589</v>
      </c>
    </row>
    <row r="191" spans="1:9" ht="24.95" customHeight="1" x14ac:dyDescent="0.15">
      <c r="A191" s="1465"/>
      <c r="B191" s="1465"/>
      <c r="C191" s="1465"/>
      <c r="D191" s="1465"/>
      <c r="E191" s="1465"/>
      <c r="F191" s="1465"/>
      <c r="G191" s="1465"/>
      <c r="H191" s="1467" t="s">
        <v>2595</v>
      </c>
      <c r="I191" s="1468" t="s">
        <v>2596</v>
      </c>
    </row>
    <row r="192" spans="1:9" ht="24.95" customHeight="1" x14ac:dyDescent="0.15">
      <c r="A192" s="1465"/>
      <c r="B192" s="1465"/>
      <c r="C192" s="1465"/>
      <c r="D192" s="1465"/>
      <c r="E192" s="1465"/>
      <c r="F192" s="1465"/>
      <c r="G192" s="1465"/>
      <c r="H192" s="1467" t="s">
        <v>2599</v>
      </c>
      <c r="I192" s="1468" t="s">
        <v>2600</v>
      </c>
    </row>
    <row r="193" spans="1:9" ht="24.95" customHeight="1" x14ac:dyDescent="0.15">
      <c r="A193" s="1465"/>
      <c r="B193" s="1465"/>
      <c r="C193" s="1465"/>
      <c r="D193" s="1465"/>
      <c r="E193" s="1465"/>
      <c r="F193" s="1465"/>
      <c r="G193" s="1465"/>
      <c r="H193" s="1467" t="s">
        <v>2606</v>
      </c>
      <c r="I193" s="1468" t="s">
        <v>2607</v>
      </c>
    </row>
    <row r="194" spans="1:9" ht="24.95" customHeight="1" x14ac:dyDescent="0.15">
      <c r="A194" s="1465"/>
      <c r="B194" s="1465"/>
      <c r="C194" s="1465"/>
      <c r="D194" s="1465"/>
      <c r="E194" s="1465"/>
      <c r="F194" s="1465"/>
      <c r="G194" s="1465"/>
      <c r="H194" s="1467" t="s">
        <v>2613</v>
      </c>
      <c r="I194" s="1468" t="s">
        <v>2614</v>
      </c>
    </row>
    <row r="195" spans="1:9" ht="24.95" customHeight="1" x14ac:dyDescent="0.15">
      <c r="A195" s="1465"/>
      <c r="B195" s="1465"/>
      <c r="C195" s="1465"/>
      <c r="D195" s="1465"/>
      <c r="E195" s="1465"/>
      <c r="F195" s="1465"/>
      <c r="G195" s="1465"/>
      <c r="H195" s="1467" t="s">
        <v>2620</v>
      </c>
      <c r="I195" s="1468" t="s">
        <v>2621</v>
      </c>
    </row>
    <row r="196" spans="1:9" ht="24.95" customHeight="1" x14ac:dyDescent="0.15">
      <c r="A196" s="1465"/>
      <c r="B196" s="1465"/>
      <c r="C196" s="1465"/>
      <c r="D196" s="1465"/>
      <c r="E196" s="1465"/>
      <c r="F196" s="1465"/>
      <c r="G196" s="1465"/>
      <c r="H196" s="1467" t="s">
        <v>2628</v>
      </c>
      <c r="I196" s="1468" t="s">
        <v>2631</v>
      </c>
    </row>
    <row r="197" spans="1:9" ht="24.95" customHeight="1" x14ac:dyDescent="0.15">
      <c r="A197" s="1465"/>
      <c r="B197" s="1465"/>
      <c r="C197" s="1465"/>
      <c r="D197" s="1465"/>
      <c r="E197" s="1465"/>
      <c r="F197" s="1465"/>
      <c r="G197" s="1465"/>
      <c r="H197" s="1467" t="s">
        <v>2640</v>
      </c>
      <c r="I197" s="1468" t="s">
        <v>2641</v>
      </c>
    </row>
    <row r="198" spans="1:9" ht="24.95" customHeight="1" x14ac:dyDescent="0.15">
      <c r="A198" s="1465"/>
      <c r="B198" s="1465"/>
      <c r="C198" s="1465"/>
      <c r="D198" s="1465"/>
      <c r="E198" s="1465"/>
      <c r="F198" s="1465"/>
      <c r="G198" s="1465"/>
      <c r="H198" s="1467" t="s">
        <v>2646</v>
      </c>
      <c r="I198" s="1468" t="s">
        <v>3970</v>
      </c>
    </row>
    <row r="199" spans="1:9" ht="24.95" customHeight="1" x14ac:dyDescent="0.15">
      <c r="A199" s="1465"/>
      <c r="B199" s="1465"/>
      <c r="C199" s="1465"/>
      <c r="D199" s="1465"/>
      <c r="E199" s="1465"/>
      <c r="F199" s="1465"/>
      <c r="G199" s="1465"/>
      <c r="H199" s="1467" t="s">
        <v>2650</v>
      </c>
      <c r="I199" s="1468" t="s">
        <v>2651</v>
      </c>
    </row>
    <row r="200" spans="1:9" ht="24.95" customHeight="1" x14ac:dyDescent="0.15">
      <c r="A200" s="1465"/>
      <c r="B200" s="1465"/>
      <c r="C200" s="1465"/>
      <c r="D200" s="1465"/>
      <c r="E200" s="1465"/>
      <c r="F200" s="1465"/>
      <c r="G200" s="1465"/>
      <c r="H200" s="1467" t="s">
        <v>2660</v>
      </c>
      <c r="I200" s="1468" t="s">
        <v>2661</v>
      </c>
    </row>
    <row r="201" spans="1:9" ht="24.95" customHeight="1" x14ac:dyDescent="0.15">
      <c r="A201" s="1465"/>
      <c r="B201" s="1465"/>
      <c r="C201" s="1465"/>
      <c r="D201" s="1465"/>
      <c r="E201" s="1465"/>
      <c r="F201" s="1465"/>
      <c r="G201" s="1465"/>
      <c r="H201" s="1467" t="s">
        <v>2670</v>
      </c>
      <c r="I201" s="1468" t="s">
        <v>2671</v>
      </c>
    </row>
    <row r="202" spans="1:9" ht="24.95" customHeight="1" x14ac:dyDescent="0.15">
      <c r="A202" s="1465"/>
      <c r="B202" s="1465"/>
      <c r="C202" s="1465"/>
      <c r="D202" s="1465"/>
      <c r="E202" s="1465"/>
      <c r="F202" s="1465"/>
      <c r="G202" s="1465"/>
      <c r="H202" s="1467" t="s">
        <v>2678</v>
      </c>
      <c r="I202" s="1468" t="s">
        <v>2679</v>
      </c>
    </row>
    <row r="203" spans="1:9" ht="24.95" customHeight="1" x14ac:dyDescent="0.15">
      <c r="A203" s="1465"/>
      <c r="B203" s="1465"/>
      <c r="C203" s="1465"/>
      <c r="D203" s="1465"/>
      <c r="E203" s="1465"/>
      <c r="F203" s="1465"/>
      <c r="G203" s="1465"/>
      <c r="H203" s="1467" t="s">
        <v>2686</v>
      </c>
      <c r="I203" s="1468" t="s">
        <v>2687</v>
      </c>
    </row>
    <row r="204" spans="1:9" ht="24.95" customHeight="1" x14ac:dyDescent="0.15">
      <c r="A204" s="1465"/>
      <c r="B204" s="1465"/>
      <c r="C204" s="1465"/>
      <c r="D204" s="1465"/>
      <c r="E204" s="1465"/>
      <c r="F204" s="1465"/>
      <c r="G204" s="1465"/>
      <c r="H204" s="1467" t="s">
        <v>2693</v>
      </c>
      <c r="I204" s="1468" t="s">
        <v>2694</v>
      </c>
    </row>
    <row r="205" spans="1:9" ht="24.95" customHeight="1" x14ac:dyDescent="0.15">
      <c r="A205" s="1465"/>
      <c r="B205" s="1465"/>
      <c r="C205" s="1465"/>
      <c r="D205" s="1465"/>
      <c r="E205" s="1465"/>
      <c r="F205" s="1465"/>
      <c r="G205" s="1465"/>
      <c r="H205" s="1467" t="s">
        <v>2701</v>
      </c>
      <c r="I205" s="1468" t="s">
        <v>2702</v>
      </c>
    </row>
    <row r="206" spans="1:9" ht="24.95" customHeight="1" x14ac:dyDescent="0.15">
      <c r="A206" s="1465"/>
      <c r="B206" s="1465"/>
      <c r="C206" s="1465"/>
      <c r="D206" s="1465"/>
      <c r="E206" s="1465"/>
      <c r="F206" s="1465"/>
      <c r="G206" s="1465"/>
      <c r="H206" s="1467" t="s">
        <v>2708</v>
      </c>
      <c r="I206" s="1468" t="s">
        <v>2709</v>
      </c>
    </row>
    <row r="207" spans="1:9" ht="24.95" customHeight="1" x14ac:dyDescent="0.15">
      <c r="A207" s="1472"/>
      <c r="B207" s="1472"/>
      <c r="C207" s="1472"/>
      <c r="D207" s="1472"/>
      <c r="E207" s="1472"/>
      <c r="F207" s="1472"/>
      <c r="G207" s="1472"/>
      <c r="H207" s="1467" t="s">
        <v>2722</v>
      </c>
      <c r="I207" s="1468" t="s">
        <v>5142</v>
      </c>
    </row>
    <row r="208" spans="1:9" ht="24.95" customHeight="1" x14ac:dyDescent="0.15">
      <c r="A208" s="1465"/>
      <c r="B208" s="1465"/>
      <c r="C208" s="1465"/>
      <c r="D208" s="1465"/>
      <c r="E208" s="1465"/>
      <c r="F208" s="1465"/>
      <c r="G208" s="1465"/>
      <c r="H208" s="1467" t="s">
        <v>2724</v>
      </c>
      <c r="I208" s="1468" t="s">
        <v>2725</v>
      </c>
    </row>
    <row r="209" spans="1:9" ht="24.95" customHeight="1" x14ac:dyDescent="0.15">
      <c r="A209" s="1465"/>
      <c r="B209" s="1465"/>
      <c r="C209" s="1465"/>
      <c r="D209" s="1465"/>
      <c r="E209" s="1465"/>
      <c r="F209" s="1465"/>
      <c r="G209" s="1465"/>
      <c r="H209" s="1467" t="s">
        <v>2731</v>
      </c>
      <c r="I209" s="1468" t="s">
        <v>2732</v>
      </c>
    </row>
    <row r="210" spans="1:9" ht="24.95" customHeight="1" x14ac:dyDescent="0.15">
      <c r="A210" s="1465"/>
      <c r="B210" s="1465"/>
      <c r="C210" s="1465"/>
      <c r="D210" s="1465"/>
      <c r="E210" s="1465"/>
      <c r="F210" s="1465"/>
      <c r="G210" s="1465"/>
      <c r="H210" s="1467" t="s">
        <v>2735</v>
      </c>
      <c r="I210" s="1468" t="s">
        <v>2736</v>
      </c>
    </row>
    <row r="211" spans="1:9" ht="24.95" customHeight="1" x14ac:dyDescent="0.15">
      <c r="A211" s="1465"/>
      <c r="B211" s="1465"/>
      <c r="C211" s="1465"/>
      <c r="D211" s="1465"/>
      <c r="E211" s="1465"/>
      <c r="F211" s="1465"/>
      <c r="G211" s="1465"/>
      <c r="H211" s="1467" t="s">
        <v>2739</v>
      </c>
      <c r="I211" s="1468" t="s">
        <v>2740</v>
      </c>
    </row>
    <row r="212" spans="1:9" ht="24.95" customHeight="1" x14ac:dyDescent="0.15">
      <c r="A212" s="1465"/>
      <c r="B212" s="1465"/>
      <c r="C212" s="1465"/>
      <c r="D212" s="1465"/>
      <c r="E212" s="1465"/>
      <c r="F212" s="1465"/>
      <c r="G212" s="1465"/>
      <c r="H212" s="1467" t="s">
        <v>2744</v>
      </c>
      <c r="I212" s="1468" t="s">
        <v>2745</v>
      </c>
    </row>
    <row r="213" spans="1:9" ht="24.95" customHeight="1" x14ac:dyDescent="0.15">
      <c r="A213" s="1465"/>
      <c r="B213" s="1465"/>
      <c r="C213" s="1465"/>
      <c r="D213" s="1465"/>
      <c r="E213" s="1465"/>
      <c r="F213" s="1465"/>
      <c r="G213" s="1465"/>
      <c r="H213" s="1467" t="s">
        <v>2750</v>
      </c>
      <c r="I213" s="1468" t="s">
        <v>2751</v>
      </c>
    </row>
    <row r="214" spans="1:9" ht="24.95" customHeight="1" x14ac:dyDescent="0.15">
      <c r="A214" s="1465"/>
      <c r="B214" s="1465"/>
      <c r="C214" s="1465"/>
      <c r="D214" s="1465"/>
      <c r="E214" s="1465"/>
      <c r="F214" s="1465"/>
      <c r="G214" s="1465"/>
      <c r="H214" s="1467" t="s">
        <v>2757</v>
      </c>
      <c r="I214" s="1468" t="s">
        <v>2758</v>
      </c>
    </row>
    <row r="215" spans="1:9" ht="24.95" customHeight="1" x14ac:dyDescent="0.15">
      <c r="A215" s="1465"/>
      <c r="B215" s="1465"/>
      <c r="C215" s="1465"/>
      <c r="D215" s="1465"/>
      <c r="E215" s="1465"/>
      <c r="F215" s="1465"/>
      <c r="G215" s="1465"/>
      <c r="H215" s="1467" t="s">
        <v>2763</v>
      </c>
      <c r="I215" s="1468" t="s">
        <v>2764</v>
      </c>
    </row>
    <row r="216" spans="1:9" ht="24.95" customHeight="1" x14ac:dyDescent="0.15">
      <c r="A216" s="1465"/>
      <c r="B216" s="1465"/>
      <c r="C216" s="1465"/>
      <c r="D216" s="1465"/>
      <c r="E216" s="1465"/>
      <c r="F216" s="1465"/>
      <c r="G216" s="1465"/>
      <c r="H216" s="1467" t="s">
        <v>2769</v>
      </c>
      <c r="I216" s="1468" t="s">
        <v>2772</v>
      </c>
    </row>
    <row r="217" spans="1:9" ht="24.95" customHeight="1" x14ac:dyDescent="0.15">
      <c r="A217" s="1465"/>
      <c r="B217" s="1465"/>
      <c r="C217" s="1465"/>
      <c r="D217" s="1465"/>
      <c r="E217" s="1465"/>
      <c r="F217" s="1465"/>
      <c r="G217" s="1465"/>
      <c r="H217" s="1467" t="s">
        <v>2777</v>
      </c>
      <c r="I217" s="1468" t="s">
        <v>2778</v>
      </c>
    </row>
    <row r="218" spans="1:9" ht="24.95" customHeight="1" x14ac:dyDescent="0.15">
      <c r="A218" s="1465"/>
      <c r="B218" s="1465"/>
      <c r="C218" s="1465"/>
      <c r="D218" s="1465"/>
      <c r="E218" s="1465"/>
      <c r="F218" s="1465"/>
      <c r="G218" s="1465"/>
      <c r="H218" s="1467" t="s">
        <v>2785</v>
      </c>
      <c r="I218" s="1468" t="s">
        <v>2786</v>
      </c>
    </row>
    <row r="219" spans="1:9" ht="24.95" customHeight="1" x14ac:dyDescent="0.15">
      <c r="A219" s="1465"/>
      <c r="B219" s="1465"/>
      <c r="C219" s="1465"/>
      <c r="D219" s="1465"/>
      <c r="E219" s="1465"/>
      <c r="F219" s="1465"/>
      <c r="G219" s="1465"/>
      <c r="H219" s="1467" t="s">
        <v>2790</v>
      </c>
      <c r="I219" s="1468" t="s">
        <v>2791</v>
      </c>
    </row>
    <row r="220" spans="1:9" ht="24.95" customHeight="1" x14ac:dyDescent="0.15">
      <c r="A220" s="1465"/>
      <c r="B220" s="1465"/>
      <c r="C220" s="1465"/>
      <c r="D220" s="1465"/>
      <c r="E220" s="1465"/>
      <c r="F220" s="1465"/>
      <c r="G220" s="1465"/>
      <c r="H220" s="1467" t="s">
        <v>2795</v>
      </c>
      <c r="I220" s="1468" t="s">
        <v>2796</v>
      </c>
    </row>
    <row r="221" spans="1:9" ht="24.95" customHeight="1" x14ac:dyDescent="0.15">
      <c r="A221" s="1465"/>
      <c r="B221" s="1465"/>
      <c r="C221" s="1465"/>
      <c r="D221" s="1465"/>
      <c r="E221" s="1465"/>
      <c r="F221" s="1465"/>
      <c r="G221" s="1465"/>
      <c r="H221" s="1467" t="s">
        <v>2802</v>
      </c>
      <c r="I221" s="1468" t="s">
        <v>2803</v>
      </c>
    </row>
    <row r="222" spans="1:9" ht="24.95" customHeight="1" x14ac:dyDescent="0.15">
      <c r="A222" s="1465"/>
      <c r="B222" s="1465"/>
      <c r="C222" s="1465"/>
      <c r="D222" s="1465"/>
      <c r="E222" s="1465"/>
      <c r="F222" s="1465"/>
      <c r="G222" s="1465"/>
      <c r="H222" s="1467" t="s">
        <v>2811</v>
      </c>
      <c r="I222" s="1468" t="s">
        <v>2812</v>
      </c>
    </row>
    <row r="223" spans="1:9" ht="24.95" customHeight="1" x14ac:dyDescent="0.15">
      <c r="A223" s="1465"/>
      <c r="B223" s="1465"/>
      <c r="C223" s="1465"/>
      <c r="D223" s="1465"/>
      <c r="E223" s="1465"/>
      <c r="F223" s="1465"/>
      <c r="G223" s="1465"/>
      <c r="H223" s="1467" t="s">
        <v>2817</v>
      </c>
      <c r="I223" s="1468" t="s">
        <v>2818</v>
      </c>
    </row>
    <row r="224" spans="1:9" ht="24.95" customHeight="1" x14ac:dyDescent="0.15">
      <c r="A224" s="1465"/>
      <c r="B224" s="1465"/>
      <c r="C224" s="1465"/>
      <c r="D224" s="1465"/>
      <c r="E224" s="1465"/>
      <c r="F224" s="1465"/>
      <c r="G224" s="1465"/>
      <c r="H224" s="1467" t="s">
        <v>2822</v>
      </c>
      <c r="I224" s="1468" t="s">
        <v>2823</v>
      </c>
    </row>
    <row r="225" spans="1:9" ht="24.95" customHeight="1" x14ac:dyDescent="0.15">
      <c r="A225" s="1465"/>
      <c r="B225" s="1465"/>
      <c r="C225" s="1465"/>
      <c r="D225" s="1465"/>
      <c r="E225" s="1465"/>
      <c r="F225" s="1465"/>
      <c r="G225" s="1465"/>
      <c r="H225" s="1467" t="s">
        <v>2828</v>
      </c>
      <c r="I225" s="1468" t="s">
        <v>2829</v>
      </c>
    </row>
    <row r="226" spans="1:9" ht="24.95" customHeight="1" x14ac:dyDescent="0.15">
      <c r="A226" s="1465"/>
      <c r="B226" s="1465"/>
      <c r="C226" s="1465"/>
      <c r="D226" s="1465"/>
      <c r="E226" s="1465"/>
      <c r="F226" s="1465"/>
      <c r="G226" s="1465"/>
      <c r="H226" s="1467" t="s">
        <v>2836</v>
      </c>
      <c r="I226" s="1468" t="s">
        <v>2837</v>
      </c>
    </row>
    <row r="227" spans="1:9" ht="24.95" customHeight="1" x14ac:dyDescent="0.15">
      <c r="A227" s="1465"/>
      <c r="B227" s="1465"/>
      <c r="C227" s="1465"/>
      <c r="D227" s="1465"/>
      <c r="E227" s="1465"/>
      <c r="F227" s="1465"/>
      <c r="G227" s="1465"/>
      <c r="H227" s="1467" t="s">
        <v>2845</v>
      </c>
      <c r="I227" s="1468" t="s">
        <v>2846</v>
      </c>
    </row>
    <row r="228" spans="1:9" ht="24.95" customHeight="1" x14ac:dyDescent="0.15">
      <c r="A228" s="1465"/>
      <c r="B228" s="1465"/>
      <c r="C228" s="1465"/>
      <c r="D228" s="1465"/>
      <c r="E228" s="1465"/>
      <c r="F228" s="1465"/>
      <c r="G228" s="1465"/>
      <c r="H228" s="1467" t="s">
        <v>2855</v>
      </c>
      <c r="I228" s="1468" t="s">
        <v>2856</v>
      </c>
    </row>
    <row r="229" spans="1:9" ht="24.95" customHeight="1" x14ac:dyDescent="0.15">
      <c r="A229" s="1465"/>
      <c r="B229" s="1465"/>
      <c r="C229" s="1465"/>
      <c r="D229" s="1465"/>
      <c r="E229" s="1465"/>
      <c r="F229" s="1465"/>
      <c r="G229" s="1465"/>
      <c r="H229" s="1467" t="s">
        <v>2862</v>
      </c>
      <c r="I229" s="1468" t="s">
        <v>2863</v>
      </c>
    </row>
    <row r="230" spans="1:9" ht="24.95" customHeight="1" x14ac:dyDescent="0.15">
      <c r="A230" s="1465"/>
      <c r="B230" s="1465"/>
      <c r="C230" s="1465"/>
      <c r="D230" s="1465"/>
      <c r="E230" s="1465"/>
      <c r="F230" s="1465"/>
      <c r="G230" s="1465"/>
      <c r="H230" s="1467" t="s">
        <v>2868</v>
      </c>
      <c r="I230" s="1468" t="s">
        <v>2869</v>
      </c>
    </row>
    <row r="231" spans="1:9" ht="24.95" customHeight="1" x14ac:dyDescent="0.15">
      <c r="A231" s="1465"/>
      <c r="B231" s="1465"/>
      <c r="C231" s="1465"/>
      <c r="D231" s="1465"/>
      <c r="E231" s="1465"/>
      <c r="F231" s="1465"/>
      <c r="G231" s="1465"/>
      <c r="H231" s="1467" t="s">
        <v>2873</v>
      </c>
      <c r="I231" s="1468" t="s">
        <v>2874</v>
      </c>
    </row>
    <row r="232" spans="1:9" ht="24.95" customHeight="1" x14ac:dyDescent="0.15">
      <c r="A232" s="1465"/>
      <c r="B232" s="1465"/>
      <c r="C232" s="1465"/>
      <c r="D232" s="1465"/>
      <c r="E232" s="1465"/>
      <c r="F232" s="1465"/>
      <c r="G232" s="1465"/>
      <c r="H232" s="1467" t="s">
        <v>2879</v>
      </c>
      <c r="I232" s="1468" t="s">
        <v>2880</v>
      </c>
    </row>
    <row r="233" spans="1:9" ht="24.95" customHeight="1" x14ac:dyDescent="0.15">
      <c r="A233" s="1465"/>
      <c r="B233" s="1465"/>
      <c r="C233" s="1465"/>
      <c r="D233" s="1465"/>
      <c r="E233" s="1465"/>
      <c r="F233" s="1465"/>
      <c r="G233" s="1465"/>
      <c r="H233" s="1467" t="s">
        <v>2888</v>
      </c>
      <c r="I233" s="1468" t="s">
        <v>2889</v>
      </c>
    </row>
    <row r="234" spans="1:9" ht="24.95" customHeight="1" x14ac:dyDescent="0.15">
      <c r="A234" s="1465"/>
      <c r="B234" s="1465"/>
      <c r="C234" s="1465"/>
      <c r="D234" s="1465"/>
      <c r="E234" s="1465"/>
      <c r="F234" s="1465"/>
      <c r="G234" s="1465"/>
      <c r="H234" s="1467" t="s">
        <v>2895</v>
      </c>
      <c r="I234" s="1468" t="s">
        <v>2896</v>
      </c>
    </row>
    <row r="235" spans="1:9" ht="24.95" customHeight="1" x14ac:dyDescent="0.15">
      <c r="A235" s="1465"/>
      <c r="B235" s="1465"/>
      <c r="C235" s="1465"/>
      <c r="D235" s="1465"/>
      <c r="E235" s="1465"/>
      <c r="F235" s="1465"/>
      <c r="G235" s="1465"/>
      <c r="H235" s="1467" t="s">
        <v>2902</v>
      </c>
      <c r="I235" s="1468" t="s">
        <v>2903</v>
      </c>
    </row>
    <row r="236" spans="1:9" ht="24.95" customHeight="1" x14ac:dyDescent="0.15">
      <c r="A236" s="1465"/>
      <c r="B236" s="1465"/>
      <c r="C236" s="1465"/>
      <c r="D236" s="1465"/>
      <c r="E236" s="1465"/>
      <c r="F236" s="1465"/>
      <c r="G236" s="1465"/>
      <c r="H236" s="1467" t="s">
        <v>2911</v>
      </c>
      <c r="I236" s="1468" t="s">
        <v>2914</v>
      </c>
    </row>
    <row r="237" spans="1:9" ht="24.95" customHeight="1" x14ac:dyDescent="0.15">
      <c r="A237" s="1465"/>
      <c r="B237" s="1465"/>
      <c r="C237" s="1465"/>
      <c r="D237" s="1465"/>
      <c r="E237" s="1465"/>
      <c r="F237" s="1465"/>
      <c r="G237" s="1465"/>
      <c r="H237" s="1467" t="s">
        <v>2920</v>
      </c>
      <c r="I237" s="1468" t="s">
        <v>2921</v>
      </c>
    </row>
    <row r="238" spans="1:9" ht="24.95" customHeight="1" x14ac:dyDescent="0.15">
      <c r="A238" s="1465"/>
      <c r="B238" s="1465"/>
      <c r="C238" s="1465"/>
      <c r="D238" s="1465"/>
      <c r="E238" s="1465"/>
      <c r="F238" s="1465"/>
      <c r="G238" s="1465"/>
      <c r="H238" s="1467" t="s">
        <v>2936</v>
      </c>
      <c r="I238" s="1468" t="s">
        <v>2937</v>
      </c>
    </row>
    <row r="239" spans="1:9" ht="24.95" customHeight="1" x14ac:dyDescent="0.15">
      <c r="A239" s="1465"/>
      <c r="B239" s="1465"/>
      <c r="C239" s="1465"/>
      <c r="D239" s="1465"/>
      <c r="E239" s="1465"/>
      <c r="F239" s="1465"/>
      <c r="G239" s="1465"/>
      <c r="H239" s="1467" t="s">
        <v>2942</v>
      </c>
      <c r="I239" s="1468" t="s">
        <v>2943</v>
      </c>
    </row>
    <row r="240" spans="1:9" ht="24.95" customHeight="1" x14ac:dyDescent="0.15">
      <c r="A240" s="1465"/>
      <c r="B240" s="1465"/>
      <c r="C240" s="1465"/>
      <c r="D240" s="1465"/>
      <c r="E240" s="1465"/>
      <c r="F240" s="1465"/>
      <c r="G240" s="1465"/>
      <c r="H240" s="1467" t="s">
        <v>2948</v>
      </c>
      <c r="I240" s="1468" t="s">
        <v>2949</v>
      </c>
    </row>
    <row r="241" spans="1:9" ht="24.95" customHeight="1" x14ac:dyDescent="0.15">
      <c r="A241" s="1465"/>
      <c r="B241" s="1465"/>
      <c r="C241" s="1465"/>
      <c r="D241" s="1465"/>
      <c r="E241" s="1465"/>
      <c r="F241" s="1465"/>
      <c r="G241" s="1465"/>
      <c r="H241" s="1467" t="s">
        <v>2958</v>
      </c>
      <c r="I241" s="1468" t="s">
        <v>2959</v>
      </c>
    </row>
    <row r="242" spans="1:9" ht="24.95" customHeight="1" x14ac:dyDescent="0.15">
      <c r="A242" s="1465"/>
      <c r="B242" s="1465"/>
      <c r="C242" s="1465"/>
      <c r="D242" s="1465"/>
      <c r="E242" s="1465"/>
      <c r="F242" s="1465"/>
      <c r="G242" s="1465"/>
      <c r="H242" s="1467" t="s">
        <v>2964</v>
      </c>
      <c r="I242" s="1468" t="s">
        <v>2965</v>
      </c>
    </row>
    <row r="243" spans="1:9" ht="24.95" customHeight="1" x14ac:dyDescent="0.15">
      <c r="A243" s="1465"/>
      <c r="B243" s="1465"/>
      <c r="C243" s="1465"/>
      <c r="D243" s="1465"/>
      <c r="E243" s="1465"/>
      <c r="F243" s="1465"/>
      <c r="G243" s="1465"/>
      <c r="H243" s="1467" t="s">
        <v>2974</v>
      </c>
      <c r="I243" s="1468" t="s">
        <v>2975</v>
      </c>
    </row>
    <row r="244" spans="1:9" ht="24.95" customHeight="1" x14ac:dyDescent="0.15">
      <c r="A244" s="1465"/>
      <c r="B244" s="1465"/>
      <c r="C244" s="1465"/>
      <c r="D244" s="1465"/>
      <c r="E244" s="1465"/>
      <c r="F244" s="1465"/>
      <c r="G244" s="1465"/>
      <c r="H244" s="1467" t="s">
        <v>2982</v>
      </c>
      <c r="I244" s="1468" t="s">
        <v>2983</v>
      </c>
    </row>
    <row r="245" spans="1:9" ht="24.95" customHeight="1" x14ac:dyDescent="0.15">
      <c r="A245" s="1465"/>
      <c r="B245" s="1465"/>
      <c r="C245" s="1465"/>
      <c r="D245" s="1465"/>
      <c r="E245" s="1465"/>
      <c r="F245" s="1465"/>
      <c r="G245" s="1465"/>
      <c r="H245" s="1467" t="s">
        <v>2991</v>
      </c>
      <c r="I245" s="1468" t="s">
        <v>2992</v>
      </c>
    </row>
    <row r="246" spans="1:9" ht="24.95" customHeight="1" x14ac:dyDescent="0.15">
      <c r="A246" s="1465"/>
      <c r="B246" s="1465"/>
      <c r="C246" s="1465"/>
      <c r="D246" s="1465"/>
      <c r="E246" s="1465"/>
      <c r="F246" s="1465"/>
      <c r="G246" s="1465"/>
      <c r="H246" s="1467" t="s">
        <v>2996</v>
      </c>
      <c r="I246" s="1468" t="s">
        <v>2997</v>
      </c>
    </row>
    <row r="247" spans="1:9" ht="24.95" customHeight="1" x14ac:dyDescent="0.15">
      <c r="A247" s="1465"/>
      <c r="B247" s="1465"/>
      <c r="C247" s="1465"/>
      <c r="D247" s="1465"/>
      <c r="E247" s="1465"/>
      <c r="F247" s="1465"/>
      <c r="G247" s="1465"/>
      <c r="H247" s="1467" t="s">
        <v>3005</v>
      </c>
      <c r="I247" s="1468" t="s">
        <v>3006</v>
      </c>
    </row>
    <row r="248" spans="1:9" ht="24.95" customHeight="1" x14ac:dyDescent="0.15">
      <c r="A248" s="1465"/>
      <c r="B248" s="1465"/>
      <c r="C248" s="1465"/>
      <c r="D248" s="1465"/>
      <c r="E248" s="1465"/>
      <c r="F248" s="1465"/>
      <c r="G248" s="1465"/>
      <c r="H248" s="1467" t="s">
        <v>3012</v>
      </c>
      <c r="I248" s="1468" t="s">
        <v>3013</v>
      </c>
    </row>
    <row r="249" spans="1:9" ht="24.95" customHeight="1" x14ac:dyDescent="0.15">
      <c r="A249" s="1465"/>
      <c r="B249" s="1465"/>
      <c r="C249" s="1465"/>
      <c r="D249" s="1465"/>
      <c r="E249" s="1465"/>
      <c r="F249" s="1465"/>
      <c r="G249" s="1465"/>
      <c r="H249" s="1467" t="s">
        <v>3018</v>
      </c>
      <c r="I249" s="1468" t="s">
        <v>3021</v>
      </c>
    </row>
    <row r="250" spans="1:9" ht="24.95" customHeight="1" x14ac:dyDescent="0.15">
      <c r="A250" s="1465"/>
      <c r="B250" s="1465"/>
      <c r="C250" s="1465"/>
      <c r="D250" s="1465"/>
      <c r="E250" s="1465"/>
      <c r="F250" s="1465"/>
      <c r="G250" s="1465"/>
      <c r="H250" s="1467" t="s">
        <v>3028</v>
      </c>
      <c r="I250" s="1468" t="s">
        <v>3031</v>
      </c>
    </row>
    <row r="251" spans="1:9" ht="24.95" customHeight="1" x14ac:dyDescent="0.15">
      <c r="A251" s="1465"/>
      <c r="B251" s="1465"/>
      <c r="C251" s="1465"/>
      <c r="D251" s="1465"/>
      <c r="E251" s="1465"/>
      <c r="F251" s="1465"/>
      <c r="G251" s="1465"/>
      <c r="H251" s="1467" t="s">
        <v>3036</v>
      </c>
      <c r="I251" s="1468" t="s">
        <v>3037</v>
      </c>
    </row>
    <row r="252" spans="1:9" ht="24.95" customHeight="1" x14ac:dyDescent="0.15">
      <c r="A252" s="1465"/>
      <c r="B252" s="1465"/>
      <c r="C252" s="1465"/>
      <c r="D252" s="1465"/>
      <c r="E252" s="1465"/>
      <c r="F252" s="1465"/>
      <c r="G252" s="1465"/>
      <c r="H252" s="1467" t="s">
        <v>3047</v>
      </c>
      <c r="I252" s="1468" t="s">
        <v>3048</v>
      </c>
    </row>
    <row r="253" spans="1:9" ht="24.95" customHeight="1" x14ac:dyDescent="0.15">
      <c r="A253" s="1465"/>
      <c r="B253" s="1465"/>
      <c r="C253" s="1465"/>
      <c r="D253" s="1465"/>
      <c r="E253" s="1465"/>
      <c r="F253" s="1465"/>
      <c r="G253" s="1465"/>
      <c r="H253" s="1467" t="s">
        <v>3054</v>
      </c>
      <c r="I253" s="1468" t="s">
        <v>3055</v>
      </c>
    </row>
    <row r="254" spans="1:9" ht="24.95" customHeight="1" x14ac:dyDescent="0.15">
      <c r="A254" s="1465"/>
      <c r="B254" s="1465"/>
      <c r="C254" s="1465"/>
      <c r="D254" s="1465"/>
      <c r="E254" s="1465"/>
      <c r="F254" s="1465"/>
      <c r="G254" s="1465"/>
      <c r="H254" s="1467" t="s">
        <v>3059</v>
      </c>
      <c r="I254" s="1468" t="s">
        <v>3060</v>
      </c>
    </row>
    <row r="255" spans="1:9" ht="24.95" customHeight="1" x14ac:dyDescent="0.15">
      <c r="A255" s="1465"/>
      <c r="B255" s="1465"/>
      <c r="C255" s="1465"/>
      <c r="D255" s="1465"/>
      <c r="E255" s="1465"/>
      <c r="F255" s="1465"/>
      <c r="G255" s="1465"/>
      <c r="H255" s="1467" t="s">
        <v>3065</v>
      </c>
      <c r="I255" s="1468" t="s">
        <v>3066</v>
      </c>
    </row>
    <row r="256" spans="1:9" ht="24.95" customHeight="1" x14ac:dyDescent="0.15">
      <c r="A256" s="1465"/>
      <c r="B256" s="1465"/>
      <c r="C256" s="1465"/>
      <c r="D256" s="1465"/>
      <c r="E256" s="1465"/>
      <c r="F256" s="1465"/>
      <c r="G256" s="1465"/>
      <c r="H256" s="1467" t="s">
        <v>3073</v>
      </c>
      <c r="I256" s="1468" t="s">
        <v>3074</v>
      </c>
    </row>
    <row r="257" spans="1:9" ht="24.95" customHeight="1" x14ac:dyDescent="0.15">
      <c r="A257" s="1465"/>
      <c r="B257" s="1465"/>
      <c r="C257" s="1465"/>
      <c r="D257" s="1465"/>
      <c r="E257" s="1465"/>
      <c r="F257" s="1465"/>
      <c r="G257" s="1465"/>
      <c r="H257" s="1467" t="s">
        <v>3079</v>
      </c>
      <c r="I257" s="1468" t="s">
        <v>3080</v>
      </c>
    </row>
    <row r="258" spans="1:9" ht="24.95" customHeight="1" x14ac:dyDescent="0.15">
      <c r="A258" s="1465"/>
      <c r="B258" s="1465"/>
      <c r="C258" s="1465"/>
      <c r="D258" s="1465"/>
      <c r="E258" s="1465"/>
      <c r="F258" s="1465"/>
      <c r="G258" s="1465"/>
      <c r="H258" s="1467" t="s">
        <v>3085</v>
      </c>
      <c r="I258" s="1468" t="s">
        <v>3086</v>
      </c>
    </row>
    <row r="259" spans="1:9" ht="24.95" customHeight="1" x14ac:dyDescent="0.15">
      <c r="A259" s="1465"/>
      <c r="B259" s="1465"/>
      <c r="C259" s="1465"/>
      <c r="D259" s="1465"/>
      <c r="E259" s="1465"/>
      <c r="F259" s="1465"/>
      <c r="G259" s="1465"/>
      <c r="H259" s="1467" t="s">
        <v>3092</v>
      </c>
      <c r="I259" s="1468" t="s">
        <v>3093</v>
      </c>
    </row>
    <row r="260" spans="1:9" ht="24.95" customHeight="1" x14ac:dyDescent="0.15">
      <c r="A260" s="1465"/>
      <c r="B260" s="1465"/>
      <c r="C260" s="1465"/>
      <c r="D260" s="1465"/>
      <c r="E260" s="1465"/>
      <c r="F260" s="1465"/>
      <c r="G260" s="1465"/>
      <c r="H260" s="1467" t="s">
        <v>3102</v>
      </c>
      <c r="I260" s="1468" t="s">
        <v>3103</v>
      </c>
    </row>
    <row r="261" spans="1:9" ht="24.95" customHeight="1" x14ac:dyDescent="0.15">
      <c r="A261" s="1465"/>
      <c r="B261" s="1465"/>
      <c r="C261" s="1465"/>
      <c r="D261" s="1465"/>
      <c r="E261" s="1465"/>
      <c r="F261" s="1465"/>
      <c r="G261" s="1465"/>
      <c r="H261" s="1467" t="s">
        <v>3108</v>
      </c>
      <c r="I261" s="1468" t="s">
        <v>3109</v>
      </c>
    </row>
    <row r="262" spans="1:9" ht="24.95" customHeight="1" x14ac:dyDescent="0.15">
      <c r="A262" s="1465"/>
      <c r="B262" s="1465"/>
      <c r="C262" s="1465"/>
      <c r="D262" s="1465"/>
      <c r="E262" s="1465"/>
      <c r="F262" s="1465"/>
      <c r="G262" s="1465"/>
      <c r="H262" s="1467" t="s">
        <v>3121</v>
      </c>
      <c r="I262" s="1468" t="s">
        <v>3122</v>
      </c>
    </row>
    <row r="263" spans="1:9" ht="24.95" customHeight="1" x14ac:dyDescent="0.15">
      <c r="A263" s="1465"/>
      <c r="B263" s="1465"/>
      <c r="C263" s="1465"/>
      <c r="D263" s="1465"/>
      <c r="E263" s="1465"/>
      <c r="F263" s="1465"/>
      <c r="G263" s="1465"/>
      <c r="H263" s="1467" t="s">
        <v>3128</v>
      </c>
      <c r="I263" s="1468" t="s">
        <v>3129</v>
      </c>
    </row>
    <row r="264" spans="1:9" ht="24.95" customHeight="1" x14ac:dyDescent="0.15">
      <c r="A264" s="1465"/>
      <c r="B264" s="1465"/>
      <c r="C264" s="1465"/>
      <c r="D264" s="1465"/>
      <c r="E264" s="1465"/>
      <c r="F264" s="1465"/>
      <c r="G264" s="1465"/>
      <c r="H264" s="1467" t="s">
        <v>3133</v>
      </c>
      <c r="I264" s="1468" t="s">
        <v>4991</v>
      </c>
    </row>
    <row r="265" spans="1:9" ht="24.95" customHeight="1" x14ac:dyDescent="0.15">
      <c r="A265" s="1465"/>
      <c r="B265" s="1465"/>
      <c r="C265" s="1465"/>
      <c r="D265" s="1465"/>
      <c r="E265" s="1465"/>
      <c r="F265" s="1465"/>
      <c r="G265" s="1465"/>
      <c r="H265" s="1467" t="s">
        <v>3139</v>
      </c>
      <c r="I265" s="1468" t="s">
        <v>3140</v>
      </c>
    </row>
    <row r="266" spans="1:9" ht="24.95" customHeight="1" x14ac:dyDescent="0.15">
      <c r="A266" s="1465"/>
      <c r="B266" s="1465"/>
      <c r="C266" s="1465"/>
      <c r="D266" s="1465"/>
      <c r="E266" s="1465"/>
      <c r="F266" s="1465"/>
      <c r="G266" s="1465"/>
      <c r="H266" s="1467" t="s">
        <v>3146</v>
      </c>
      <c r="I266" s="1468" t="s">
        <v>3149</v>
      </c>
    </row>
    <row r="267" spans="1:9" ht="24.95" customHeight="1" x14ac:dyDescent="0.15">
      <c r="A267" s="1465"/>
      <c r="B267" s="1465"/>
      <c r="C267" s="1465"/>
      <c r="D267" s="1465"/>
      <c r="E267" s="1465"/>
      <c r="F267" s="1465"/>
      <c r="G267" s="1465"/>
      <c r="H267" s="1467" t="s">
        <v>3155</v>
      </c>
      <c r="I267" s="1468" t="s">
        <v>3158</v>
      </c>
    </row>
    <row r="268" spans="1:9" ht="24.95" customHeight="1" x14ac:dyDescent="0.15">
      <c r="A268" s="1465"/>
      <c r="B268" s="1465"/>
      <c r="C268" s="1465"/>
      <c r="D268" s="1465"/>
      <c r="E268" s="1465"/>
      <c r="F268" s="1465"/>
      <c r="G268" s="1465"/>
      <c r="H268" s="1467" t="s">
        <v>3166</v>
      </c>
      <c r="I268" s="1468" t="s">
        <v>3167</v>
      </c>
    </row>
    <row r="269" spans="1:9" ht="24.95" customHeight="1" x14ac:dyDescent="0.15">
      <c r="A269" s="1465"/>
      <c r="B269" s="1465"/>
      <c r="C269" s="1465"/>
      <c r="D269" s="1465"/>
      <c r="E269" s="1465"/>
      <c r="F269" s="1465"/>
      <c r="G269" s="1465"/>
      <c r="H269" s="1467" t="s">
        <v>3173</v>
      </c>
      <c r="I269" s="1468" t="s">
        <v>3174</v>
      </c>
    </row>
    <row r="270" spans="1:9" ht="24.95" customHeight="1" x14ac:dyDescent="0.15">
      <c r="A270" s="1465"/>
      <c r="B270" s="1465"/>
      <c r="C270" s="1465"/>
      <c r="D270" s="1465"/>
      <c r="E270" s="1465"/>
      <c r="F270" s="1465"/>
      <c r="G270" s="1465"/>
      <c r="H270" s="1467" t="s">
        <v>3180</v>
      </c>
      <c r="I270" s="1468" t="s">
        <v>3181</v>
      </c>
    </row>
    <row r="271" spans="1:9" ht="24.95" customHeight="1" x14ac:dyDescent="0.15">
      <c r="A271" s="1465"/>
      <c r="B271" s="1465"/>
      <c r="C271" s="1465"/>
      <c r="D271" s="1465"/>
      <c r="E271" s="1465"/>
      <c r="F271" s="1465"/>
      <c r="G271" s="1465"/>
      <c r="H271" s="1467" t="s">
        <v>3184</v>
      </c>
      <c r="I271" s="1468" t="s">
        <v>3185</v>
      </c>
    </row>
    <row r="272" spans="1:9" ht="24.95" customHeight="1" x14ac:dyDescent="0.15">
      <c r="A272" s="1465"/>
      <c r="B272" s="1465"/>
      <c r="C272" s="1465"/>
      <c r="D272" s="1465"/>
      <c r="E272" s="1465"/>
      <c r="F272" s="1465"/>
      <c r="G272" s="1465"/>
      <c r="H272" s="1467" t="s">
        <v>3192</v>
      </c>
      <c r="I272" s="1468" t="s">
        <v>3195</v>
      </c>
    </row>
    <row r="273" spans="1:9" ht="24.95" customHeight="1" x14ac:dyDescent="0.15">
      <c r="A273" s="1465"/>
      <c r="B273" s="1465"/>
      <c r="C273" s="1465"/>
      <c r="D273" s="1465"/>
      <c r="E273" s="1465"/>
      <c r="F273" s="1465"/>
      <c r="G273" s="1465"/>
      <c r="H273" s="1467" t="s">
        <v>3201</v>
      </c>
      <c r="I273" s="1468" t="s">
        <v>3202</v>
      </c>
    </row>
    <row r="274" spans="1:9" ht="24.95" customHeight="1" x14ac:dyDescent="0.15">
      <c r="A274" s="1465"/>
      <c r="B274" s="1465"/>
      <c r="C274" s="1465"/>
      <c r="D274" s="1465"/>
      <c r="E274" s="1465"/>
      <c r="F274" s="1465"/>
      <c r="G274" s="1465"/>
      <c r="H274" s="1467" t="s">
        <v>3207</v>
      </c>
      <c r="I274" s="1468" t="s">
        <v>3208</v>
      </c>
    </row>
    <row r="275" spans="1:9" ht="24.95" customHeight="1" x14ac:dyDescent="0.15">
      <c r="A275" s="1465"/>
      <c r="B275" s="1465"/>
      <c r="C275" s="1465"/>
      <c r="D275" s="1465"/>
      <c r="E275" s="1465"/>
      <c r="F275" s="1465"/>
      <c r="G275" s="1465"/>
      <c r="H275" s="1467" t="s">
        <v>3216</v>
      </c>
      <c r="I275" s="1468" t="s">
        <v>3218</v>
      </c>
    </row>
    <row r="276" spans="1:9" ht="24.95" customHeight="1" x14ac:dyDescent="0.15">
      <c r="A276" s="1465"/>
      <c r="B276" s="1465"/>
      <c r="C276" s="1465"/>
      <c r="D276" s="1465"/>
      <c r="E276" s="1465"/>
      <c r="F276" s="1465"/>
      <c r="G276" s="1465"/>
      <c r="H276" s="1467" t="s">
        <v>3220</v>
      </c>
      <c r="I276" s="1468" t="s">
        <v>3221</v>
      </c>
    </row>
    <row r="277" spans="1:9" ht="24.95" customHeight="1" x14ac:dyDescent="0.15">
      <c r="A277" s="1465"/>
      <c r="B277" s="1465"/>
      <c r="C277" s="1465"/>
      <c r="D277" s="1465"/>
      <c r="E277" s="1465"/>
      <c r="F277" s="1465"/>
      <c r="G277" s="1465"/>
      <c r="H277" s="1467" t="s">
        <v>3226</v>
      </c>
      <c r="I277" s="1468" t="s">
        <v>3227</v>
      </c>
    </row>
    <row r="278" spans="1:9" ht="24.95" customHeight="1" x14ac:dyDescent="0.15">
      <c r="A278" s="1465"/>
      <c r="B278" s="1465"/>
      <c r="C278" s="1465"/>
      <c r="D278" s="1465"/>
      <c r="E278" s="1465"/>
      <c r="F278" s="1465"/>
      <c r="G278" s="1465"/>
      <c r="H278" s="1467" t="s">
        <v>3231</v>
      </c>
      <c r="I278" s="1468" t="s">
        <v>3232</v>
      </c>
    </row>
    <row r="279" spans="1:9" ht="24.95" customHeight="1" x14ac:dyDescent="0.15">
      <c r="A279" s="1465"/>
      <c r="B279" s="1465"/>
      <c r="C279" s="1465"/>
      <c r="D279" s="1465"/>
      <c r="E279" s="1465"/>
      <c r="F279" s="1465"/>
      <c r="G279" s="1465"/>
      <c r="H279" s="1467" t="s">
        <v>3238</v>
      </c>
      <c r="I279" s="1468" t="s">
        <v>3239</v>
      </c>
    </row>
    <row r="280" spans="1:9" ht="24.95" customHeight="1" x14ac:dyDescent="0.15">
      <c r="A280" s="1465"/>
      <c r="B280" s="1465"/>
      <c r="C280" s="1465"/>
      <c r="D280" s="1465"/>
      <c r="E280" s="1465"/>
      <c r="F280" s="1465"/>
      <c r="G280" s="1465"/>
      <c r="H280" s="1467" t="s">
        <v>3246</v>
      </c>
      <c r="I280" s="1468" t="s">
        <v>3247</v>
      </c>
    </row>
    <row r="281" spans="1:9" ht="24.95" customHeight="1" x14ac:dyDescent="0.15">
      <c r="A281" s="1465"/>
      <c r="B281" s="1465"/>
      <c r="C281" s="1465"/>
      <c r="D281" s="1465"/>
      <c r="E281" s="1465"/>
      <c r="F281" s="1465"/>
      <c r="G281" s="1465"/>
      <c r="H281" s="1467" t="s">
        <v>3255</v>
      </c>
      <c r="I281" s="1468" t="s">
        <v>3256</v>
      </c>
    </row>
    <row r="282" spans="1:9" ht="24.95" customHeight="1" x14ac:dyDescent="0.15">
      <c r="A282" s="1465"/>
      <c r="B282" s="1465"/>
      <c r="C282" s="1465"/>
      <c r="D282" s="1465"/>
      <c r="E282" s="1465"/>
      <c r="F282" s="1465"/>
      <c r="G282" s="1465"/>
      <c r="H282" s="1467" t="s">
        <v>3263</v>
      </c>
      <c r="I282" s="1468" t="s">
        <v>3264</v>
      </c>
    </row>
    <row r="283" spans="1:9" ht="24.95" customHeight="1" x14ac:dyDescent="0.15">
      <c r="A283" s="1465"/>
      <c r="B283" s="1465"/>
      <c r="C283" s="1465"/>
      <c r="D283" s="1465"/>
      <c r="E283" s="1465"/>
      <c r="F283" s="1465"/>
      <c r="G283" s="1465"/>
      <c r="H283" s="1467" t="s">
        <v>3280</v>
      </c>
      <c r="I283" s="1468" t="s">
        <v>3281</v>
      </c>
    </row>
    <row r="284" spans="1:9" ht="24.95" customHeight="1" x14ac:dyDescent="0.15">
      <c r="A284" s="1465"/>
      <c r="B284" s="1465"/>
      <c r="C284" s="1465"/>
      <c r="D284" s="1465"/>
      <c r="E284" s="1465"/>
      <c r="F284" s="1465"/>
      <c r="G284" s="1465"/>
      <c r="H284" s="1467" t="s">
        <v>3285</v>
      </c>
      <c r="I284" s="1468" t="s">
        <v>3286</v>
      </c>
    </row>
    <row r="285" spans="1:9" ht="24.95" customHeight="1" x14ac:dyDescent="0.15">
      <c r="A285" s="1465"/>
      <c r="B285" s="1465"/>
      <c r="C285" s="1465"/>
      <c r="D285" s="1465"/>
      <c r="E285" s="1465"/>
      <c r="F285" s="1465"/>
      <c r="G285" s="1465"/>
      <c r="H285" s="1467" t="s">
        <v>3290</v>
      </c>
      <c r="I285" s="1468" t="s">
        <v>3291</v>
      </c>
    </row>
    <row r="286" spans="1:9" ht="24.95" customHeight="1" x14ac:dyDescent="0.15">
      <c r="A286" s="1465"/>
      <c r="B286" s="1465"/>
      <c r="C286" s="1465"/>
      <c r="D286" s="1465"/>
      <c r="E286" s="1465"/>
      <c r="F286" s="1465"/>
      <c r="G286" s="1465"/>
      <c r="H286" s="1467" t="s">
        <v>3297</v>
      </c>
      <c r="I286" s="1468" t="s">
        <v>3298</v>
      </c>
    </row>
    <row r="287" spans="1:9" ht="24.95" customHeight="1" x14ac:dyDescent="0.15">
      <c r="A287" s="1465"/>
      <c r="B287" s="1465"/>
      <c r="C287" s="1465"/>
      <c r="D287" s="1465"/>
      <c r="E287" s="1465"/>
      <c r="F287" s="1465"/>
      <c r="G287" s="1465"/>
      <c r="H287" s="1467" t="s">
        <v>3304</v>
      </c>
      <c r="I287" s="1468" t="s">
        <v>3305</v>
      </c>
    </row>
    <row r="288" spans="1:9" ht="24.95" customHeight="1" x14ac:dyDescent="0.15">
      <c r="A288" s="1465"/>
      <c r="B288" s="1465"/>
      <c r="C288" s="1465"/>
      <c r="D288" s="1465"/>
      <c r="E288" s="1465"/>
      <c r="F288" s="1465"/>
      <c r="G288" s="1465"/>
      <c r="H288" s="1467" t="s">
        <v>3308</v>
      </c>
      <c r="I288" s="1468" t="s">
        <v>3309</v>
      </c>
    </row>
    <row r="289" spans="1:9" ht="24.95" customHeight="1" x14ac:dyDescent="0.15">
      <c r="A289" s="1465"/>
      <c r="B289" s="1465"/>
      <c r="C289" s="1465"/>
      <c r="D289" s="1465"/>
      <c r="E289" s="1465"/>
      <c r="F289" s="1465"/>
      <c r="G289" s="1465"/>
      <c r="H289" s="1467" t="s">
        <v>3312</v>
      </c>
      <c r="I289" s="1468" t="s">
        <v>3313</v>
      </c>
    </row>
    <row r="290" spans="1:9" ht="24.95" customHeight="1" x14ac:dyDescent="0.15">
      <c r="A290" s="1465"/>
      <c r="B290" s="1465"/>
      <c r="C290" s="1465"/>
      <c r="D290" s="1465"/>
      <c r="E290" s="1465"/>
      <c r="F290" s="1465"/>
      <c r="G290" s="1465"/>
      <c r="H290" s="1467" t="s">
        <v>3321</v>
      </c>
      <c r="I290" s="1468" t="s">
        <v>3322</v>
      </c>
    </row>
    <row r="291" spans="1:9" ht="24.95" customHeight="1" x14ac:dyDescent="0.15">
      <c r="A291" s="1465"/>
      <c r="B291" s="1465"/>
      <c r="C291" s="1465"/>
      <c r="D291" s="1465"/>
      <c r="E291" s="1465"/>
      <c r="F291" s="1465"/>
      <c r="G291" s="1465"/>
      <c r="H291" s="1467" t="s">
        <v>3327</v>
      </c>
      <c r="I291" s="1468" t="s">
        <v>3328</v>
      </c>
    </row>
    <row r="292" spans="1:9" ht="24.95" customHeight="1" x14ac:dyDescent="0.15">
      <c r="A292" s="1465"/>
      <c r="B292" s="1465"/>
      <c r="C292" s="1465"/>
      <c r="D292" s="1465"/>
      <c r="E292" s="1465"/>
      <c r="F292" s="1465"/>
      <c r="G292" s="1465"/>
      <c r="H292" s="1467" t="s">
        <v>3332</v>
      </c>
      <c r="I292" s="1468" t="s">
        <v>3334</v>
      </c>
    </row>
    <row r="293" spans="1:9" ht="24.95" customHeight="1" x14ac:dyDescent="0.15">
      <c r="A293" s="1465"/>
      <c r="B293" s="1465"/>
      <c r="C293" s="1465"/>
      <c r="D293" s="1465"/>
      <c r="E293" s="1465"/>
      <c r="F293" s="1465"/>
      <c r="G293" s="1465"/>
      <c r="H293" s="1467" t="s">
        <v>3341</v>
      </c>
      <c r="I293" s="1468" t="s">
        <v>3342</v>
      </c>
    </row>
    <row r="294" spans="1:9" ht="24.95" customHeight="1" x14ac:dyDescent="0.15">
      <c r="A294" s="1465"/>
      <c r="B294" s="1465"/>
      <c r="C294" s="1465"/>
      <c r="D294" s="1465"/>
      <c r="E294" s="1465"/>
      <c r="F294" s="1465"/>
      <c r="G294" s="1465"/>
      <c r="H294" s="1467" t="s">
        <v>3971</v>
      </c>
      <c r="I294" s="1468" t="s">
        <v>3972</v>
      </c>
    </row>
    <row r="295" spans="1:9" ht="24.95" customHeight="1" x14ac:dyDescent="0.15">
      <c r="A295" s="1465"/>
      <c r="B295" s="1465"/>
      <c r="C295" s="1465"/>
      <c r="D295" s="1465"/>
      <c r="E295" s="1465"/>
      <c r="F295" s="1465"/>
      <c r="G295" s="1465"/>
      <c r="H295" s="1467" t="s">
        <v>3973</v>
      </c>
      <c r="I295" s="1468" t="s">
        <v>3974</v>
      </c>
    </row>
    <row r="296" spans="1:9" ht="24.95" customHeight="1" x14ac:dyDescent="0.15">
      <c r="A296" s="1465"/>
      <c r="B296" s="1465"/>
      <c r="C296" s="1465"/>
      <c r="D296" s="1465"/>
      <c r="E296" s="1465"/>
      <c r="F296" s="1465"/>
      <c r="G296" s="1465"/>
      <c r="H296" s="1467" t="s">
        <v>5071</v>
      </c>
      <c r="I296" s="1468" t="s">
        <v>5072</v>
      </c>
    </row>
    <row r="297" spans="1:9" ht="24.95" customHeight="1" x14ac:dyDescent="0.15">
      <c r="A297" s="1465"/>
      <c r="B297" s="1465"/>
      <c r="C297" s="1465"/>
      <c r="D297" s="1465"/>
      <c r="E297" s="1465"/>
      <c r="F297" s="1465"/>
      <c r="G297" s="1465"/>
      <c r="H297" s="1467" t="s">
        <v>5078</v>
      </c>
      <c r="I297" s="1468" t="s">
        <v>5079</v>
      </c>
    </row>
    <row r="298" spans="1:9" ht="24.95" customHeight="1" x14ac:dyDescent="0.15">
      <c r="A298" s="1465"/>
      <c r="B298" s="1465"/>
      <c r="C298" s="1465"/>
      <c r="D298" s="1465"/>
      <c r="E298" s="1465"/>
      <c r="F298" s="1465"/>
      <c r="G298" s="1465"/>
      <c r="H298" s="1467" t="s">
        <v>5087</v>
      </c>
      <c r="I298" s="1468" t="s">
        <v>5088</v>
      </c>
    </row>
    <row r="299" spans="1:9" ht="24.95" customHeight="1" x14ac:dyDescent="0.15">
      <c r="A299" s="1465"/>
      <c r="B299" s="1465"/>
      <c r="C299" s="1465"/>
      <c r="D299" s="1465"/>
      <c r="E299" s="1465"/>
      <c r="F299" s="1465"/>
      <c r="G299" s="1465"/>
      <c r="H299" s="1467" t="s">
        <v>5093</v>
      </c>
      <c r="I299" s="1468" t="s">
        <v>5094</v>
      </c>
    </row>
    <row r="300" spans="1:9" ht="24.95" customHeight="1" x14ac:dyDescent="0.15">
      <c r="A300" s="1465"/>
      <c r="B300" s="1465"/>
      <c r="C300" s="1465"/>
      <c r="D300" s="1465"/>
      <c r="E300" s="1465"/>
      <c r="F300" s="1465"/>
      <c r="G300" s="1465"/>
      <c r="H300" s="1467" t="s">
        <v>5103</v>
      </c>
      <c r="I300" s="1468" t="s">
        <v>5104</v>
      </c>
    </row>
    <row r="301" spans="1:9" ht="24.95" customHeight="1" x14ac:dyDescent="0.15">
      <c r="A301" s="1465"/>
      <c r="B301" s="1465"/>
      <c r="C301" s="1465"/>
      <c r="D301" s="1465"/>
      <c r="E301" s="1465"/>
      <c r="F301" s="1465"/>
      <c r="G301" s="1465"/>
      <c r="H301" s="1467" t="s">
        <v>3975</v>
      </c>
      <c r="I301" s="1468" t="s">
        <v>3976</v>
      </c>
    </row>
    <row r="302" spans="1:9" ht="24.95" customHeight="1" x14ac:dyDescent="0.15">
      <c r="A302" s="1465"/>
      <c r="B302" s="1465"/>
      <c r="C302" s="1465"/>
      <c r="D302" s="1465"/>
      <c r="E302" s="1465"/>
      <c r="F302" s="1465"/>
      <c r="G302" s="1465"/>
      <c r="H302" s="1467" t="s">
        <v>3977</v>
      </c>
      <c r="I302" s="1468" t="s">
        <v>3978</v>
      </c>
    </row>
    <row r="303" spans="1:9" ht="24.95" customHeight="1" x14ac:dyDescent="0.15">
      <c r="A303" s="1465"/>
      <c r="B303" s="1465"/>
      <c r="C303" s="1465"/>
      <c r="D303" s="1465"/>
      <c r="E303" s="1465"/>
      <c r="F303" s="1465"/>
      <c r="G303" s="1465"/>
      <c r="H303" s="1467" t="s">
        <v>5127</v>
      </c>
      <c r="I303" s="1468" t="s">
        <v>5128</v>
      </c>
    </row>
    <row r="304" spans="1:9" ht="24.95" customHeight="1" x14ac:dyDescent="0.15">
      <c r="H304" s="1403"/>
      <c r="I304" s="1404"/>
    </row>
    <row r="305" spans="8:9" ht="24.95" customHeight="1" x14ac:dyDescent="0.15">
      <c r="H305" s="1403"/>
      <c r="I305" s="1404"/>
    </row>
    <row r="306" spans="8:9" ht="24.95" customHeight="1" x14ac:dyDescent="0.15">
      <c r="H306" s="1403"/>
      <c r="I306" s="1404"/>
    </row>
    <row r="307" spans="8:9" ht="24.95" customHeight="1" x14ac:dyDescent="0.15">
      <c r="H307" s="1403"/>
      <c r="I307" s="1404"/>
    </row>
    <row r="308" spans="8:9" ht="24.95" customHeight="1" x14ac:dyDescent="0.15">
      <c r="H308" s="1403"/>
      <c r="I308" s="1404"/>
    </row>
    <row r="309" spans="8:9" ht="24.95" customHeight="1" x14ac:dyDescent="0.15">
      <c r="H309" s="1403"/>
      <c r="I309" s="1404"/>
    </row>
    <row r="310" spans="8:9" ht="24.95" customHeight="1" x14ac:dyDescent="0.15">
      <c r="H310" s="1403"/>
      <c r="I310" s="1404"/>
    </row>
    <row r="311" spans="8:9" ht="24.95" customHeight="1" x14ac:dyDescent="0.15">
      <c r="H311" s="1403"/>
      <c r="I311" s="1404"/>
    </row>
    <row r="312" spans="8:9" ht="24.95" customHeight="1" x14ac:dyDescent="0.15">
      <c r="H312" s="1403"/>
      <c r="I312" s="1404"/>
    </row>
    <row r="313" spans="8:9" ht="24.95" customHeight="1" x14ac:dyDescent="0.15">
      <c r="H313" s="1403"/>
      <c r="I313" s="1404"/>
    </row>
    <row r="314" spans="8:9" ht="24.95" customHeight="1" x14ac:dyDescent="0.15">
      <c r="H314" s="1403"/>
      <c r="I314" s="1404"/>
    </row>
    <row r="315" spans="8:9" ht="24.95" customHeight="1" x14ac:dyDescent="0.15">
      <c r="H315" s="1403"/>
      <c r="I315" s="1404"/>
    </row>
    <row r="316" spans="8:9" ht="24.95" customHeight="1" x14ac:dyDescent="0.15">
      <c r="H316" s="1403"/>
      <c r="I316" s="1404"/>
    </row>
  </sheetData>
  <sheetProtection algorithmName="SHA-512" hashValue="CCNK9+BVXFg94x4Ut+n1z0r4fIZxyF4h+fxxylPFmUSi5CDfgJRobenA4XFCF3F4BSNWd5tfF5Ksr1/eIaOzfg==" saltValue="UCjJKug+lNjS+NfJR+JHRQ==" spinCount="100000" sheet="1" objects="1" scenarios="1"/>
  <mergeCells count="2">
    <mergeCell ref="C8:D8"/>
    <mergeCell ref="C11:F11"/>
  </mergeCells>
  <phoneticPr fontId="5"/>
  <conditionalFormatting sqref="C11:F11">
    <cfRule type="expression" dxfId="14" priority="1">
      <formula>LEN($C$11)&gt;0</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dimension ref="A1:E24"/>
  <sheetViews>
    <sheetView view="pageBreakPreview" topLeftCell="A7" zoomScale="93" zoomScaleNormal="130" zoomScaleSheetLayoutView="93" workbookViewId="0">
      <selection activeCell="G6" sqref="G6"/>
    </sheetView>
  </sheetViews>
  <sheetFormatPr defaultRowHeight="13.5" x14ac:dyDescent="0.15"/>
  <cols>
    <col min="1" max="1" width="5.25" style="16" bestFit="1" customWidth="1"/>
    <col min="2" max="2" width="12.125" bestFit="1" customWidth="1"/>
    <col min="3" max="3" width="12.375" style="16" customWidth="1"/>
    <col min="4" max="4" width="63.125" style="930" customWidth="1"/>
    <col min="5" max="5" width="7" customWidth="1"/>
    <col min="12" max="12" width="19.375" customWidth="1"/>
  </cols>
  <sheetData>
    <row r="1" spans="1:5" x14ac:dyDescent="0.15">
      <c r="B1" t="s">
        <v>3855</v>
      </c>
    </row>
    <row r="3" spans="1:5" x14ac:dyDescent="0.15">
      <c r="A3" s="225" t="s">
        <v>3857</v>
      </c>
      <c r="B3" s="15" t="s">
        <v>3856</v>
      </c>
      <c r="C3" s="225" t="s">
        <v>3858</v>
      </c>
      <c r="D3" s="935" t="s">
        <v>3859</v>
      </c>
    </row>
    <row r="4" spans="1:5" ht="40.5" x14ac:dyDescent="0.15">
      <c r="A4" s="225">
        <v>1</v>
      </c>
      <c r="B4" s="934">
        <v>45018</v>
      </c>
      <c r="C4" s="225" t="s">
        <v>5157</v>
      </c>
      <c r="D4" s="931" t="s">
        <v>3861</v>
      </c>
    </row>
    <row r="5" spans="1:5" ht="54" x14ac:dyDescent="0.15">
      <c r="A5" s="225">
        <v>2</v>
      </c>
      <c r="B5" s="934">
        <v>45019</v>
      </c>
      <c r="C5" s="225" t="s">
        <v>5158</v>
      </c>
      <c r="D5" s="931" t="s">
        <v>3860</v>
      </c>
    </row>
    <row r="6" spans="1:5" ht="40.5" x14ac:dyDescent="0.15">
      <c r="A6" s="225">
        <v>3</v>
      </c>
      <c r="B6" s="934">
        <v>45026</v>
      </c>
      <c r="C6" s="225" t="s">
        <v>5159</v>
      </c>
      <c r="D6" s="931" t="s">
        <v>3862</v>
      </c>
    </row>
    <row r="7" spans="1:5" ht="31.5" customHeight="1" x14ac:dyDescent="0.15">
      <c r="A7" s="225">
        <v>3</v>
      </c>
      <c r="B7" s="953">
        <v>45043</v>
      </c>
      <c r="C7" s="225" t="s">
        <v>5160</v>
      </c>
      <c r="D7" s="954" t="s">
        <v>3875</v>
      </c>
    </row>
    <row r="8" spans="1:5" ht="46.5" customHeight="1" x14ac:dyDescent="0.15">
      <c r="A8" s="225">
        <v>5</v>
      </c>
      <c r="B8" s="1402">
        <v>45319</v>
      </c>
      <c r="C8" s="225" t="s">
        <v>5161</v>
      </c>
      <c r="D8" s="931" t="s">
        <v>5135</v>
      </c>
      <c r="E8" t="s">
        <v>5162</v>
      </c>
    </row>
    <row r="9" spans="1:5" ht="48" customHeight="1" x14ac:dyDescent="0.15">
      <c r="A9" s="225">
        <v>6</v>
      </c>
      <c r="B9" s="1402">
        <v>45322</v>
      </c>
      <c r="C9" s="225" t="s">
        <v>5161</v>
      </c>
      <c r="D9" s="931" t="s">
        <v>5137</v>
      </c>
      <c r="E9" t="s">
        <v>5162</v>
      </c>
    </row>
    <row r="10" spans="1:5" ht="60.75" customHeight="1" x14ac:dyDescent="0.15">
      <c r="A10" s="225">
        <v>7</v>
      </c>
      <c r="B10" s="1402">
        <v>45351</v>
      </c>
      <c r="C10" s="225" t="s">
        <v>5163</v>
      </c>
      <c r="D10" s="931" t="s">
        <v>5164</v>
      </c>
    </row>
    <row r="11" spans="1:5" ht="44.25" customHeight="1" x14ac:dyDescent="0.15">
      <c r="A11" s="225">
        <v>8</v>
      </c>
      <c r="B11" s="1402">
        <v>45351</v>
      </c>
      <c r="C11" s="225" t="s">
        <v>5163</v>
      </c>
      <c r="D11" s="931" t="s">
        <v>5166</v>
      </c>
    </row>
    <row r="12" spans="1:5" ht="70.5" customHeight="1" x14ac:dyDescent="0.15">
      <c r="A12" s="225">
        <v>9</v>
      </c>
      <c r="B12" s="1402">
        <v>45351</v>
      </c>
      <c r="C12" s="225" t="s">
        <v>5163</v>
      </c>
      <c r="D12" s="931" t="s">
        <v>5167</v>
      </c>
    </row>
    <row r="13" spans="1:5" ht="40.5" x14ac:dyDescent="0.15">
      <c r="A13" s="225">
        <v>10</v>
      </c>
      <c r="B13" s="1402">
        <v>45351</v>
      </c>
      <c r="C13" s="225" t="s">
        <v>5163</v>
      </c>
      <c r="D13" s="931" t="s">
        <v>5168</v>
      </c>
    </row>
    <row r="14" spans="1:5" ht="76.5" customHeight="1" x14ac:dyDescent="0.15">
      <c r="A14" s="225">
        <v>11</v>
      </c>
      <c r="B14" s="1402">
        <v>45351</v>
      </c>
      <c r="C14" s="225" t="s">
        <v>5163</v>
      </c>
      <c r="D14" s="931" t="s">
        <v>5169</v>
      </c>
    </row>
    <row r="15" spans="1:5" ht="30.75" customHeight="1" x14ac:dyDescent="0.15">
      <c r="A15" s="225">
        <v>12</v>
      </c>
      <c r="B15" s="1402">
        <v>45351</v>
      </c>
      <c r="C15" s="225" t="s">
        <v>5163</v>
      </c>
      <c r="D15" s="931" t="s">
        <v>5175</v>
      </c>
    </row>
    <row r="16" spans="1:5" x14ac:dyDescent="0.15">
      <c r="B16" s="16"/>
    </row>
    <row r="17" spans="2:2" x14ac:dyDescent="0.15">
      <c r="B17" s="16"/>
    </row>
    <row r="18" spans="2:2" x14ac:dyDescent="0.15">
      <c r="B18" s="16"/>
    </row>
    <row r="19" spans="2:2" x14ac:dyDescent="0.15">
      <c r="B19" s="16"/>
    </row>
    <row r="20" spans="2:2" x14ac:dyDescent="0.15">
      <c r="B20" s="16"/>
    </row>
    <row r="21" spans="2:2" x14ac:dyDescent="0.15">
      <c r="B21" s="16"/>
    </row>
    <row r="22" spans="2:2" x14ac:dyDescent="0.15">
      <c r="B22" s="16"/>
    </row>
    <row r="23" spans="2:2" x14ac:dyDescent="0.15">
      <c r="B23" s="16"/>
    </row>
    <row r="24" spans="2:2" x14ac:dyDescent="0.15">
      <c r="B24" s="16"/>
    </row>
  </sheetData>
  <sheetProtection algorithmName="SHA-512" hashValue="aYmT2haAnelBoNNWspCFwyfViikzEcMbQJOr849snLD/uZuHhTiu8PsWk8/BkBUjfH4/DhX/Lkspg9jZKR8X2w==" saltValue="za+W+kdXzb8MBzQK+ZHyEw==" spinCount="100000" sheet="1" objects="1" scenarios="1"/>
  <phoneticPr fontId="5"/>
  <pageMargins left="0.47" right="0.2" top="0.75" bottom="0.75" header="0.3" footer="0.3"/>
  <pageSetup paperSize="9" scale="97" orientation="portrait" horizontalDpi="360" verticalDpi="36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AW71"/>
  <sheetViews>
    <sheetView showGridLines="0" tabSelected="1" view="pageBreakPreview" topLeftCell="G22" zoomScaleNormal="70" zoomScaleSheetLayoutView="100" workbookViewId="0">
      <selection activeCell="AX8" sqref="AX8"/>
    </sheetView>
  </sheetViews>
  <sheetFormatPr defaultColWidth="9" defaultRowHeight="13.5" x14ac:dyDescent="0.15"/>
  <cols>
    <col min="1" max="1" width="5.125" style="3" customWidth="1"/>
    <col min="2" max="2" width="5.625" style="3" customWidth="1"/>
    <col min="3" max="3" width="6.625" style="3" customWidth="1"/>
    <col min="4" max="5" width="5.625" style="3" customWidth="1"/>
    <col min="6" max="6" width="7.625" style="3" customWidth="1"/>
    <col min="7" max="7" width="10.625" style="3" customWidth="1"/>
    <col min="8" max="8" width="7.125" style="3" customWidth="1"/>
    <col min="9" max="9" width="5.5" style="3" customWidth="1"/>
    <col min="10" max="10" width="10.75" style="3" customWidth="1"/>
    <col min="11" max="11" width="5.5" style="3" customWidth="1"/>
    <col min="12" max="12" width="5.625" style="3" customWidth="1"/>
    <col min="13" max="13" width="6.625" style="3" customWidth="1"/>
    <col min="14" max="14" width="7.375" style="3" customWidth="1"/>
    <col min="15" max="15" width="2.625" style="3" customWidth="1"/>
    <col min="16" max="17" width="9" style="3" hidden="1" customWidth="1"/>
    <col min="18" max="18" width="9.625" style="3" hidden="1" customWidth="1"/>
    <col min="19" max="42" width="9" style="3" hidden="1" customWidth="1"/>
    <col min="43" max="45" width="9.75" style="3" hidden="1" customWidth="1"/>
    <col min="46" max="49" width="9" style="3" customWidth="1"/>
    <col min="50" max="16384" width="9" style="3"/>
  </cols>
  <sheetData>
    <row r="1" spans="1:49" ht="14.25" customHeight="1" thickBot="1" x14ac:dyDescent="0.2">
      <c r="A1" s="1" t="s">
        <v>149</v>
      </c>
      <c r="B1" s="2"/>
      <c r="C1" s="2"/>
      <c r="D1" s="2"/>
      <c r="E1" s="2"/>
      <c r="F1" s="2"/>
      <c r="G1" s="2"/>
      <c r="H1" s="2"/>
      <c r="I1" s="2"/>
      <c r="J1" s="2"/>
      <c r="K1" s="1497"/>
      <c r="L1" s="1497"/>
      <c r="M1" s="1498"/>
      <c r="N1" s="1498"/>
      <c r="O1" s="22"/>
      <c r="P1" s="654"/>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row>
    <row r="2" spans="1:49" ht="15.95" customHeight="1" thickBot="1" x14ac:dyDescent="0.2">
      <c r="A2" s="653" t="s">
        <v>227</v>
      </c>
      <c r="B2" s="4"/>
      <c r="C2" s="4"/>
      <c r="D2" s="4"/>
      <c r="E2" s="4"/>
      <c r="F2" s="4"/>
      <c r="G2" s="4"/>
      <c r="H2" s="4"/>
      <c r="I2" s="4"/>
      <c r="J2" s="4"/>
      <c r="K2" s="1499" t="s">
        <v>228</v>
      </c>
      <c r="L2" s="1500"/>
      <c r="M2" s="1501" t="str">
        <f>IF($AR$3="","",VLOOKUP($AR$3,報告書!$B$14:$IE$327,COLUMN(F:F)-1))</f>
        <v/>
      </c>
      <c r="N2" s="1502"/>
      <c r="O2" s="22"/>
      <c r="P2" s="654"/>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T2" s="22"/>
      <c r="AU2" s="22"/>
      <c r="AV2" s="22"/>
      <c r="AW2" s="22"/>
    </row>
    <row r="3" spans="1:49" ht="20.100000000000001" customHeight="1" thickBot="1" x14ac:dyDescent="0.2">
      <c r="A3" s="1503"/>
      <c r="B3" s="1503"/>
      <c r="C3" s="1503"/>
      <c r="D3" s="1503"/>
      <c r="E3" s="1503"/>
      <c r="F3" s="1503"/>
      <c r="G3" s="1503"/>
      <c r="H3" s="1503"/>
      <c r="I3" s="1503"/>
      <c r="J3" s="1503"/>
      <c r="K3" s="1503"/>
      <c r="L3" s="1503"/>
      <c r="M3" s="1503"/>
      <c r="N3" s="1503"/>
      <c r="O3" s="22"/>
      <c r="P3" s="654" t="s">
        <v>385</v>
      </c>
      <c r="Q3" s="22" t="s">
        <v>386</v>
      </c>
      <c r="R3" s="22"/>
      <c r="S3" s="22"/>
      <c r="T3" s="22"/>
      <c r="U3" s="22"/>
      <c r="V3" s="22"/>
      <c r="W3" s="22"/>
      <c r="X3" s="22"/>
      <c r="Y3" s="22"/>
      <c r="Z3" s="22"/>
      <c r="AA3" s="22"/>
      <c r="AB3" s="22"/>
      <c r="AC3" s="22"/>
      <c r="AD3" s="22"/>
      <c r="AE3" s="22"/>
      <c r="AF3" s="22"/>
      <c r="AG3" s="22"/>
      <c r="AH3" s="22"/>
      <c r="AI3" s="22"/>
      <c r="AJ3" s="22"/>
      <c r="AK3" s="22"/>
      <c r="AL3" s="22"/>
      <c r="AM3" s="22"/>
      <c r="AN3" s="22"/>
      <c r="AO3" s="22"/>
      <c r="AP3" s="22"/>
      <c r="AR3" s="659" t="str">
        <f>IF(はじめに!$C$8="","",TEXT(はじめに!$C$8,"000"))</f>
        <v/>
      </c>
      <c r="AT3" s="22"/>
      <c r="AU3" s="22"/>
      <c r="AV3" s="22"/>
      <c r="AW3" s="22"/>
    </row>
    <row r="4" spans="1:49" ht="18" customHeight="1" thickBot="1" x14ac:dyDescent="0.2">
      <c r="A4" s="809"/>
      <c r="B4" s="809"/>
      <c r="C4" s="809"/>
      <c r="D4" s="809"/>
      <c r="E4" s="809"/>
      <c r="F4" s="809"/>
      <c r="G4" s="809"/>
      <c r="H4" s="809"/>
      <c r="I4" s="809"/>
      <c r="J4" s="809"/>
      <c r="K4" s="809"/>
      <c r="L4" s="809"/>
      <c r="M4" s="809"/>
      <c r="N4" s="809"/>
      <c r="O4" s="22"/>
      <c r="P4" s="654"/>
      <c r="Q4" s="22" t="str">
        <f>IF(AND(L23=1,L24=1),"","○")</f>
        <v>○</v>
      </c>
      <c r="R4" s="22"/>
      <c r="S4" s="22"/>
      <c r="T4" s="22"/>
      <c r="U4" s="22"/>
      <c r="V4" s="22"/>
      <c r="W4" s="22"/>
      <c r="X4" s="22"/>
      <c r="Y4" s="22"/>
      <c r="Z4" s="22"/>
      <c r="AA4" s="22"/>
      <c r="AB4" s="22"/>
      <c r="AC4" s="22"/>
      <c r="AD4" s="22"/>
      <c r="AE4" s="22"/>
      <c r="AF4" s="22"/>
      <c r="AG4" s="22"/>
      <c r="AH4" s="22"/>
      <c r="AI4" s="22"/>
      <c r="AJ4" s="22"/>
      <c r="AK4" s="22"/>
      <c r="AL4" s="22"/>
      <c r="AM4" s="22"/>
      <c r="AN4" s="22"/>
      <c r="AO4" s="22"/>
      <c r="AP4" s="22"/>
      <c r="AT4" s="22"/>
      <c r="AU4" s="22"/>
      <c r="AV4" s="22"/>
      <c r="AW4" s="22"/>
    </row>
    <row r="5" spans="1:49" ht="18.75" customHeight="1" thickBot="1" x14ac:dyDescent="0.2">
      <c r="H5" s="810"/>
      <c r="I5" s="810"/>
      <c r="J5" s="811"/>
      <c r="K5" s="1495" t="str">
        <f>IF($AR$3="","",VLOOKUP($AR$3,報告書!$B$14:$IE$327,7))</f>
        <v/>
      </c>
      <c r="L5" s="1495"/>
      <c r="M5" s="1496"/>
      <c r="N5" s="1496"/>
      <c r="O5" s="22"/>
      <c r="P5" s="654"/>
      <c r="Q5" s="22"/>
      <c r="R5" s="655" t="str">
        <f>IFERROR(DATE(VALUE(SUBSTITUTE(K5,"年","")),VALUE(SUBSTITUTE(M5,"月","")),VALUE(SUBSTITUTE(N5,"日",""))),"")</f>
        <v/>
      </c>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row>
    <row r="6" spans="1:49" ht="24" customHeight="1" thickBot="1" x14ac:dyDescent="0.2">
      <c r="A6" s="809" t="s">
        <v>229</v>
      </c>
      <c r="B6" s="809"/>
      <c r="C6" s="809"/>
      <c r="D6" s="809"/>
      <c r="E6" s="809"/>
      <c r="F6" s="809"/>
      <c r="G6" s="809"/>
      <c r="H6" s="809"/>
      <c r="I6" s="809"/>
      <c r="J6" s="809"/>
      <c r="K6" s="809"/>
      <c r="L6" s="809"/>
      <c r="M6" s="809"/>
      <c r="N6" s="809"/>
      <c r="O6" s="22"/>
      <c r="P6" s="654"/>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row>
    <row r="7" spans="1:49" ht="30" customHeight="1" thickBot="1" x14ac:dyDescent="0.2">
      <c r="A7" s="1504" t="s">
        <v>131</v>
      </c>
      <c r="B7" s="1504"/>
      <c r="C7" s="1504"/>
      <c r="D7" s="809"/>
      <c r="E7" s="809"/>
      <c r="F7" s="809"/>
      <c r="G7" s="809"/>
      <c r="H7" s="812" t="s">
        <v>132</v>
      </c>
      <c r="I7" s="1505" t="str">
        <f>IF($AR$3="","",VLOOKUP($AR$3,報告書!$B$14:$IE$327,8))</f>
        <v/>
      </c>
      <c r="J7" s="1505"/>
      <c r="K7" s="1505"/>
      <c r="L7" s="1505"/>
      <c r="M7" s="1505"/>
      <c r="N7" s="1505"/>
      <c r="O7" s="22"/>
      <c r="P7" s="654" t="e">
        <f>IF(VLOOKUP($AR$3,報告書!$B$14:$IE$327,16)="",FALSE,TRUE)</f>
        <v>#N/A</v>
      </c>
      <c r="Q7" s="22" t="s">
        <v>502</v>
      </c>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row>
    <row r="8" spans="1:49" ht="30" customHeight="1" thickTop="1" thickBot="1" x14ac:dyDescent="0.2">
      <c r="A8" s="809"/>
      <c r="B8" s="809"/>
      <c r="C8" s="809"/>
      <c r="D8" s="809"/>
      <c r="E8" s="809"/>
      <c r="F8" s="809"/>
      <c r="G8" s="809"/>
      <c r="H8" s="1520" t="s">
        <v>133</v>
      </c>
      <c r="I8" s="1521" t="str">
        <f>IF($AR$3="","",VLOOKUP($AR$3,報告書!$B$14:$IE$327,9))</f>
        <v/>
      </c>
      <c r="J8" s="1521"/>
      <c r="K8" s="1521"/>
      <c r="L8" s="1521"/>
      <c r="M8" s="1521"/>
      <c r="N8" s="1521"/>
      <c r="O8" s="22"/>
      <c r="P8" s="654" t="e">
        <f>IF(VLOOKUP($AR$3,報告書!$B$14:$IE$327,17)="",FALSE,TRUE)</f>
        <v>#N/A</v>
      </c>
      <c r="Q8" s="22" t="s">
        <v>503</v>
      </c>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row>
    <row r="9" spans="1:49" ht="30" customHeight="1" thickBot="1" x14ac:dyDescent="0.2">
      <c r="A9" s="809"/>
      <c r="B9" s="809"/>
      <c r="C9" s="809"/>
      <c r="D9" s="809"/>
      <c r="E9" s="809"/>
      <c r="F9" s="809"/>
      <c r="G9" s="809"/>
      <c r="H9" s="1520"/>
      <c r="I9" s="1506" t="str">
        <f>IF($AR$3="","",VLOOKUP($AR$3,報告書!$B$14:$IE$327,10))</f>
        <v/>
      </c>
      <c r="J9" s="1506"/>
      <c r="K9" s="1506"/>
      <c r="L9" s="1506"/>
      <c r="M9" s="1506"/>
      <c r="N9" s="1506"/>
      <c r="O9" s="22"/>
      <c r="P9" s="654" t="e">
        <f>IF(VLOOKUP($AR$3,報告書!$B$14:$IE$327,18)="",FALSE,TRUE)</f>
        <v>#N/A</v>
      </c>
      <c r="Q9" s="22" t="s">
        <v>504</v>
      </c>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row>
    <row r="10" spans="1:49" ht="14.25" customHeight="1" thickBot="1" x14ac:dyDescent="0.2">
      <c r="A10" s="809"/>
      <c r="B10" s="809"/>
      <c r="C10" s="809"/>
      <c r="D10" s="809"/>
      <c r="E10" s="809"/>
      <c r="F10" s="809"/>
      <c r="G10" s="809"/>
      <c r="H10" s="809" t="s">
        <v>151</v>
      </c>
      <c r="O10" s="22"/>
      <c r="P10" s="654" t="e">
        <f>IF(VLOOKUP($AR$3,報告書!$B$14:$IE$327,19)="",FALSE,TRUE)</f>
        <v>#N/A</v>
      </c>
      <c r="Q10" s="22" t="s">
        <v>505</v>
      </c>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row>
    <row r="11" spans="1:49" ht="10.5" customHeight="1" thickBot="1" x14ac:dyDescent="0.2">
      <c r="A11" s="809"/>
      <c r="B11" s="809"/>
      <c r="C11" s="809"/>
      <c r="D11" s="809"/>
      <c r="E11" s="809"/>
      <c r="F11" s="809"/>
      <c r="G11" s="809"/>
      <c r="H11" s="809"/>
      <c r="I11" s="809"/>
      <c r="J11" s="809"/>
      <c r="K11" s="809"/>
      <c r="L11" s="809"/>
      <c r="M11" s="809"/>
      <c r="N11" s="809"/>
      <c r="O11" s="22"/>
      <c r="P11" s="654" t="e">
        <f>IF(VLOOKUP($AR$3,報告書!$B$14:$IE$327,20)="",FALSE,TRUE)</f>
        <v>#N/A</v>
      </c>
      <c r="Q11" s="22" t="str">
        <f t="shared" ref="Q11:Q30" si="0">LEFT(R11,1)&amp;LEFT(R11,1)</f>
        <v>ＡＡ</v>
      </c>
      <c r="R11" s="656" t="s">
        <v>0</v>
      </c>
      <c r="S11" s="656" t="s">
        <v>1</v>
      </c>
      <c r="T11" s="656" t="s">
        <v>2</v>
      </c>
      <c r="U11" s="656"/>
      <c r="V11" s="656"/>
      <c r="W11" s="656"/>
      <c r="X11" s="656"/>
      <c r="Y11" s="656"/>
      <c r="Z11" s="656"/>
      <c r="AA11" s="656"/>
      <c r="AB11" s="656"/>
      <c r="AC11" s="656"/>
      <c r="AD11" s="656"/>
      <c r="AE11" s="656"/>
      <c r="AF11" s="656"/>
      <c r="AG11" s="656"/>
      <c r="AH11" s="656"/>
      <c r="AI11" s="656"/>
      <c r="AJ11" s="656"/>
      <c r="AK11" s="656"/>
      <c r="AL11" s="656"/>
      <c r="AM11" s="656"/>
      <c r="AN11" s="656"/>
      <c r="AO11" s="656"/>
      <c r="AP11" s="656"/>
      <c r="AQ11" s="22"/>
      <c r="AR11" s="22"/>
      <c r="AS11" s="22"/>
      <c r="AT11" s="22"/>
      <c r="AU11" s="22"/>
      <c r="AV11" s="22"/>
      <c r="AW11" s="22"/>
    </row>
    <row r="12" spans="1:49" ht="42" customHeight="1" thickBot="1" x14ac:dyDescent="0.2">
      <c r="A12" s="1510" t="s">
        <v>230</v>
      </c>
      <c r="B12" s="1510"/>
      <c r="C12" s="1510"/>
      <c r="D12" s="1510"/>
      <c r="E12" s="1510"/>
      <c r="F12" s="1510"/>
      <c r="G12" s="1510"/>
      <c r="H12" s="1510"/>
      <c r="I12" s="1510"/>
      <c r="J12" s="1510"/>
      <c r="K12" s="1510"/>
      <c r="L12" s="1510"/>
      <c r="M12" s="1510"/>
      <c r="N12" s="1510"/>
      <c r="O12" s="22"/>
      <c r="P12" s="654" t="e">
        <f>OR(P10,P11)</f>
        <v>#N/A</v>
      </c>
      <c r="Q12" s="22" t="str">
        <f t="shared" si="0"/>
        <v>ＢＢ</v>
      </c>
      <c r="R12" s="656" t="s">
        <v>3</v>
      </c>
      <c r="S12" s="656" t="s">
        <v>4</v>
      </c>
      <c r="T12" s="656" t="s">
        <v>5</v>
      </c>
      <c r="U12" s="656"/>
      <c r="V12" s="656"/>
      <c r="W12" s="656"/>
      <c r="X12" s="656"/>
      <c r="Y12" s="656"/>
      <c r="Z12" s="656"/>
      <c r="AA12" s="656"/>
      <c r="AB12" s="656"/>
      <c r="AC12" s="656"/>
      <c r="AD12" s="656"/>
      <c r="AE12" s="656"/>
      <c r="AF12" s="656"/>
      <c r="AG12" s="656"/>
      <c r="AH12" s="656"/>
      <c r="AI12" s="656"/>
      <c r="AJ12" s="656"/>
      <c r="AK12" s="656"/>
      <c r="AL12" s="656"/>
      <c r="AM12" s="656"/>
      <c r="AN12" s="656"/>
      <c r="AO12" s="656"/>
      <c r="AP12" s="656"/>
      <c r="AQ12" s="22"/>
      <c r="AR12" s="22"/>
      <c r="AS12" s="22"/>
      <c r="AT12" s="22"/>
      <c r="AU12" s="22"/>
      <c r="AV12" s="22"/>
      <c r="AW12" s="22"/>
    </row>
    <row r="13" spans="1:49" ht="15" customHeight="1" x14ac:dyDescent="0.15">
      <c r="A13" s="813" t="s">
        <v>137</v>
      </c>
      <c r="B13" s="814"/>
      <c r="C13" s="814"/>
      <c r="D13" s="814"/>
      <c r="E13" s="814"/>
      <c r="F13" s="814"/>
      <c r="G13" s="814"/>
      <c r="H13" s="814"/>
      <c r="I13" s="814"/>
      <c r="J13" s="814"/>
      <c r="K13" s="814"/>
      <c r="L13" s="814"/>
      <c r="M13" s="814"/>
      <c r="N13" s="814"/>
      <c r="O13" s="22"/>
      <c r="P13" s="22"/>
      <c r="Q13" s="22" t="str">
        <f t="shared" si="0"/>
        <v>ＣＣ</v>
      </c>
      <c r="R13" s="656" t="s">
        <v>6</v>
      </c>
      <c r="S13" s="656" t="s">
        <v>7</v>
      </c>
      <c r="T13" s="656"/>
      <c r="U13" s="656"/>
      <c r="V13" s="656"/>
      <c r="W13" s="656"/>
      <c r="X13" s="656"/>
      <c r="Y13" s="656"/>
      <c r="Z13" s="656"/>
      <c r="AA13" s="656"/>
      <c r="AB13" s="656"/>
      <c r="AC13" s="656"/>
      <c r="AD13" s="656"/>
      <c r="AE13" s="656"/>
      <c r="AF13" s="656"/>
      <c r="AG13" s="656"/>
      <c r="AH13" s="656"/>
      <c r="AI13" s="656"/>
      <c r="AJ13" s="656"/>
      <c r="AK13" s="656"/>
      <c r="AL13" s="656"/>
      <c r="AM13" s="656"/>
      <c r="AN13" s="656"/>
      <c r="AO13" s="656"/>
      <c r="AP13" s="656"/>
      <c r="AQ13" s="22"/>
      <c r="AR13" s="22"/>
      <c r="AS13" s="22"/>
      <c r="AT13" s="22"/>
      <c r="AU13" s="22"/>
      <c r="AV13" s="22"/>
      <c r="AW13" s="22"/>
    </row>
    <row r="14" spans="1:49" ht="14.25" customHeight="1" x14ac:dyDescent="0.15">
      <c r="A14" s="1511" t="s">
        <v>231</v>
      </c>
      <c r="B14" s="1512"/>
      <c r="C14" s="1513"/>
      <c r="D14" s="1507" t="str">
        <f>IF($AR$3="","",VLOOKUP($AR$3,報告書!$B$14:$IE$327,11))</f>
        <v/>
      </c>
      <c r="E14" s="1508"/>
      <c r="F14" s="1508"/>
      <c r="G14" s="1508"/>
      <c r="H14" s="1508"/>
      <c r="I14" s="1508"/>
      <c r="J14" s="1508"/>
      <c r="K14" s="1508"/>
      <c r="L14" s="1508"/>
      <c r="M14" s="1508"/>
      <c r="N14" s="1509"/>
      <c r="O14" s="22"/>
      <c r="P14" s="22"/>
      <c r="Q14" s="22" t="str">
        <f t="shared" si="0"/>
        <v>ＤＤ</v>
      </c>
      <c r="R14" s="656" t="s">
        <v>8</v>
      </c>
      <c r="S14" s="656" t="s">
        <v>9</v>
      </c>
      <c r="T14" s="656" t="s">
        <v>10</v>
      </c>
      <c r="U14" s="656" t="s">
        <v>11</v>
      </c>
      <c r="V14" s="656"/>
      <c r="W14" s="656"/>
      <c r="X14" s="656"/>
      <c r="Y14" s="656"/>
      <c r="Z14" s="656"/>
      <c r="AA14" s="656"/>
      <c r="AB14" s="656"/>
      <c r="AC14" s="656"/>
      <c r="AD14" s="656"/>
      <c r="AE14" s="656"/>
      <c r="AF14" s="656"/>
      <c r="AG14" s="656"/>
      <c r="AH14" s="656"/>
      <c r="AI14" s="656"/>
      <c r="AJ14" s="656"/>
      <c r="AK14" s="656"/>
      <c r="AL14" s="656"/>
      <c r="AM14" s="656"/>
      <c r="AN14" s="656"/>
      <c r="AO14" s="656"/>
      <c r="AP14" s="656"/>
      <c r="AQ14" s="22"/>
      <c r="AR14" s="22"/>
      <c r="AS14" s="22"/>
      <c r="AT14" s="22"/>
      <c r="AU14" s="22"/>
      <c r="AV14" s="22"/>
      <c r="AW14" s="22"/>
    </row>
    <row r="15" spans="1:49" ht="14.25" customHeight="1" x14ac:dyDescent="0.15">
      <c r="A15" s="1514"/>
      <c r="B15" s="1515"/>
      <c r="C15" s="1516"/>
      <c r="D15" s="1517" t="str">
        <f>IF($AR$3="","",VLOOKUP($AR$3,報告書!$B$14:$IE$327,12))</f>
        <v/>
      </c>
      <c r="E15" s="1518"/>
      <c r="F15" s="1518"/>
      <c r="G15" s="1518"/>
      <c r="H15" s="1518"/>
      <c r="I15" s="1518"/>
      <c r="J15" s="1518"/>
      <c r="K15" s="1518"/>
      <c r="L15" s="1518"/>
      <c r="M15" s="1518"/>
      <c r="N15" s="1519"/>
      <c r="O15" s="22"/>
      <c r="P15" s="22"/>
      <c r="Q15" s="22" t="str">
        <f t="shared" si="0"/>
        <v>ＥＥ</v>
      </c>
      <c r="R15" s="656" t="s">
        <v>12</v>
      </c>
      <c r="S15" s="656" t="s">
        <v>13</v>
      </c>
      <c r="T15" s="656" t="s">
        <v>14</v>
      </c>
      <c r="U15" s="656" t="s">
        <v>15</v>
      </c>
      <c r="V15" s="656" t="s">
        <v>16</v>
      </c>
      <c r="W15" s="656" t="s">
        <v>17</v>
      </c>
      <c r="X15" s="656" t="s">
        <v>18</v>
      </c>
      <c r="Y15" s="656" t="s">
        <v>19</v>
      </c>
      <c r="Z15" s="656" t="s">
        <v>20</v>
      </c>
      <c r="AA15" s="656" t="s">
        <v>21</v>
      </c>
      <c r="AB15" s="656" t="s">
        <v>22</v>
      </c>
      <c r="AC15" s="656" t="s">
        <v>23</v>
      </c>
      <c r="AD15" s="656" t="s">
        <v>24</v>
      </c>
      <c r="AE15" s="656" t="s">
        <v>25</v>
      </c>
      <c r="AF15" s="656" t="s">
        <v>26</v>
      </c>
      <c r="AG15" s="656" t="s">
        <v>27</v>
      </c>
      <c r="AH15" s="656" t="s">
        <v>28</v>
      </c>
      <c r="AI15" s="656" t="s">
        <v>29</v>
      </c>
      <c r="AJ15" s="656" t="s">
        <v>30</v>
      </c>
      <c r="AK15" s="656" t="s">
        <v>31</v>
      </c>
      <c r="AL15" s="656" t="s">
        <v>32</v>
      </c>
      <c r="AM15" s="656" t="s">
        <v>33</v>
      </c>
      <c r="AN15" s="656" t="s">
        <v>34</v>
      </c>
      <c r="AO15" s="656" t="s">
        <v>35</v>
      </c>
      <c r="AP15" s="656" t="s">
        <v>36</v>
      </c>
      <c r="AQ15" s="22"/>
      <c r="AR15" s="22"/>
      <c r="AS15" s="22"/>
      <c r="AT15" s="22"/>
      <c r="AU15" s="22"/>
      <c r="AV15" s="22"/>
      <c r="AW15" s="22"/>
    </row>
    <row r="16" spans="1:49" ht="28.5" customHeight="1" x14ac:dyDescent="0.15">
      <c r="A16" s="1527" t="s">
        <v>232</v>
      </c>
      <c r="B16" s="1528"/>
      <c r="C16" s="1529"/>
      <c r="D16" s="1530" t="str">
        <f>IF($AR$3="","",VLOOKUP($AR$3,報告書!$B$14:$IE$327,13))</f>
        <v/>
      </c>
      <c r="E16" s="1531"/>
      <c r="F16" s="1531"/>
      <c r="G16" s="1531"/>
      <c r="H16" s="1531"/>
      <c r="I16" s="1531"/>
      <c r="J16" s="1531"/>
      <c r="K16" s="1531"/>
      <c r="L16" s="1531"/>
      <c r="M16" s="1531"/>
      <c r="N16" s="1532"/>
      <c r="O16" s="22"/>
      <c r="P16" s="22"/>
      <c r="Q16" s="22" t="str">
        <f t="shared" si="0"/>
        <v>ＦＦ</v>
      </c>
      <c r="R16" s="656" t="s">
        <v>37</v>
      </c>
      <c r="S16" s="656" t="s">
        <v>38</v>
      </c>
      <c r="T16" s="656" t="s">
        <v>39</v>
      </c>
      <c r="U16" s="656" t="s">
        <v>40</v>
      </c>
      <c r="V16" s="656" t="s">
        <v>41</v>
      </c>
      <c r="W16" s="656"/>
      <c r="X16" s="656"/>
      <c r="Y16" s="656"/>
      <c r="Z16" s="656"/>
      <c r="AA16" s="656"/>
      <c r="AB16" s="656"/>
      <c r="AC16" s="656"/>
      <c r="AD16" s="656"/>
      <c r="AE16" s="656"/>
      <c r="AF16" s="656"/>
      <c r="AG16" s="656"/>
      <c r="AH16" s="656"/>
      <c r="AI16" s="656"/>
      <c r="AJ16" s="656"/>
      <c r="AK16" s="656"/>
      <c r="AL16" s="656"/>
      <c r="AM16" s="656"/>
      <c r="AN16" s="656"/>
      <c r="AO16" s="656"/>
      <c r="AP16" s="656"/>
      <c r="AQ16" s="22"/>
      <c r="AR16" s="22"/>
      <c r="AS16" s="22"/>
      <c r="AT16" s="22"/>
      <c r="AU16" s="22"/>
      <c r="AV16" s="22"/>
      <c r="AW16" s="22"/>
    </row>
    <row r="17" spans="1:49" ht="26.1" customHeight="1" x14ac:dyDescent="0.15">
      <c r="A17" s="1511" t="s">
        <v>120</v>
      </c>
      <c r="B17" s="1533"/>
      <c r="C17" s="1533"/>
      <c r="D17" s="1536" t="s">
        <v>117</v>
      </c>
      <c r="E17" s="1537"/>
      <c r="F17" s="1538" t="str">
        <f>IF($AR$3="","",VLOOKUP($AR$3,報告書!$B$14:$IE$327,14))</f>
        <v/>
      </c>
      <c r="G17" s="1538"/>
      <c r="H17" s="1538"/>
      <c r="I17" s="1538"/>
      <c r="J17" s="1538"/>
      <c r="K17" s="1538"/>
      <c r="L17" s="1538"/>
      <c r="M17" s="1538"/>
      <c r="N17" s="1539"/>
      <c r="O17" s="22"/>
      <c r="P17" s="22"/>
      <c r="Q17" s="22" t="str">
        <f t="shared" si="0"/>
        <v>ＧＧ</v>
      </c>
      <c r="R17" s="656" t="s">
        <v>42</v>
      </c>
      <c r="S17" s="656" t="s">
        <v>43</v>
      </c>
      <c r="T17" s="656" t="s">
        <v>44</v>
      </c>
      <c r="U17" s="656" t="s">
        <v>45</v>
      </c>
      <c r="V17" s="656" t="s">
        <v>46</v>
      </c>
      <c r="W17" s="656" t="s">
        <v>47</v>
      </c>
      <c r="X17" s="656"/>
      <c r="Y17" s="656"/>
      <c r="Z17" s="656"/>
      <c r="AA17" s="656"/>
      <c r="AB17" s="656"/>
      <c r="AC17" s="656"/>
      <c r="AD17" s="656"/>
      <c r="AE17" s="656"/>
      <c r="AF17" s="656"/>
      <c r="AG17" s="656"/>
      <c r="AH17" s="656"/>
      <c r="AI17" s="656"/>
      <c r="AJ17" s="656"/>
      <c r="AK17" s="656"/>
      <c r="AL17" s="656"/>
      <c r="AM17" s="656"/>
      <c r="AN17" s="656"/>
      <c r="AO17" s="656"/>
      <c r="AP17" s="656"/>
      <c r="AQ17" s="22"/>
      <c r="AR17" s="22"/>
      <c r="AS17" s="22"/>
      <c r="AT17" s="22"/>
      <c r="AU17" s="22"/>
      <c r="AV17" s="22"/>
      <c r="AW17" s="22"/>
    </row>
    <row r="18" spans="1:49" ht="26.1" customHeight="1" x14ac:dyDescent="0.15">
      <c r="A18" s="1534"/>
      <c r="B18" s="1535"/>
      <c r="C18" s="1535"/>
      <c r="D18" s="1540" t="s">
        <v>118</v>
      </c>
      <c r="E18" s="1541"/>
      <c r="F18" s="1542" t="str">
        <f>IF($AR$3="","",VLOOKUP($AR$3,報告書!$B$14:$IE$327,15))</f>
        <v/>
      </c>
      <c r="G18" s="1543"/>
      <c r="H18" s="1543"/>
      <c r="I18" s="1543"/>
      <c r="J18" s="1543"/>
      <c r="K18" s="1543"/>
      <c r="L18" s="1543"/>
      <c r="M18" s="1543"/>
      <c r="N18" s="1543"/>
      <c r="O18" s="22"/>
      <c r="P18" s="22"/>
      <c r="Q18" s="22" t="str">
        <f t="shared" si="0"/>
        <v>ＨＨ</v>
      </c>
      <c r="R18" s="656" t="s">
        <v>48</v>
      </c>
      <c r="S18" s="656" t="s">
        <v>49</v>
      </c>
      <c r="T18" s="656" t="s">
        <v>50</v>
      </c>
      <c r="U18" s="656" t="s">
        <v>51</v>
      </c>
      <c r="V18" s="656" t="s">
        <v>52</v>
      </c>
      <c r="W18" s="656" t="s">
        <v>53</v>
      </c>
      <c r="X18" s="656" t="s">
        <v>54</v>
      </c>
      <c r="Y18" s="656" t="s">
        <v>55</v>
      </c>
      <c r="Z18" s="656" t="s">
        <v>56</v>
      </c>
      <c r="AA18" s="656"/>
      <c r="AB18" s="656"/>
      <c r="AC18" s="656"/>
      <c r="AD18" s="656"/>
      <c r="AE18" s="656"/>
      <c r="AF18" s="656"/>
      <c r="AG18" s="656"/>
      <c r="AH18" s="656"/>
      <c r="AI18" s="656"/>
      <c r="AJ18" s="656"/>
      <c r="AK18" s="656"/>
      <c r="AL18" s="656"/>
      <c r="AM18" s="656"/>
      <c r="AN18" s="656"/>
      <c r="AO18" s="656"/>
      <c r="AP18" s="656"/>
      <c r="AQ18" s="22"/>
      <c r="AR18" s="22"/>
      <c r="AS18" s="22"/>
      <c r="AT18" s="22"/>
      <c r="AU18" s="22"/>
      <c r="AV18" s="22"/>
      <c r="AW18" s="22"/>
    </row>
    <row r="19" spans="1:49" ht="27.95" customHeight="1" x14ac:dyDescent="0.15">
      <c r="A19" s="1558" t="s">
        <v>124</v>
      </c>
      <c r="B19" s="1559"/>
      <c r="C19" s="1560"/>
      <c r="D19" s="815" t="e">
        <f>IF(P7,"✓","")</f>
        <v>#N/A</v>
      </c>
      <c r="E19" s="1567" t="s">
        <v>471</v>
      </c>
      <c r="F19" s="1568"/>
      <c r="G19" s="1568"/>
      <c r="H19" s="1568"/>
      <c r="I19" s="1568"/>
      <c r="J19" s="1568"/>
      <c r="K19" s="1568"/>
      <c r="L19" s="1568"/>
      <c r="M19" s="1568"/>
      <c r="N19" s="1569"/>
      <c r="O19" s="22"/>
      <c r="P19" s="22"/>
      <c r="Q19" s="22" t="str">
        <f t="shared" si="0"/>
        <v>ＩＩ</v>
      </c>
      <c r="R19" s="656" t="s">
        <v>57</v>
      </c>
      <c r="S19" s="656" t="s">
        <v>58</v>
      </c>
      <c r="T19" s="656" t="s">
        <v>59</v>
      </c>
      <c r="U19" s="656" t="s">
        <v>60</v>
      </c>
      <c r="V19" s="656" t="s">
        <v>61</v>
      </c>
      <c r="W19" s="656" t="s">
        <v>62</v>
      </c>
      <c r="X19" s="656" t="s">
        <v>63</v>
      </c>
      <c r="Y19" s="656" t="s">
        <v>64</v>
      </c>
      <c r="Z19" s="656" t="s">
        <v>65</v>
      </c>
      <c r="AA19" s="656" t="s">
        <v>66</v>
      </c>
      <c r="AB19" s="656" t="s">
        <v>67</v>
      </c>
      <c r="AC19" s="656" t="s">
        <v>68</v>
      </c>
      <c r="AD19" s="656" t="s">
        <v>69</v>
      </c>
      <c r="AE19" s="656"/>
      <c r="AF19" s="656"/>
      <c r="AG19" s="656"/>
      <c r="AH19" s="656"/>
      <c r="AI19" s="656"/>
      <c r="AJ19" s="656"/>
      <c r="AK19" s="656"/>
      <c r="AL19" s="656"/>
      <c r="AM19" s="656"/>
      <c r="AN19" s="656"/>
      <c r="AO19" s="656"/>
      <c r="AP19" s="656"/>
      <c r="AQ19" s="22"/>
      <c r="AR19" s="22"/>
      <c r="AS19" s="22"/>
      <c r="AT19" s="22"/>
      <c r="AU19" s="22"/>
      <c r="AV19" s="22"/>
      <c r="AW19" s="22"/>
    </row>
    <row r="20" spans="1:49" ht="27.95" customHeight="1" x14ac:dyDescent="0.15">
      <c r="A20" s="1561"/>
      <c r="B20" s="1562"/>
      <c r="C20" s="1563"/>
      <c r="D20" s="816"/>
      <c r="E20" s="1570" t="s">
        <v>472</v>
      </c>
      <c r="F20" s="1570"/>
      <c r="G20" s="1570"/>
      <c r="H20" s="1570"/>
      <c r="I20" s="1570"/>
      <c r="J20" s="1570"/>
      <c r="K20" s="1570"/>
      <c r="L20" s="1570"/>
      <c r="M20" s="1570"/>
      <c r="N20" s="1571"/>
      <c r="O20" s="22"/>
      <c r="P20" s="22"/>
      <c r="Q20" s="22" t="str">
        <f t="shared" si="0"/>
        <v>ＪＪ</v>
      </c>
      <c r="R20" s="656" t="s">
        <v>70</v>
      </c>
      <c r="S20" s="656" t="s">
        <v>71</v>
      </c>
      <c r="T20" s="656" t="s">
        <v>72</v>
      </c>
      <c r="U20" s="656" t="s">
        <v>73</v>
      </c>
      <c r="V20" s="656" t="s">
        <v>74</v>
      </c>
      <c r="W20" s="656" t="s">
        <v>75</v>
      </c>
      <c r="X20" s="656" t="s">
        <v>76</v>
      </c>
      <c r="Y20" s="656"/>
      <c r="Z20" s="656"/>
      <c r="AA20" s="656"/>
      <c r="AB20" s="656"/>
      <c r="AC20" s="656"/>
      <c r="AD20" s="656"/>
      <c r="AE20" s="656"/>
      <c r="AF20" s="656"/>
      <c r="AG20" s="656"/>
      <c r="AH20" s="656"/>
      <c r="AI20" s="656"/>
      <c r="AJ20" s="656"/>
      <c r="AK20" s="656"/>
      <c r="AL20" s="656"/>
      <c r="AM20" s="656"/>
      <c r="AN20" s="656"/>
      <c r="AO20" s="656"/>
      <c r="AP20" s="656"/>
      <c r="AQ20" s="22"/>
      <c r="AR20" s="22"/>
      <c r="AS20" s="22"/>
      <c r="AT20" s="22"/>
      <c r="AU20" s="22"/>
      <c r="AV20" s="22"/>
      <c r="AW20" s="22"/>
    </row>
    <row r="21" spans="1:49" ht="27.95" customHeight="1" x14ac:dyDescent="0.15">
      <c r="A21" s="1561"/>
      <c r="B21" s="1562"/>
      <c r="C21" s="1563"/>
      <c r="D21" s="817"/>
      <c r="E21" s="1570" t="s">
        <v>473</v>
      </c>
      <c r="F21" s="1570"/>
      <c r="G21" s="1570"/>
      <c r="H21" s="1570"/>
      <c r="I21" s="1570"/>
      <c r="J21" s="1570"/>
      <c r="K21" s="1570"/>
      <c r="L21" s="1570"/>
      <c r="M21" s="1570"/>
      <c r="N21" s="1571"/>
      <c r="O21" s="22"/>
      <c r="P21" s="22"/>
      <c r="Q21" s="22" t="str">
        <f t="shared" si="0"/>
        <v>ＫＫ</v>
      </c>
      <c r="R21" s="656" t="s">
        <v>77</v>
      </c>
      <c r="S21" s="656" t="s">
        <v>78</v>
      </c>
      <c r="T21" s="656" t="s">
        <v>79</v>
      </c>
      <c r="U21" s="656" t="s">
        <v>80</v>
      </c>
      <c r="V21" s="656"/>
      <c r="W21" s="656"/>
      <c r="X21" s="656"/>
      <c r="Y21" s="656"/>
      <c r="Z21" s="656"/>
      <c r="AA21" s="656"/>
      <c r="AB21" s="656"/>
      <c r="AC21" s="656"/>
      <c r="AD21" s="656"/>
      <c r="AE21" s="656"/>
      <c r="AF21" s="656"/>
      <c r="AG21" s="656"/>
      <c r="AH21" s="656"/>
      <c r="AI21" s="656"/>
      <c r="AJ21" s="656"/>
      <c r="AK21" s="656"/>
      <c r="AL21" s="656"/>
      <c r="AM21" s="656"/>
      <c r="AN21" s="656"/>
      <c r="AO21" s="656"/>
      <c r="AP21" s="656"/>
      <c r="AQ21" s="22"/>
      <c r="AR21" s="22"/>
      <c r="AS21" s="22"/>
      <c r="AT21" s="22"/>
      <c r="AU21" s="22"/>
      <c r="AV21" s="22"/>
      <c r="AW21" s="22"/>
    </row>
    <row r="22" spans="1:49" ht="27.95" customHeight="1" x14ac:dyDescent="0.15">
      <c r="A22" s="1561"/>
      <c r="B22" s="1562"/>
      <c r="C22" s="1563"/>
      <c r="D22" s="818"/>
      <c r="E22" s="1572" t="s">
        <v>474</v>
      </c>
      <c r="F22" s="1572"/>
      <c r="G22" s="1572"/>
      <c r="H22" s="1572"/>
      <c r="I22" s="1572"/>
      <c r="J22" s="1572"/>
      <c r="K22" s="1572"/>
      <c r="L22" s="1572"/>
      <c r="M22" s="1572"/>
      <c r="N22" s="1573"/>
      <c r="O22" s="22"/>
      <c r="P22" s="22"/>
      <c r="Q22" s="22" t="str">
        <f t="shared" si="0"/>
        <v>ＬＬ</v>
      </c>
      <c r="R22" s="656" t="s">
        <v>81</v>
      </c>
      <c r="S22" s="656" t="s">
        <v>82</v>
      </c>
      <c r="T22" s="656" t="s">
        <v>83</v>
      </c>
      <c r="U22" s="656" t="s">
        <v>84</v>
      </c>
      <c r="V22" s="656" t="s">
        <v>85</v>
      </c>
      <c r="W22" s="656"/>
      <c r="X22" s="656"/>
      <c r="Y22" s="656"/>
      <c r="Z22" s="656"/>
      <c r="AA22" s="656"/>
      <c r="AB22" s="656"/>
      <c r="AC22" s="656"/>
      <c r="AD22" s="656"/>
      <c r="AE22" s="656"/>
      <c r="AF22" s="656"/>
      <c r="AG22" s="656"/>
      <c r="AH22" s="656"/>
      <c r="AI22" s="656"/>
      <c r="AJ22" s="656"/>
      <c r="AK22" s="656"/>
      <c r="AL22" s="656"/>
      <c r="AM22" s="656"/>
      <c r="AN22" s="656"/>
      <c r="AO22" s="656"/>
      <c r="AP22" s="656"/>
      <c r="AQ22" s="22"/>
      <c r="AR22" s="22"/>
      <c r="AS22" s="22"/>
      <c r="AT22" s="22"/>
      <c r="AU22" s="22"/>
      <c r="AV22" s="22"/>
      <c r="AW22" s="22"/>
    </row>
    <row r="23" spans="1:49" ht="27.95" customHeight="1" x14ac:dyDescent="0.15">
      <c r="A23" s="1561"/>
      <c r="B23" s="1562"/>
      <c r="C23" s="1563"/>
      <c r="D23" s="1574" t="s">
        <v>233</v>
      </c>
      <c r="E23" s="1575"/>
      <c r="F23" s="1576"/>
      <c r="G23" s="1580" t="str">
        <f>IF($AR$3="","",IF(VLOOKUP($AR$3,報告書!$B$14:$IE$327,21)="","",VLOOKUP($AR$3,報告書!$B$14:$IE$327,21)))</f>
        <v/>
      </c>
      <c r="H23" s="1582" t="s">
        <v>234</v>
      </c>
      <c r="I23" s="1522" t="s">
        <v>235</v>
      </c>
      <c r="J23" s="1523"/>
      <c r="K23" s="1524"/>
      <c r="L23" s="1525" t="str">
        <f>IF($AR$3="","",IF(VLOOKUP($AR$3,報告書!$B$14:$IE$327,22)="","",VLOOKUP($AR$3,報告書!$B$14:$IE$327,22)))</f>
        <v/>
      </c>
      <c r="M23" s="1526"/>
      <c r="N23" s="819" t="s">
        <v>157</v>
      </c>
      <c r="O23" s="22"/>
      <c r="P23" s="22"/>
      <c r="Q23" s="22" t="str">
        <f t="shared" si="0"/>
        <v>ＭＭ</v>
      </c>
      <c r="R23" s="656" t="s">
        <v>86</v>
      </c>
      <c r="S23" s="656" t="s">
        <v>87</v>
      </c>
      <c r="T23" s="656" t="s">
        <v>88</v>
      </c>
      <c r="U23" s="656" t="s">
        <v>89</v>
      </c>
      <c r="V23" s="656"/>
      <c r="W23" s="656"/>
      <c r="X23" s="656"/>
      <c r="Y23" s="656"/>
      <c r="Z23" s="656"/>
      <c r="AA23" s="656"/>
      <c r="AB23" s="656"/>
      <c r="AC23" s="656"/>
      <c r="AD23" s="656"/>
      <c r="AE23" s="656"/>
      <c r="AF23" s="656"/>
      <c r="AG23" s="656"/>
      <c r="AH23" s="656"/>
      <c r="AI23" s="656"/>
      <c r="AJ23" s="656"/>
      <c r="AK23" s="656"/>
      <c r="AL23" s="656"/>
      <c r="AM23" s="656"/>
      <c r="AN23" s="656"/>
      <c r="AO23" s="656"/>
      <c r="AP23" s="656"/>
      <c r="AQ23" s="22"/>
      <c r="AR23" s="22"/>
      <c r="AS23" s="22"/>
      <c r="AT23" s="22"/>
      <c r="AU23" s="22"/>
      <c r="AV23" s="22"/>
      <c r="AW23" s="22"/>
    </row>
    <row r="24" spans="1:49" ht="27.95" customHeight="1" x14ac:dyDescent="0.15">
      <c r="A24" s="1561"/>
      <c r="B24" s="1562"/>
      <c r="C24" s="1563"/>
      <c r="D24" s="1577"/>
      <c r="E24" s="1578"/>
      <c r="F24" s="1579"/>
      <c r="G24" s="1581"/>
      <c r="H24" s="1583"/>
      <c r="I24" s="1544" t="s">
        <v>236</v>
      </c>
      <c r="J24" s="1545"/>
      <c r="K24" s="1546"/>
      <c r="L24" s="1547" t="str">
        <f>IF($AR$3="","",IF(VLOOKUP($AR$3,報告書!$B$14:$IE$327,23)="","",VLOOKUP($AR$3,報告書!$B$14:$IE$327,23)))</f>
        <v/>
      </c>
      <c r="M24" s="1548"/>
      <c r="N24" s="820" t="s">
        <v>157</v>
      </c>
      <c r="O24" s="22"/>
      <c r="P24" s="22"/>
      <c r="Q24" s="22" t="str">
        <f t="shared" si="0"/>
        <v>ＮＮ</v>
      </c>
      <c r="R24" s="656" t="s">
        <v>90</v>
      </c>
      <c r="S24" s="656" t="s">
        <v>126</v>
      </c>
      <c r="T24" s="656" t="s">
        <v>91</v>
      </c>
      <c r="U24" s="656" t="s">
        <v>92</v>
      </c>
      <c r="V24" s="656"/>
      <c r="W24" s="656"/>
      <c r="X24" s="656"/>
      <c r="Y24" s="656"/>
      <c r="Z24" s="656"/>
      <c r="AA24" s="656"/>
      <c r="AB24" s="656"/>
      <c r="AC24" s="656"/>
      <c r="AD24" s="656"/>
      <c r="AE24" s="656"/>
      <c r="AF24" s="656"/>
      <c r="AG24" s="656"/>
      <c r="AH24" s="656"/>
      <c r="AI24" s="656"/>
      <c r="AJ24" s="656"/>
      <c r="AK24" s="656"/>
      <c r="AL24" s="656"/>
      <c r="AM24" s="656"/>
      <c r="AN24" s="656"/>
      <c r="AO24" s="656"/>
      <c r="AP24" s="656"/>
      <c r="AQ24" s="22"/>
      <c r="AR24" s="22"/>
      <c r="AS24" s="22"/>
      <c r="AT24" s="22"/>
      <c r="AU24" s="22"/>
      <c r="AV24" s="22"/>
      <c r="AW24" s="22"/>
    </row>
    <row r="25" spans="1:49" ht="36.75" customHeight="1" x14ac:dyDescent="0.15">
      <c r="A25" s="1564"/>
      <c r="B25" s="1565"/>
      <c r="C25" s="1566"/>
      <c r="D25" s="1549" t="s">
        <v>138</v>
      </c>
      <c r="E25" s="1550"/>
      <c r="F25" s="1551"/>
      <c r="G25" s="821" t="str">
        <f>IF($AR$3="","",IF(VLOOKUP($AR$3,報告書!$B$14:$IE$327,24)="","",VLOOKUP($AR$3,報告書!$B$14:$IE$327,24)))</f>
        <v/>
      </c>
      <c r="H25" s="822" t="s">
        <v>139</v>
      </c>
      <c r="I25" s="1552"/>
      <c r="J25" s="1553"/>
      <c r="K25" s="1553"/>
      <c r="L25" s="1553"/>
      <c r="M25" s="1553"/>
      <c r="N25" s="1553"/>
      <c r="O25" s="22"/>
      <c r="P25" s="22"/>
      <c r="Q25" s="22" t="str">
        <f t="shared" si="0"/>
        <v>ＯＯ</v>
      </c>
      <c r="R25" s="656" t="s">
        <v>93</v>
      </c>
      <c r="S25" s="656" t="s">
        <v>94</v>
      </c>
      <c r="T25" s="656" t="s">
        <v>95</v>
      </c>
      <c r="U25" s="656"/>
      <c r="V25" s="656"/>
      <c r="W25" s="656"/>
      <c r="X25" s="656"/>
      <c r="Y25" s="656"/>
      <c r="Z25" s="656"/>
      <c r="AA25" s="656"/>
      <c r="AB25" s="656"/>
      <c r="AC25" s="656"/>
      <c r="AD25" s="656"/>
      <c r="AE25" s="656"/>
      <c r="AF25" s="656"/>
      <c r="AG25" s="656"/>
      <c r="AH25" s="656"/>
      <c r="AI25" s="656"/>
      <c r="AJ25" s="656"/>
      <c r="AK25" s="656"/>
      <c r="AL25" s="656"/>
      <c r="AM25" s="656"/>
      <c r="AN25" s="656"/>
      <c r="AO25" s="656"/>
      <c r="AP25" s="656"/>
      <c r="AQ25" s="22"/>
      <c r="AR25" s="22"/>
      <c r="AS25" s="22"/>
      <c r="AT25" s="22"/>
      <c r="AU25" s="22"/>
      <c r="AV25" s="22"/>
      <c r="AW25" s="22"/>
    </row>
    <row r="26" spans="1:49" ht="15" customHeight="1" x14ac:dyDescent="0.15">
      <c r="O26" s="22"/>
      <c r="P26" s="22"/>
      <c r="Q26" s="22" t="str">
        <f t="shared" si="0"/>
        <v>ＰＰ</v>
      </c>
      <c r="R26" s="656" t="s">
        <v>237</v>
      </c>
      <c r="S26" s="656" t="s">
        <v>96</v>
      </c>
      <c r="T26" s="656" t="s">
        <v>97</v>
      </c>
      <c r="U26" s="656" t="s">
        <v>98</v>
      </c>
      <c r="V26" s="656"/>
      <c r="W26" s="656"/>
      <c r="X26" s="656"/>
      <c r="Y26" s="656"/>
      <c r="Z26" s="656"/>
      <c r="AA26" s="656"/>
      <c r="AB26" s="656"/>
      <c r="AC26" s="656"/>
      <c r="AD26" s="656"/>
      <c r="AE26" s="656"/>
      <c r="AF26" s="656"/>
      <c r="AG26" s="656"/>
      <c r="AH26" s="656"/>
      <c r="AI26" s="656"/>
      <c r="AJ26" s="656"/>
      <c r="AK26" s="656"/>
      <c r="AL26" s="656"/>
      <c r="AM26" s="656"/>
      <c r="AN26" s="656"/>
      <c r="AO26" s="656"/>
      <c r="AP26" s="656"/>
      <c r="AQ26" s="22"/>
      <c r="AR26" s="22"/>
      <c r="AS26" s="22"/>
      <c r="AT26" s="22"/>
      <c r="AU26" s="22"/>
      <c r="AV26" s="22"/>
      <c r="AW26" s="22"/>
    </row>
    <row r="27" spans="1:49" ht="15" customHeight="1" x14ac:dyDescent="0.15">
      <c r="A27" s="813" t="s">
        <v>145</v>
      </c>
      <c r="O27" s="22"/>
      <c r="P27" s="22"/>
      <c r="Q27" s="22" t="str">
        <f t="shared" si="0"/>
        <v>ＱＱ</v>
      </c>
      <c r="R27" s="656" t="s">
        <v>99</v>
      </c>
      <c r="S27" s="656" t="s">
        <v>100</v>
      </c>
      <c r="T27" s="656" t="s">
        <v>101</v>
      </c>
      <c r="U27" s="656"/>
      <c r="V27" s="656"/>
      <c r="W27" s="656"/>
      <c r="X27" s="656"/>
      <c r="Y27" s="656"/>
      <c r="Z27" s="656"/>
      <c r="AA27" s="656"/>
      <c r="AB27" s="656"/>
      <c r="AC27" s="656"/>
      <c r="AD27" s="656"/>
      <c r="AE27" s="656"/>
      <c r="AF27" s="656"/>
      <c r="AG27" s="656"/>
      <c r="AH27" s="656"/>
      <c r="AI27" s="656"/>
      <c r="AJ27" s="656"/>
      <c r="AK27" s="656"/>
      <c r="AL27" s="656"/>
      <c r="AM27" s="656"/>
      <c r="AN27" s="656"/>
      <c r="AO27" s="656"/>
      <c r="AP27" s="656"/>
      <c r="AQ27" s="22"/>
      <c r="AR27" s="22"/>
      <c r="AS27" s="22"/>
      <c r="AT27" s="22"/>
      <c r="AU27" s="22"/>
      <c r="AV27" s="22"/>
      <c r="AW27" s="22"/>
    </row>
    <row r="28" spans="1:49" ht="32.1" customHeight="1" x14ac:dyDescent="0.15">
      <c r="A28" s="1554" t="s">
        <v>146</v>
      </c>
      <c r="B28" s="1555"/>
      <c r="C28" s="1556"/>
      <c r="D28" s="1540" t="str">
        <f>IF($AR$3="","",VLOOKUP($AR$3,報告書!$B$14:$IE$327,25))</f>
        <v/>
      </c>
      <c r="E28" s="1557"/>
      <c r="F28" s="823" t="s">
        <v>238</v>
      </c>
      <c r="G28" s="824" t="str">
        <f>IF(D28="","",D28+2)</f>
        <v/>
      </c>
      <c r="H28" s="824" t="s">
        <v>239</v>
      </c>
      <c r="I28" s="1540" t="s">
        <v>240</v>
      </c>
      <c r="J28" s="1557"/>
      <c r="K28" s="1557"/>
      <c r="L28" s="1557" t="str">
        <f>IF($AR$3="","",VLOOKUP($AR$3,報告書!$B$14:$IE$327,27))</f>
        <v/>
      </c>
      <c r="M28" s="1557"/>
      <c r="N28" s="825" t="s">
        <v>121</v>
      </c>
      <c r="O28" s="22"/>
      <c r="P28" s="22"/>
      <c r="Q28" s="22" t="str">
        <f t="shared" si="0"/>
        <v>ＲＲ</v>
      </c>
      <c r="R28" s="656" t="s">
        <v>102</v>
      </c>
      <c r="S28" s="656" t="s">
        <v>103</v>
      </c>
      <c r="T28" s="656" t="s">
        <v>104</v>
      </c>
      <c r="U28" s="656" t="s">
        <v>105</v>
      </c>
      <c r="V28" s="656" t="s">
        <v>106</v>
      </c>
      <c r="W28" s="656" t="s">
        <v>107</v>
      </c>
      <c r="X28" s="656" t="s">
        <v>108</v>
      </c>
      <c r="Y28" s="656" t="s">
        <v>109</v>
      </c>
      <c r="Z28" s="656" t="s">
        <v>110</v>
      </c>
      <c r="AA28" s="656" t="s">
        <v>111</v>
      </c>
      <c r="AB28" s="656"/>
      <c r="AC28" s="656"/>
      <c r="AD28" s="656"/>
      <c r="AE28" s="656"/>
      <c r="AF28" s="656"/>
      <c r="AG28" s="656"/>
      <c r="AH28" s="656"/>
      <c r="AI28" s="656"/>
      <c r="AJ28" s="656"/>
      <c r="AK28" s="656"/>
      <c r="AL28" s="656"/>
      <c r="AM28" s="656"/>
      <c r="AN28" s="656"/>
      <c r="AO28" s="656"/>
      <c r="AP28" s="656"/>
      <c r="AQ28" s="22"/>
      <c r="AR28" s="22"/>
      <c r="AS28" s="22"/>
      <c r="AT28" s="22"/>
      <c r="AU28" s="22"/>
      <c r="AV28" s="22"/>
      <c r="AW28" s="22"/>
    </row>
    <row r="29" spans="1:49" ht="15" customHeight="1" x14ac:dyDescent="0.15">
      <c r="A29" s="10"/>
      <c r="D29" s="826"/>
      <c r="E29" s="826"/>
      <c r="F29" s="9"/>
      <c r="G29" s="9"/>
      <c r="H29" s="5"/>
      <c r="J29" s="9"/>
      <c r="O29" s="22"/>
      <c r="P29" s="22"/>
      <c r="Q29" s="22" t="str">
        <f t="shared" si="0"/>
        <v>ＳＳ</v>
      </c>
      <c r="R29" s="656" t="s">
        <v>112</v>
      </c>
      <c r="S29" s="656" t="s">
        <v>113</v>
      </c>
      <c r="T29" s="656" t="s">
        <v>114</v>
      </c>
      <c r="U29" s="656"/>
      <c r="V29" s="656"/>
      <c r="W29" s="656"/>
      <c r="X29" s="656"/>
      <c r="Y29" s="656"/>
      <c r="Z29" s="656"/>
      <c r="AA29" s="656"/>
      <c r="AB29" s="656"/>
      <c r="AC29" s="656"/>
      <c r="AD29" s="656"/>
      <c r="AE29" s="656"/>
      <c r="AF29" s="656"/>
      <c r="AG29" s="656"/>
      <c r="AH29" s="656"/>
      <c r="AI29" s="656"/>
      <c r="AJ29" s="656"/>
      <c r="AK29" s="656"/>
      <c r="AL29" s="656"/>
      <c r="AM29" s="656"/>
      <c r="AN29" s="656"/>
      <c r="AO29" s="656"/>
      <c r="AP29" s="656"/>
      <c r="AQ29" s="22"/>
      <c r="AR29" s="22"/>
      <c r="AS29" s="22"/>
      <c r="AT29" s="22"/>
      <c r="AU29" s="22"/>
      <c r="AV29" s="22"/>
      <c r="AW29" s="22"/>
    </row>
    <row r="30" spans="1:49" ht="15" customHeight="1" x14ac:dyDescent="0.15">
      <c r="A30" s="14" t="s">
        <v>241</v>
      </c>
      <c r="O30" s="22"/>
      <c r="P30" s="22"/>
      <c r="Q30" s="22" t="str">
        <f t="shared" si="0"/>
        <v>ＴＴ</v>
      </c>
      <c r="R30" s="656" t="s">
        <v>115</v>
      </c>
      <c r="S30" s="656" t="s">
        <v>116</v>
      </c>
      <c r="T30" s="656"/>
      <c r="U30" s="656"/>
      <c r="V30" s="656"/>
      <c r="W30" s="656"/>
      <c r="X30" s="656"/>
      <c r="Y30" s="656"/>
      <c r="Z30" s="656"/>
      <c r="AA30" s="656"/>
      <c r="AB30" s="656"/>
      <c r="AC30" s="656"/>
      <c r="AD30" s="656"/>
      <c r="AE30" s="656"/>
      <c r="AF30" s="656"/>
      <c r="AG30" s="656"/>
      <c r="AH30" s="656"/>
      <c r="AI30" s="656"/>
      <c r="AJ30" s="656"/>
      <c r="AK30" s="656"/>
      <c r="AL30" s="656"/>
      <c r="AM30" s="656"/>
      <c r="AN30" s="656"/>
      <c r="AO30" s="656"/>
      <c r="AP30" s="656"/>
      <c r="AQ30" s="22"/>
      <c r="AR30" s="22"/>
      <c r="AS30" s="22"/>
      <c r="AT30" s="22"/>
      <c r="AU30" s="22"/>
      <c r="AV30" s="22"/>
      <c r="AW30" s="22"/>
    </row>
    <row r="31" spans="1:49" ht="30" customHeight="1" x14ac:dyDescent="0.15">
      <c r="A31" s="815"/>
      <c r="B31" s="1600" t="s">
        <v>242</v>
      </c>
      <c r="C31" s="1601"/>
      <c r="D31" s="1540" t="s">
        <v>243</v>
      </c>
      <c r="E31" s="1592"/>
      <c r="F31" s="1593" t="str">
        <f>IF($AR$3="","",IF(VLOOKUP($AR$3,報告書!$B$14:$IE$327,29)="","",VLOOKUP($AR$3,報告書!$B$14:$IE$327,29)))</f>
        <v/>
      </c>
      <c r="G31" s="1594"/>
      <c r="H31" s="1594"/>
      <c r="I31" s="1594"/>
      <c r="J31" s="1594"/>
      <c r="K31" s="1594"/>
      <c r="L31" s="1594"/>
      <c r="M31" s="1594"/>
      <c r="N31" s="1595"/>
      <c r="O31" s="22"/>
      <c r="P31" s="22" t="e">
        <f>IF(VLOOKUP($AR$3,報告書!$B$14:$IE$327,28)="",FALSE,TRUE)</f>
        <v>#N/A</v>
      </c>
      <c r="Q31" s="22"/>
      <c r="R31" s="656"/>
      <c r="S31" s="656"/>
      <c r="T31" s="656"/>
      <c r="U31" s="656"/>
      <c r="V31" s="656"/>
      <c r="W31" s="656"/>
      <c r="X31" s="656"/>
      <c r="Y31" s="656"/>
      <c r="Z31" s="656"/>
      <c r="AA31" s="656"/>
      <c r="AB31" s="656"/>
      <c r="AC31" s="656"/>
      <c r="AD31" s="656"/>
      <c r="AE31" s="656"/>
      <c r="AF31" s="656"/>
      <c r="AG31" s="656"/>
      <c r="AH31" s="656"/>
      <c r="AI31" s="656"/>
      <c r="AJ31" s="656"/>
      <c r="AK31" s="656"/>
      <c r="AL31" s="656"/>
      <c r="AM31" s="656"/>
      <c r="AN31" s="656"/>
      <c r="AO31" s="656"/>
      <c r="AP31" s="656"/>
      <c r="AQ31" s="22"/>
      <c r="AR31" s="22"/>
      <c r="AS31" s="22"/>
      <c r="AT31" s="22"/>
      <c r="AU31" s="22"/>
      <c r="AV31" s="22"/>
      <c r="AW31" s="22"/>
    </row>
    <row r="32" spans="1:49" ht="30" customHeight="1" x14ac:dyDescent="0.15">
      <c r="A32" s="1536"/>
      <c r="B32" s="1586" t="s">
        <v>244</v>
      </c>
      <c r="C32" s="1587"/>
      <c r="D32" s="1540" t="s">
        <v>129</v>
      </c>
      <c r="E32" s="1592"/>
      <c r="F32" s="1593" t="str">
        <f>IF($AR$3="","",IF(VLOOKUP($AR$3,報告書!$B$14:$IE$327,31)="","",VLOOKUP($AR$3,報告書!$B$14:$IE$327,31)))</f>
        <v/>
      </c>
      <c r="G32" s="1594"/>
      <c r="H32" s="1594"/>
      <c r="I32" s="1594"/>
      <c r="J32" s="1594"/>
      <c r="K32" s="1594"/>
      <c r="L32" s="1594"/>
      <c r="M32" s="1594"/>
      <c r="N32" s="1595"/>
      <c r="O32" s="22"/>
      <c r="P32" s="22" t="e">
        <f>IF(VLOOKUP($AR$3,報告書!$B$14:$IE$327,30)="",FALSE,TRUE)</f>
        <v>#N/A</v>
      </c>
      <c r="Q32" s="22"/>
      <c r="R32" s="656"/>
      <c r="S32" s="656"/>
      <c r="T32" s="656"/>
      <c r="U32" s="656"/>
      <c r="V32" s="656"/>
      <c r="W32" s="656"/>
      <c r="X32" s="656"/>
      <c r="Y32" s="656"/>
      <c r="Z32" s="656"/>
      <c r="AA32" s="656"/>
      <c r="AB32" s="656"/>
      <c r="AC32" s="656"/>
      <c r="AD32" s="656"/>
      <c r="AE32" s="656"/>
      <c r="AF32" s="656"/>
      <c r="AG32" s="656"/>
      <c r="AH32" s="656"/>
      <c r="AI32" s="656"/>
      <c r="AJ32" s="656"/>
      <c r="AK32" s="656"/>
      <c r="AL32" s="656"/>
      <c r="AM32" s="656"/>
      <c r="AN32" s="656"/>
      <c r="AO32" s="656"/>
      <c r="AP32" s="656"/>
      <c r="AQ32" s="22"/>
      <c r="AR32" s="22"/>
      <c r="AS32" s="22"/>
      <c r="AT32" s="22"/>
      <c r="AU32" s="22"/>
      <c r="AV32" s="22"/>
      <c r="AW32" s="22"/>
    </row>
    <row r="33" spans="1:49" ht="30" customHeight="1" x14ac:dyDescent="0.15">
      <c r="A33" s="1584"/>
      <c r="B33" s="1588"/>
      <c r="C33" s="1589"/>
      <c r="D33" s="1540" t="s">
        <v>147</v>
      </c>
      <c r="E33" s="1596"/>
      <c r="F33" s="1593" t="str">
        <f>IF($AR$3="","",IF(VLOOKUP($AR$3,報告書!$B$14:$IE$327,32)="","",VLOOKUP($AR$3,報告書!$B$14:$IE$327,32)))</f>
        <v/>
      </c>
      <c r="G33" s="1594"/>
      <c r="H33" s="1594"/>
      <c r="I33" s="1594"/>
      <c r="J33" s="1594"/>
      <c r="K33" s="1594"/>
      <c r="L33" s="1594"/>
      <c r="M33" s="1594"/>
      <c r="N33" s="1595"/>
      <c r="O33" s="22"/>
      <c r="P33" s="22" t="e">
        <f>IF(VLOOKUP($AR$3,報告書!$B$14:$IE$327,34)="",FALSE,TRUE)</f>
        <v>#N/A</v>
      </c>
      <c r="Q33" s="22"/>
      <c r="R33" s="22"/>
      <c r="S33" s="22"/>
      <c r="T33" s="22"/>
      <c r="U33" s="22"/>
      <c r="V33" s="1597" t="str">
        <f>IFERROR(DATE(VALUE(SUBSTITUTE(K5,"年","")),VALUE(SUBSTITUTE(M5,"月","")),VALUE(SUBSTITUTE(N5,"日",""))),"")</f>
        <v/>
      </c>
      <c r="W33" s="1598"/>
      <c r="X33" s="1599"/>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row>
    <row r="34" spans="1:49" ht="30" customHeight="1" x14ac:dyDescent="0.15">
      <c r="A34" s="1585"/>
      <c r="B34" s="1590"/>
      <c r="C34" s="1591"/>
      <c r="D34" s="1540" t="s">
        <v>148</v>
      </c>
      <c r="E34" s="1596"/>
      <c r="F34" s="1593" t="str">
        <f>IF($AR$3="","",IF(VLOOKUP($AR$3,報告書!$B$14:$IE$327,33)="","",VLOOKUP($AR$3,報告書!$B$14:$IE$327,33)))</f>
        <v/>
      </c>
      <c r="G34" s="1594"/>
      <c r="H34" s="1594"/>
      <c r="I34" s="1594"/>
      <c r="J34" s="1594"/>
      <c r="K34" s="1594"/>
      <c r="L34" s="1594"/>
      <c r="M34" s="1594"/>
      <c r="N34" s="1595"/>
      <c r="O34" s="22"/>
      <c r="P34" s="22"/>
      <c r="Q34" s="22"/>
      <c r="R34" s="22"/>
      <c r="S34" s="22"/>
      <c r="T34" s="22"/>
      <c r="U34" s="22"/>
      <c r="V34" s="657" t="s">
        <v>426</v>
      </c>
      <c r="W34" s="657" t="s">
        <v>424</v>
      </c>
      <c r="X34" s="657" t="s">
        <v>425</v>
      </c>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row>
    <row r="35" spans="1:49" ht="30" customHeight="1" x14ac:dyDescent="0.15">
      <c r="A35" s="827"/>
      <c r="B35" s="1600" t="s">
        <v>123</v>
      </c>
      <c r="C35" s="1601"/>
      <c r="D35" s="1602" t="str">
        <f>IF($AR$3="","",IF(VLOOKUP($AR$3,報告書!$B$14:$IE$327,35)="","",VLOOKUP($AR$3,報告書!$B$14:$IE$327,35)))</f>
        <v/>
      </c>
      <c r="E35" s="1594"/>
      <c r="F35" s="1594"/>
      <c r="G35" s="1594"/>
      <c r="H35" s="1594"/>
      <c r="I35" s="1594"/>
      <c r="J35" s="1594"/>
      <c r="K35" s="1594"/>
      <c r="L35" s="1594"/>
      <c r="M35" s="1594"/>
      <c r="N35" s="1595"/>
      <c r="O35" s="22"/>
      <c r="P35" s="22"/>
      <c r="Q35" s="22"/>
      <c r="R35" s="22"/>
      <c r="S35" s="22"/>
      <c r="T35" s="22"/>
      <c r="U35" s="22"/>
      <c r="V35" s="23" t="s">
        <v>423</v>
      </c>
      <c r="W35" s="23" t="s">
        <v>427</v>
      </c>
      <c r="X35" s="23" t="s">
        <v>428</v>
      </c>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row>
    <row r="36" spans="1:49" ht="26.1" customHeight="1" x14ac:dyDescent="0.15">
      <c r="A36" s="22"/>
      <c r="B36" s="22"/>
      <c r="C36" s="22"/>
      <c r="D36" s="22"/>
      <c r="E36" s="22"/>
      <c r="F36" s="22"/>
      <c r="G36" s="22"/>
      <c r="H36" s="22"/>
      <c r="I36" s="22"/>
      <c r="J36" s="22"/>
      <c r="K36" s="22"/>
      <c r="L36" s="22"/>
      <c r="M36" s="22"/>
      <c r="N36" s="25"/>
      <c r="O36" s="22"/>
      <c r="P36" s="22"/>
      <c r="Q36" s="22"/>
      <c r="R36" s="22"/>
      <c r="S36" s="22"/>
      <c r="T36" s="22"/>
      <c r="U36" s="22"/>
      <c r="V36" s="23" t="s">
        <v>429</v>
      </c>
      <c r="W36" s="23" t="s">
        <v>430</v>
      </c>
      <c r="X36" s="23" t="s">
        <v>431</v>
      </c>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row>
    <row r="37" spans="1:49" ht="26.1" customHeight="1" x14ac:dyDescent="0.15">
      <c r="A37" s="22"/>
      <c r="B37" s="22"/>
      <c r="C37" s="22"/>
      <c r="D37" s="22"/>
      <c r="E37" s="22"/>
      <c r="F37" s="22"/>
      <c r="G37" s="22"/>
      <c r="H37" s="22"/>
      <c r="I37" s="22"/>
      <c r="J37" s="22"/>
      <c r="K37" s="22"/>
      <c r="L37" s="22"/>
      <c r="M37" s="22"/>
      <c r="N37" s="22"/>
      <c r="O37" s="22"/>
      <c r="P37" s="22"/>
      <c r="Q37" s="22"/>
      <c r="R37" s="22"/>
      <c r="S37" s="22"/>
      <c r="T37" s="22"/>
      <c r="U37" s="22"/>
      <c r="V37" s="23"/>
      <c r="W37" s="23" t="s">
        <v>432</v>
      </c>
      <c r="X37" s="23" t="s">
        <v>433</v>
      </c>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row>
    <row r="38" spans="1:49" ht="26.1" customHeight="1" x14ac:dyDescent="0.15">
      <c r="A38" s="22"/>
      <c r="B38" s="22"/>
      <c r="C38" s="22"/>
      <c r="D38" s="22"/>
      <c r="E38" s="22"/>
      <c r="F38" s="22"/>
      <c r="G38" s="22"/>
      <c r="H38" s="22"/>
      <c r="I38" s="22"/>
      <c r="J38" s="22"/>
      <c r="K38" s="22"/>
      <c r="L38" s="22"/>
      <c r="M38" s="22"/>
      <c r="N38" s="22"/>
      <c r="O38" s="22"/>
      <c r="P38" s="22"/>
      <c r="Q38" s="22"/>
      <c r="R38" s="22"/>
      <c r="S38" s="22"/>
      <c r="T38" s="22"/>
      <c r="U38" s="22"/>
      <c r="V38" s="23"/>
      <c r="W38" s="23" t="s">
        <v>434</v>
      </c>
      <c r="X38" s="23" t="s">
        <v>435</v>
      </c>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row>
    <row r="39" spans="1:49" ht="26.1" customHeight="1" x14ac:dyDescent="0.15">
      <c r="A39" s="22"/>
      <c r="B39" s="22"/>
      <c r="C39" s="22"/>
      <c r="D39" s="22"/>
      <c r="E39" s="22"/>
      <c r="F39" s="22"/>
      <c r="G39" s="22"/>
      <c r="H39" s="22"/>
      <c r="I39" s="22"/>
      <c r="J39" s="22"/>
      <c r="K39" s="22"/>
      <c r="L39" s="22"/>
      <c r="M39" s="22"/>
      <c r="N39" s="22"/>
      <c r="O39" s="22"/>
      <c r="P39" s="22"/>
      <c r="Q39" s="22"/>
      <c r="R39" s="22"/>
      <c r="S39" s="22"/>
      <c r="T39" s="22"/>
      <c r="U39" s="22"/>
      <c r="V39" s="23"/>
      <c r="W39" s="23" t="s">
        <v>436</v>
      </c>
      <c r="X39" s="23" t="s">
        <v>437</v>
      </c>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row>
    <row r="40" spans="1:49" ht="26.1" customHeight="1" x14ac:dyDescent="0.15">
      <c r="A40" s="22"/>
      <c r="B40" s="22"/>
      <c r="C40" s="22"/>
      <c r="D40" s="22"/>
      <c r="E40" s="22"/>
      <c r="F40" s="22"/>
      <c r="G40" s="22"/>
      <c r="H40" s="22"/>
      <c r="I40" s="22"/>
      <c r="J40" s="22"/>
      <c r="K40" s="22"/>
      <c r="L40" s="22"/>
      <c r="M40" s="22"/>
      <c r="N40" s="22"/>
      <c r="O40" s="22"/>
      <c r="P40" s="22"/>
      <c r="Q40" s="22"/>
      <c r="R40" s="22"/>
      <c r="S40" s="22"/>
      <c r="T40" s="22"/>
      <c r="U40" s="22"/>
      <c r="V40" s="23"/>
      <c r="W40" s="23" t="s">
        <v>438</v>
      </c>
      <c r="X40" s="23" t="s">
        <v>439</v>
      </c>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row>
    <row r="41" spans="1:49" ht="26.1" customHeight="1" x14ac:dyDescent="0.15">
      <c r="A41" s="22"/>
      <c r="B41" s="22"/>
      <c r="C41" s="22"/>
      <c r="D41" s="22"/>
      <c r="E41" s="22"/>
      <c r="F41" s="22"/>
      <c r="G41" s="22"/>
      <c r="H41" s="22"/>
      <c r="I41" s="22"/>
      <c r="J41" s="22"/>
      <c r="K41" s="22"/>
      <c r="L41" s="22"/>
      <c r="M41" s="22"/>
      <c r="N41" s="22"/>
      <c r="O41" s="22"/>
      <c r="P41" s="22"/>
      <c r="Q41" s="22"/>
      <c r="R41" s="22"/>
      <c r="S41" s="22"/>
      <c r="T41" s="22"/>
      <c r="U41" s="22"/>
      <c r="V41" s="23"/>
      <c r="W41" s="23" t="s">
        <v>440</v>
      </c>
      <c r="X41" s="23" t="s">
        <v>441</v>
      </c>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row>
    <row r="42" spans="1:49" ht="26.1" customHeight="1" x14ac:dyDescent="0.15">
      <c r="A42" s="22"/>
      <c r="B42" s="22"/>
      <c r="C42" s="22"/>
      <c r="D42" s="22"/>
      <c r="E42" s="22"/>
      <c r="F42" s="22"/>
      <c r="G42" s="22"/>
      <c r="H42" s="22"/>
      <c r="I42" s="22"/>
      <c r="J42" s="22"/>
      <c r="K42" s="22"/>
      <c r="L42" s="22"/>
      <c r="M42" s="22"/>
      <c r="N42" s="22"/>
      <c r="O42" s="22"/>
      <c r="P42" s="22"/>
      <c r="Q42" s="22"/>
      <c r="R42" s="22"/>
      <c r="S42" s="22"/>
      <c r="T42" s="22"/>
      <c r="U42" s="22"/>
      <c r="V42" s="24"/>
      <c r="W42" s="23" t="s">
        <v>442</v>
      </c>
      <c r="X42" s="23" t="s">
        <v>443</v>
      </c>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row>
    <row r="43" spans="1:49" ht="26.1" customHeight="1" x14ac:dyDescent="0.15">
      <c r="A43" s="22"/>
      <c r="B43" s="22"/>
      <c r="C43" s="22"/>
      <c r="D43" s="22"/>
      <c r="E43" s="22"/>
      <c r="F43" s="22"/>
      <c r="G43" s="22"/>
      <c r="H43" s="22"/>
      <c r="I43" s="22"/>
      <c r="J43" s="22"/>
      <c r="K43" s="22"/>
      <c r="L43" s="22"/>
      <c r="M43" s="22"/>
      <c r="N43" s="22"/>
      <c r="O43" s="22"/>
      <c r="P43" s="22"/>
      <c r="Q43" s="22"/>
      <c r="R43" s="22"/>
      <c r="S43" s="22"/>
      <c r="T43" s="22"/>
      <c r="U43" s="22"/>
      <c r="V43" s="24"/>
      <c r="W43" s="23" t="s">
        <v>444</v>
      </c>
      <c r="X43" s="23" t="s">
        <v>445</v>
      </c>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row>
    <row r="44" spans="1:49" ht="26.1" customHeight="1" x14ac:dyDescent="0.15">
      <c r="A44" s="22"/>
      <c r="B44" s="22"/>
      <c r="C44" s="22"/>
      <c r="D44" s="22"/>
      <c r="E44" s="22"/>
      <c r="F44" s="22"/>
      <c r="G44" s="22"/>
      <c r="H44" s="22"/>
      <c r="I44" s="22"/>
      <c r="J44" s="22"/>
      <c r="K44" s="22"/>
      <c r="L44" s="22"/>
      <c r="M44" s="22"/>
      <c r="N44" s="22"/>
      <c r="O44" s="22"/>
      <c r="P44" s="22"/>
      <c r="Q44" s="22"/>
      <c r="R44" s="22"/>
      <c r="S44" s="22"/>
      <c r="T44" s="22"/>
      <c r="U44" s="22"/>
      <c r="V44" s="24"/>
      <c r="W44" s="23" t="s">
        <v>446</v>
      </c>
      <c r="X44" s="23" t="s">
        <v>447</v>
      </c>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row>
    <row r="45" spans="1:49" ht="26.1" customHeight="1" x14ac:dyDescent="0.15">
      <c r="A45" s="22"/>
      <c r="B45" s="22"/>
      <c r="C45" s="22"/>
      <c r="D45" s="22"/>
      <c r="E45" s="22"/>
      <c r="F45" s="22"/>
      <c r="G45" s="22"/>
      <c r="H45" s="22"/>
      <c r="I45" s="22"/>
      <c r="J45" s="22"/>
      <c r="K45" s="22"/>
      <c r="L45" s="22"/>
      <c r="M45" s="22"/>
      <c r="N45" s="22"/>
      <c r="O45" s="22"/>
      <c r="P45" s="22"/>
      <c r="Q45" s="22"/>
      <c r="R45" s="22"/>
      <c r="S45" s="22"/>
      <c r="T45" s="22"/>
      <c r="U45" s="22"/>
      <c r="V45" s="24"/>
      <c r="W45" s="23" t="s">
        <v>448</v>
      </c>
      <c r="X45" s="23" t="s">
        <v>449</v>
      </c>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row>
    <row r="46" spans="1:49" ht="26.1" customHeight="1" x14ac:dyDescent="0.15">
      <c r="A46" s="22"/>
      <c r="B46" s="22"/>
      <c r="C46" s="22"/>
      <c r="D46" s="22"/>
      <c r="E46" s="22"/>
      <c r="F46" s="22"/>
      <c r="G46" s="22"/>
      <c r="H46" s="22"/>
      <c r="I46" s="22"/>
      <c r="J46" s="22"/>
      <c r="K46" s="22"/>
      <c r="L46" s="22"/>
      <c r="M46" s="22"/>
      <c r="N46" s="22"/>
      <c r="O46" s="22"/>
      <c r="P46" s="22"/>
      <c r="Q46" s="22"/>
      <c r="R46" s="22"/>
      <c r="S46" s="22"/>
      <c r="T46" s="22"/>
      <c r="U46" s="22"/>
      <c r="V46" s="24"/>
      <c r="W46" s="23" t="s">
        <v>450</v>
      </c>
      <c r="X46" s="23" t="s">
        <v>451</v>
      </c>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row>
    <row r="47" spans="1:49" ht="26.1" customHeight="1" x14ac:dyDescent="0.15">
      <c r="V47"/>
      <c r="W47" s="17"/>
      <c r="X47" s="17" t="s">
        <v>452</v>
      </c>
    </row>
    <row r="48" spans="1:49" ht="26.1" customHeight="1" x14ac:dyDescent="0.15">
      <c r="O48"/>
      <c r="P48"/>
      <c r="Q48"/>
      <c r="R48"/>
      <c r="S48"/>
      <c r="T48"/>
      <c r="U48"/>
      <c r="V48"/>
      <c r="W48" s="17"/>
      <c r="X48" s="17" t="s">
        <v>453</v>
      </c>
      <c r="Y48"/>
      <c r="Z48"/>
      <c r="AA48"/>
      <c r="AB48"/>
      <c r="AC48"/>
      <c r="AD48"/>
      <c r="AE48"/>
      <c r="AF48"/>
      <c r="AG48"/>
      <c r="AH48"/>
      <c r="AI48"/>
      <c r="AJ48"/>
      <c r="AK48"/>
      <c r="AL48"/>
      <c r="AM48"/>
      <c r="AN48"/>
      <c r="AO48"/>
      <c r="AP48"/>
      <c r="AQ48"/>
      <c r="AR48"/>
      <c r="AS48"/>
      <c r="AT48"/>
    </row>
    <row r="49" spans="15:46" ht="26.1" customHeight="1" x14ac:dyDescent="0.15">
      <c r="O49"/>
      <c r="P49"/>
      <c r="Q49"/>
      <c r="R49"/>
      <c r="S49"/>
      <c r="T49"/>
      <c r="U49"/>
      <c r="V49"/>
      <c r="W49" s="17"/>
      <c r="X49" s="17" t="s">
        <v>454</v>
      </c>
      <c r="Y49"/>
      <c r="Z49"/>
      <c r="AA49"/>
      <c r="AB49"/>
      <c r="AC49"/>
      <c r="AD49"/>
      <c r="AE49"/>
      <c r="AF49"/>
      <c r="AG49"/>
      <c r="AH49"/>
      <c r="AI49"/>
      <c r="AJ49"/>
      <c r="AK49"/>
      <c r="AL49"/>
      <c r="AM49"/>
      <c r="AN49"/>
      <c r="AO49"/>
      <c r="AP49"/>
      <c r="AQ49"/>
      <c r="AR49"/>
      <c r="AS49"/>
      <c r="AT49"/>
    </row>
    <row r="50" spans="15:46" ht="26.1" customHeight="1" x14ac:dyDescent="0.15">
      <c r="O50"/>
      <c r="P50"/>
      <c r="Q50"/>
      <c r="R50"/>
      <c r="S50"/>
      <c r="T50"/>
      <c r="U50"/>
      <c r="V50"/>
      <c r="W50" s="17"/>
      <c r="X50" s="17" t="s">
        <v>455</v>
      </c>
      <c r="Y50"/>
      <c r="Z50"/>
      <c r="AA50"/>
      <c r="AB50"/>
      <c r="AC50"/>
      <c r="AD50"/>
      <c r="AE50"/>
      <c r="AF50"/>
      <c r="AG50"/>
      <c r="AH50"/>
      <c r="AI50"/>
      <c r="AJ50"/>
      <c r="AK50"/>
      <c r="AL50"/>
      <c r="AM50"/>
      <c r="AN50"/>
      <c r="AO50"/>
      <c r="AP50"/>
      <c r="AQ50"/>
      <c r="AR50"/>
      <c r="AS50"/>
      <c r="AT50"/>
    </row>
    <row r="51" spans="15:46" ht="26.1" customHeight="1" x14ac:dyDescent="0.15">
      <c r="O51"/>
      <c r="P51"/>
      <c r="Q51"/>
      <c r="R51"/>
      <c r="S51"/>
      <c r="T51"/>
      <c r="U51"/>
      <c r="V51"/>
      <c r="W51" s="17"/>
      <c r="X51" s="17" t="s">
        <v>456</v>
      </c>
      <c r="Y51"/>
      <c r="Z51"/>
      <c r="AA51"/>
      <c r="AB51"/>
      <c r="AC51"/>
      <c r="AD51"/>
      <c r="AE51"/>
      <c r="AF51"/>
      <c r="AG51"/>
      <c r="AH51"/>
      <c r="AI51"/>
      <c r="AJ51"/>
      <c r="AK51"/>
      <c r="AL51"/>
      <c r="AM51"/>
      <c r="AN51"/>
      <c r="AO51"/>
      <c r="AP51"/>
      <c r="AQ51"/>
      <c r="AR51"/>
      <c r="AS51"/>
      <c r="AT51"/>
    </row>
    <row r="52" spans="15:46" ht="26.1" customHeight="1" x14ac:dyDescent="0.15">
      <c r="V52"/>
      <c r="W52" s="17"/>
      <c r="X52" s="17" t="s">
        <v>457</v>
      </c>
    </row>
    <row r="53" spans="15:46" ht="26.1" customHeight="1" x14ac:dyDescent="0.15">
      <c r="V53"/>
      <c r="W53" s="17"/>
      <c r="X53" s="17" t="s">
        <v>458</v>
      </c>
    </row>
    <row r="54" spans="15:46" ht="26.1" customHeight="1" x14ac:dyDescent="0.15">
      <c r="V54"/>
      <c r="W54" s="17"/>
      <c r="X54" s="17" t="s">
        <v>459</v>
      </c>
    </row>
    <row r="55" spans="15:46" ht="26.1" customHeight="1" x14ac:dyDescent="0.15">
      <c r="V55"/>
      <c r="W55" s="17"/>
      <c r="X55" s="17" t="s">
        <v>460</v>
      </c>
    </row>
    <row r="56" spans="15:46" ht="26.1" customHeight="1" x14ac:dyDescent="0.15">
      <c r="V56"/>
      <c r="W56" s="17"/>
      <c r="X56" s="17" t="s">
        <v>461</v>
      </c>
    </row>
    <row r="57" spans="15:46" ht="26.1" customHeight="1" x14ac:dyDescent="0.15">
      <c r="V57"/>
      <c r="W57" s="17"/>
      <c r="X57" s="17" t="s">
        <v>462</v>
      </c>
    </row>
    <row r="58" spans="15:46" ht="26.1" customHeight="1" x14ac:dyDescent="0.15">
      <c r="V58" s="18"/>
      <c r="W58" s="17"/>
      <c r="X58" s="17" t="s">
        <v>463</v>
      </c>
    </row>
    <row r="59" spans="15:46" ht="26.1" customHeight="1" x14ac:dyDescent="0.15">
      <c r="V59" s="18"/>
      <c r="W59" s="19"/>
      <c r="X59" s="17" t="s">
        <v>464</v>
      </c>
    </row>
    <row r="60" spans="15:46" ht="26.1" customHeight="1" x14ac:dyDescent="0.15">
      <c r="V60"/>
      <c r="W60" s="19"/>
      <c r="X60" s="17" t="s">
        <v>465</v>
      </c>
    </row>
    <row r="61" spans="15:46" ht="26.1" customHeight="1" x14ac:dyDescent="0.15">
      <c r="V61"/>
      <c r="W61" s="17"/>
      <c r="X61" s="17" t="s">
        <v>466</v>
      </c>
    </row>
    <row r="62" spans="15:46" ht="26.1" customHeight="1" x14ac:dyDescent="0.15">
      <c r="V62"/>
      <c r="W62" s="17"/>
      <c r="X62" s="17" t="s">
        <v>467</v>
      </c>
    </row>
    <row r="63" spans="15:46" ht="26.1" customHeight="1" x14ac:dyDescent="0.15">
      <c r="V63"/>
      <c r="W63" s="17"/>
      <c r="X63" s="17" t="s">
        <v>468</v>
      </c>
    </row>
    <row r="64" spans="15:46" ht="26.1" customHeight="1" x14ac:dyDescent="0.15">
      <c r="V64"/>
      <c r="W64" s="17"/>
      <c r="X64" s="17" t="s">
        <v>469</v>
      </c>
    </row>
    <row r="65" spans="22:24" ht="26.1" customHeight="1" x14ac:dyDescent="0.15">
      <c r="V65"/>
      <c r="W65" s="17"/>
      <c r="X65" s="17" t="s">
        <v>470</v>
      </c>
    </row>
    <row r="66" spans="22:24" ht="26.1" customHeight="1" x14ac:dyDescent="0.15"/>
    <row r="67" spans="22:24" ht="26.1" customHeight="1" x14ac:dyDescent="0.15"/>
    <row r="68" spans="22:24" ht="26.1" customHeight="1" x14ac:dyDescent="0.15"/>
    <row r="69" spans="22:24" ht="26.1" customHeight="1" x14ac:dyDescent="0.15"/>
    <row r="70" spans="22:24" ht="26.1" customHeight="1" x14ac:dyDescent="0.15"/>
    <row r="71" spans="22:24" ht="26.1" customHeight="1" x14ac:dyDescent="0.15"/>
  </sheetData>
  <sheetProtection algorithmName="SHA-512" hashValue="tCiEwxdlyuwsuwZAk/q9ht427c0Q8b1QZ2uLzJT4ktlyviSC4Ut4VWboxpQK6sfxTHTg8EKLgKkeJIdgyVwkng==" saltValue="NpA/XiBgwBs08xghLBsUQg==" spinCount="100000" sheet="1" formatCells="0" selectLockedCells="1"/>
  <mergeCells count="54">
    <mergeCell ref="V33:X33"/>
    <mergeCell ref="B35:C35"/>
    <mergeCell ref="D35:N35"/>
    <mergeCell ref="B31:C31"/>
    <mergeCell ref="D31:E31"/>
    <mergeCell ref="F31:N31"/>
    <mergeCell ref="A32:A34"/>
    <mergeCell ref="B32:C34"/>
    <mergeCell ref="D32:E32"/>
    <mergeCell ref="F32:N32"/>
    <mergeCell ref="D33:E33"/>
    <mergeCell ref="F33:N33"/>
    <mergeCell ref="D34:E34"/>
    <mergeCell ref="F34:N34"/>
    <mergeCell ref="I24:K24"/>
    <mergeCell ref="L24:M24"/>
    <mergeCell ref="D25:F25"/>
    <mergeCell ref="I25:N25"/>
    <mergeCell ref="A28:C28"/>
    <mergeCell ref="D28:E28"/>
    <mergeCell ref="I28:K28"/>
    <mergeCell ref="L28:M28"/>
    <mergeCell ref="A19:C25"/>
    <mergeCell ref="E19:N19"/>
    <mergeCell ref="E20:N20"/>
    <mergeCell ref="E21:N21"/>
    <mergeCell ref="E22:N22"/>
    <mergeCell ref="D23:F24"/>
    <mergeCell ref="G23:G24"/>
    <mergeCell ref="H23:H24"/>
    <mergeCell ref="I23:K23"/>
    <mergeCell ref="L23:M23"/>
    <mergeCell ref="A16:C16"/>
    <mergeCell ref="D16:N16"/>
    <mergeCell ref="A17:C18"/>
    <mergeCell ref="D17:E17"/>
    <mergeCell ref="F17:N17"/>
    <mergeCell ref="D18:E18"/>
    <mergeCell ref="F18:N18"/>
    <mergeCell ref="A7:C7"/>
    <mergeCell ref="I7:N7"/>
    <mergeCell ref="I9:N9"/>
    <mergeCell ref="D14:N14"/>
    <mergeCell ref="A12:N12"/>
    <mergeCell ref="A14:C15"/>
    <mergeCell ref="D15:N15"/>
    <mergeCell ref="H8:H9"/>
    <mergeCell ref="I8:N8"/>
    <mergeCell ref="K5:N5"/>
    <mergeCell ref="K1:L1"/>
    <mergeCell ref="M1:N1"/>
    <mergeCell ref="K2:L2"/>
    <mergeCell ref="M2:N2"/>
    <mergeCell ref="A3:N3"/>
  </mergeCells>
  <phoneticPr fontId="5"/>
  <dataValidations count="4">
    <dataValidation type="list" allowBlank="1" showInputMessage="1" showErrorMessage="1" sqref="F17" xr:uid="{00000000-0002-0000-0100-000000000000}">
      <formula1>$R$11:$R$30</formula1>
    </dataValidation>
    <dataValidation type="list" allowBlank="1" showInputMessage="1" showErrorMessage="1" sqref="F18" xr:uid="{00000000-0002-0000-0100-000001000000}">
      <formula1>INDIRECT(P11)</formula1>
    </dataValidation>
    <dataValidation type="list" allowBlank="1" showInputMessage="1" showErrorMessage="1" sqref="M18 G18" xr:uid="{00000000-0002-0000-0100-000002000000}">
      <formula1>INDIRECT(R11)</formula1>
    </dataValidation>
    <dataValidation type="list" allowBlank="1" showInputMessage="1" showErrorMessage="1" sqref="N18 H18:L18" xr:uid="{00000000-0002-0000-0100-000003000000}">
      <formula1>INDIRECT(T11)</formula1>
    </dataValidation>
  </dataValidations>
  <printOptions horizontalCentered="1"/>
  <pageMargins left="0.59055118110236227" right="0.37" top="0.39370078740157483" bottom="0.59055118110236227" header="0.31496062992125984" footer="0.23622047244094491"/>
  <pageSetup paperSize="9" scale="99" orientation="portrait" r:id="rId1"/>
  <ignoredErrors>
    <ignoredError sqref="I6:J6 E16:N16 I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0</xdr:col>
                    <xdr:colOff>104775</xdr:colOff>
                    <xdr:row>32</xdr:row>
                    <xdr:rowOff>85725</xdr:rowOff>
                  </from>
                  <to>
                    <xdr:col>0</xdr:col>
                    <xdr:colOff>371475</xdr:colOff>
                    <xdr:row>32</xdr:row>
                    <xdr:rowOff>295275</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0</xdr:col>
                    <xdr:colOff>76200</xdr:colOff>
                    <xdr:row>30</xdr:row>
                    <xdr:rowOff>114300</xdr:rowOff>
                  </from>
                  <to>
                    <xdr:col>0</xdr:col>
                    <xdr:colOff>342900</xdr:colOff>
                    <xdr:row>30</xdr:row>
                    <xdr:rowOff>295275</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0</xdr:col>
                    <xdr:colOff>104775</xdr:colOff>
                    <xdr:row>34</xdr:row>
                    <xdr:rowOff>76200</xdr:rowOff>
                  </from>
                  <to>
                    <xdr:col>0</xdr:col>
                    <xdr:colOff>371475</xdr:colOff>
                    <xdr:row>34</xdr:row>
                    <xdr:rowOff>276225</xdr:rowOff>
                  </to>
                </anchor>
              </controlPr>
            </control>
          </mc:Choice>
        </mc:AlternateContent>
        <mc:AlternateContent xmlns:mc="http://schemas.openxmlformats.org/markup-compatibility/2006">
          <mc:Choice Requires="x14">
            <control shapeId="54277" r:id="rId7" name="Check Box 5">
              <controlPr defaultSize="0" autoFill="0" autoLine="0" autoPict="0">
                <anchor moveWithCells="1">
                  <from>
                    <xdr:col>3</xdr:col>
                    <xdr:colOff>85725</xdr:colOff>
                    <xdr:row>19</xdr:row>
                    <xdr:rowOff>47625</xdr:rowOff>
                  </from>
                  <to>
                    <xdr:col>3</xdr:col>
                    <xdr:colOff>390525</xdr:colOff>
                    <xdr:row>19</xdr:row>
                    <xdr:rowOff>314325</xdr:rowOff>
                  </to>
                </anchor>
              </controlPr>
            </control>
          </mc:Choice>
        </mc:AlternateContent>
        <mc:AlternateContent xmlns:mc="http://schemas.openxmlformats.org/markup-compatibility/2006">
          <mc:Choice Requires="x14">
            <control shapeId="54278" r:id="rId8" name="Check Box 6">
              <controlPr defaultSize="0" autoFill="0" autoLine="0" autoPict="0">
                <anchor moveWithCells="1">
                  <from>
                    <xdr:col>3</xdr:col>
                    <xdr:colOff>85725</xdr:colOff>
                    <xdr:row>20</xdr:row>
                    <xdr:rowOff>38100</xdr:rowOff>
                  </from>
                  <to>
                    <xdr:col>3</xdr:col>
                    <xdr:colOff>390525</xdr:colOff>
                    <xdr:row>20</xdr:row>
                    <xdr:rowOff>314325</xdr:rowOff>
                  </to>
                </anchor>
              </controlPr>
            </control>
          </mc:Choice>
        </mc:AlternateContent>
        <mc:AlternateContent xmlns:mc="http://schemas.openxmlformats.org/markup-compatibility/2006">
          <mc:Choice Requires="x14">
            <control shapeId="54279" r:id="rId9" name="Check Box 7">
              <controlPr defaultSize="0" autoFill="0" autoLine="0" autoPict="0">
                <anchor moveWithCells="1">
                  <from>
                    <xdr:col>3</xdr:col>
                    <xdr:colOff>85725</xdr:colOff>
                    <xdr:row>21</xdr:row>
                    <xdr:rowOff>47625</xdr:rowOff>
                  </from>
                  <to>
                    <xdr:col>3</xdr:col>
                    <xdr:colOff>371475</xdr:colOff>
                    <xdr:row>21</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W56"/>
  <sheetViews>
    <sheetView showGridLines="0" view="pageBreakPreview" zoomScale="85" zoomScaleNormal="70" zoomScaleSheetLayoutView="85" workbookViewId="0">
      <selection activeCell="W10" sqref="W10"/>
    </sheetView>
  </sheetViews>
  <sheetFormatPr defaultColWidth="9" defaultRowHeight="12" x14ac:dyDescent="0.15"/>
  <cols>
    <col min="1" max="1" width="5.625" style="6" customWidth="1"/>
    <col min="2" max="2" width="12.625" style="6" customWidth="1"/>
    <col min="3" max="3" width="3.125" style="6" customWidth="1"/>
    <col min="4" max="4" width="6.875" style="6" customWidth="1"/>
    <col min="5" max="5" width="12.625" style="6" customWidth="1"/>
    <col min="6" max="6" width="7.125" style="6" customWidth="1"/>
    <col min="7" max="7" width="8.125" style="6" customWidth="1"/>
    <col min="8" max="8" width="7.125" style="6" customWidth="1"/>
    <col min="9" max="9" width="12.625" style="6" customWidth="1"/>
    <col min="10" max="11" width="8.125" style="6" customWidth="1"/>
    <col min="12" max="12" width="1.25" style="6" customWidth="1"/>
    <col min="13" max="13" width="1.25" style="6" hidden="1" customWidth="1"/>
    <col min="14" max="14" width="13.875" style="6" hidden="1" customWidth="1"/>
    <col min="15" max="15" width="10.125" style="6" hidden="1" customWidth="1"/>
    <col min="16" max="16" width="9" style="6" hidden="1" customWidth="1"/>
    <col min="17" max="17" width="17.5" style="6" hidden="1" customWidth="1"/>
    <col min="18" max="18" width="9" style="6" hidden="1" customWidth="1"/>
    <col min="19" max="19" width="9" style="6" customWidth="1"/>
    <col min="20" max="16384" width="9" style="6"/>
  </cols>
  <sheetData>
    <row r="1" spans="1:23" s="3" customFormat="1" ht="13.5" x14ac:dyDescent="0.15">
      <c r="A1" s="1" t="s">
        <v>150</v>
      </c>
      <c r="B1" s="2"/>
      <c r="C1" s="2"/>
      <c r="D1" s="2"/>
      <c r="E1" s="2"/>
      <c r="F1" s="2"/>
      <c r="G1" s="2"/>
      <c r="H1" s="2"/>
      <c r="I1" s="2"/>
      <c r="J1" s="2"/>
      <c r="K1" s="2"/>
      <c r="L1" s="22"/>
      <c r="M1" s="22"/>
      <c r="N1" s="22"/>
      <c r="O1" s="22"/>
      <c r="P1" s="22"/>
      <c r="Q1" s="22"/>
      <c r="R1" s="22"/>
      <c r="S1" s="22"/>
      <c r="T1" s="22"/>
      <c r="U1" s="22"/>
      <c r="V1" s="22"/>
      <c r="W1" s="22"/>
    </row>
    <row r="2" spans="1:23" s="3" customFormat="1" ht="13.5" x14ac:dyDescent="0.15">
      <c r="A2" s="2" t="s">
        <v>119</v>
      </c>
      <c r="B2" s="4"/>
      <c r="C2" s="4"/>
      <c r="D2" s="4"/>
      <c r="E2" s="4"/>
      <c r="F2" s="4"/>
      <c r="G2" s="4"/>
      <c r="H2" s="4"/>
      <c r="I2" s="4"/>
      <c r="J2" s="2"/>
      <c r="K2" s="2"/>
      <c r="L2" s="22"/>
      <c r="M2" s="22"/>
      <c r="N2" s="22"/>
      <c r="O2" s="22"/>
      <c r="P2" s="22"/>
      <c r="Q2" s="22"/>
      <c r="R2" s="22"/>
      <c r="S2" s="22"/>
      <c r="T2" s="22"/>
      <c r="U2" s="22"/>
      <c r="V2" s="22"/>
      <c r="W2" s="22"/>
    </row>
    <row r="3" spans="1:23" s="3" customFormat="1" ht="4.5" customHeight="1" x14ac:dyDescent="0.15">
      <c r="L3" s="22"/>
      <c r="M3" s="22"/>
      <c r="N3" s="22"/>
      <c r="O3" s="22"/>
      <c r="P3" s="22"/>
      <c r="Q3" s="22"/>
      <c r="R3" s="22"/>
      <c r="S3" s="22"/>
      <c r="T3" s="22"/>
      <c r="U3" s="22"/>
      <c r="V3" s="22"/>
      <c r="W3" s="22"/>
    </row>
    <row r="4" spans="1:23" ht="15" customHeight="1" x14ac:dyDescent="0.15">
      <c r="A4" s="828" t="s">
        <v>245</v>
      </c>
      <c r="B4" s="829"/>
      <c r="C4" s="829"/>
      <c r="D4" s="829"/>
      <c r="E4" s="829"/>
      <c r="F4" s="829"/>
      <c r="G4" s="829"/>
      <c r="H4" s="829"/>
      <c r="L4" s="26"/>
      <c r="M4" s="26"/>
      <c r="N4" s="26"/>
      <c r="O4" s="26"/>
      <c r="P4" s="26"/>
      <c r="Q4" s="26"/>
      <c r="R4" s="26"/>
      <c r="S4" s="26"/>
      <c r="T4" s="26"/>
      <c r="U4" s="26"/>
      <c r="V4" s="26"/>
      <c r="W4" s="26"/>
    </row>
    <row r="5" spans="1:23" ht="17.25" customHeight="1" x14ac:dyDescent="0.15">
      <c r="A5" s="1626"/>
      <c r="B5" s="1627"/>
      <c r="C5" s="1614" t="s">
        <v>494</v>
      </c>
      <c r="D5" s="1614"/>
      <c r="E5" s="1614"/>
      <c r="F5" s="1608"/>
      <c r="G5" s="1607" t="s">
        <v>246</v>
      </c>
      <c r="H5" s="1608"/>
      <c r="I5" s="1609" t="s">
        <v>247</v>
      </c>
      <c r="J5" s="1610"/>
      <c r="K5" s="1611"/>
      <c r="L5" s="27"/>
      <c r="M5" s="27"/>
      <c r="N5" s="27"/>
      <c r="O5" s="27"/>
      <c r="P5" s="26"/>
      <c r="Q5" s="26"/>
      <c r="R5" s="26"/>
      <c r="S5" s="26"/>
      <c r="T5" s="26"/>
      <c r="U5" s="26"/>
      <c r="V5" s="26"/>
      <c r="W5" s="26"/>
    </row>
    <row r="6" spans="1:23" ht="24" customHeight="1" x14ac:dyDescent="0.15">
      <c r="A6" s="1612" t="s">
        <v>122</v>
      </c>
      <c r="B6" s="1613"/>
      <c r="C6" s="1614" t="s">
        <v>495</v>
      </c>
      <c r="D6" s="1608"/>
      <c r="E6" s="830" t="e">
        <f>IF(VLOOKUP(報1!$AR$3,報告書!$B$14:$IE$327,37)="","",VLOOKUP(報1!$AR$3,報告書!$B$14:$IE$327,37))</f>
        <v>#N/A</v>
      </c>
      <c r="F6" s="831" t="s">
        <v>387</v>
      </c>
      <c r="G6" s="1615"/>
      <c r="H6" s="1616"/>
      <c r="I6" s="832" t="e">
        <f>IF(VLOOKUP(報1!$AR$3,報告書!$B$14:$IE$327,39)="","",VLOOKUP(報1!$AR$3,報告書!$B$14:$IE$327,39))</f>
        <v>#N/A</v>
      </c>
      <c r="J6" s="833" t="s">
        <v>388</v>
      </c>
      <c r="K6" s="834" t="e">
        <f>IF(VLOOKUP(報1!$AR$3,報告書!$B$14:$IE$327,40)="","",VLOOKUP(報1!$AR$3,報告書!$B$14:$IE$327,40))</f>
        <v>#N/A</v>
      </c>
      <c r="L6" s="27"/>
      <c r="M6" s="27"/>
      <c r="N6" s="27"/>
      <c r="O6" s="27"/>
      <c r="P6" s="26"/>
      <c r="Q6" s="26"/>
      <c r="R6" s="26"/>
      <c r="S6" s="26"/>
      <c r="T6" s="26"/>
      <c r="U6" s="26"/>
      <c r="V6" s="26"/>
      <c r="W6" s="26"/>
    </row>
    <row r="7" spans="1:23" ht="24" customHeight="1" x14ac:dyDescent="0.15">
      <c r="A7" s="1619" t="str">
        <f>IF(報1!D28="","",報1!$D$28-1)</f>
        <v/>
      </c>
      <c r="B7" s="1620"/>
      <c r="C7" s="1621" t="s">
        <v>496</v>
      </c>
      <c r="D7" s="1622"/>
      <c r="E7" s="1406" t="e">
        <f>IF(VLOOKUP(報1!$AR$3,報告書!$B$14:$IE$327,38)="","",VLOOKUP(報1!$AR$3,報告書!$B$14:$IE$327,38))</f>
        <v>#N/A</v>
      </c>
      <c r="F7" s="836" t="s">
        <v>387</v>
      </c>
      <c r="G7" s="1617"/>
      <c r="H7" s="1618"/>
      <c r="I7" s="1623"/>
      <c r="J7" s="1624"/>
      <c r="K7" s="1625"/>
      <c r="L7" s="27"/>
      <c r="M7" s="27"/>
      <c r="N7" s="27"/>
      <c r="O7" s="27"/>
      <c r="P7" s="26"/>
      <c r="Q7" s="26"/>
      <c r="R7" s="26"/>
      <c r="S7" s="26"/>
      <c r="T7" s="26"/>
      <c r="U7" s="26"/>
      <c r="V7" s="26"/>
      <c r="W7" s="26"/>
    </row>
    <row r="8" spans="1:23" ht="24" customHeight="1" x14ac:dyDescent="0.15">
      <c r="A8" s="1628" t="s">
        <v>207</v>
      </c>
      <c r="B8" s="1629"/>
      <c r="C8" s="1605" t="s">
        <v>497</v>
      </c>
      <c r="D8" s="1606"/>
      <c r="E8" s="830" t="e">
        <f>IF(VLOOKUP(報1!$AR$3,報告書!$B$14:$IE$327,42)="","",VLOOKUP(報1!$AR$3,報告書!$B$14:$IE$327,42))</f>
        <v>#N/A</v>
      </c>
      <c r="F8" s="837" t="s">
        <v>387</v>
      </c>
      <c r="G8" s="838" t="e">
        <f>IF(VLOOKUP(報1!$AR$3,報告書!$B$14:$IE$327,43)="","",VLOOKUP(報1!$AR$3,報告書!$B$14:$IE$327,43))</f>
        <v>#N/A</v>
      </c>
      <c r="H8" s="839" t="s">
        <v>134</v>
      </c>
      <c r="I8" s="840" t="e">
        <f>IF(VLOOKUP(報1!$AR$3,報告書!$B$14:$IE$327,46)="","",VLOOKUP(報1!$AR$3,報告書!$B$14:$IE$327,46))</f>
        <v>#N/A</v>
      </c>
      <c r="J8" s="841" t="s">
        <v>388</v>
      </c>
      <c r="K8" s="842" t="e">
        <f>IF(VLOOKUP(報1!$AR$3,報告書!$B$14:$IE$327,47)="","",VLOOKUP(報1!$AR$3,報告書!$B$14:$IE$327,47))</f>
        <v>#N/A</v>
      </c>
      <c r="L8" s="27"/>
      <c r="M8" s="27"/>
      <c r="N8" s="27"/>
      <c r="O8" s="27"/>
      <c r="P8" s="26"/>
      <c r="Q8" s="26"/>
      <c r="R8" s="26"/>
      <c r="S8" s="26"/>
      <c r="T8" s="26"/>
      <c r="U8" s="26"/>
      <c r="V8" s="26"/>
      <c r="W8" s="26"/>
    </row>
    <row r="9" spans="1:23" ht="24" customHeight="1" x14ac:dyDescent="0.15">
      <c r="A9" s="1619" t="str">
        <f>IF(報1!D28="","",報1!$D$28+2)</f>
        <v/>
      </c>
      <c r="B9" s="1620"/>
      <c r="C9" s="1621" t="s">
        <v>498</v>
      </c>
      <c r="D9" s="1622"/>
      <c r="E9" s="843" t="e">
        <f>IF(VLOOKUP(報1!$AR$3,報告書!$B$14:$IE$327,44)="","",VLOOKUP(報1!$AR$3,報告書!$B$14:$IE$327,44))</f>
        <v>#N/A</v>
      </c>
      <c r="F9" s="836" t="s">
        <v>387</v>
      </c>
      <c r="G9" s="932" t="e">
        <f>IF(VLOOKUP(報1!$AR$3,報告書!$B$14:$IE$327,45)="","",VLOOKUP(報1!$AR$3,報告書!$B$14:$IE$327,45))</f>
        <v>#N/A</v>
      </c>
      <c r="H9" s="845" t="s">
        <v>134</v>
      </c>
      <c r="I9" s="846" t="s">
        <v>246</v>
      </c>
      <c r="J9" s="847" t="e">
        <f>IF(VLOOKUP(報1!$AR$3,報告書!$B$14:$IE$327,48)="","",VLOOKUP(報1!$AR$3,報告書!$B$14:$IE$327,48))</f>
        <v>#N/A</v>
      </c>
      <c r="K9" s="836" t="s">
        <v>134</v>
      </c>
      <c r="L9" s="27"/>
      <c r="M9" s="27"/>
      <c r="N9" s="27"/>
      <c r="O9" s="27"/>
      <c r="P9" s="26"/>
      <c r="Q9" s="26"/>
      <c r="R9" s="26"/>
      <c r="S9" s="26"/>
      <c r="T9" s="26"/>
      <c r="U9" s="26"/>
      <c r="V9" s="26"/>
      <c r="W9" s="26"/>
    </row>
    <row r="10" spans="1:23" ht="24" customHeight="1" x14ac:dyDescent="0.15">
      <c r="A10" s="1603" t="s">
        <v>128</v>
      </c>
      <c r="B10" s="1604"/>
      <c r="C10" s="1605" t="s">
        <v>497</v>
      </c>
      <c r="D10" s="1606"/>
      <c r="E10" s="848" t="e">
        <f>IF(VLOOKUP(報1!$AR$3,報告書!$B$14:$IE$327,50)="","",VLOOKUP(報1!$AR$3,報告書!$B$14:$IE$327,50))</f>
        <v>#N/A</v>
      </c>
      <c r="F10" s="849" t="s">
        <v>387</v>
      </c>
      <c r="G10" s="850" t="e">
        <f>IF(OR($E$6=0,E10=""),"",INT(($E$6-E10)/$E$6*10000)/100)</f>
        <v>#N/A</v>
      </c>
      <c r="H10" s="851" t="s">
        <v>134</v>
      </c>
      <c r="I10" s="852" t="e">
        <f>IF(VLOOKUP(報1!$AR$3,報告書!$B$14:$IE$327,54)="","",VLOOKUP(報1!$AR$3,報告書!$B$14:$IE$327,54))</f>
        <v>#N/A</v>
      </c>
      <c r="J10" s="853" t="s">
        <v>388</v>
      </c>
      <c r="K10" s="842" t="e">
        <f>IF(OR(I10="",K6=""),"",$K$6)</f>
        <v>#N/A</v>
      </c>
      <c r="L10" s="27"/>
      <c r="M10" s="27"/>
      <c r="N10" s="27"/>
      <c r="O10" s="27"/>
      <c r="P10" s="26"/>
      <c r="Q10" s="26"/>
      <c r="R10" s="26"/>
      <c r="S10" s="26"/>
      <c r="T10" s="26"/>
      <c r="U10" s="26"/>
      <c r="V10" s="26"/>
      <c r="W10" s="26"/>
    </row>
    <row r="11" spans="1:23" ht="24" customHeight="1" x14ac:dyDescent="0.15">
      <c r="A11" s="1619" t="str">
        <f>IF(報1!D28="","",報1!$D$28)</f>
        <v/>
      </c>
      <c r="B11" s="1620"/>
      <c r="C11" s="1632" t="s">
        <v>499</v>
      </c>
      <c r="D11" s="1633"/>
      <c r="E11" s="1405" t="e">
        <f>IF(VLOOKUP(報1!$AR$3,報告書!$B$14:$IE$327,52)="","",VLOOKUP(報1!$AR$3,報告書!$B$14:$IE$327,52))</f>
        <v>#N/A</v>
      </c>
      <c r="F11" s="854" t="s">
        <v>387</v>
      </c>
      <c r="G11" s="933" t="e">
        <f>IF(VLOOKUP(報1!$AR$3,報告書!$B$14:$IE$327,53)="","",VLOOKUP(報1!$AR$3,報告書!$B$14:$IE$327,53))</f>
        <v>#N/A</v>
      </c>
      <c r="H11" s="856" t="s">
        <v>134</v>
      </c>
      <c r="I11" s="857" t="s">
        <v>246</v>
      </c>
      <c r="J11" s="858" t="e">
        <f>IF(VLOOKUP(報1!$AR$3,報告書!$B$14:$IE$327,56)="","",VLOOKUP(報1!$AR$3,報告書!$B$14:$IE$327,56))</f>
        <v>#N/A</v>
      </c>
      <c r="K11" s="854" t="s">
        <v>134</v>
      </c>
      <c r="L11" s="27"/>
      <c r="M11" s="27"/>
      <c r="N11" s="27" t="s">
        <v>3852</v>
      </c>
      <c r="O11" s="27" t="s">
        <v>3850</v>
      </c>
      <c r="P11" s="26"/>
      <c r="Q11" s="28" t="s">
        <v>3847</v>
      </c>
      <c r="R11" s="28"/>
      <c r="S11" s="26"/>
      <c r="T11" s="26"/>
      <c r="U11" s="26"/>
      <c r="V11" s="26"/>
      <c r="W11" s="26"/>
    </row>
    <row r="12" spans="1:23" ht="24" customHeight="1" x14ac:dyDescent="0.15">
      <c r="A12" s="1612" t="s">
        <v>154</v>
      </c>
      <c r="B12" s="1613"/>
      <c r="C12" s="1614" t="s">
        <v>495</v>
      </c>
      <c r="D12" s="1608"/>
      <c r="E12" s="859" t="e">
        <f>IF(VLOOKUP(報1!$AR$3,報告書!$B$14:$IE$327,58)="","",VLOOKUP(報1!$AR$3,報告書!$B$14:$IE$327,58))</f>
        <v>#N/A</v>
      </c>
      <c r="F12" s="837" t="s">
        <v>387</v>
      </c>
      <c r="G12" s="860" t="e">
        <f>IF(OR($E$6=0,E12=""),"",INT(($E$6-E12)/$E$6*10000)/100)</f>
        <v>#N/A</v>
      </c>
      <c r="H12" s="839" t="s">
        <v>134</v>
      </c>
      <c r="I12" s="861" t="e">
        <f>IF(VLOOKUP(報1!$AR$3,報告書!$B$14:$IE$327,62)="","",VLOOKUP(報1!$AR$3,報告書!$B$14:$IE$327,62))</f>
        <v>#N/A</v>
      </c>
      <c r="J12" s="862" t="s">
        <v>388</v>
      </c>
      <c r="K12" s="834" t="e">
        <f>IF(OR(I12="",K6=""),"",$K$6)</f>
        <v>#N/A</v>
      </c>
      <c r="L12" s="27"/>
      <c r="M12" s="27"/>
      <c r="N12" s="27" t="s">
        <v>3853</v>
      </c>
      <c r="O12" s="27" t="s">
        <v>3851</v>
      </c>
      <c r="P12" s="26"/>
      <c r="Q12" s="28" t="s">
        <v>3848</v>
      </c>
      <c r="R12" s="28"/>
      <c r="S12" s="26"/>
      <c r="T12" s="26"/>
      <c r="U12" s="26"/>
      <c r="V12" s="26"/>
      <c r="W12" s="26"/>
    </row>
    <row r="13" spans="1:23" ht="24" customHeight="1" x14ac:dyDescent="0.15">
      <c r="A13" s="1619" t="str">
        <f>IF(報1!D28="","",報1!$D$28+1)</f>
        <v/>
      </c>
      <c r="B13" s="1620"/>
      <c r="C13" s="1621" t="s">
        <v>496</v>
      </c>
      <c r="D13" s="1622"/>
      <c r="E13" s="1405" t="e">
        <f>IF(VLOOKUP(報1!$AR$3,報告書!$B$14:$IE$327,60)="","",VLOOKUP(報1!$AR$3,報告書!$B$14:$IE$327,60))</f>
        <v>#N/A</v>
      </c>
      <c r="F13" s="836" t="s">
        <v>387</v>
      </c>
      <c r="G13" s="932" t="e">
        <f>IF(VLOOKUP(報1!$AR$3,報告書!$B$14:$IE$327,61)="","",VLOOKUP(報1!$AR$3,報告書!$B$14:$IE$327,61))</f>
        <v>#N/A</v>
      </c>
      <c r="H13" s="845" t="s">
        <v>134</v>
      </c>
      <c r="I13" s="863" t="s">
        <v>246</v>
      </c>
      <c r="J13" s="847" t="e">
        <f>IF(VLOOKUP(報1!$AR$3,報告書!$B$14:$IE$327,64)="","",VLOOKUP(報1!$AR$3,報告書!$B$14:$IE$327,64))</f>
        <v>#N/A</v>
      </c>
      <c r="K13" s="836" t="s">
        <v>134</v>
      </c>
      <c r="L13" s="27"/>
      <c r="M13" s="27"/>
      <c r="N13" s="27" t="s">
        <v>3854</v>
      </c>
      <c r="O13" s="27"/>
      <c r="P13" s="26"/>
      <c r="Q13" s="33" t="s">
        <v>3849</v>
      </c>
      <c r="R13" s="28"/>
      <c r="S13" s="26"/>
      <c r="T13" s="26"/>
      <c r="U13" s="26"/>
      <c r="V13" s="26"/>
      <c r="W13" s="26"/>
    </row>
    <row r="14" spans="1:23" ht="24" customHeight="1" x14ac:dyDescent="0.15">
      <c r="A14" s="1603" t="s">
        <v>155</v>
      </c>
      <c r="B14" s="1604"/>
      <c r="C14" s="1605" t="s">
        <v>497</v>
      </c>
      <c r="D14" s="1606"/>
      <c r="E14" s="864" t="e">
        <f>IF(VLOOKUP(報1!$AR$3,報告書!$B$14:$IE$327,66)="","",VLOOKUP(報1!$AR$3,報告書!$B$14:$IE$327,66))</f>
        <v>#N/A</v>
      </c>
      <c r="F14" s="849" t="s">
        <v>387</v>
      </c>
      <c r="G14" s="850" t="e">
        <f>IF(OR($E$6=0,E14=""),"",INT(($E$6-E14)/$E$6*10000)/100)</f>
        <v>#N/A</v>
      </c>
      <c r="H14" s="851" t="s">
        <v>134</v>
      </c>
      <c r="I14" s="852" t="e">
        <f>IF(VLOOKUP(報1!$AR$3,報告書!$B$14:$IE$327,70)="","",VLOOKUP(報1!$AR$3,報告書!$B$14:$IE$327,70))</f>
        <v>#N/A</v>
      </c>
      <c r="J14" s="853" t="s">
        <v>388</v>
      </c>
      <c r="K14" s="842" t="e">
        <f>IF(OR(I14="",K6=""),"",$K$6)</f>
        <v>#N/A</v>
      </c>
      <c r="L14" s="27"/>
      <c r="M14" s="27"/>
      <c r="N14" s="27"/>
      <c r="O14" s="27"/>
      <c r="P14" s="26"/>
      <c r="Q14" s="30"/>
      <c r="R14" s="28"/>
      <c r="S14" s="26"/>
      <c r="T14" s="26"/>
      <c r="U14" s="26"/>
      <c r="V14" s="26"/>
      <c r="W14" s="26"/>
    </row>
    <row r="15" spans="1:23" ht="24" customHeight="1" x14ac:dyDescent="0.15">
      <c r="A15" s="1619" t="str">
        <f>IF(報1!D28="","",報1!$D$28+2)</f>
        <v/>
      </c>
      <c r="B15" s="1620"/>
      <c r="C15" s="1632" t="s">
        <v>499</v>
      </c>
      <c r="D15" s="1633"/>
      <c r="E15" s="1405" t="e">
        <f>IF(VLOOKUP(報1!$AR$3,報告書!$B$14:$IE$327,68)="","",VLOOKUP(報1!$AR$3,報告書!$B$14:$IE$327,68))</f>
        <v>#N/A</v>
      </c>
      <c r="F15" s="854" t="s">
        <v>387</v>
      </c>
      <c r="G15" s="933" t="e">
        <f>IF(VLOOKUP(報1!$AR$3,報告書!$B$14:$IE$327,69)="","",VLOOKUP(報1!$AR$3,報告書!$B$14:$IE$327,69))</f>
        <v>#N/A</v>
      </c>
      <c r="H15" s="856" t="s">
        <v>134</v>
      </c>
      <c r="I15" s="865" t="s">
        <v>246</v>
      </c>
      <c r="J15" s="858" t="e">
        <f>IF(VLOOKUP(報1!$AR$3,報告書!$B$14:$IE$327,72)="","",VLOOKUP(報1!$AR$3,報告書!$B$14:$IE$327,72))</f>
        <v>#N/A</v>
      </c>
      <c r="K15" s="854" t="s">
        <v>134</v>
      </c>
      <c r="L15" s="27"/>
      <c r="M15" s="27"/>
      <c r="N15" s="1460"/>
      <c r="O15" s="1460"/>
      <c r="P15" s="1453"/>
      <c r="Q15" s="1454"/>
      <c r="R15" s="28"/>
      <c r="S15" s="26"/>
      <c r="T15" s="26"/>
      <c r="U15" s="26"/>
      <c r="V15" s="26"/>
      <c r="W15" s="26"/>
    </row>
    <row r="16" spans="1:23" ht="39.950000000000003" customHeight="1" x14ac:dyDescent="0.15">
      <c r="A16" s="866"/>
      <c r="C16" s="1499" t="s">
        <v>500</v>
      </c>
      <c r="D16" s="1635"/>
      <c r="E16" s="1471" t="e">
        <f>IF(O16=1,"   ●","   ○")</f>
        <v>#N/A</v>
      </c>
      <c r="F16" s="1473"/>
      <c r="G16" s="869" t="e">
        <f>IF(O16=2,"●","○")</f>
        <v>#N/A</v>
      </c>
      <c r="H16" s="869"/>
      <c r="I16" s="1473" t="e">
        <f>IF(O16=3,"●","○")</f>
        <v>#N/A</v>
      </c>
      <c r="J16" s="871"/>
      <c r="K16" s="1474"/>
      <c r="L16" s="27"/>
      <c r="M16" s="27"/>
      <c r="N16" s="1461" t="s">
        <v>484</v>
      </c>
      <c r="O16" s="1461" t="e">
        <f>IF(VLOOKUP(報1!$AR$3,報告書!$B$14:$IE$327,73)="",0,IF(VLOOKUP(報1!$AR$3,報告書!$B$14:$IE$327,73)="目標を上回った",1,IF(VLOOKUP(報1!$AR$3,報告書!$B$14:$IE$327,73)="おおむね目標通り",2,3)))</f>
        <v>#N/A</v>
      </c>
      <c r="P16" s="1461">
        <v>0</v>
      </c>
      <c r="Q16" s="1462" t="str">
        <f>IFERROR(CHOOSE(O16,$Q$11,$Q$12,$Q$13),"")</f>
        <v/>
      </c>
      <c r="R16" s="29"/>
      <c r="S16" s="29"/>
      <c r="T16" s="26"/>
      <c r="U16" s="26"/>
      <c r="V16" s="26"/>
      <c r="W16" s="26"/>
    </row>
    <row r="17" spans="1:23" ht="24" customHeight="1" x14ac:dyDescent="0.15">
      <c r="A17" s="1561" t="s">
        <v>248</v>
      </c>
      <c r="B17" s="1562"/>
      <c r="C17" s="1636" t="s">
        <v>501</v>
      </c>
      <c r="D17" s="1637"/>
      <c r="E17" s="1470" t="s">
        <v>475</v>
      </c>
      <c r="F17" s="1470"/>
      <c r="G17" s="1473" t="e">
        <f>IF(O17=1,"●","○")</f>
        <v>#N/A</v>
      </c>
      <c r="H17" s="871" t="s">
        <v>487</v>
      </c>
      <c r="I17" s="1473" t="e">
        <f>IF(O17=2,"●","○")</f>
        <v>#N/A</v>
      </c>
      <c r="J17" s="871" t="s">
        <v>488</v>
      </c>
      <c r="K17" s="1474"/>
      <c r="L17" s="27"/>
      <c r="M17" s="27"/>
      <c r="N17" s="1463" t="s">
        <v>485</v>
      </c>
      <c r="O17" s="1461" t="e">
        <f>IF(VLOOKUP(報1!$AR$3,報告書!$B$14:$IE$327,74)="",0,IF(VLOOKUP(報1!$AR$3,報告書!$B$14:$IE$327,74)="あり",1,2))</f>
        <v>#N/A</v>
      </c>
      <c r="P17" s="1461">
        <v>0</v>
      </c>
      <c r="Q17" s="1462" t="str">
        <f>IFERROR(CHOOSE(O17,$O$11,$O$12),"")</f>
        <v/>
      </c>
      <c r="R17" s="30"/>
      <c r="S17" s="30"/>
      <c r="T17" s="26"/>
      <c r="U17" s="26"/>
      <c r="V17" s="26"/>
      <c r="W17" s="26"/>
    </row>
    <row r="18" spans="1:23" ht="24" customHeight="1" x14ac:dyDescent="0.15">
      <c r="A18" s="1630" t="str">
        <f>IF(報1!$L$28="","",報1!$L$28)</f>
        <v/>
      </c>
      <c r="B18" s="1631"/>
      <c r="C18" s="1638"/>
      <c r="D18" s="1639"/>
      <c r="E18" s="1470" t="s">
        <v>476</v>
      </c>
      <c r="F18" s="1470" t="e">
        <f>IF(O18=1,"　●","　○")</f>
        <v>#N/A</v>
      </c>
      <c r="G18" s="871" t="s">
        <v>489</v>
      </c>
      <c r="H18" s="869" t="e">
        <f>IF(O18=2,"　●","　○")</f>
        <v>#N/A</v>
      </c>
      <c r="I18" s="869" t="s">
        <v>490</v>
      </c>
      <c r="J18" s="869" t="e">
        <f>IF(O18=3,"　●","　○")</f>
        <v>#N/A</v>
      </c>
      <c r="K18" s="1469" t="s">
        <v>3846</v>
      </c>
      <c r="L18" s="27"/>
      <c r="M18" s="27"/>
      <c r="N18" s="1463" t="s">
        <v>486</v>
      </c>
      <c r="O18" s="1461" t="e">
        <f>IF(VLOOKUP(報1!$AR$3,報告書!$B$14:$IE$327,COLUMN(BX:BX)-1)="",0,IF(VLOOKUP(報1!$AR$3,報告書!$B$14:$IE$327,COLUMN(BX:BX)-1)="増",1,IF(VLOOKUP(報1!$AR$3,報告書!$B$14:$IE$327,COLUMN(BX:BX)-1)="ほぼ変動無し",2,3)))</f>
        <v>#N/A</v>
      </c>
      <c r="P18" s="1461">
        <v>0</v>
      </c>
      <c r="Q18" s="1462" t="str">
        <f>IFERROR(CHOOSE(O18,$N$11,$N$12,$N$13),"")</f>
        <v/>
      </c>
      <c r="R18" s="30"/>
      <c r="S18" s="30"/>
      <c r="T18" s="26"/>
      <c r="U18" s="26"/>
      <c r="V18" s="26"/>
      <c r="W18" s="26"/>
    </row>
    <row r="19" spans="1:23" s="10" customFormat="1" ht="50.1" customHeight="1" x14ac:dyDescent="0.15">
      <c r="A19" s="876"/>
      <c r="B19" s="877"/>
      <c r="C19" s="1640"/>
      <c r="D19" s="1641"/>
      <c r="E19" s="878" t="s">
        <v>477</v>
      </c>
      <c r="F19" s="1634" t="e">
        <f>IF(VLOOKUP(報1!$AR$3,報告書!$B$14:$IE$327,76)="","",VLOOKUP(報1!$AR$3,報告書!$B$14:$IE$327,76))</f>
        <v>#N/A</v>
      </c>
      <c r="G19" s="1518"/>
      <c r="H19" s="1518"/>
      <c r="I19" s="1518"/>
      <c r="J19" s="1518"/>
      <c r="K19" s="1519"/>
      <c r="L19" s="33"/>
      <c r="M19" s="33"/>
      <c r="N19" s="1458"/>
      <c r="O19" s="1458"/>
      <c r="P19" s="1458"/>
      <c r="Q19" s="1454"/>
      <c r="R19" s="30"/>
      <c r="S19" s="30"/>
      <c r="T19" s="28"/>
      <c r="U19" s="28"/>
      <c r="V19" s="28"/>
      <c r="W19" s="28"/>
    </row>
    <row r="20" spans="1:23" ht="57" customHeight="1" x14ac:dyDescent="0.15">
      <c r="A20" s="1645"/>
      <c r="B20" s="1646"/>
      <c r="C20" s="1646"/>
      <c r="D20" s="1646"/>
      <c r="E20" s="1646"/>
      <c r="F20" s="1646"/>
      <c r="G20" s="1646"/>
      <c r="H20" s="1646"/>
      <c r="I20" s="1646"/>
      <c r="J20" s="1646"/>
      <c r="K20" s="1646"/>
      <c r="L20" s="35"/>
      <c r="M20" s="35"/>
      <c r="N20" s="1453"/>
      <c r="O20" s="1464"/>
      <c r="P20" s="1464"/>
      <c r="Q20" s="1454"/>
      <c r="R20" s="30"/>
      <c r="S20" s="30"/>
      <c r="T20" s="26"/>
      <c r="U20" s="26"/>
      <c r="V20" s="26"/>
      <c r="W20" s="26"/>
    </row>
    <row r="21" spans="1:23" ht="15" customHeight="1" x14ac:dyDescent="0.15">
      <c r="A21" s="14" t="s">
        <v>249</v>
      </c>
      <c r="B21" s="829"/>
      <c r="C21" s="829"/>
      <c r="D21" s="829"/>
      <c r="E21" s="829"/>
      <c r="F21" s="829"/>
      <c r="G21" s="829"/>
      <c r="H21" s="829"/>
      <c r="L21" s="26"/>
      <c r="M21" s="26"/>
      <c r="N21" s="26"/>
      <c r="O21" s="26"/>
      <c r="P21" s="26"/>
      <c r="Q21" s="30"/>
      <c r="R21" s="26"/>
      <c r="S21" s="26"/>
      <c r="T21" s="26"/>
      <c r="U21" s="26"/>
      <c r="V21" s="26"/>
      <c r="W21" s="26"/>
    </row>
    <row r="22" spans="1:23" ht="20.100000000000001" customHeight="1" x14ac:dyDescent="0.15">
      <c r="A22" s="1626"/>
      <c r="B22" s="1627"/>
      <c r="C22" s="1647" t="s">
        <v>494</v>
      </c>
      <c r="D22" s="1648"/>
      <c r="E22" s="1648"/>
      <c r="F22" s="1649"/>
      <c r="G22" s="1650" t="s">
        <v>246</v>
      </c>
      <c r="H22" s="1651"/>
      <c r="I22" s="1652" t="s">
        <v>247</v>
      </c>
      <c r="J22" s="1653"/>
      <c r="K22" s="1654"/>
      <c r="L22" s="26"/>
      <c r="M22" s="26"/>
      <c r="N22" s="26"/>
      <c r="O22" s="26"/>
      <c r="P22" s="26"/>
      <c r="Q22" s="26"/>
      <c r="R22" s="26"/>
      <c r="S22" s="26"/>
      <c r="T22" s="26"/>
      <c r="U22" s="26"/>
      <c r="V22" s="26"/>
      <c r="W22" s="26"/>
    </row>
    <row r="23" spans="1:23" ht="24" customHeight="1" x14ac:dyDescent="0.15">
      <c r="A23" s="1612" t="s">
        <v>122</v>
      </c>
      <c r="B23" s="1613"/>
      <c r="C23" s="1614" t="s">
        <v>497</v>
      </c>
      <c r="D23" s="1608"/>
      <c r="E23" s="830" t="e">
        <f>IF(VLOOKUP(報1!$AR$3,報告書!$B$14:$IE$327,78)="","",VLOOKUP(報1!$AR$3,報告書!$B$14:$IE$327,78))</f>
        <v>#N/A</v>
      </c>
      <c r="F23" s="831" t="s">
        <v>387</v>
      </c>
      <c r="G23" s="1642"/>
      <c r="H23" s="1616"/>
      <c r="I23" s="832" t="e">
        <f>IF(VLOOKUP(報1!$AR$3,報告書!$B$14:$IE$327,80)="","",VLOOKUP(報1!$AR$3,報告書!$B$14:$IE$327,80))</f>
        <v>#N/A</v>
      </c>
      <c r="J23" s="879" t="s">
        <v>388</v>
      </c>
      <c r="K23" s="880" t="e">
        <f>IF(VLOOKUP(報1!$AR$3,報告書!$B$14:$IE$327,81)="","",VLOOKUP(報1!$AR$3,報告書!$B$14:$IE$327,81))</f>
        <v>#N/A</v>
      </c>
      <c r="L23" s="26"/>
      <c r="M23" s="27"/>
      <c r="N23" s="26"/>
      <c r="O23" s="26"/>
      <c r="P23" s="26"/>
      <c r="Q23" s="26"/>
      <c r="R23" s="26"/>
      <c r="S23" s="26"/>
      <c r="T23" s="26"/>
      <c r="U23" s="26"/>
      <c r="V23" s="26"/>
      <c r="W23" s="26"/>
    </row>
    <row r="24" spans="1:23" ht="24" customHeight="1" x14ac:dyDescent="0.15">
      <c r="A24" s="1619" t="str">
        <f>IF(報1!$D$28="","",報1!$D$28-1)</f>
        <v/>
      </c>
      <c r="B24" s="1620"/>
      <c r="C24" s="1621" t="s">
        <v>496</v>
      </c>
      <c r="D24" s="1622"/>
      <c r="E24" s="835" t="e">
        <f>IF(VLOOKUP(報1!$AR$3,報告書!$B$14:$IE$327,79)="","",VLOOKUP(報1!$AR$3,報告書!$B$14:$IE$327,79))</f>
        <v>#N/A</v>
      </c>
      <c r="F24" s="836" t="s">
        <v>387</v>
      </c>
      <c r="G24" s="1643"/>
      <c r="H24" s="1644"/>
      <c r="I24" s="1623"/>
      <c r="J24" s="1624"/>
      <c r="K24" s="1625"/>
      <c r="L24" s="26"/>
      <c r="M24" s="26"/>
      <c r="N24" s="26"/>
      <c r="O24" s="26"/>
      <c r="P24" s="26"/>
      <c r="Q24" s="26"/>
      <c r="R24" s="26"/>
      <c r="S24" s="26"/>
      <c r="T24" s="26"/>
      <c r="U24" s="26"/>
      <c r="V24" s="26"/>
      <c r="W24" s="26"/>
    </row>
    <row r="25" spans="1:23" ht="24" customHeight="1" x14ac:dyDescent="0.15">
      <c r="A25" s="1628" t="s">
        <v>207</v>
      </c>
      <c r="B25" s="1629"/>
      <c r="C25" s="1605" t="s">
        <v>495</v>
      </c>
      <c r="D25" s="1606"/>
      <c r="E25" s="830" t="e">
        <f>IF(VLOOKUP(報1!$AR$3,報告書!$B$14:$IE$327,83)="","",VLOOKUP(報1!$AR$3,報告書!$B$14:$IE$327,83))</f>
        <v>#N/A</v>
      </c>
      <c r="F25" s="837" t="s">
        <v>387</v>
      </c>
      <c r="G25" s="838" t="e">
        <f>IF(OR($E$23=0,E25=""),"",INT(($E$23-E25)/$E$23*10000)/100)</f>
        <v>#N/A</v>
      </c>
      <c r="H25" s="839" t="s">
        <v>134</v>
      </c>
      <c r="I25" s="840" t="e">
        <f>IF(VLOOKUP(報1!$AR$3,報告書!$B$14:$IE$327,87)="","",VLOOKUP(報1!$AR$3,報告書!$B$14:$IE$327,87))</f>
        <v>#N/A</v>
      </c>
      <c r="J25" s="841" t="s">
        <v>388</v>
      </c>
      <c r="K25" s="842" t="e">
        <f>IF(OR(I25="",K23=""),"",$K$23)</f>
        <v>#N/A</v>
      </c>
      <c r="L25" s="26"/>
      <c r="M25" s="26"/>
      <c r="N25" s="26"/>
      <c r="O25" s="26"/>
      <c r="P25" s="26"/>
      <c r="Q25" s="26"/>
      <c r="R25" s="26"/>
      <c r="S25" s="26"/>
      <c r="T25" s="26"/>
      <c r="U25" s="26"/>
      <c r="V25" s="26"/>
      <c r="W25" s="26"/>
    </row>
    <row r="26" spans="1:23" ht="24" customHeight="1" x14ac:dyDescent="0.15">
      <c r="A26" s="1619" t="str">
        <f>IF(報1!$D$28="","",報1!$D$28+2)</f>
        <v/>
      </c>
      <c r="B26" s="1620"/>
      <c r="C26" s="1621" t="s">
        <v>496</v>
      </c>
      <c r="D26" s="1622"/>
      <c r="E26" s="843" t="e">
        <f>IF(VLOOKUP(報1!$AR$3,報告書!$B$14:$IE$327,85)="","",VLOOKUP(報1!$AR$3,報告書!$B$14:$IE$327,85))</f>
        <v>#N/A</v>
      </c>
      <c r="F26" s="881" t="s">
        <v>387</v>
      </c>
      <c r="G26" s="844" t="e">
        <f>IF(OR($E$24=0,E26=""),"",INT(($E$24-E26)/$E$24*10000)/100)</f>
        <v>#N/A</v>
      </c>
      <c r="H26" s="845" t="s">
        <v>134</v>
      </c>
      <c r="I26" s="846" t="s">
        <v>246</v>
      </c>
      <c r="J26" s="847" t="e">
        <f>IF(VLOOKUP(報1!$AR$3,報告書!$B$14:$IE$327,89)="","",VLOOKUP(報1!$AR$3,報告書!$B$14:$IE$327,89))</f>
        <v>#N/A</v>
      </c>
      <c r="K26" s="881" t="s">
        <v>134</v>
      </c>
      <c r="L26" s="26"/>
      <c r="M26" s="26"/>
      <c r="N26" s="26"/>
      <c r="O26" s="26"/>
      <c r="P26" s="26"/>
      <c r="Q26" s="26"/>
      <c r="R26" s="26"/>
      <c r="S26" s="26"/>
      <c r="T26" s="26"/>
      <c r="U26" s="26"/>
      <c r="V26" s="26"/>
      <c r="W26" s="26"/>
    </row>
    <row r="27" spans="1:23" ht="24" customHeight="1" x14ac:dyDescent="0.15">
      <c r="A27" s="1612" t="s">
        <v>128</v>
      </c>
      <c r="B27" s="1613"/>
      <c r="C27" s="1614" t="s">
        <v>495</v>
      </c>
      <c r="D27" s="1608"/>
      <c r="E27" s="859" t="e">
        <f>IF(VLOOKUP(報1!$AR$3,報告書!$B$14:$IE$327,91)="","",VLOOKUP(報1!$AR$3,報告書!$B$14:$IE$327,91))</f>
        <v>#N/A</v>
      </c>
      <c r="F27" s="837" t="s">
        <v>387</v>
      </c>
      <c r="G27" s="860" t="e">
        <f>IF(OR($E$23=0,E27=""),"",INT(($E$23-E27)/$E$23*10000)/100)</f>
        <v>#N/A</v>
      </c>
      <c r="H27" s="839" t="s">
        <v>134</v>
      </c>
      <c r="I27" s="861" t="e">
        <f>IF(VLOOKUP(報1!$AR$3,報告書!$B$14:$IE$327,95)="","",VLOOKUP(報1!$AR$3,報告書!$B$14:$IE$327,95))</f>
        <v>#N/A</v>
      </c>
      <c r="J27" s="862" t="s">
        <v>388</v>
      </c>
      <c r="K27" s="834" t="e">
        <f>IF(OR(I27="",K23=""),"",$K$23)</f>
        <v>#N/A</v>
      </c>
      <c r="L27" s="26"/>
      <c r="M27" s="26"/>
      <c r="N27" s="26"/>
      <c r="O27" s="26"/>
      <c r="P27" s="26"/>
      <c r="Q27" s="26"/>
      <c r="R27" s="26"/>
      <c r="S27" s="26"/>
      <c r="T27" s="26"/>
      <c r="U27" s="26"/>
      <c r="V27" s="26"/>
      <c r="W27" s="26"/>
    </row>
    <row r="28" spans="1:23" ht="24" customHeight="1" x14ac:dyDescent="0.15">
      <c r="A28" s="1619" t="str">
        <f>IF(報1!$D$28="","",報1!$D$28)</f>
        <v/>
      </c>
      <c r="B28" s="1620"/>
      <c r="C28" s="1621" t="s">
        <v>496</v>
      </c>
      <c r="D28" s="1622"/>
      <c r="E28" s="882" t="e">
        <f>IF(VLOOKUP(報1!$AR$3,報告書!$B$14:$IE$327,93)="","",VLOOKUP(報1!$AR$3,報告書!$B$14:$IE$327,93))</f>
        <v>#N/A</v>
      </c>
      <c r="F28" s="836" t="s">
        <v>387</v>
      </c>
      <c r="G28" s="844" t="e">
        <f>IF(OR($E$24=0,E28=""),"",INT(($E$24-E28)/$E$24*10000)/100)</f>
        <v>#N/A</v>
      </c>
      <c r="H28" s="845" t="s">
        <v>134</v>
      </c>
      <c r="I28" s="846" t="s">
        <v>246</v>
      </c>
      <c r="J28" s="847" t="e">
        <f>IF(VLOOKUP(報1!$AR$3,報告書!$B$14:$IE$327,97)="","",VLOOKUP(報1!$AR$3,報告書!$B$14:$IE$327,97))</f>
        <v>#N/A</v>
      </c>
      <c r="K28" s="881" t="s">
        <v>134</v>
      </c>
      <c r="L28" s="26"/>
      <c r="M28" s="26"/>
      <c r="N28" s="26"/>
      <c r="O28" s="26"/>
      <c r="P28" s="26"/>
      <c r="Q28" s="26"/>
      <c r="R28" s="26"/>
      <c r="S28" s="26"/>
      <c r="T28" s="26"/>
      <c r="U28" s="26"/>
      <c r="V28" s="26"/>
      <c r="W28" s="26"/>
    </row>
    <row r="29" spans="1:23" ht="24" customHeight="1" x14ac:dyDescent="0.15">
      <c r="A29" s="1603" t="s">
        <v>154</v>
      </c>
      <c r="B29" s="1604"/>
      <c r="C29" s="1605" t="s">
        <v>495</v>
      </c>
      <c r="D29" s="1606"/>
      <c r="E29" s="848" t="e">
        <f>IF(VLOOKUP(報1!$AR$3,報告書!$B$14:$IE$327,99)="","",VLOOKUP(報1!$AR$3,報告書!$B$14:$IE$327,99))</f>
        <v>#N/A</v>
      </c>
      <c r="F29" s="849" t="s">
        <v>387</v>
      </c>
      <c r="G29" s="850" t="e">
        <f>IF(OR($E$23=0,E29=""),"",INT(($E$23-E29)/$E$23*10000)/100)</f>
        <v>#N/A</v>
      </c>
      <c r="H29" s="851" t="s">
        <v>134</v>
      </c>
      <c r="I29" s="883" t="e">
        <f>IF(VLOOKUP(報1!$AR$3,報告書!$B$14:$IE$327,103)="","",VLOOKUP(報1!$AR$3,報告書!$B$14:$IE$327,103))</f>
        <v>#N/A</v>
      </c>
      <c r="J29" s="862" t="s">
        <v>388</v>
      </c>
      <c r="K29" s="834" t="e">
        <f>IF(OR(I29="",K23=""),"",$K$23)</f>
        <v>#N/A</v>
      </c>
      <c r="L29" s="26"/>
      <c r="M29" s="26"/>
      <c r="N29" s="26"/>
      <c r="O29" s="26"/>
      <c r="P29" s="26"/>
      <c r="Q29" s="26"/>
      <c r="R29" s="26"/>
      <c r="S29" s="26"/>
      <c r="T29" s="26"/>
      <c r="U29" s="26"/>
      <c r="V29" s="26"/>
      <c r="W29" s="26"/>
    </row>
    <row r="30" spans="1:23" ht="24" customHeight="1" x14ac:dyDescent="0.15">
      <c r="A30" s="1619" t="str">
        <f>IF(報1!D28="","",報1!$D$28+1)</f>
        <v/>
      </c>
      <c r="B30" s="1620"/>
      <c r="C30" s="1632" t="s">
        <v>496</v>
      </c>
      <c r="D30" s="1633"/>
      <c r="E30" s="882" t="e">
        <f>IF(VLOOKUP(報1!$AR$3,報告書!$B$14:$IE$327,101)="","",VLOOKUP(報1!$AR$3,報告書!$B$14:$IE$327,101))</f>
        <v>#N/A</v>
      </c>
      <c r="F30" s="854" t="s">
        <v>387</v>
      </c>
      <c r="G30" s="855" t="e">
        <f>IF(OR($E$24=0,E30=""),"",INT(($E$24-E30)/$E$24*10000)/100)</f>
        <v>#N/A</v>
      </c>
      <c r="H30" s="856" t="s">
        <v>134</v>
      </c>
      <c r="I30" s="884" t="s">
        <v>246</v>
      </c>
      <c r="J30" s="847" t="e">
        <f>IF(VLOOKUP(報1!$AR$3,報告書!$B$14:$IE$327,105)="","",VLOOKUP(報1!$AR$3,報告書!$B$14:$IE$327,105))</f>
        <v>#N/A</v>
      </c>
      <c r="K30" s="881" t="s">
        <v>134</v>
      </c>
      <c r="L30" s="26"/>
      <c r="M30" s="26"/>
      <c r="N30" s="26"/>
      <c r="O30" s="26"/>
      <c r="P30" s="26"/>
      <c r="Q30" s="28"/>
      <c r="R30" s="28"/>
      <c r="S30" s="26"/>
      <c r="T30" s="26"/>
      <c r="U30" s="26"/>
      <c r="V30" s="26"/>
      <c r="W30" s="26"/>
    </row>
    <row r="31" spans="1:23" ht="24" customHeight="1" x14ac:dyDescent="0.15">
      <c r="A31" s="1612" t="s">
        <v>155</v>
      </c>
      <c r="B31" s="1613"/>
      <c r="C31" s="1614" t="s">
        <v>495</v>
      </c>
      <c r="D31" s="1608"/>
      <c r="E31" s="859" t="e">
        <f>IF(VLOOKUP(報1!$AR$3,報告書!$B$14:$IE$327,107)="","",VLOOKUP(報1!$AR$3,報告書!$B$14:$IE$327,107))</f>
        <v>#N/A</v>
      </c>
      <c r="F31" s="837" t="s">
        <v>387</v>
      </c>
      <c r="G31" s="860" t="e">
        <f>IF(OR($E$23=0,E31=""),"",INT(($E$23-E31)/$E$23*10000)/100)</f>
        <v>#N/A</v>
      </c>
      <c r="H31" s="839" t="s">
        <v>134</v>
      </c>
      <c r="I31" s="861" t="e">
        <f>IF(VLOOKUP(報1!$AR$3,報告書!$B$14:$IE$327,111)="","",VLOOKUP(報1!$AR$3,報告書!$B$14:$IE$327,111))</f>
        <v>#N/A</v>
      </c>
      <c r="J31" s="862" t="s">
        <v>388</v>
      </c>
      <c r="K31" s="834" t="e">
        <f>IF(OR(I31="",K23=""),"",$K$23)</f>
        <v>#N/A</v>
      </c>
      <c r="L31" s="26"/>
      <c r="M31" s="26"/>
      <c r="N31" s="26"/>
      <c r="O31" s="26"/>
      <c r="P31" s="26"/>
      <c r="Q31" s="28"/>
      <c r="R31" s="28"/>
      <c r="S31" s="26"/>
      <c r="T31" s="26"/>
      <c r="U31" s="26"/>
      <c r="V31" s="26"/>
      <c r="W31" s="26"/>
    </row>
    <row r="32" spans="1:23" ht="24" customHeight="1" x14ac:dyDescent="0.15">
      <c r="A32" s="1619" t="str">
        <f>IF(報1!D28="","",報1!$D$28+2)</f>
        <v/>
      </c>
      <c r="B32" s="1620"/>
      <c r="C32" s="1621" t="s">
        <v>499</v>
      </c>
      <c r="D32" s="1622"/>
      <c r="E32" s="882" t="e">
        <f>IF(VLOOKUP(報1!$AR$3,報告書!$B$14:$IE$327,109)="","",VLOOKUP(報1!$AR$3,報告書!$B$14:$IE$327,109))</f>
        <v>#N/A</v>
      </c>
      <c r="F32" s="836" t="s">
        <v>387</v>
      </c>
      <c r="G32" s="844" t="e">
        <f>IF(OR($E$24=0,E32=""),"",INT(($E$24-E32)/$E$24*10000)/100)</f>
        <v>#N/A</v>
      </c>
      <c r="H32" s="845" t="s">
        <v>134</v>
      </c>
      <c r="I32" s="846" t="s">
        <v>246</v>
      </c>
      <c r="J32" s="847" t="e">
        <f>IF(VLOOKUP(報1!$AR$3,報告書!$B$14:$IE$327,113)="","",VLOOKUP(報1!$AR$3,報告書!$B$14:$IE$327,113))</f>
        <v>#N/A</v>
      </c>
      <c r="K32" s="881" t="s">
        <v>134</v>
      </c>
      <c r="L32" s="26"/>
      <c r="M32" s="26"/>
      <c r="N32" s="26"/>
      <c r="O32" s="26"/>
      <c r="P32" s="26"/>
      <c r="Q32" s="29"/>
      <c r="R32" s="28"/>
      <c r="S32" s="26"/>
      <c r="T32" s="26"/>
      <c r="U32" s="26"/>
      <c r="V32" s="26"/>
      <c r="W32" s="26"/>
    </row>
    <row r="33" spans="1:23" ht="39.950000000000003" customHeight="1" x14ac:dyDescent="0.15">
      <c r="A33" s="866"/>
      <c r="B33" s="885"/>
      <c r="C33" s="1499" t="s">
        <v>500</v>
      </c>
      <c r="D33" s="1635"/>
      <c r="E33" s="867" t="e">
        <f>IF(O33=1,"   ●","   ○")</f>
        <v>#N/A</v>
      </c>
      <c r="F33" s="868"/>
      <c r="G33" s="869" t="e">
        <f>IF(O33=2,"●","○")</f>
        <v>#N/A</v>
      </c>
      <c r="H33" s="870"/>
      <c r="I33" s="868" t="e">
        <f>IF(O33=3,"●","○")</f>
        <v>#N/A</v>
      </c>
      <c r="J33" s="871"/>
      <c r="K33" s="872"/>
      <c r="L33" s="27"/>
      <c r="M33" s="27"/>
      <c r="N33" s="31" t="s">
        <v>484</v>
      </c>
      <c r="O33" s="31" t="e">
        <f>IF(VLOOKUP(報1!$AR$3,報告書!$B$14:$IE$327,114)="",0,IF(VLOOKUP(報1!$AR$3,報告書!$B$14:$IE$327,114)="目標を上回った",1,IF(VLOOKUP(報1!$AR$3,報告書!$B$14:$IE$327,114)="おおむね目標通り",2,3)))</f>
        <v>#N/A</v>
      </c>
      <c r="P33" s="31">
        <v>0</v>
      </c>
      <c r="Q33" s="660" t="str">
        <f>IFERROR(CHOOSE(P33,E33,G33,J33),"")</f>
        <v/>
      </c>
      <c r="R33" s="30"/>
      <c r="S33" s="29"/>
      <c r="T33" s="26"/>
      <c r="U33" s="26"/>
      <c r="V33" s="26"/>
      <c r="W33" s="26"/>
    </row>
    <row r="34" spans="1:23" ht="24" customHeight="1" x14ac:dyDescent="0.15">
      <c r="A34" s="1561" t="s">
        <v>248</v>
      </c>
      <c r="B34" s="1563"/>
      <c r="C34" s="1636" t="s">
        <v>501</v>
      </c>
      <c r="D34" s="1637"/>
      <c r="E34" s="873" t="s">
        <v>475</v>
      </c>
      <c r="F34" s="874"/>
      <c r="G34" s="868" t="e">
        <f>IF(O34=1,"●","○")</f>
        <v>#N/A</v>
      </c>
      <c r="H34" s="871" t="s">
        <v>487</v>
      </c>
      <c r="I34" s="868" t="e">
        <f>IF(O34=2,"●","○")</f>
        <v>#N/A</v>
      </c>
      <c r="J34" s="871" t="s">
        <v>488</v>
      </c>
      <c r="K34" s="872"/>
      <c r="L34" s="27"/>
      <c r="M34" s="27"/>
      <c r="N34" s="32" t="s">
        <v>485</v>
      </c>
      <c r="O34" s="31" t="e">
        <f>IF(VLOOKUP(報1!$AR$3,報告書!$B$14:$IE$327,115)="",0,IF(VLOOKUP(報1!$AR$3,報告書!$B$14:$IE$327,115)="あり",1,2))</f>
        <v>#N/A</v>
      </c>
      <c r="P34" s="31">
        <v>0</v>
      </c>
      <c r="Q34" s="660" t="str">
        <f>IFERROR(CHOOSE(P34,H34,J34),"")</f>
        <v/>
      </c>
      <c r="R34" s="30"/>
      <c r="S34" s="30"/>
      <c r="T34" s="26"/>
      <c r="U34" s="26"/>
      <c r="V34" s="26"/>
      <c r="W34" s="26"/>
    </row>
    <row r="35" spans="1:23" ht="24" customHeight="1" x14ac:dyDescent="0.15">
      <c r="A35" s="1630" t="str">
        <f>IF(報1!$L$28="","",報1!$L$28)</f>
        <v/>
      </c>
      <c r="B35" s="1631"/>
      <c r="C35" s="1638"/>
      <c r="D35" s="1639"/>
      <c r="E35" s="873" t="s">
        <v>476</v>
      </c>
      <c r="F35" s="873" t="e">
        <f>IF(O35=1,"　●","　○")</f>
        <v>#N/A</v>
      </c>
      <c r="G35" s="871" t="s">
        <v>489</v>
      </c>
      <c r="H35" s="869" t="e">
        <f>IF(O35=2,"　●","　○")</f>
        <v>#N/A</v>
      </c>
      <c r="I35" s="869" t="s">
        <v>490</v>
      </c>
      <c r="J35" s="869" t="e">
        <f>IF(O35=3,"　●","　○")</f>
        <v>#N/A</v>
      </c>
      <c r="K35" s="875" t="s">
        <v>3846</v>
      </c>
      <c r="L35" s="27"/>
      <c r="M35" s="27"/>
      <c r="N35" s="32" t="s">
        <v>486</v>
      </c>
      <c r="O35" s="31" t="e">
        <f>IF(VLOOKUP(報1!$AR$3,報告書!$B$14:$IE$327,116)="",0,IF(VLOOKUP(報1!$AR$3,報告書!$B$14:$IE$327,116)="増",1,IF(VLOOKUP(報1!$AR$3,報告書!$B$14:$IE$327,116)="ほぼ変動無し",2,3)))</f>
        <v>#N/A</v>
      </c>
      <c r="P35" s="31">
        <v>0</v>
      </c>
      <c r="Q35" s="660" t="str">
        <f>IFERROR(CHOOSE(P35,G35,H35,J35),"")</f>
        <v/>
      </c>
      <c r="R35" s="30"/>
      <c r="S35" s="30"/>
      <c r="T35" s="26"/>
      <c r="U35" s="26"/>
      <c r="V35" s="26"/>
      <c r="W35" s="26"/>
    </row>
    <row r="36" spans="1:23" s="10" customFormat="1" ht="50.1" customHeight="1" x14ac:dyDescent="0.15">
      <c r="A36" s="876"/>
      <c r="B36" s="877"/>
      <c r="C36" s="1640"/>
      <c r="D36" s="1641"/>
      <c r="E36" s="878" t="s">
        <v>477</v>
      </c>
      <c r="F36" s="1634" t="e">
        <f>IF(VLOOKUP(報1!$AR$3,報告書!$B$14:$IE$327,117)="","",VLOOKUP(報1!$AR$3,報告書!$B$14:$IE$327,117))</f>
        <v>#N/A</v>
      </c>
      <c r="G36" s="1656"/>
      <c r="H36" s="1656"/>
      <c r="I36" s="1656"/>
      <c r="J36" s="1656"/>
      <c r="K36" s="1657"/>
      <c r="L36" s="33"/>
      <c r="M36" s="33"/>
      <c r="N36" s="28"/>
      <c r="O36" s="28"/>
      <c r="P36" s="26"/>
      <c r="Q36" s="30"/>
      <c r="R36" s="28"/>
      <c r="S36" s="28"/>
      <c r="T36" s="28"/>
      <c r="U36" s="28"/>
      <c r="V36" s="28"/>
      <c r="W36" s="28"/>
    </row>
    <row r="37" spans="1:23" ht="15.75" customHeight="1" x14ac:dyDescent="0.15">
      <c r="A37" s="1658"/>
      <c r="B37" s="1658"/>
      <c r="C37" s="1658"/>
      <c r="D37" s="1658"/>
      <c r="E37" s="1658"/>
      <c r="F37" s="1658"/>
      <c r="G37" s="1658"/>
      <c r="H37" s="1658"/>
      <c r="I37" s="1658"/>
      <c r="J37" s="1658"/>
      <c r="K37" s="1658"/>
      <c r="L37" s="26"/>
      <c r="M37" s="26"/>
      <c r="N37" s="26"/>
      <c r="O37" s="26"/>
      <c r="P37" s="26"/>
      <c r="Q37" s="30"/>
      <c r="R37" s="28"/>
      <c r="S37" s="26"/>
      <c r="T37" s="26"/>
      <c r="U37" s="26"/>
      <c r="V37" s="26"/>
      <c r="W37" s="26"/>
    </row>
    <row r="38" spans="1:23" x14ac:dyDescent="0.15">
      <c r="A38" s="26"/>
      <c r="B38" s="26"/>
      <c r="C38" s="26"/>
      <c r="D38" s="26"/>
      <c r="E38" s="26"/>
      <c r="F38" s="26"/>
      <c r="G38" s="26"/>
      <c r="H38" s="26"/>
      <c r="I38" s="26"/>
      <c r="J38" s="26"/>
      <c r="K38" s="26"/>
      <c r="L38" s="26"/>
      <c r="M38" s="26"/>
      <c r="N38" s="26"/>
      <c r="O38" s="26"/>
      <c r="P38" s="26"/>
      <c r="Q38" s="26"/>
      <c r="R38" s="26"/>
      <c r="S38" s="26"/>
      <c r="T38" s="26"/>
      <c r="U38" s="26"/>
      <c r="V38" s="26"/>
      <c r="W38" s="26"/>
    </row>
    <row r="39" spans="1:23" x14ac:dyDescent="0.15">
      <c r="A39" s="26"/>
      <c r="B39" s="26"/>
      <c r="C39" s="26"/>
      <c r="D39" s="26"/>
      <c r="E39" s="26"/>
      <c r="F39" s="26"/>
      <c r="G39" s="26"/>
      <c r="H39" s="26"/>
      <c r="I39" s="26"/>
      <c r="J39" s="26"/>
      <c r="K39" s="26"/>
      <c r="L39" s="26"/>
      <c r="M39" s="26"/>
      <c r="N39" s="26"/>
      <c r="O39" s="26"/>
      <c r="P39" s="26"/>
      <c r="Q39" s="26"/>
      <c r="R39" s="26"/>
      <c r="S39" s="26"/>
      <c r="T39" s="26"/>
      <c r="U39" s="26"/>
      <c r="V39" s="26"/>
      <c r="W39" s="26"/>
    </row>
    <row r="40" spans="1:23" ht="24.95" customHeight="1" x14ac:dyDescent="0.15">
      <c r="A40" s="28"/>
      <c r="B40" s="26"/>
      <c r="C40" s="26"/>
      <c r="D40" s="26"/>
      <c r="E40" s="26"/>
      <c r="F40" s="26"/>
      <c r="G40" s="26"/>
      <c r="H40" s="26"/>
      <c r="I40" s="26"/>
      <c r="J40" s="26"/>
      <c r="K40" s="26"/>
      <c r="L40" s="26"/>
      <c r="M40" s="26"/>
      <c r="N40" s="26"/>
      <c r="O40" s="26"/>
      <c r="P40" s="26"/>
      <c r="Q40" s="26"/>
      <c r="R40" s="26"/>
      <c r="S40" s="26"/>
      <c r="T40" s="26"/>
      <c r="U40" s="26"/>
      <c r="V40" s="26"/>
      <c r="W40" s="26"/>
    </row>
    <row r="41" spans="1:23" x14ac:dyDescent="0.15">
      <c r="A41" s="26"/>
      <c r="B41" s="26"/>
      <c r="C41" s="26"/>
      <c r="D41" s="26"/>
      <c r="E41" s="26"/>
      <c r="F41" s="26"/>
      <c r="G41" s="26"/>
      <c r="H41" s="26"/>
      <c r="I41" s="26"/>
      <c r="J41" s="1655"/>
      <c r="K41" s="1655"/>
      <c r="L41" s="26"/>
      <c r="M41" s="26"/>
      <c r="N41" s="26"/>
      <c r="O41" s="26"/>
      <c r="P41" s="26"/>
      <c r="Q41" s="26"/>
      <c r="R41" s="26"/>
      <c r="S41" s="26"/>
      <c r="T41" s="26"/>
      <c r="U41" s="26"/>
      <c r="V41" s="26"/>
      <c r="W41" s="26"/>
    </row>
    <row r="42" spans="1:23" x14ac:dyDescent="0.15">
      <c r="A42" s="26"/>
      <c r="B42" s="26"/>
      <c r="C42" s="26"/>
      <c r="D42" s="26"/>
      <c r="E42" s="26"/>
      <c r="F42" s="26"/>
      <c r="G42" s="26"/>
      <c r="H42" s="26"/>
      <c r="I42" s="26"/>
      <c r="J42" s="26"/>
      <c r="K42" s="26"/>
      <c r="L42" s="26"/>
      <c r="M42" s="26"/>
      <c r="N42" s="26"/>
      <c r="O42" s="26"/>
      <c r="P42" s="26"/>
      <c r="Q42" s="26"/>
      <c r="R42" s="26"/>
      <c r="S42" s="26"/>
      <c r="T42" s="26"/>
      <c r="U42" s="26"/>
      <c r="V42" s="26"/>
      <c r="W42" s="26"/>
    </row>
    <row r="43" spans="1:23" x14ac:dyDescent="0.15">
      <c r="A43" s="26"/>
      <c r="B43" s="26"/>
      <c r="C43" s="26"/>
      <c r="D43" s="26"/>
      <c r="E43" s="26"/>
      <c r="F43" s="26"/>
      <c r="G43" s="26"/>
      <c r="H43" s="26"/>
      <c r="I43" s="26"/>
      <c r="J43" s="26"/>
      <c r="K43" s="26"/>
      <c r="L43" s="26"/>
      <c r="M43" s="26"/>
      <c r="N43" s="26"/>
      <c r="O43" s="26"/>
      <c r="P43" s="26"/>
      <c r="Q43" s="26"/>
      <c r="R43" s="26"/>
      <c r="S43" s="26"/>
      <c r="T43" s="26"/>
      <c r="U43" s="26"/>
      <c r="V43" s="26"/>
      <c r="W43" s="26"/>
    </row>
    <row r="44" spans="1:23" x14ac:dyDescent="0.15">
      <c r="A44" s="26"/>
      <c r="B44" s="26"/>
      <c r="C44" s="26"/>
      <c r="D44" s="26"/>
      <c r="E44" s="26"/>
      <c r="F44" s="26"/>
      <c r="G44" s="26"/>
      <c r="H44" s="26"/>
      <c r="I44" s="26"/>
      <c r="J44" s="26"/>
      <c r="K44" s="26"/>
      <c r="L44" s="26"/>
      <c r="M44" s="26"/>
      <c r="N44" s="26"/>
      <c r="O44" s="26"/>
      <c r="P44" s="26"/>
      <c r="Q44" s="26"/>
      <c r="R44" s="26"/>
      <c r="S44" s="26"/>
      <c r="T44" s="26"/>
      <c r="U44" s="26"/>
      <c r="V44" s="26"/>
      <c r="W44" s="26"/>
    </row>
    <row r="45" spans="1:23" x14ac:dyDescent="0.15">
      <c r="A45" s="28"/>
      <c r="B45" s="26"/>
      <c r="C45" s="26"/>
      <c r="D45" s="26"/>
      <c r="E45" s="26"/>
      <c r="F45" s="26"/>
      <c r="G45" s="26"/>
      <c r="H45" s="26"/>
      <c r="I45" s="26"/>
      <c r="J45" s="26"/>
      <c r="K45" s="26"/>
      <c r="L45" s="26"/>
      <c r="M45" s="26"/>
      <c r="N45" s="26"/>
      <c r="O45" s="26"/>
      <c r="P45" s="26"/>
      <c r="Q45" s="26"/>
      <c r="R45" s="26"/>
      <c r="S45" s="26"/>
      <c r="T45" s="26"/>
      <c r="U45" s="26"/>
      <c r="V45" s="26"/>
      <c r="W45" s="26"/>
    </row>
    <row r="46" spans="1:23" x14ac:dyDescent="0.15">
      <c r="A46" s="26"/>
      <c r="B46" s="26"/>
      <c r="C46" s="26"/>
      <c r="D46" s="26"/>
      <c r="E46" s="26"/>
      <c r="F46" s="26"/>
      <c r="G46" s="26"/>
      <c r="H46" s="26"/>
      <c r="I46" s="26"/>
      <c r="J46" s="26"/>
      <c r="K46" s="26"/>
      <c r="L46" s="26"/>
      <c r="M46" s="26"/>
      <c r="N46" s="26"/>
      <c r="O46" s="26"/>
      <c r="P46" s="26"/>
      <c r="Q46" s="26"/>
      <c r="R46" s="26"/>
      <c r="S46" s="26"/>
      <c r="T46" s="26"/>
      <c r="U46" s="26"/>
      <c r="V46" s="26"/>
      <c r="W46" s="26"/>
    </row>
    <row r="47" spans="1:23" x14ac:dyDescent="0.15">
      <c r="A47" s="26"/>
      <c r="B47" s="26"/>
      <c r="C47" s="26"/>
      <c r="D47" s="26"/>
      <c r="E47" s="26"/>
      <c r="F47" s="26"/>
      <c r="G47" s="26"/>
      <c r="H47" s="26"/>
      <c r="I47" s="26"/>
      <c r="J47" s="26"/>
      <c r="K47" s="26"/>
      <c r="L47" s="26"/>
      <c r="M47" s="26"/>
      <c r="N47" s="26"/>
      <c r="O47" s="26"/>
      <c r="P47" s="26"/>
      <c r="Q47" s="26"/>
      <c r="R47" s="26"/>
      <c r="S47" s="26"/>
      <c r="T47" s="26"/>
      <c r="U47" s="26"/>
      <c r="V47" s="26"/>
      <c r="W47" s="26"/>
    </row>
    <row r="48" spans="1:23" x14ac:dyDescent="0.15">
      <c r="A48" s="26"/>
      <c r="B48" s="26"/>
      <c r="C48" s="26"/>
      <c r="D48" s="26"/>
      <c r="E48" s="26"/>
      <c r="F48" s="26"/>
      <c r="G48" s="26"/>
      <c r="H48" s="26"/>
      <c r="I48" s="26"/>
      <c r="J48" s="26"/>
      <c r="K48" s="26"/>
      <c r="L48" s="26"/>
      <c r="M48" s="26"/>
      <c r="N48" s="26"/>
      <c r="O48" s="26"/>
      <c r="P48" s="26"/>
      <c r="Q48" s="26"/>
      <c r="R48" s="26"/>
      <c r="S48" s="26"/>
      <c r="T48" s="26"/>
      <c r="U48" s="26"/>
      <c r="V48" s="26"/>
      <c r="W48" s="26"/>
    </row>
    <row r="49" spans="1:23" x14ac:dyDescent="0.15">
      <c r="A49" s="26"/>
      <c r="B49" s="26"/>
      <c r="C49" s="26"/>
      <c r="D49" s="26"/>
      <c r="E49" s="26"/>
      <c r="F49" s="26"/>
      <c r="G49" s="26"/>
      <c r="H49" s="26"/>
      <c r="I49" s="26"/>
      <c r="J49" s="26"/>
      <c r="K49" s="26"/>
      <c r="L49" s="26"/>
      <c r="M49" s="26"/>
      <c r="N49" s="26"/>
      <c r="O49" s="26"/>
      <c r="P49" s="26"/>
      <c r="Q49" s="26"/>
      <c r="R49" s="26"/>
      <c r="S49" s="26"/>
      <c r="T49" s="26"/>
      <c r="U49" s="26"/>
      <c r="V49" s="26"/>
      <c r="W49" s="26"/>
    </row>
    <row r="50" spans="1:23" x14ac:dyDescent="0.15">
      <c r="A50" s="26"/>
      <c r="B50" s="26"/>
      <c r="C50" s="26"/>
      <c r="D50" s="26"/>
      <c r="E50" s="26"/>
      <c r="F50" s="26"/>
      <c r="G50" s="26"/>
      <c r="H50" s="26"/>
      <c r="I50" s="26"/>
      <c r="J50" s="26"/>
      <c r="K50" s="26"/>
      <c r="L50" s="26"/>
      <c r="M50" s="26"/>
      <c r="N50" s="26"/>
      <c r="O50" s="26"/>
      <c r="P50" s="26"/>
      <c r="Q50" s="26"/>
      <c r="R50" s="26"/>
      <c r="S50" s="26"/>
      <c r="T50" s="26"/>
      <c r="U50" s="26"/>
      <c r="V50" s="26"/>
      <c r="W50" s="26"/>
    </row>
    <row r="51" spans="1:23" x14ac:dyDescent="0.15">
      <c r="A51" s="26"/>
      <c r="B51" s="26"/>
      <c r="C51" s="26"/>
      <c r="D51" s="26"/>
      <c r="E51" s="26"/>
      <c r="F51" s="26"/>
      <c r="G51" s="26"/>
      <c r="H51" s="26"/>
      <c r="I51" s="26"/>
      <c r="J51" s="26"/>
      <c r="K51" s="26"/>
      <c r="L51" s="26"/>
      <c r="M51" s="26"/>
      <c r="N51" s="26"/>
      <c r="O51" s="26"/>
      <c r="P51" s="26"/>
      <c r="Q51" s="26"/>
      <c r="R51" s="26"/>
      <c r="S51" s="26"/>
      <c r="T51" s="26"/>
      <c r="U51" s="26"/>
      <c r="V51" s="26"/>
      <c r="W51" s="26"/>
    </row>
    <row r="52" spans="1:23" x14ac:dyDescent="0.15">
      <c r="A52" s="26"/>
      <c r="B52" s="26"/>
      <c r="C52" s="26"/>
      <c r="D52" s="26"/>
      <c r="E52" s="26"/>
      <c r="F52" s="26"/>
      <c r="G52" s="26"/>
      <c r="H52" s="26"/>
      <c r="I52" s="26"/>
      <c r="J52" s="26"/>
      <c r="K52" s="26"/>
      <c r="L52" s="26"/>
      <c r="M52" s="26"/>
      <c r="N52" s="26"/>
      <c r="O52" s="26"/>
      <c r="P52" s="26"/>
      <c r="Q52" s="26"/>
      <c r="R52" s="26"/>
      <c r="S52" s="26"/>
      <c r="T52" s="26"/>
      <c r="U52" s="26"/>
      <c r="V52" s="26"/>
      <c r="W52" s="26"/>
    </row>
    <row r="53" spans="1:23" x14ac:dyDescent="0.15">
      <c r="A53" s="26"/>
      <c r="B53" s="26"/>
      <c r="C53" s="26"/>
      <c r="D53" s="26"/>
      <c r="E53" s="26"/>
      <c r="F53" s="26"/>
      <c r="G53" s="26"/>
      <c r="H53" s="26"/>
      <c r="I53" s="26"/>
      <c r="J53" s="26"/>
      <c r="K53" s="26"/>
      <c r="L53" s="26"/>
      <c r="M53" s="26"/>
      <c r="N53" s="26"/>
      <c r="O53" s="26"/>
      <c r="P53" s="26"/>
      <c r="Q53" s="26"/>
      <c r="R53" s="26"/>
      <c r="S53" s="26"/>
      <c r="T53" s="26"/>
      <c r="U53" s="26"/>
      <c r="V53" s="26"/>
      <c r="W53" s="26"/>
    </row>
    <row r="54" spans="1:23" x14ac:dyDescent="0.15">
      <c r="A54" s="26"/>
      <c r="B54" s="26"/>
      <c r="C54" s="26"/>
      <c r="D54" s="26"/>
      <c r="E54" s="26"/>
      <c r="F54" s="26"/>
      <c r="G54" s="26"/>
      <c r="H54" s="26"/>
      <c r="I54" s="26"/>
      <c r="J54" s="26"/>
      <c r="K54" s="26"/>
      <c r="L54" s="26"/>
      <c r="M54" s="26"/>
      <c r="N54" s="26"/>
      <c r="O54" s="26"/>
      <c r="P54" s="26"/>
      <c r="Q54" s="26"/>
      <c r="R54" s="26"/>
      <c r="S54" s="26"/>
      <c r="T54" s="26"/>
      <c r="U54" s="26"/>
      <c r="V54" s="26"/>
      <c r="W54" s="26"/>
    </row>
    <row r="55" spans="1:23" x14ac:dyDescent="0.15">
      <c r="A55" s="26"/>
      <c r="B55" s="26"/>
      <c r="C55" s="26"/>
      <c r="D55" s="26"/>
      <c r="E55" s="26"/>
      <c r="F55" s="26"/>
      <c r="G55" s="26"/>
      <c r="H55" s="26"/>
      <c r="I55" s="26"/>
      <c r="J55" s="26"/>
      <c r="K55" s="26"/>
      <c r="L55" s="26"/>
      <c r="M55" s="26"/>
      <c r="N55" s="26"/>
      <c r="O55" s="26"/>
      <c r="P55" s="26"/>
      <c r="Q55" s="26"/>
      <c r="R55" s="26"/>
      <c r="S55" s="26"/>
      <c r="T55" s="26"/>
      <c r="U55" s="26"/>
      <c r="V55" s="26"/>
      <c r="W55" s="26"/>
    </row>
    <row r="56" spans="1:23" x14ac:dyDescent="0.15">
      <c r="A56" s="26"/>
      <c r="B56" s="26"/>
      <c r="C56" s="26"/>
      <c r="D56" s="26"/>
      <c r="E56" s="26"/>
      <c r="F56" s="26"/>
      <c r="G56" s="26"/>
      <c r="H56" s="26"/>
      <c r="I56" s="26"/>
      <c r="J56" s="26"/>
      <c r="K56" s="26"/>
      <c r="L56" s="26"/>
      <c r="M56" s="26"/>
      <c r="N56" s="26"/>
      <c r="O56" s="26"/>
      <c r="P56" s="26"/>
      <c r="Q56" s="26"/>
      <c r="R56" s="26"/>
      <c r="S56" s="26"/>
      <c r="T56" s="26"/>
      <c r="U56" s="26"/>
      <c r="V56" s="26"/>
      <c r="W56" s="26"/>
    </row>
  </sheetData>
  <sheetProtection algorithmName="SHA-512" hashValue="X0cg2B61xDRMnJE5zAh0CVK++JYMOT5vURbWzbchIMVibV+gWgWnFPxb5OmE0yeJQ8JbeW4s9Zb552986S2nyw==" saltValue="8excsVA+IvKVPhSDqVKO5w==" spinCount="100000" sheet="1" formatCells="0" selectLockedCells="1"/>
  <mergeCells count="65">
    <mergeCell ref="A31:B31"/>
    <mergeCell ref="C31:D31"/>
    <mergeCell ref="A32:B32"/>
    <mergeCell ref="C32:D32"/>
    <mergeCell ref="J41:K41"/>
    <mergeCell ref="A34:B34"/>
    <mergeCell ref="C34:D36"/>
    <mergeCell ref="A35:B35"/>
    <mergeCell ref="F36:K36"/>
    <mergeCell ref="C33:D33"/>
    <mergeCell ref="A37:K37"/>
    <mergeCell ref="A30:B30"/>
    <mergeCell ref="C30:D30"/>
    <mergeCell ref="I24:K24"/>
    <mergeCell ref="A25:B25"/>
    <mergeCell ref="C25:D25"/>
    <mergeCell ref="A26:B26"/>
    <mergeCell ref="C26:D26"/>
    <mergeCell ref="A27:B27"/>
    <mergeCell ref="C27:D27"/>
    <mergeCell ref="A28:B28"/>
    <mergeCell ref="C28:D28"/>
    <mergeCell ref="A29:B29"/>
    <mergeCell ref="C29:D29"/>
    <mergeCell ref="A20:K20"/>
    <mergeCell ref="A22:B22"/>
    <mergeCell ref="C22:F22"/>
    <mergeCell ref="G22:H22"/>
    <mergeCell ref="I22:K22"/>
    <mergeCell ref="A23:B23"/>
    <mergeCell ref="C23:D23"/>
    <mergeCell ref="G23:H24"/>
    <mergeCell ref="A24:B24"/>
    <mergeCell ref="C24:D24"/>
    <mergeCell ref="F19:K19"/>
    <mergeCell ref="A14:B14"/>
    <mergeCell ref="C14:D14"/>
    <mergeCell ref="C16:D16"/>
    <mergeCell ref="A17:B17"/>
    <mergeCell ref="C17:D19"/>
    <mergeCell ref="A15:B15"/>
    <mergeCell ref="C15:D15"/>
    <mergeCell ref="A13:B13"/>
    <mergeCell ref="C13:D13"/>
    <mergeCell ref="A18:B18"/>
    <mergeCell ref="A11:B11"/>
    <mergeCell ref="C11:D11"/>
    <mergeCell ref="A12:B12"/>
    <mergeCell ref="C12:D12"/>
    <mergeCell ref="A10:B10"/>
    <mergeCell ref="C10:D10"/>
    <mergeCell ref="G5:H5"/>
    <mergeCell ref="I5:K5"/>
    <mergeCell ref="A6:B6"/>
    <mergeCell ref="C6:D6"/>
    <mergeCell ref="G6:H7"/>
    <mergeCell ref="A7:B7"/>
    <mergeCell ref="C7:D7"/>
    <mergeCell ref="I7:K7"/>
    <mergeCell ref="A5:B5"/>
    <mergeCell ref="C5:F5"/>
    <mergeCell ref="A8:B8"/>
    <mergeCell ref="C8:D8"/>
    <mergeCell ref="A9:B9"/>
    <mergeCell ref="C9:D9"/>
  </mergeCells>
  <phoneticPr fontId="5"/>
  <dataValidations count="1">
    <dataValidation allowBlank="1" showInputMessage="1" showErrorMessage="1" error="寄与度が設定されています。" sqref="I6 I8 I25 I12 I23 I10" xr:uid="{00000000-0002-0000-0200-000000000000}"/>
  </dataValidations>
  <printOptions horizontalCentered="1"/>
  <pageMargins left="0.59055118110236227" right="0.59055118110236227" top="0.39370078740157483" bottom="0.59055118110236227" header="0.31496062992125984" footer="0.23622047244094491"/>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3975" r:id="rId4" name="Group Box 7">
              <controlPr defaultSize="0" autoFill="0" autoPict="0">
                <anchor moveWithCells="1">
                  <from>
                    <xdr:col>4</xdr:col>
                    <xdr:colOff>104775</xdr:colOff>
                    <xdr:row>32</xdr:row>
                    <xdr:rowOff>47625</xdr:rowOff>
                  </from>
                  <to>
                    <xdr:col>11</xdr:col>
                    <xdr:colOff>0</xdr:colOff>
                    <xdr:row>32</xdr:row>
                    <xdr:rowOff>466725</xdr:rowOff>
                  </to>
                </anchor>
              </controlPr>
            </control>
          </mc:Choice>
        </mc:AlternateContent>
        <mc:AlternateContent xmlns:mc="http://schemas.openxmlformats.org/markup-compatibility/2006">
          <mc:Choice Requires="x14">
            <control shapeId="83984" r:id="rId5" name="Group Box 16">
              <controlPr defaultSize="0" autoFill="0" autoPict="0">
                <anchor moveWithCells="1">
                  <from>
                    <xdr:col>5</xdr:col>
                    <xdr:colOff>142875</xdr:colOff>
                    <xdr:row>33</xdr:row>
                    <xdr:rowOff>295275</xdr:rowOff>
                  </from>
                  <to>
                    <xdr:col>10</xdr:col>
                    <xdr:colOff>342900</xdr:colOff>
                    <xdr:row>35</xdr:row>
                    <xdr:rowOff>38100</xdr:rowOff>
                  </to>
                </anchor>
              </controlPr>
            </control>
          </mc:Choice>
        </mc:AlternateContent>
        <mc:AlternateContent xmlns:mc="http://schemas.openxmlformats.org/markup-compatibility/2006">
          <mc:Choice Requires="x14">
            <control shapeId="83985" r:id="rId6" name="Group Box 17">
              <controlPr defaultSize="0" autoFill="0" autoPict="0">
                <anchor moveWithCells="1">
                  <from>
                    <xdr:col>5</xdr:col>
                    <xdr:colOff>152400</xdr:colOff>
                    <xdr:row>32</xdr:row>
                    <xdr:rowOff>447675</xdr:rowOff>
                  </from>
                  <to>
                    <xdr:col>10</xdr:col>
                    <xdr:colOff>28575</xdr:colOff>
                    <xdr:row>34</xdr:row>
                    <xdr:rowOff>66675</xdr:rowOff>
                  </to>
                </anchor>
              </controlPr>
            </control>
          </mc:Choice>
        </mc:AlternateContent>
        <mc:AlternateContent xmlns:mc="http://schemas.openxmlformats.org/markup-compatibility/2006">
          <mc:Choice Requires="x14">
            <control shapeId="83986" r:id="rId7" name="Group Box 18">
              <controlPr defaultSize="0" autoFill="0" autoPict="0">
                <anchor moveWithCells="1">
                  <from>
                    <xdr:col>5</xdr:col>
                    <xdr:colOff>57150</xdr:colOff>
                    <xdr:row>16</xdr:row>
                    <xdr:rowOff>238125</xdr:rowOff>
                  </from>
                  <to>
                    <xdr:col>10</xdr:col>
                    <xdr:colOff>428625</xdr:colOff>
                    <xdr:row>18</xdr:row>
                    <xdr:rowOff>9525</xdr:rowOff>
                  </to>
                </anchor>
              </controlPr>
            </control>
          </mc:Choice>
        </mc:AlternateContent>
        <mc:AlternateContent xmlns:mc="http://schemas.openxmlformats.org/markup-compatibility/2006">
          <mc:Choice Requires="x14">
            <control shapeId="83991" r:id="rId8" name="Group Box 23">
              <controlPr defaultSize="0" autoFill="0" autoPict="0">
                <anchor moveWithCells="1">
                  <from>
                    <xdr:col>5</xdr:col>
                    <xdr:colOff>381000</xdr:colOff>
                    <xdr:row>32</xdr:row>
                    <xdr:rowOff>457200</xdr:rowOff>
                  </from>
                  <to>
                    <xdr:col>10</xdr:col>
                    <xdr:colOff>19050</xdr:colOff>
                    <xdr:row>34</xdr:row>
                    <xdr:rowOff>0</xdr:rowOff>
                  </to>
                </anchor>
              </controlPr>
            </control>
          </mc:Choice>
        </mc:AlternateContent>
        <mc:AlternateContent xmlns:mc="http://schemas.openxmlformats.org/markup-compatibility/2006">
          <mc:Choice Requires="x14">
            <control shapeId="83992" r:id="rId9" name="Group Box 24">
              <controlPr defaultSize="0" autoFill="0" autoPict="0">
                <anchor moveWithCells="1">
                  <from>
                    <xdr:col>5</xdr:col>
                    <xdr:colOff>57150</xdr:colOff>
                    <xdr:row>33</xdr:row>
                    <xdr:rowOff>238125</xdr:rowOff>
                  </from>
                  <to>
                    <xdr:col>10</xdr:col>
                    <xdr:colOff>428625</xdr:colOff>
                    <xdr:row>35</xdr:row>
                    <xdr:rowOff>9525</xdr:rowOff>
                  </to>
                </anchor>
              </controlPr>
            </control>
          </mc:Choice>
        </mc:AlternateContent>
        <mc:AlternateContent xmlns:mc="http://schemas.openxmlformats.org/markup-compatibility/2006">
          <mc:Choice Requires="x14">
            <control shapeId="83993" r:id="rId10" name="Group Box 25">
              <controlPr defaultSize="0" autoFill="0" autoPict="0">
                <anchor moveWithCells="1">
                  <from>
                    <xdr:col>4</xdr:col>
                    <xdr:colOff>76200</xdr:colOff>
                    <xdr:row>32</xdr:row>
                    <xdr:rowOff>57150</xdr:rowOff>
                  </from>
                  <to>
                    <xdr:col>10</xdr:col>
                    <xdr:colOff>523875</xdr:colOff>
                    <xdr:row>33</xdr:row>
                    <xdr:rowOff>9525</xdr:rowOff>
                  </to>
                </anchor>
              </controlPr>
            </control>
          </mc:Choice>
        </mc:AlternateContent>
        <mc:AlternateContent xmlns:mc="http://schemas.openxmlformats.org/markup-compatibility/2006">
          <mc:Choice Requires="x14">
            <control shapeId="83974" r:id="rId11" name="Group Box 6">
              <controlPr defaultSize="0" autoFill="0" autoPict="0">
                <anchor moveWithCells="1">
                  <from>
                    <xdr:col>5</xdr:col>
                    <xdr:colOff>381000</xdr:colOff>
                    <xdr:row>15</xdr:row>
                    <xdr:rowOff>457200</xdr:rowOff>
                  </from>
                  <to>
                    <xdr:col>10</xdr:col>
                    <xdr:colOff>19050</xdr:colOff>
                    <xdr:row>17</xdr:row>
                    <xdr:rowOff>0</xdr:rowOff>
                  </to>
                </anchor>
              </controlPr>
            </control>
          </mc:Choice>
        </mc:AlternateContent>
        <mc:AlternateContent xmlns:mc="http://schemas.openxmlformats.org/markup-compatibility/2006">
          <mc:Choice Requires="x14">
            <control shapeId="83987" r:id="rId12" name="Group Box 19">
              <controlPr defaultSize="0" autoFill="0" autoPict="0">
                <anchor moveWithCells="1">
                  <from>
                    <xdr:col>4</xdr:col>
                    <xdr:colOff>76200</xdr:colOff>
                    <xdr:row>15</xdr:row>
                    <xdr:rowOff>57150</xdr:rowOff>
                  </from>
                  <to>
                    <xdr:col>10</xdr:col>
                    <xdr:colOff>523875</xdr:colOff>
                    <xdr:row>16</xdr:row>
                    <xdr:rowOff>9525</xdr:rowOff>
                  </to>
                </anchor>
              </controlPr>
            </control>
          </mc:Choice>
        </mc:AlternateContent>
        <mc:AlternateContent xmlns:mc="http://schemas.openxmlformats.org/markup-compatibility/2006">
          <mc:Choice Requires="x14">
            <control shapeId="83997" r:id="rId13" name="Group Box 29">
              <controlPr defaultSize="0" autoFill="0" autoPict="0">
                <anchor moveWithCells="1">
                  <from>
                    <xdr:col>5</xdr:col>
                    <xdr:colOff>381000</xdr:colOff>
                    <xdr:row>32</xdr:row>
                    <xdr:rowOff>457200</xdr:rowOff>
                  </from>
                  <to>
                    <xdr:col>10</xdr:col>
                    <xdr:colOff>19050</xdr:colOff>
                    <xdr:row>34</xdr:row>
                    <xdr:rowOff>0</xdr:rowOff>
                  </to>
                </anchor>
              </controlPr>
            </control>
          </mc:Choice>
        </mc:AlternateContent>
        <mc:AlternateContent xmlns:mc="http://schemas.openxmlformats.org/markup-compatibility/2006">
          <mc:Choice Requires="x14">
            <control shapeId="83998" r:id="rId14" name="Group Box 30">
              <controlPr defaultSize="0" autoFill="0" autoPict="0">
                <anchor moveWithCells="1">
                  <from>
                    <xdr:col>4</xdr:col>
                    <xdr:colOff>76200</xdr:colOff>
                    <xdr:row>32</xdr:row>
                    <xdr:rowOff>57150</xdr:rowOff>
                  </from>
                  <to>
                    <xdr:col>10</xdr:col>
                    <xdr:colOff>523875</xdr:colOff>
                    <xdr:row>33</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AA50"/>
  <sheetViews>
    <sheetView showGridLines="0" view="pageBreakPreview" topLeftCell="B1" zoomScale="57" zoomScaleNormal="100" zoomScaleSheetLayoutView="57" workbookViewId="0">
      <selection activeCell="AO25" sqref="AO25"/>
    </sheetView>
  </sheetViews>
  <sheetFormatPr defaultColWidth="9" defaultRowHeight="12" x14ac:dyDescent="0.15"/>
  <cols>
    <col min="1" max="1" width="5.625" style="2" customWidth="1"/>
    <col min="2" max="2" width="4.125" style="2" customWidth="1"/>
    <col min="3" max="3" width="9.625" style="2" customWidth="1"/>
    <col min="4" max="4" width="5.625" style="2" customWidth="1"/>
    <col min="5" max="6" width="6.625" style="2" customWidth="1"/>
    <col min="7" max="9" width="6.75" style="2" customWidth="1"/>
    <col min="10" max="10" width="7.375" style="2" customWidth="1"/>
    <col min="11" max="13" width="5.625" style="2" customWidth="1"/>
    <col min="14" max="14" width="6.625" style="2" customWidth="1"/>
    <col min="15" max="15" width="5.375" style="2" customWidth="1"/>
    <col min="16" max="16" width="5.875" style="2" customWidth="1"/>
    <col min="17" max="17" width="5" style="2" hidden="1" customWidth="1"/>
    <col min="18" max="18" width="10.125" style="2" hidden="1" customWidth="1"/>
    <col min="19" max="19" width="10.25" style="2" hidden="1" customWidth="1"/>
    <col min="20" max="20" width="10.125" style="2" hidden="1" customWidth="1"/>
    <col min="21" max="22" width="5.125" style="2" hidden="1" customWidth="1"/>
    <col min="23" max="23" width="15.875" style="2" hidden="1" customWidth="1"/>
    <col min="24" max="26" width="19" style="2" hidden="1" customWidth="1"/>
    <col min="27" max="27" width="5.875" style="2" hidden="1" customWidth="1"/>
    <col min="28" max="30" width="5.875" style="2" customWidth="1"/>
    <col min="31" max="16384" width="9" style="2"/>
  </cols>
  <sheetData>
    <row r="1" spans="1:27" x14ac:dyDescent="0.15">
      <c r="A1" s="1" t="s">
        <v>150</v>
      </c>
      <c r="B1" s="1"/>
      <c r="P1" s="36"/>
      <c r="Q1" s="36"/>
      <c r="R1" s="36"/>
      <c r="S1" s="36"/>
      <c r="T1" s="36"/>
      <c r="U1" s="36"/>
      <c r="V1" s="36"/>
      <c r="W1" s="36"/>
      <c r="X1" s="36"/>
      <c r="Y1" s="36"/>
      <c r="Z1" s="36"/>
      <c r="AA1" s="36"/>
    </row>
    <row r="2" spans="1:27" x14ac:dyDescent="0.15">
      <c r="A2" s="2" t="s">
        <v>119</v>
      </c>
      <c r="C2" s="4"/>
      <c r="D2" s="4"/>
      <c r="E2" s="4"/>
      <c r="F2" s="4"/>
      <c r="G2" s="4"/>
      <c r="H2" s="4"/>
      <c r="I2" s="4"/>
      <c r="J2" s="4"/>
      <c r="K2" s="4"/>
      <c r="P2" s="36"/>
      <c r="Q2" s="36"/>
      <c r="R2" s="36"/>
      <c r="S2" s="36"/>
      <c r="T2" s="36"/>
      <c r="U2" s="36"/>
      <c r="V2" s="36"/>
      <c r="W2" s="36"/>
      <c r="X2" s="36"/>
      <c r="Y2" s="36"/>
      <c r="Z2" s="36"/>
      <c r="AA2" s="36"/>
    </row>
    <row r="3" spans="1:27" ht="9" customHeight="1" x14ac:dyDescent="0.15">
      <c r="C3" s="4"/>
      <c r="D3" s="4"/>
      <c r="E3" s="4"/>
      <c r="F3" s="4"/>
      <c r="G3" s="4"/>
      <c r="H3" s="4"/>
      <c r="I3" s="4"/>
      <c r="J3" s="4"/>
      <c r="K3" s="4"/>
      <c r="P3" s="36"/>
      <c r="Q3" s="36"/>
      <c r="R3" s="36"/>
      <c r="S3" s="36"/>
      <c r="T3" s="36"/>
      <c r="U3" s="36"/>
      <c r="V3" s="36"/>
      <c r="W3" s="36"/>
      <c r="X3" s="36"/>
      <c r="Y3" s="36"/>
      <c r="Z3" s="36"/>
      <c r="AA3" s="36"/>
    </row>
    <row r="4" spans="1:27" ht="15.95" customHeight="1" x14ac:dyDescent="0.15">
      <c r="A4" s="1668" t="s">
        <v>250</v>
      </c>
      <c r="B4" s="1668"/>
      <c r="C4" s="1668"/>
      <c r="D4" s="1668"/>
      <c r="E4" s="1668"/>
      <c r="F4" s="1668"/>
      <c r="G4" s="1668"/>
      <c r="H4" s="1668"/>
      <c r="I4" s="1668"/>
      <c r="J4" s="1668"/>
      <c r="K4" s="1668"/>
      <c r="L4" s="1668"/>
      <c r="M4" s="1668"/>
      <c r="N4" s="1668"/>
      <c r="O4" s="1668"/>
      <c r="P4" s="36"/>
      <c r="Q4" s="36"/>
      <c r="R4" s="36"/>
      <c r="S4" s="36"/>
      <c r="T4" s="36"/>
      <c r="U4" s="36"/>
      <c r="V4" s="36"/>
      <c r="W4" s="36"/>
      <c r="X4" s="36"/>
      <c r="Y4" s="36"/>
      <c r="Z4" s="36"/>
      <c r="AA4" s="36"/>
    </row>
    <row r="5" spans="1:27" ht="30" customHeight="1" x14ac:dyDescent="0.15">
      <c r="A5" s="886" t="s">
        <v>127</v>
      </c>
      <c r="B5" s="1669" t="s">
        <v>251</v>
      </c>
      <c r="C5" s="1670"/>
      <c r="D5" s="1670"/>
      <c r="E5" s="1670"/>
      <c r="F5" s="1671"/>
      <c r="G5" s="1669" t="s">
        <v>252</v>
      </c>
      <c r="H5" s="1670"/>
      <c r="I5" s="1670"/>
      <c r="J5" s="1671"/>
      <c r="K5" s="1672" t="s">
        <v>506</v>
      </c>
      <c r="L5" s="1672"/>
      <c r="M5" s="1672"/>
      <c r="N5" s="1672"/>
      <c r="O5" s="1500"/>
      <c r="P5" s="36"/>
      <c r="Q5" s="36"/>
      <c r="R5" s="36"/>
      <c r="S5" s="36" t="s">
        <v>395</v>
      </c>
      <c r="T5" s="36"/>
      <c r="U5" s="36"/>
      <c r="V5" s="36"/>
      <c r="W5" s="36"/>
      <c r="X5" s="36"/>
      <c r="Y5" s="36"/>
      <c r="Z5" s="36"/>
      <c r="AA5" s="36"/>
    </row>
    <row r="6" spans="1:27" ht="23.1" customHeight="1" x14ac:dyDescent="0.15">
      <c r="A6" s="887">
        <v>1</v>
      </c>
      <c r="B6" s="1673" t="e">
        <f>IF(VLOOKUP(報1!$AR$3,報告書!$B$14:$IE$327,W6)="","",VLOOKUP(報1!$AR$3,報告書!$B$14:$IE$327,W6))</f>
        <v>#N/A</v>
      </c>
      <c r="C6" s="1674"/>
      <c r="D6" s="1674"/>
      <c r="E6" s="1674"/>
      <c r="F6" s="1675"/>
      <c r="G6" s="1676" t="e">
        <f>IF(VLOOKUP(報1!$AR$3,報告書!$B$14:$IE$327,X6)="","",VLOOKUP(報1!$AR$3,報告書!$B$14:$IE$327,X6))</f>
        <v>#N/A</v>
      </c>
      <c r="H6" s="1677"/>
      <c r="I6" s="1677"/>
      <c r="J6" s="1678"/>
      <c r="K6" s="1679" t="e">
        <f>IF(VLOOKUP(報1!$AR$3,報告書!$B$14:$IE$327,Y6)="","",VLOOKUP(報1!$AR$3,報告書!$B$14:$IE$327,Y6))</f>
        <v>#N/A</v>
      </c>
      <c r="L6" s="1680"/>
      <c r="M6" s="1680"/>
      <c r="N6" s="1680"/>
      <c r="O6" s="1681"/>
      <c r="P6" s="36"/>
      <c r="Q6" s="36"/>
      <c r="R6" s="36"/>
      <c r="S6" s="36" t="s">
        <v>253</v>
      </c>
      <c r="T6" s="36"/>
      <c r="U6" s="36"/>
      <c r="V6" s="36"/>
      <c r="W6" s="36">
        <v>118</v>
      </c>
      <c r="X6" s="36">
        <v>119</v>
      </c>
      <c r="Y6" s="36">
        <v>120</v>
      </c>
      <c r="Z6" s="36"/>
      <c r="AA6" s="36"/>
    </row>
    <row r="7" spans="1:27" ht="23.1" customHeight="1" x14ac:dyDescent="0.15">
      <c r="A7" s="888">
        <v>2</v>
      </c>
      <c r="B7" s="1659" t="e">
        <f>IF(VLOOKUP(報1!$AR$3,報告書!$B$14:$IE$327,W7)="","",VLOOKUP(報1!$AR$3,報告書!$B$14:$IE$327,W7))</f>
        <v>#N/A</v>
      </c>
      <c r="C7" s="1660"/>
      <c r="D7" s="1660"/>
      <c r="E7" s="1660"/>
      <c r="F7" s="1661"/>
      <c r="G7" s="1662" t="e">
        <f>IF(VLOOKUP(報1!$AR$3,報告書!$B$14:$IE$327,X7)="","",VLOOKUP(報1!$AR$3,報告書!$B$14:$IE$327,X7))</f>
        <v>#N/A</v>
      </c>
      <c r="H7" s="1663"/>
      <c r="I7" s="1663"/>
      <c r="J7" s="1664"/>
      <c r="K7" s="1665" t="e">
        <f>IF(VLOOKUP(報1!$AR$3,報告書!$B$14:$IE$327,Y7)="","",VLOOKUP(報1!$AR$3,報告書!$B$14:$IE$327,Y7))</f>
        <v>#N/A</v>
      </c>
      <c r="L7" s="1666"/>
      <c r="M7" s="1666"/>
      <c r="N7" s="1666"/>
      <c r="O7" s="1667"/>
      <c r="P7" s="36"/>
      <c r="Q7" s="36"/>
      <c r="R7" s="36"/>
      <c r="S7" s="36" t="s">
        <v>254</v>
      </c>
      <c r="T7" s="36"/>
      <c r="U7" s="36"/>
      <c r="V7" s="36"/>
      <c r="W7" s="36">
        <f>Y6+1</f>
        <v>121</v>
      </c>
      <c r="X7" s="36">
        <f>W7+1</f>
        <v>122</v>
      </c>
      <c r="Y7" s="36">
        <f>X7+1</f>
        <v>123</v>
      </c>
      <c r="Z7" s="36"/>
      <c r="AA7" s="36"/>
    </row>
    <row r="8" spans="1:27" ht="23.1" customHeight="1" x14ac:dyDescent="0.15">
      <c r="A8" s="889">
        <v>3</v>
      </c>
      <c r="B8" s="1659" t="e">
        <f>IF(VLOOKUP(報1!$AR$3,報告書!$B$14:$IE$327,W8)="","",VLOOKUP(報1!$AR$3,報告書!$B$14:$IE$327,W8))</f>
        <v>#N/A</v>
      </c>
      <c r="C8" s="1660"/>
      <c r="D8" s="1660"/>
      <c r="E8" s="1660"/>
      <c r="F8" s="1661"/>
      <c r="G8" s="1662" t="e">
        <f>IF(VLOOKUP(報1!$AR$3,報告書!$B$14:$IE$327,X8)="","",VLOOKUP(報1!$AR$3,報告書!$B$14:$IE$327,X8))</f>
        <v>#N/A</v>
      </c>
      <c r="H8" s="1663"/>
      <c r="I8" s="1663"/>
      <c r="J8" s="1664"/>
      <c r="K8" s="1665" t="e">
        <f>IF(VLOOKUP(報1!$AR$3,報告書!$B$14:$IE$327,Y8)="","",VLOOKUP(報1!$AR$3,報告書!$B$14:$IE$327,Y8))</f>
        <v>#N/A</v>
      </c>
      <c r="L8" s="1666"/>
      <c r="M8" s="1666"/>
      <c r="N8" s="1666"/>
      <c r="O8" s="1667"/>
      <c r="P8" s="36"/>
      <c r="Q8" s="36"/>
      <c r="R8" s="36"/>
      <c r="S8" s="36" t="s">
        <v>255</v>
      </c>
      <c r="T8" s="36"/>
      <c r="U8" s="36"/>
      <c r="V8" s="36"/>
      <c r="W8" s="36">
        <f t="shared" ref="W8:W10" si="0">Y7+1</f>
        <v>124</v>
      </c>
      <c r="X8" s="36">
        <f t="shared" ref="X8:Y8" si="1">W8+1</f>
        <v>125</v>
      </c>
      <c r="Y8" s="36">
        <f t="shared" si="1"/>
        <v>126</v>
      </c>
      <c r="Z8" s="36"/>
      <c r="AA8" s="36"/>
    </row>
    <row r="9" spans="1:27" ht="23.1" customHeight="1" x14ac:dyDescent="0.15">
      <c r="A9" s="889">
        <v>4</v>
      </c>
      <c r="B9" s="1659" t="e">
        <f>IF(VLOOKUP(報1!$AR$3,報告書!$B$14:$IE$327,W9)="","",VLOOKUP(報1!$AR$3,報告書!$B$14:$IE$327,W9))</f>
        <v>#N/A</v>
      </c>
      <c r="C9" s="1660"/>
      <c r="D9" s="1660"/>
      <c r="E9" s="1660"/>
      <c r="F9" s="1661"/>
      <c r="G9" s="1662" t="e">
        <f>IF(VLOOKUP(報1!$AR$3,報告書!$B$14:$IE$327,X9)="","",VLOOKUP(報1!$AR$3,報告書!$B$14:$IE$327,X9))</f>
        <v>#N/A</v>
      </c>
      <c r="H9" s="1663"/>
      <c r="I9" s="1663"/>
      <c r="J9" s="1664"/>
      <c r="K9" s="1665" t="e">
        <f>IF(VLOOKUP(報1!$AR$3,報告書!$B$14:$IE$327,Y9)="","",VLOOKUP(報1!$AR$3,報告書!$B$14:$IE$327,Y9))</f>
        <v>#N/A</v>
      </c>
      <c r="L9" s="1666"/>
      <c r="M9" s="1666"/>
      <c r="N9" s="1666"/>
      <c r="O9" s="1667"/>
      <c r="P9" s="36"/>
      <c r="Q9" s="36"/>
      <c r="R9" s="36"/>
      <c r="S9" s="36" t="s">
        <v>256</v>
      </c>
      <c r="T9" s="36"/>
      <c r="U9" s="36"/>
      <c r="V9" s="36"/>
      <c r="W9" s="36">
        <f t="shared" si="0"/>
        <v>127</v>
      </c>
      <c r="X9" s="36">
        <f t="shared" ref="X9:Y9" si="2">W9+1</f>
        <v>128</v>
      </c>
      <c r="Y9" s="36">
        <f t="shared" si="2"/>
        <v>129</v>
      </c>
      <c r="Z9" s="36"/>
      <c r="AA9" s="36"/>
    </row>
    <row r="10" spans="1:27" ht="23.1" customHeight="1" x14ac:dyDescent="0.15">
      <c r="A10" s="890">
        <v>5</v>
      </c>
      <c r="B10" s="1659" t="e">
        <f>IF(VLOOKUP(報1!$AR$3,報告書!$B$14:$IE$327,W10)="","",VLOOKUP(報1!$AR$3,報告書!$B$14:$IE$327,W10))</f>
        <v>#N/A</v>
      </c>
      <c r="C10" s="1660"/>
      <c r="D10" s="1660"/>
      <c r="E10" s="1660"/>
      <c r="F10" s="1661"/>
      <c r="G10" s="1682" t="e">
        <f>IF(VLOOKUP(報1!$AR$3,報告書!$B$14:$IE$327,X10)="","",VLOOKUP(報1!$AR$3,報告書!$B$14:$IE$327,X10))</f>
        <v>#N/A</v>
      </c>
      <c r="H10" s="1683"/>
      <c r="I10" s="1683"/>
      <c r="J10" s="1684"/>
      <c r="K10" s="1685" t="e">
        <f>IF(VLOOKUP(報1!$AR$3,報告書!$B$14:$IE$327,Y10)="","",VLOOKUP(報1!$AR$3,報告書!$B$14:$IE$327,Y10))</f>
        <v>#N/A</v>
      </c>
      <c r="L10" s="1686"/>
      <c r="M10" s="1686"/>
      <c r="N10" s="1686"/>
      <c r="O10" s="1687"/>
      <c r="P10" s="36"/>
      <c r="Q10" s="36"/>
      <c r="R10" s="36"/>
      <c r="S10" s="36" t="s">
        <v>392</v>
      </c>
      <c r="T10" s="36"/>
      <c r="U10" s="36"/>
      <c r="V10" s="36"/>
      <c r="W10" s="36">
        <f t="shared" si="0"/>
        <v>130</v>
      </c>
      <c r="X10" s="36">
        <f t="shared" ref="X10:Y10" si="3">W10+1</f>
        <v>131</v>
      </c>
      <c r="Y10" s="36">
        <f t="shared" si="3"/>
        <v>132</v>
      </c>
      <c r="Z10" s="36"/>
      <c r="AA10" s="36"/>
    </row>
    <row r="11" spans="1:27" ht="23.1" customHeight="1" x14ac:dyDescent="0.15">
      <c r="A11" s="891"/>
      <c r="B11" s="1610"/>
      <c r="C11" s="1610"/>
      <c r="D11" s="1610"/>
      <c r="E11" s="1610"/>
      <c r="F11" s="1610"/>
      <c r="G11" s="1688"/>
      <c r="H11" s="1688"/>
      <c r="I11" s="1688"/>
      <c r="J11" s="1688"/>
      <c r="K11" s="1689"/>
      <c r="L11" s="1689"/>
      <c r="M11" s="1689"/>
      <c r="N11" s="1689"/>
      <c r="O11" s="1689"/>
      <c r="P11" s="36"/>
      <c r="Q11" s="36"/>
      <c r="R11" s="36"/>
      <c r="S11" s="36" t="s">
        <v>393</v>
      </c>
      <c r="T11" s="36"/>
      <c r="U11" s="36"/>
      <c r="V11" s="36"/>
      <c r="W11" s="36"/>
      <c r="X11" s="36"/>
      <c r="Y11" s="36"/>
      <c r="Z11" s="36"/>
      <c r="AA11" s="36"/>
    </row>
    <row r="12" spans="1:27" ht="49.9" customHeight="1" x14ac:dyDescent="0.15">
      <c r="A12" s="7"/>
      <c r="B12" s="892"/>
      <c r="C12" s="893"/>
      <c r="D12" s="893"/>
      <c r="E12" s="894"/>
      <c r="F12" s="894"/>
      <c r="G12" s="894"/>
      <c r="H12" s="894"/>
      <c r="I12" s="9"/>
      <c r="J12" s="9"/>
      <c r="K12" s="9"/>
      <c r="L12" s="9"/>
      <c r="M12" s="9"/>
      <c r="N12" s="9"/>
      <c r="O12" s="895"/>
      <c r="P12" s="36"/>
      <c r="Q12" s="36"/>
      <c r="R12" s="36"/>
      <c r="S12" s="36" t="s">
        <v>394</v>
      </c>
      <c r="T12" s="36"/>
      <c r="U12" s="36"/>
      <c r="V12" s="36"/>
      <c r="W12" s="36"/>
      <c r="X12" s="36"/>
      <c r="Y12" s="36"/>
      <c r="Z12" s="36"/>
      <c r="AA12" s="36"/>
    </row>
    <row r="13" spans="1:27" ht="15.95" customHeight="1" x14ac:dyDescent="0.15">
      <c r="A13" s="14" t="s">
        <v>257</v>
      </c>
      <c r="B13" s="5"/>
      <c r="D13" s="3"/>
      <c r="E13" s="3"/>
      <c r="F13" s="3"/>
      <c r="G13" s="7"/>
      <c r="H13" s="3"/>
      <c r="I13" s="3"/>
      <c r="J13" s="7"/>
      <c r="K13" s="3"/>
      <c r="L13" s="3"/>
      <c r="M13" s="7"/>
      <c r="N13" s="3"/>
      <c r="P13" s="36"/>
      <c r="Q13" s="36"/>
      <c r="R13" s="36"/>
      <c r="S13" s="37"/>
      <c r="T13" s="36"/>
      <c r="U13" s="36"/>
      <c r="V13" s="36"/>
      <c r="W13" s="36"/>
      <c r="X13" s="36"/>
      <c r="Y13" s="36"/>
      <c r="Z13" s="36"/>
      <c r="AA13" s="36"/>
    </row>
    <row r="14" spans="1:27" ht="30" customHeight="1" x14ac:dyDescent="0.15">
      <c r="A14" s="896" t="s">
        <v>127</v>
      </c>
      <c r="B14" s="1647" t="s">
        <v>136</v>
      </c>
      <c r="C14" s="1690"/>
      <c r="D14" s="1690"/>
      <c r="E14" s="1596"/>
      <c r="F14" s="1557" t="s">
        <v>258</v>
      </c>
      <c r="G14" s="1557"/>
      <c r="H14" s="1691" t="s">
        <v>259</v>
      </c>
      <c r="I14" s="1691"/>
      <c r="J14" s="1691"/>
      <c r="K14" s="1691"/>
      <c r="L14" s="1692" t="s">
        <v>260</v>
      </c>
      <c r="M14" s="1692"/>
      <c r="N14" s="1693"/>
      <c r="O14" s="897" t="s">
        <v>215</v>
      </c>
      <c r="P14" s="37"/>
      <c r="Q14" s="37"/>
      <c r="R14" s="37"/>
      <c r="S14" s="37"/>
      <c r="T14" s="36" t="s">
        <v>396</v>
      </c>
      <c r="U14" s="36"/>
      <c r="V14" s="36"/>
      <c r="W14" s="36"/>
      <c r="X14" s="36"/>
      <c r="Y14" s="36"/>
      <c r="Z14" s="36"/>
      <c r="AA14" s="36"/>
    </row>
    <row r="15" spans="1:27" ht="23.1" customHeight="1" x14ac:dyDescent="0.15">
      <c r="A15" s="898">
        <v>1</v>
      </c>
      <c r="B15" s="1679" t="e">
        <f>IF(VLOOKUP(報1!$AR$3,報告書!$B$14:$IE$327,W15)="","",VLOOKUP(報1!$AR$3,報告書!$B$14:$IE$327,W15))</f>
        <v>#N/A</v>
      </c>
      <c r="C15" s="1694"/>
      <c r="D15" s="1694"/>
      <c r="E15" s="1695"/>
      <c r="F15" s="899" t="e">
        <f>IF(VLOOKUP(報1!$AR$3,報告書!$B$14:$IE$327,X15)="","",VLOOKUP(報1!$AR$3,報告書!$B$14:$IE$327,X15))</f>
        <v>#N/A</v>
      </c>
      <c r="G15" s="899" t="s">
        <v>261</v>
      </c>
      <c r="H15" s="1696" t="e">
        <f>IF(VLOOKUP(報1!$AR$3,報告書!$B$14:$IE$327,Y15)="","",VLOOKUP(報1!$AR$3,報告書!$B$14:$IE$327,Y15))</f>
        <v>#N/A</v>
      </c>
      <c r="I15" s="1696"/>
      <c r="J15" s="1696"/>
      <c r="K15" s="1696"/>
      <c r="L15" s="1697" t="e">
        <f>IF(VLOOKUP(報1!$AR$3,報告書!$B$14:$IE$327,Z15)="","",VLOOKUP(報1!$AR$3,報告書!$B$14:$IE$327,Z15))</f>
        <v>#N/A</v>
      </c>
      <c r="M15" s="1697"/>
      <c r="N15" s="1698"/>
      <c r="O15" s="900" t="e">
        <f>IF(VLOOKUP(報1!$AR$3,報告書!$B$14:$IE$327,AA15)="","",VLOOKUP(報1!$AR$3,報告書!$B$14:$IE$327,AA15))</f>
        <v>#N/A</v>
      </c>
      <c r="P15" s="37"/>
      <c r="Q15" s="37"/>
      <c r="R15" s="37" t="s">
        <v>262</v>
      </c>
      <c r="S15" s="37"/>
      <c r="T15" s="37" t="s">
        <v>397</v>
      </c>
      <c r="U15" s="36"/>
      <c r="V15" s="36"/>
      <c r="W15" s="36">
        <v>134</v>
      </c>
      <c r="X15" s="36">
        <f t="shared" ref="X15:AA16" si="4">W15+1</f>
        <v>135</v>
      </c>
      <c r="Y15" s="36">
        <f t="shared" si="4"/>
        <v>136</v>
      </c>
      <c r="Z15" s="36">
        <f t="shared" si="4"/>
        <v>137</v>
      </c>
      <c r="AA15" s="36">
        <f t="shared" si="4"/>
        <v>138</v>
      </c>
    </row>
    <row r="16" spans="1:27" ht="23.1" customHeight="1" x14ac:dyDescent="0.15">
      <c r="A16" s="901">
        <v>2</v>
      </c>
      <c r="B16" s="1665" t="e">
        <f>IF(VLOOKUP(報1!$AR$3,報告書!$B$14:$IE$327,W16)="","",VLOOKUP(報1!$AR$3,報告書!$B$14:$IE$327,W16))</f>
        <v>#N/A</v>
      </c>
      <c r="C16" s="1699"/>
      <c r="D16" s="1699"/>
      <c r="E16" s="1700"/>
      <c r="F16" s="902" t="e">
        <f>IF(VLOOKUP(報1!$AR$3,報告書!$B$14:$IE$327,X16)="","",VLOOKUP(報1!$AR$3,報告書!$B$14:$IE$327,X16))</f>
        <v>#N/A</v>
      </c>
      <c r="G16" s="902" t="s">
        <v>263</v>
      </c>
      <c r="H16" s="1701" t="e">
        <f>IF(VLOOKUP(報1!$AR$3,報告書!$B$14:$IE$327,Y16)="","",VLOOKUP(報1!$AR$3,報告書!$B$14:$IE$327,Y16))</f>
        <v>#N/A</v>
      </c>
      <c r="I16" s="1701"/>
      <c r="J16" s="1701"/>
      <c r="K16" s="1701"/>
      <c r="L16" s="1702" t="e">
        <f>IF(VLOOKUP(報1!$AR$3,報告書!$B$14:$IE$327,Z16)="","",VLOOKUP(報1!$AR$3,報告書!$B$14:$IE$327,Z16))</f>
        <v>#N/A</v>
      </c>
      <c r="M16" s="1702"/>
      <c r="N16" s="1703"/>
      <c r="O16" s="903" t="e">
        <f>IF(VLOOKUP(報1!$AR$3,報告書!$B$14:$IE$327,AA16)="","",VLOOKUP(報1!$AR$3,報告書!$B$14:$IE$327,AA16))</f>
        <v>#N/A</v>
      </c>
      <c r="P16" s="37"/>
      <c r="Q16" s="37"/>
      <c r="R16" s="37" t="s">
        <v>264</v>
      </c>
      <c r="S16" s="37"/>
      <c r="T16" s="37" t="s">
        <v>398</v>
      </c>
      <c r="U16" s="36"/>
      <c r="V16" s="36"/>
      <c r="W16" s="36">
        <f>AA15+1</f>
        <v>139</v>
      </c>
      <c r="X16" s="36">
        <f t="shared" si="4"/>
        <v>140</v>
      </c>
      <c r="Y16" s="36">
        <f t="shared" si="4"/>
        <v>141</v>
      </c>
      <c r="Z16" s="36">
        <f t="shared" si="4"/>
        <v>142</v>
      </c>
      <c r="AA16" s="36">
        <f t="shared" si="4"/>
        <v>143</v>
      </c>
    </row>
    <row r="17" spans="1:27" ht="23.1" customHeight="1" x14ac:dyDescent="0.15">
      <c r="A17" s="901">
        <v>3</v>
      </c>
      <c r="B17" s="1665" t="e">
        <f>IF(VLOOKUP(報1!$AR$3,報告書!$B$14:$IE$327,W17)="","",VLOOKUP(報1!$AR$3,報告書!$B$14:$IE$327,W17))</f>
        <v>#N/A</v>
      </c>
      <c r="C17" s="1699"/>
      <c r="D17" s="1699"/>
      <c r="E17" s="1700"/>
      <c r="F17" s="902" t="e">
        <f>IF(VLOOKUP(報1!$AR$3,報告書!$B$14:$IE$327,X17)="","",VLOOKUP(報1!$AR$3,報告書!$B$14:$IE$327,X17))</f>
        <v>#N/A</v>
      </c>
      <c r="G17" s="902" t="s">
        <v>263</v>
      </c>
      <c r="H17" s="1701" t="e">
        <f>IF(VLOOKUP(報1!$AR$3,報告書!$B$14:$IE$327,Y17)="","",VLOOKUP(報1!$AR$3,報告書!$B$14:$IE$327,Y17))</f>
        <v>#N/A</v>
      </c>
      <c r="I17" s="1701"/>
      <c r="J17" s="1701"/>
      <c r="K17" s="1701"/>
      <c r="L17" s="1702" t="e">
        <f>IF(VLOOKUP(報1!$AR$3,報告書!$B$14:$IE$327,Z17)="","",VLOOKUP(報1!$AR$3,報告書!$B$14:$IE$327,Z17))</f>
        <v>#N/A</v>
      </c>
      <c r="M17" s="1702"/>
      <c r="N17" s="1703"/>
      <c r="O17" s="903" t="e">
        <f>IF(VLOOKUP(報1!$AR$3,報告書!$B$14:$IE$327,AA17)="","",VLOOKUP(報1!$AR$3,報告書!$B$14:$IE$327,AA17))</f>
        <v>#N/A</v>
      </c>
      <c r="P17" s="37"/>
      <c r="Q17" s="37"/>
      <c r="R17" s="37" t="s">
        <v>265</v>
      </c>
      <c r="S17" s="37"/>
      <c r="T17" s="37" t="s">
        <v>399</v>
      </c>
      <c r="U17" s="36"/>
      <c r="V17" s="36"/>
      <c r="W17" s="36">
        <f t="shared" ref="W17:W19" si="5">AA16+1</f>
        <v>144</v>
      </c>
      <c r="X17" s="36">
        <f t="shared" ref="X17:AA17" si="6">W17+1</f>
        <v>145</v>
      </c>
      <c r="Y17" s="36">
        <f t="shared" si="6"/>
        <v>146</v>
      </c>
      <c r="Z17" s="36">
        <f t="shared" si="6"/>
        <v>147</v>
      </c>
      <c r="AA17" s="36">
        <f t="shared" si="6"/>
        <v>148</v>
      </c>
    </row>
    <row r="18" spans="1:27" ht="23.1" customHeight="1" x14ac:dyDescent="0.15">
      <c r="A18" s="901">
        <v>4</v>
      </c>
      <c r="B18" s="1665" t="e">
        <f>IF(VLOOKUP(報1!$AR$3,報告書!$B$14:$IE$327,W18)="","",VLOOKUP(報1!$AR$3,報告書!$B$14:$IE$327,W18))</f>
        <v>#N/A</v>
      </c>
      <c r="C18" s="1699"/>
      <c r="D18" s="1699"/>
      <c r="E18" s="1700"/>
      <c r="F18" s="902" t="e">
        <f>IF(VLOOKUP(報1!$AR$3,報告書!$B$14:$IE$327,X18)="","",VLOOKUP(報1!$AR$3,報告書!$B$14:$IE$327,X18))</f>
        <v>#N/A</v>
      </c>
      <c r="G18" s="902" t="s">
        <v>263</v>
      </c>
      <c r="H18" s="1701" t="e">
        <f>IF(VLOOKUP(報1!$AR$3,報告書!$B$14:$IE$327,Y18)="","",VLOOKUP(報1!$AR$3,報告書!$B$14:$IE$327,Y18))</f>
        <v>#N/A</v>
      </c>
      <c r="I18" s="1701"/>
      <c r="J18" s="1701"/>
      <c r="K18" s="1701"/>
      <c r="L18" s="1702" t="e">
        <f>IF(VLOOKUP(報1!$AR$3,報告書!$B$14:$IE$327,Z18)="","",VLOOKUP(報1!$AR$3,報告書!$B$14:$IE$327,Z18))</f>
        <v>#N/A</v>
      </c>
      <c r="M18" s="1702"/>
      <c r="N18" s="1703"/>
      <c r="O18" s="903" t="e">
        <f>IF(VLOOKUP(報1!$AR$3,報告書!$B$14:$IE$327,AA18)="","",VLOOKUP(報1!$AR$3,報告書!$B$14:$IE$327,AA18))</f>
        <v>#N/A</v>
      </c>
      <c r="P18" s="37"/>
      <c r="Q18" s="37"/>
      <c r="R18" s="37" t="s">
        <v>266</v>
      </c>
      <c r="S18" s="36"/>
      <c r="T18" s="37" t="s">
        <v>400</v>
      </c>
      <c r="U18" s="36"/>
      <c r="V18" s="36"/>
      <c r="W18" s="36">
        <f t="shared" si="5"/>
        <v>149</v>
      </c>
      <c r="X18" s="36">
        <f t="shared" ref="X18:AA18" si="7">W18+1</f>
        <v>150</v>
      </c>
      <c r="Y18" s="36">
        <f t="shared" si="7"/>
        <v>151</v>
      </c>
      <c r="Z18" s="36">
        <f t="shared" si="7"/>
        <v>152</v>
      </c>
      <c r="AA18" s="36">
        <f t="shared" si="7"/>
        <v>153</v>
      </c>
    </row>
    <row r="19" spans="1:27" ht="23.1" customHeight="1" x14ac:dyDescent="0.15">
      <c r="A19" s="904">
        <v>5</v>
      </c>
      <c r="B19" s="1685" t="e">
        <f>IF(VLOOKUP(報1!$AR$3,報告書!$B$14:$IE$327,W19)="","",VLOOKUP(報1!$AR$3,報告書!$B$14:$IE$327,W19))</f>
        <v>#N/A</v>
      </c>
      <c r="C19" s="1704"/>
      <c r="D19" s="1704"/>
      <c r="E19" s="1705"/>
      <c r="F19" s="905" t="e">
        <f>IF(VLOOKUP(報1!$AR$3,報告書!$B$14:$IE$327,X19)="","",VLOOKUP(報1!$AR$3,報告書!$B$14:$IE$327,X19))</f>
        <v>#N/A</v>
      </c>
      <c r="G19" s="905" t="s">
        <v>263</v>
      </c>
      <c r="H19" s="1706" t="e">
        <f>IF(VLOOKUP(報1!$AR$3,報告書!$B$14:$IE$327,Y19)="","",VLOOKUP(報1!$AR$3,報告書!$B$14:$IE$327,Y19))</f>
        <v>#N/A</v>
      </c>
      <c r="I19" s="1706"/>
      <c r="J19" s="1706"/>
      <c r="K19" s="1706"/>
      <c r="L19" s="1707" t="e">
        <f>IF(VLOOKUP(報1!$AR$3,報告書!$B$14:$IE$327,Z19)="","",VLOOKUP(報1!$AR$3,報告書!$B$14:$IE$327,Z19))</f>
        <v>#N/A</v>
      </c>
      <c r="M19" s="1707"/>
      <c r="N19" s="1708"/>
      <c r="O19" s="906" t="e">
        <f>IF(VLOOKUP(報1!$AR$3,報告書!$B$14:$IE$327,AA19)="","",VLOOKUP(報1!$AR$3,報告書!$B$14:$IE$327,AA19))</f>
        <v>#N/A</v>
      </c>
      <c r="P19" s="37"/>
      <c r="Q19" s="37"/>
      <c r="R19" s="37"/>
      <c r="S19" s="36"/>
      <c r="T19" s="37" t="s">
        <v>401</v>
      </c>
      <c r="U19" s="36"/>
      <c r="V19" s="36"/>
      <c r="W19" s="36">
        <f t="shared" si="5"/>
        <v>154</v>
      </c>
      <c r="X19" s="36">
        <f t="shared" ref="X19:AA19" si="8">W19+1</f>
        <v>155</v>
      </c>
      <c r="Y19" s="36">
        <f t="shared" si="8"/>
        <v>156</v>
      </c>
      <c r="Z19" s="36">
        <f t="shared" si="8"/>
        <v>157</v>
      </c>
      <c r="AA19" s="36">
        <f t="shared" si="8"/>
        <v>158</v>
      </c>
    </row>
    <row r="20" spans="1:27" ht="70.150000000000006" customHeight="1" x14ac:dyDescent="0.15">
      <c r="L20" s="1719" t="s">
        <v>5141</v>
      </c>
      <c r="M20" s="1720"/>
      <c r="N20" s="1720"/>
      <c r="O20" s="1720"/>
      <c r="P20" s="36"/>
      <c r="Q20" s="36"/>
      <c r="R20" s="36"/>
      <c r="S20" s="36"/>
      <c r="T20" s="36" t="s">
        <v>402</v>
      </c>
      <c r="U20" s="36"/>
      <c r="V20" s="36"/>
      <c r="W20" s="36"/>
      <c r="X20" s="36"/>
      <c r="Y20" s="36"/>
      <c r="Z20" s="36"/>
      <c r="AA20" s="36"/>
    </row>
    <row r="21" spans="1:27" ht="15.95" customHeight="1" x14ac:dyDescent="0.15">
      <c r="A21" s="14" t="s">
        <v>267</v>
      </c>
      <c r="B21" s="10"/>
      <c r="C21" s="907"/>
      <c r="D21" s="907"/>
      <c r="E21" s="907"/>
      <c r="F21" s="907"/>
      <c r="G21" s="907"/>
      <c r="P21" s="36"/>
      <c r="Q21" s="36"/>
      <c r="R21" s="36"/>
      <c r="S21" s="36"/>
      <c r="T21" s="36" t="s">
        <v>403</v>
      </c>
      <c r="U21" s="36"/>
      <c r="V21" s="36"/>
      <c r="W21" s="36"/>
      <c r="X21" s="36"/>
      <c r="Y21" s="36"/>
      <c r="Z21" s="36"/>
      <c r="AA21" s="36"/>
    </row>
    <row r="22" spans="1:27" ht="33.950000000000003" customHeight="1" x14ac:dyDescent="0.15">
      <c r="A22" s="1499" t="s">
        <v>268</v>
      </c>
      <c r="B22" s="1672"/>
      <c r="C22" s="1500"/>
      <c r="D22" s="1672" t="s">
        <v>269</v>
      </c>
      <c r="E22" s="1672"/>
      <c r="F22" s="1672"/>
      <c r="G22" s="1732" t="s">
        <v>270</v>
      </c>
      <c r="H22" s="1672"/>
      <c r="I22" s="1733"/>
      <c r="J22" s="1672" t="s">
        <v>271</v>
      </c>
      <c r="K22" s="1672"/>
      <c r="L22" s="1500"/>
      <c r="M22" s="1672" t="s">
        <v>125</v>
      </c>
      <c r="N22" s="1672"/>
      <c r="O22" s="1500"/>
      <c r="P22" s="36"/>
      <c r="Q22" s="36"/>
      <c r="R22" s="36"/>
      <c r="S22" s="36"/>
      <c r="T22" s="36" t="s">
        <v>404</v>
      </c>
      <c r="U22" s="36"/>
      <c r="V22" s="36"/>
      <c r="W22" s="36"/>
      <c r="X22" s="36"/>
      <c r="Y22" s="36"/>
      <c r="Z22" s="36"/>
      <c r="AA22" s="36"/>
    </row>
    <row r="23" spans="1:27" ht="27.95" customHeight="1" x14ac:dyDescent="0.15">
      <c r="A23" s="1721" t="s">
        <v>272</v>
      </c>
      <c r="B23" s="1722"/>
      <c r="C23" s="1723"/>
      <c r="D23" s="1724" t="e">
        <f>IF(VLOOKUP(報1!$AR$3,報告書!$B$14:$IE$327,159)="","",VLOOKUP(報1!$AR$3,報告書!$B$14:$IE$327,159))</f>
        <v>#N/A</v>
      </c>
      <c r="E23" s="1724"/>
      <c r="F23" s="1724"/>
      <c r="G23" s="1725" t="e">
        <f>IF(VLOOKUP(報1!$AR$3,報告書!$B$14:$IE$327,161)="","",VLOOKUP(報1!$AR$3,報告書!$B$14:$IE$327,161))</f>
        <v>#N/A</v>
      </c>
      <c r="H23" s="1724"/>
      <c r="I23" s="1726"/>
      <c r="J23" s="1727" t="e">
        <f>IF(VLOOKUP(報1!$AR$3,報告書!$B$14:$IE$327,163)="","",VLOOKUP(報1!$AR$3,報告書!$B$14:$IE$327,163))</f>
        <v>#N/A</v>
      </c>
      <c r="K23" s="1727"/>
      <c r="L23" s="1728"/>
      <c r="M23" s="1729" t="e">
        <f>IF(OR(D23="", G23="", J23=""),"",SUM(D23:L23))</f>
        <v>#N/A</v>
      </c>
      <c r="N23" s="1730"/>
      <c r="O23" s="1731"/>
      <c r="P23" s="36"/>
      <c r="Q23" s="36"/>
      <c r="R23" s="36"/>
      <c r="S23" s="36"/>
      <c r="T23" s="36"/>
      <c r="U23" s="36"/>
      <c r="V23" s="36"/>
      <c r="W23" s="36"/>
      <c r="X23" s="36"/>
      <c r="Y23" s="36"/>
      <c r="Z23" s="36"/>
      <c r="AA23" s="36"/>
    </row>
    <row r="24" spans="1:27" ht="27.95" customHeight="1" x14ac:dyDescent="0.15">
      <c r="A24" s="1709" t="s">
        <v>273</v>
      </c>
      <c r="B24" s="1710"/>
      <c r="C24" s="1711"/>
      <c r="D24" s="1712" t="e">
        <f>IF(VLOOKUP(報1!$AR$3,報告書!$B$14:$IE$327,160)="","",VLOOKUP(報1!$AR$3,報告書!$B$14:$IE$327,160))</f>
        <v>#N/A</v>
      </c>
      <c r="E24" s="1712"/>
      <c r="F24" s="1712"/>
      <c r="G24" s="1713" t="e">
        <f>IF(VLOOKUP(報1!$AR$3,報告書!$B$14:$IE$327,162)="","",VLOOKUP(報1!$AR$3,報告書!$B$14:$IE$327,162))</f>
        <v>#N/A</v>
      </c>
      <c r="H24" s="1712"/>
      <c r="I24" s="1714"/>
      <c r="J24" s="1715" t="e">
        <f>IF(VLOOKUP(報1!$AR$3,報告書!$B$14:$IE$327,164)="","",VLOOKUP(報1!$AR$3,報告書!$B$14:$IE$327,164))</f>
        <v>#N/A</v>
      </c>
      <c r="K24" s="1715"/>
      <c r="L24" s="1716"/>
      <c r="M24" s="1717" t="e">
        <f>IF(OR(D24="", G24="", J24=""),"",SUM(D24:L24))</f>
        <v>#N/A</v>
      </c>
      <c r="N24" s="1548"/>
      <c r="O24" s="1718"/>
      <c r="P24" s="36"/>
      <c r="Q24" s="36"/>
      <c r="R24" s="36"/>
      <c r="S24" s="36"/>
      <c r="T24" s="36"/>
      <c r="U24" s="36"/>
      <c r="V24" s="36"/>
      <c r="W24" s="36"/>
      <c r="X24" s="36"/>
      <c r="Y24" s="36"/>
      <c r="Z24" s="36"/>
      <c r="AA24" s="36"/>
    </row>
    <row r="25" spans="1:27" ht="45" customHeight="1" x14ac:dyDescent="0.15">
      <c r="A25" s="38"/>
      <c r="B25" s="38"/>
      <c r="C25" s="38"/>
      <c r="D25" s="39"/>
      <c r="E25" s="39"/>
      <c r="F25" s="40"/>
      <c r="G25" s="40"/>
      <c r="H25" s="40"/>
      <c r="I25" s="40"/>
      <c r="J25" s="40"/>
      <c r="K25" s="40"/>
      <c r="L25" s="40"/>
      <c r="M25" s="40"/>
      <c r="N25" s="39"/>
      <c r="O25" s="39"/>
      <c r="P25" s="36"/>
      <c r="Q25" s="36"/>
      <c r="R25" s="36"/>
      <c r="S25" s="36"/>
      <c r="T25" s="36"/>
      <c r="U25" s="36"/>
      <c r="V25" s="36"/>
      <c r="W25" s="36"/>
      <c r="X25" s="36"/>
      <c r="Y25" s="36"/>
      <c r="Z25" s="36"/>
      <c r="AA25" s="36"/>
    </row>
    <row r="26" spans="1:27" ht="21" customHeight="1" x14ac:dyDescent="0.15">
      <c r="A26" s="36"/>
      <c r="B26" s="36"/>
      <c r="C26" s="36"/>
      <c r="D26" s="36"/>
      <c r="E26" s="36"/>
      <c r="F26" s="36"/>
      <c r="G26" s="36"/>
      <c r="H26" s="36"/>
      <c r="I26" s="36"/>
      <c r="J26" s="36"/>
      <c r="K26" s="36"/>
      <c r="L26" s="36"/>
      <c r="M26" s="36"/>
      <c r="N26" s="36"/>
      <c r="O26" s="41"/>
      <c r="P26" s="36"/>
      <c r="Q26" s="36"/>
      <c r="R26" s="36"/>
      <c r="S26" s="36"/>
      <c r="T26" s="36"/>
      <c r="U26" s="36"/>
      <c r="V26" s="36"/>
      <c r="W26" s="36"/>
      <c r="X26" s="36"/>
      <c r="Y26" s="36"/>
      <c r="Z26" s="36"/>
      <c r="AA26" s="36"/>
    </row>
    <row r="27" spans="1:27" ht="20.100000000000001" customHeight="1" x14ac:dyDescent="0.1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row>
    <row r="28" spans="1:27" ht="20.100000000000001" customHeight="1" x14ac:dyDescent="0.1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row>
    <row r="29" spans="1:27" ht="20.100000000000001" customHeight="1" x14ac:dyDescent="0.1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row>
    <row r="30" spans="1:27" ht="12.75" customHeight="1" x14ac:dyDescent="0.1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row>
    <row r="31" spans="1:27" x14ac:dyDescent="0.1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row>
    <row r="32" spans="1:27" x14ac:dyDescent="0.1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row>
    <row r="33" spans="1:27" x14ac:dyDescent="0.1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row>
    <row r="34" spans="1:27" x14ac:dyDescent="0.1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row>
    <row r="35" spans="1:27" x14ac:dyDescent="0.1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row>
    <row r="36" spans="1:27" x14ac:dyDescent="0.1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row>
    <row r="37" spans="1:27" x14ac:dyDescent="0.1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row>
    <row r="38" spans="1:27" ht="12.75" customHeight="1" x14ac:dyDescent="0.1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row>
    <row r="39" spans="1:27" x14ac:dyDescent="0.1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row>
    <row r="40" spans="1:27" x14ac:dyDescent="0.1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row>
    <row r="41" spans="1:27" x14ac:dyDescent="0.1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row>
    <row r="42" spans="1:27" x14ac:dyDescent="0.1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row>
    <row r="43" spans="1:27" x14ac:dyDescent="0.1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row>
    <row r="44" spans="1:27" x14ac:dyDescent="0.1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row>
    <row r="45" spans="1:27" x14ac:dyDescent="0.1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row>
    <row r="46" spans="1:27" x14ac:dyDescent="0.15">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row>
    <row r="47" spans="1:27" x14ac:dyDescent="0.1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row>
    <row r="48" spans="1:27" x14ac:dyDescent="0.1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row>
    <row r="49" spans="1:27" x14ac:dyDescent="0.1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row>
    <row r="50" spans="1:27" x14ac:dyDescent="0.15">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row>
  </sheetData>
  <sheetProtection algorithmName="SHA-512" hashValue="Cp2vR6hBckPvMaf9vo1IPJpkCLNe6stomQW61blgVREr4HDzYtCV9F4GCdFzg1cPJibe0DdtPzTA3rDYu3x8Lw==" saltValue="ibicFBCIZSsE6KrT29RPdA==" spinCount="100000" sheet="1" formatCells="0" selectLockedCells="1"/>
  <mergeCells count="57">
    <mergeCell ref="L20:O20"/>
    <mergeCell ref="A23:C23"/>
    <mergeCell ref="D23:F23"/>
    <mergeCell ref="G23:I23"/>
    <mergeCell ref="J23:L23"/>
    <mergeCell ref="M23:O23"/>
    <mergeCell ref="A22:C22"/>
    <mergeCell ref="D22:F22"/>
    <mergeCell ref="G22:I22"/>
    <mergeCell ref="J22:L22"/>
    <mergeCell ref="M22:O22"/>
    <mergeCell ref="A24:C24"/>
    <mergeCell ref="D24:F24"/>
    <mergeCell ref="G24:I24"/>
    <mergeCell ref="J24:L24"/>
    <mergeCell ref="M24:O24"/>
    <mergeCell ref="B18:E18"/>
    <mergeCell ref="H18:K18"/>
    <mergeCell ref="L18:N18"/>
    <mergeCell ref="B19:E19"/>
    <mergeCell ref="H19:K19"/>
    <mergeCell ref="L19:N19"/>
    <mergeCell ref="B16:E16"/>
    <mergeCell ref="H16:K16"/>
    <mergeCell ref="L16:N16"/>
    <mergeCell ref="B17:E17"/>
    <mergeCell ref="H17:K17"/>
    <mergeCell ref="L17:N17"/>
    <mergeCell ref="B14:E14"/>
    <mergeCell ref="F14:G14"/>
    <mergeCell ref="H14:K14"/>
    <mergeCell ref="L14:N14"/>
    <mergeCell ref="B15:E15"/>
    <mergeCell ref="H15:K15"/>
    <mergeCell ref="L15:N15"/>
    <mergeCell ref="K9:O9"/>
    <mergeCell ref="B10:F10"/>
    <mergeCell ref="G10:J10"/>
    <mergeCell ref="K10:O10"/>
    <mergeCell ref="B11:F11"/>
    <mergeCell ref="G11:J11"/>
    <mergeCell ref="K11:O11"/>
    <mergeCell ref="B9:F9"/>
    <mergeCell ref="G9:J9"/>
    <mergeCell ref="A4:O4"/>
    <mergeCell ref="B5:F5"/>
    <mergeCell ref="G5:J5"/>
    <mergeCell ref="K5:O5"/>
    <mergeCell ref="B6:F6"/>
    <mergeCell ref="G6:J6"/>
    <mergeCell ref="K6:O6"/>
    <mergeCell ref="B7:F7"/>
    <mergeCell ref="G7:J7"/>
    <mergeCell ref="K7:O7"/>
    <mergeCell ref="B8:F8"/>
    <mergeCell ref="G8:J8"/>
    <mergeCell ref="K8:O8"/>
  </mergeCells>
  <phoneticPr fontId="5"/>
  <printOptions horizontalCentered="1"/>
  <pageMargins left="0.59055118110236227" right="0.28999999999999998" top="0.39370078740157483" bottom="0.59055118110236227" header="0.31496062992125984" footer="0.23622047244094491"/>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Z152"/>
  <sheetViews>
    <sheetView showGridLines="0" view="pageBreakPreview" topLeftCell="A19" zoomScale="60" zoomScaleNormal="55" workbookViewId="0">
      <selection activeCell="AF79" sqref="AF79"/>
    </sheetView>
  </sheetViews>
  <sheetFormatPr defaultColWidth="9" defaultRowHeight="12" x14ac:dyDescent="0.15"/>
  <cols>
    <col min="1" max="1" width="2.875" style="2" customWidth="1"/>
    <col min="2" max="3" width="3.875" style="9" customWidth="1"/>
    <col min="4" max="4" width="3.625" style="9" customWidth="1"/>
    <col min="5" max="5" width="6.125" style="2" customWidth="1"/>
    <col min="6" max="6" width="32.625" style="2" customWidth="1"/>
    <col min="7" max="7" width="9.625" style="2" customWidth="1"/>
    <col min="8" max="8" width="3.625" style="20" customWidth="1"/>
    <col min="9" max="9" width="9.625" style="20" customWidth="1"/>
    <col min="10" max="10" width="3.625" style="20" customWidth="1"/>
    <col min="11" max="11" width="9.625" style="20" customWidth="1"/>
    <col min="12" max="12" width="13.625" style="5" customWidth="1"/>
    <col min="13" max="13" width="8.75" style="13" customWidth="1"/>
    <col min="14" max="14" width="9" style="2" hidden="1" customWidth="1"/>
    <col min="15" max="16" width="9" style="1433" hidden="1" customWidth="1"/>
    <col min="17" max="20" width="9" style="1450" hidden="1" customWidth="1"/>
    <col min="21" max="21" width="9" style="1433" hidden="1" customWidth="1"/>
    <col min="22" max="23" width="0" style="1433" hidden="1" customWidth="1"/>
    <col min="24" max="24" width="9" style="1433"/>
    <col min="25" max="16384" width="9" style="2"/>
  </cols>
  <sheetData>
    <row r="1" spans="1:26" ht="12" customHeight="1" x14ac:dyDescent="0.15">
      <c r="A1" s="1" t="s">
        <v>274</v>
      </c>
      <c r="M1" s="1734"/>
      <c r="N1" s="36"/>
      <c r="O1" s="1451"/>
      <c r="P1" s="1451"/>
      <c r="Q1" s="1452"/>
      <c r="R1" s="1452"/>
      <c r="S1" s="1452"/>
      <c r="T1" s="1452"/>
      <c r="U1" s="1451"/>
      <c r="V1" s="1451"/>
      <c r="W1" s="1451"/>
      <c r="X1" s="1451"/>
      <c r="Y1" s="36"/>
      <c r="Z1" s="36"/>
    </row>
    <row r="2" spans="1:26" ht="12" customHeight="1" x14ac:dyDescent="0.15">
      <c r="A2" s="2" t="s">
        <v>119</v>
      </c>
      <c r="B2" s="4"/>
      <c r="C2" s="4"/>
      <c r="D2" s="4"/>
      <c r="E2" s="4"/>
      <c r="F2" s="4"/>
      <c r="G2" s="4"/>
      <c r="M2" s="1734"/>
      <c r="N2" s="36"/>
      <c r="O2" s="1451"/>
      <c r="P2" s="1451"/>
      <c r="Q2" s="1452"/>
      <c r="R2" s="1452"/>
      <c r="S2" s="1452"/>
      <c r="T2" s="1452"/>
      <c r="U2" s="1451"/>
      <c r="V2" s="1451"/>
      <c r="W2" s="1451"/>
      <c r="X2" s="1451"/>
      <c r="Y2" s="36"/>
      <c r="Z2" s="36"/>
    </row>
    <row r="3" spans="1:26" s="6" customFormat="1" ht="12.75" customHeight="1" thickBot="1" x14ac:dyDescent="0.2">
      <c r="A3" s="14" t="s">
        <v>275</v>
      </c>
      <c r="B3" s="892"/>
      <c r="C3" s="892"/>
      <c r="D3" s="892"/>
      <c r="E3" s="10"/>
      <c r="F3" s="10"/>
      <c r="G3" s="10"/>
      <c r="H3" s="191"/>
      <c r="I3" s="191"/>
      <c r="J3" s="908"/>
      <c r="K3" s="909"/>
      <c r="L3" s="910"/>
      <c r="M3" s="1734"/>
      <c r="N3" s="26"/>
      <c r="O3" s="1453"/>
      <c r="P3" s="1453"/>
      <c r="Q3" s="1454"/>
      <c r="R3" s="1454"/>
      <c r="S3" s="1454"/>
      <c r="T3" s="1454"/>
      <c r="U3" s="1453"/>
      <c r="V3" s="1453"/>
      <c r="W3" s="1453"/>
      <c r="X3" s="1453"/>
      <c r="Y3" s="26"/>
      <c r="Z3" s="26"/>
    </row>
    <row r="4" spans="1:26" s="6" customFormat="1" ht="15.2" customHeight="1" x14ac:dyDescent="0.15">
      <c r="A4" s="1735" t="s">
        <v>156</v>
      </c>
      <c r="B4" s="1736"/>
      <c r="C4" s="1736"/>
      <c r="D4" s="1736"/>
      <c r="E4" s="1737"/>
      <c r="F4" s="1741" t="s">
        <v>276</v>
      </c>
      <c r="G4" s="1741" t="s">
        <v>277</v>
      </c>
      <c r="H4" s="1743" t="s">
        <v>158</v>
      </c>
      <c r="I4" s="1744"/>
      <c r="J4" s="1744"/>
      <c r="K4" s="1745"/>
      <c r="L4" s="1746" t="s">
        <v>140</v>
      </c>
      <c r="M4" s="1734"/>
      <c r="N4" s="42"/>
      <c r="O4" s="1455"/>
      <c r="P4" s="1453"/>
      <c r="Q4" s="1454"/>
      <c r="R4" s="1454"/>
      <c r="S4" s="1454"/>
      <c r="T4" s="1454"/>
      <c r="U4" s="1453"/>
      <c r="V4" s="1453"/>
      <c r="W4" s="1453"/>
      <c r="X4" s="1453"/>
      <c r="Y4" s="26"/>
      <c r="Z4" s="26"/>
    </row>
    <row r="5" spans="1:26" s="6" customFormat="1" ht="23.25" customHeight="1" thickBot="1" x14ac:dyDescent="0.2">
      <c r="A5" s="1738"/>
      <c r="B5" s="1739"/>
      <c r="C5" s="1739"/>
      <c r="D5" s="1739"/>
      <c r="E5" s="1740"/>
      <c r="F5" s="1742"/>
      <c r="G5" s="1742"/>
      <c r="H5" s="1748" t="s">
        <v>279</v>
      </c>
      <c r="I5" s="1749"/>
      <c r="J5" s="1750" t="s">
        <v>280</v>
      </c>
      <c r="K5" s="1751"/>
      <c r="L5" s="1747"/>
      <c r="M5" s="1734"/>
      <c r="N5" s="43"/>
      <c r="O5" s="1456"/>
      <c r="P5" s="1457"/>
      <c r="Q5" s="1454"/>
      <c r="R5" s="1454"/>
      <c r="S5" s="1454"/>
      <c r="T5" s="1454"/>
      <c r="U5" s="1453"/>
      <c r="V5" s="1453"/>
      <c r="W5" s="1453"/>
      <c r="X5" s="1453"/>
      <c r="Y5" s="26"/>
      <c r="Z5" s="26"/>
    </row>
    <row r="6" spans="1:26" s="6" customFormat="1" ht="21.95" customHeight="1" x14ac:dyDescent="0.15">
      <c r="A6" s="1756">
        <v>1</v>
      </c>
      <c r="B6" s="1759" t="s">
        <v>135</v>
      </c>
      <c r="C6" s="1759"/>
      <c r="D6" s="1759"/>
      <c r="E6" s="1760"/>
      <c r="F6" s="1765" t="s">
        <v>281</v>
      </c>
      <c r="G6" s="1768"/>
      <c r="H6" s="1413" t="e">
        <f>IF(O9=1,"●","〇")</f>
        <v>#N/A</v>
      </c>
      <c r="I6" s="1414" t="s">
        <v>282</v>
      </c>
      <c r="J6" s="1415" t="e">
        <f>IF(P9=1,"●","〇")</f>
        <v>#N/A</v>
      </c>
      <c r="K6" s="1416" t="s">
        <v>130</v>
      </c>
      <c r="L6" s="1771" t="e">
        <f>IF(VLOOKUP(報1!$AR$3,報告書!$B$14:$IE$327,W9)="","",VLOOKUP(報1!$AR$3,報告書!$B$14:$IE$327,W9))</f>
        <v>#N/A</v>
      </c>
      <c r="M6" s="37"/>
      <c r="N6" s="43"/>
      <c r="O6" s="1456"/>
      <c r="P6" s="1457"/>
      <c r="Q6" s="1454"/>
      <c r="R6" s="1454"/>
      <c r="S6" s="1454"/>
      <c r="T6" s="1454"/>
      <c r="U6" s="1453"/>
      <c r="V6" s="1453"/>
      <c r="W6" s="1453"/>
      <c r="X6" s="1453"/>
      <c r="Y6" s="26"/>
      <c r="Z6" s="26"/>
    </row>
    <row r="7" spans="1:26" s="6" customFormat="1" ht="21.95" customHeight="1" x14ac:dyDescent="0.15">
      <c r="A7" s="1757"/>
      <c r="B7" s="1761"/>
      <c r="C7" s="1761"/>
      <c r="D7" s="1761"/>
      <c r="E7" s="1762"/>
      <c r="F7" s="1766"/>
      <c r="G7" s="1769"/>
      <c r="H7" s="1413" t="e">
        <f>IF(O9=2,"●","〇")</f>
        <v>#N/A</v>
      </c>
      <c r="I7" s="1417" t="s">
        <v>283</v>
      </c>
      <c r="J7" s="1415" t="e">
        <f>IF(P9=2,"●","〇")</f>
        <v>#N/A</v>
      </c>
      <c r="K7" s="1416" t="s">
        <v>284</v>
      </c>
      <c r="L7" s="1771"/>
      <c r="M7" s="37"/>
      <c r="N7" s="43"/>
      <c r="O7" s="1456"/>
      <c r="P7" s="1457"/>
      <c r="Q7" s="1454"/>
      <c r="R7" s="1454"/>
      <c r="S7" s="1454"/>
      <c r="T7" s="1454"/>
      <c r="U7" s="1453"/>
      <c r="V7" s="1453"/>
      <c r="W7" s="1453"/>
      <c r="X7" s="1453"/>
      <c r="Y7" s="26"/>
      <c r="Z7" s="26"/>
    </row>
    <row r="8" spans="1:26" s="6" customFormat="1" ht="21.95" customHeight="1" x14ac:dyDescent="0.15">
      <c r="A8" s="1757"/>
      <c r="B8" s="1761"/>
      <c r="C8" s="1761"/>
      <c r="D8" s="1761"/>
      <c r="E8" s="1762"/>
      <c r="F8" s="1766"/>
      <c r="G8" s="1769"/>
      <c r="H8" s="1413" t="e">
        <f>IF(O9=3,"●","〇")</f>
        <v>#N/A</v>
      </c>
      <c r="I8" s="1417" t="s">
        <v>285</v>
      </c>
      <c r="J8" s="1415" t="e">
        <f>IF(P9=3,"●","〇")</f>
        <v>#N/A</v>
      </c>
      <c r="K8" s="1416" t="s">
        <v>152</v>
      </c>
      <c r="L8" s="1771"/>
      <c r="M8" s="37"/>
      <c r="N8" s="43"/>
      <c r="O8" s="1456"/>
      <c r="P8" s="1457"/>
      <c r="Q8" s="1454"/>
      <c r="R8" s="1454"/>
      <c r="S8" s="1454"/>
      <c r="T8" s="1454"/>
      <c r="U8" s="1453"/>
      <c r="V8" s="1453"/>
      <c r="W8" s="1453"/>
      <c r="X8" s="1453"/>
      <c r="Y8" s="26"/>
      <c r="Z8" s="26"/>
    </row>
    <row r="9" spans="1:26" s="6" customFormat="1" ht="21.95" customHeight="1" x14ac:dyDescent="0.15">
      <c r="A9" s="1758"/>
      <c r="B9" s="1763"/>
      <c r="C9" s="1763"/>
      <c r="D9" s="1763"/>
      <c r="E9" s="1764"/>
      <c r="F9" s="1767"/>
      <c r="G9" s="1770"/>
      <c r="H9" s="1418" t="e">
        <f>IF(O9=4,"●","〇")</f>
        <v>#N/A</v>
      </c>
      <c r="I9" s="1419" t="s">
        <v>153</v>
      </c>
      <c r="J9" s="1420" t="e">
        <f>IF(P9=4,"●","〇")</f>
        <v>#N/A</v>
      </c>
      <c r="K9" s="1421" t="s">
        <v>153</v>
      </c>
      <c r="L9" s="1772"/>
      <c r="M9" s="44"/>
      <c r="N9" s="43"/>
      <c r="O9" s="1454" t="e">
        <f>IF(VLOOKUP(報1!$AR$3,報告書!$B$14:$IE$327,U9)="",0,IF(VLOOKUP(報1!$AR$3,報告書!$B$14:$IE$327,U9)="整備済",1,IF(VLOOKUP(報1!$AR$3,報告書!$B$14:$IE$327,U9)="一部整備済",2,IF(VLOOKUP(報1!$AR$3,報告書!$B$14:$IE$327,U9)="未整備",3,4))))</f>
        <v>#N/A</v>
      </c>
      <c r="P9" s="1454" t="e">
        <f>IF(VLOOKUP(報1!$AR$3,報告書!$B$14:$IE$327,V9)="",0,IF(VLOOKUP(報1!$AR$3,報告書!$B$14:$IE$327,V9)="実施済",1,IF(VLOOKUP(報1!$AR$3,報告書!$B$14:$IE$327,V9)="一部実施済",2,IF(VLOOKUP(報1!$AR$3,報告書!$B$14:$IE$327,V9)="未実施",3,4))))</f>
        <v>#N/A</v>
      </c>
      <c r="Q9" s="1454">
        <v>0</v>
      </c>
      <c r="R9" s="1454">
        <v>0</v>
      </c>
      <c r="S9" s="1454" t="str">
        <f>IFERROR(CHOOSE(Q9,I6,I7,I8,I9),"")</f>
        <v/>
      </c>
      <c r="T9" s="1454" t="str">
        <f>IFERROR(CHOOSE(R9,K6,K7,K8,K9),"")</f>
        <v/>
      </c>
      <c r="U9" s="1453">
        <v>167</v>
      </c>
      <c r="V9" s="1453">
        <v>168</v>
      </c>
      <c r="W9" s="1453">
        <v>169</v>
      </c>
      <c r="X9" s="1453"/>
      <c r="Y9" s="26"/>
      <c r="Z9" s="26"/>
    </row>
    <row r="10" spans="1:26" s="6" customFormat="1" ht="21.95" customHeight="1" x14ac:dyDescent="0.15">
      <c r="A10" s="1773">
        <v>2</v>
      </c>
      <c r="B10" s="1776" t="s">
        <v>287</v>
      </c>
      <c r="C10" s="1776"/>
      <c r="D10" s="1776"/>
      <c r="E10" s="1777"/>
      <c r="F10" s="1782" t="s">
        <v>288</v>
      </c>
      <c r="G10" s="1785"/>
      <c r="H10" s="1413" t="e">
        <f>IF(O13=1,"●","〇")</f>
        <v>#N/A</v>
      </c>
      <c r="I10" s="1417" t="s">
        <v>278</v>
      </c>
      <c r="J10" s="1415" t="e">
        <f>IF(P13=1,"●","〇")</f>
        <v>#N/A</v>
      </c>
      <c r="K10" s="1416" t="s">
        <v>130</v>
      </c>
      <c r="L10" s="1786" t="e">
        <f>IF(VLOOKUP(報1!$AR$3,報告書!$B$14:$IE$327,W13)="","",VLOOKUP(報1!$AR$3,報告書!$B$14:$IE$327,W13))</f>
        <v>#N/A</v>
      </c>
      <c r="M10" s="44"/>
      <c r="N10" s="43"/>
      <c r="O10" s="1454"/>
      <c r="P10" s="1454"/>
      <c r="Q10" s="1454"/>
      <c r="R10" s="1454"/>
      <c r="S10" s="1454"/>
      <c r="T10" s="1454"/>
      <c r="U10" s="1453"/>
      <c r="V10" s="1453"/>
      <c r="W10" s="1453"/>
      <c r="X10" s="1453"/>
      <c r="Y10" s="26"/>
      <c r="Z10" s="26"/>
    </row>
    <row r="11" spans="1:26" s="6" customFormat="1" ht="21.95" customHeight="1" x14ac:dyDescent="0.15">
      <c r="A11" s="1774"/>
      <c r="B11" s="1778"/>
      <c r="C11" s="1778"/>
      <c r="D11" s="1778"/>
      <c r="E11" s="1779"/>
      <c r="F11" s="1783"/>
      <c r="G11" s="1769"/>
      <c r="H11" s="1413" t="e">
        <f>IF(O13=2,"●","〇")</f>
        <v>#N/A</v>
      </c>
      <c r="I11" s="1417" t="s">
        <v>289</v>
      </c>
      <c r="J11" s="1415" t="e">
        <f>IF(P13=2,"●","〇")</f>
        <v>#N/A</v>
      </c>
      <c r="K11" s="1416" t="s">
        <v>284</v>
      </c>
      <c r="L11" s="1786"/>
      <c r="M11" s="44"/>
      <c r="N11" s="43"/>
      <c r="O11" s="1454"/>
      <c r="P11" s="1454"/>
      <c r="Q11" s="1454"/>
      <c r="R11" s="1454"/>
      <c r="S11" s="1454"/>
      <c r="T11" s="1454"/>
      <c r="U11" s="1453"/>
      <c r="V11" s="1453"/>
      <c r="W11" s="1453"/>
      <c r="X11" s="1453"/>
      <c r="Y11" s="26"/>
      <c r="Z11" s="26"/>
    </row>
    <row r="12" spans="1:26" s="6" customFormat="1" ht="21.95" customHeight="1" x14ac:dyDescent="0.15">
      <c r="A12" s="1774"/>
      <c r="B12" s="1778"/>
      <c r="C12" s="1778"/>
      <c r="D12" s="1778"/>
      <c r="E12" s="1779"/>
      <c r="F12" s="1783"/>
      <c r="G12" s="1769"/>
      <c r="H12" s="1413" t="e">
        <f>IF(O13=3,"●","〇")</f>
        <v>#N/A</v>
      </c>
      <c r="I12" s="1417" t="s">
        <v>286</v>
      </c>
      <c r="J12" s="1415" t="e">
        <f>IF(P13=3,"●","〇")</f>
        <v>#N/A</v>
      </c>
      <c r="K12" s="1416" t="s">
        <v>152</v>
      </c>
      <c r="L12" s="1786"/>
      <c r="M12" s="44"/>
      <c r="N12" s="43"/>
      <c r="O12" s="1454"/>
      <c r="P12" s="1454"/>
      <c r="Q12" s="1454"/>
      <c r="R12" s="1454"/>
      <c r="S12" s="1454"/>
      <c r="T12" s="1454"/>
      <c r="U12" s="1453"/>
      <c r="V12" s="1453"/>
      <c r="W12" s="1453"/>
      <c r="X12" s="1453"/>
      <c r="Y12" s="26"/>
      <c r="Z12" s="26"/>
    </row>
    <row r="13" spans="1:26" s="10" customFormat="1" ht="21.95" customHeight="1" x14ac:dyDescent="0.15">
      <c r="A13" s="1775"/>
      <c r="B13" s="1780"/>
      <c r="C13" s="1780"/>
      <c r="D13" s="1780"/>
      <c r="E13" s="1781"/>
      <c r="F13" s="1784"/>
      <c r="G13" s="1770"/>
      <c r="H13" s="1418" t="e">
        <f>IF(O13=4,"●","〇")</f>
        <v>#N/A</v>
      </c>
      <c r="I13" s="1419" t="s">
        <v>153</v>
      </c>
      <c r="J13" s="1420" t="e">
        <f>IF(P13=4,"●","〇")</f>
        <v>#N/A</v>
      </c>
      <c r="K13" s="1421" t="s">
        <v>153</v>
      </c>
      <c r="L13" s="1787"/>
      <c r="M13" s="45"/>
      <c r="N13" s="43"/>
      <c r="O13" s="1454" t="e">
        <f>IF(VLOOKUP(報1!$AR$3,報告書!$B$14:$IE$327,U13)="",0,IF(VLOOKUP(報1!$AR$3,報告書!$B$14:$IE$327,U13)="設定済",1,IF(VLOOKUP(報1!$AR$3,報告書!$B$14:$IE$327,U13)="一部設定済",2,IF(VLOOKUP(報1!$AR$3,報告書!$B$14:$IE$327,U13)="未設定",3,4))))</f>
        <v>#N/A</v>
      </c>
      <c r="P13" s="1454" t="e">
        <f>IF(VLOOKUP(報1!$AR$3,報告書!$B$14:$IE$327,V13)="",0,IF(VLOOKUP(報1!$AR$3,報告書!$B$14:$IE$327,V13)="実施済",1,IF(VLOOKUP(報1!$AR$3,報告書!$B$14:$IE$327,V13)="一部実施済",2,IF(VLOOKUP(報1!$AR$3,報告書!$B$14:$IE$327,V13)="未実施",3,4))))</f>
        <v>#N/A</v>
      </c>
      <c r="Q13" s="1454">
        <v>0</v>
      </c>
      <c r="R13" s="1454">
        <v>0</v>
      </c>
      <c r="S13" s="1454" t="str">
        <f>IFERROR(CHOOSE(Q13,I10,I11,I12,I13),"")</f>
        <v/>
      </c>
      <c r="T13" s="1454" t="str">
        <f>IFERROR(CHOOSE(R13,K10,K11,K12,K13),"")</f>
        <v/>
      </c>
      <c r="U13" s="1458">
        <f>V9+2</f>
        <v>170</v>
      </c>
      <c r="V13" s="1458">
        <f>U13+1</f>
        <v>171</v>
      </c>
      <c r="W13" s="1458">
        <f>V13+1</f>
        <v>172</v>
      </c>
      <c r="X13" s="1458"/>
      <c r="Y13" s="28"/>
      <c r="Z13" s="28"/>
    </row>
    <row r="14" spans="1:26" s="10" customFormat="1" ht="21.95" customHeight="1" x14ac:dyDescent="0.15">
      <c r="A14" s="1773">
        <v>3</v>
      </c>
      <c r="B14" s="1776" t="s">
        <v>290</v>
      </c>
      <c r="C14" s="1776"/>
      <c r="D14" s="1776"/>
      <c r="E14" s="1777"/>
      <c r="F14" s="1782" t="s">
        <v>291</v>
      </c>
      <c r="G14" s="1782" t="s">
        <v>292</v>
      </c>
      <c r="H14" s="1413" t="e">
        <f>IF(O17=1,"●","〇")</f>
        <v>#N/A</v>
      </c>
      <c r="I14" s="1417" t="s">
        <v>278</v>
      </c>
      <c r="J14" s="1415" t="e">
        <f>IF(P17=1,"●","〇")</f>
        <v>#N/A</v>
      </c>
      <c r="K14" s="1416" t="s">
        <v>130</v>
      </c>
      <c r="L14" s="1786" t="e">
        <f>IF(VLOOKUP(報1!$AR$3,報告書!$B$14:$IE$327,W17)="","",VLOOKUP(報1!$AR$3,報告書!$B$14:$IE$327,W17))</f>
        <v>#N/A</v>
      </c>
      <c r="M14" s="45"/>
      <c r="N14" s="43"/>
      <c r="O14" s="1454"/>
      <c r="P14" s="1454"/>
      <c r="Q14" s="1454"/>
      <c r="R14" s="1454"/>
      <c r="S14" s="1454"/>
      <c r="T14" s="1454"/>
      <c r="U14" s="1458"/>
      <c r="V14" s="1458"/>
      <c r="W14" s="1458"/>
      <c r="X14" s="1458"/>
      <c r="Y14" s="28"/>
      <c r="Z14" s="28"/>
    </row>
    <row r="15" spans="1:26" s="10" customFormat="1" ht="21.95" customHeight="1" x14ac:dyDescent="0.15">
      <c r="A15" s="1774"/>
      <c r="B15" s="1778"/>
      <c r="C15" s="1778"/>
      <c r="D15" s="1778"/>
      <c r="E15" s="1779"/>
      <c r="F15" s="1783"/>
      <c r="G15" s="1783"/>
      <c r="H15" s="1413" t="e">
        <f>IF(O17=2,"●","〇")</f>
        <v>#N/A</v>
      </c>
      <c r="I15" s="1417" t="s">
        <v>289</v>
      </c>
      <c r="J15" s="1415" t="e">
        <f>IF(P17=2,"●","〇")</f>
        <v>#N/A</v>
      </c>
      <c r="K15" s="1416" t="s">
        <v>284</v>
      </c>
      <c r="L15" s="1786"/>
      <c r="M15" s="45"/>
      <c r="N15" s="43"/>
      <c r="O15" s="1454"/>
      <c r="P15" s="1454"/>
      <c r="Q15" s="1454"/>
      <c r="R15" s="1454"/>
      <c r="S15" s="1454"/>
      <c r="T15" s="1454"/>
      <c r="U15" s="1458"/>
      <c r="V15" s="1458"/>
      <c r="W15" s="1458"/>
      <c r="X15" s="1458"/>
      <c r="Y15" s="28"/>
      <c r="Z15" s="28"/>
    </row>
    <row r="16" spans="1:26" s="10" customFormat="1" ht="21.95" customHeight="1" x14ac:dyDescent="0.15">
      <c r="A16" s="1774"/>
      <c r="B16" s="1778"/>
      <c r="C16" s="1778"/>
      <c r="D16" s="1778"/>
      <c r="E16" s="1779"/>
      <c r="F16" s="1783"/>
      <c r="G16" s="1783"/>
      <c r="H16" s="1413" t="e">
        <f>IF(O17=3,"●","〇")</f>
        <v>#N/A</v>
      </c>
      <c r="I16" s="1417" t="s">
        <v>286</v>
      </c>
      <c r="J16" s="1415" t="e">
        <f>IF(P17=3,"●","〇")</f>
        <v>#N/A</v>
      </c>
      <c r="K16" s="1416" t="s">
        <v>152</v>
      </c>
      <c r="L16" s="1786"/>
      <c r="M16" s="45"/>
      <c r="N16" s="43"/>
      <c r="O16" s="1454"/>
      <c r="P16" s="1454"/>
      <c r="Q16" s="1454"/>
      <c r="R16" s="1454"/>
      <c r="S16" s="1454"/>
      <c r="T16" s="1454"/>
      <c r="U16" s="1458"/>
      <c r="V16" s="1458"/>
      <c r="W16" s="1458"/>
      <c r="X16" s="1458"/>
      <c r="Y16" s="28"/>
      <c r="Z16" s="28"/>
    </row>
    <row r="17" spans="1:26" s="10" customFormat="1" ht="21.95" customHeight="1" x14ac:dyDescent="0.15">
      <c r="A17" s="1775"/>
      <c r="B17" s="1780"/>
      <c r="C17" s="1780"/>
      <c r="D17" s="1780"/>
      <c r="E17" s="1781"/>
      <c r="F17" s="1784"/>
      <c r="G17" s="1784"/>
      <c r="H17" s="1418" t="e">
        <f>IF(O17=4,"●","〇")</f>
        <v>#N/A</v>
      </c>
      <c r="I17" s="1419" t="s">
        <v>153</v>
      </c>
      <c r="J17" s="1420" t="e">
        <f>IF(P17=4,"●","〇")</f>
        <v>#N/A</v>
      </c>
      <c r="K17" s="1421" t="s">
        <v>153</v>
      </c>
      <c r="L17" s="1787"/>
      <c r="M17" s="44"/>
      <c r="N17" s="28"/>
      <c r="O17" s="1454" t="e">
        <f>IF(VLOOKUP(報1!$AR$3,報告書!$B$14:$IE$327,U17)="",0,IF(VLOOKUP(報1!$AR$3,報告書!$B$14:$IE$327,U17)="設定済",1,IF(VLOOKUP(報1!$AR$3,報告書!$B$14:$IE$327,U17)="一部設定済",2,IF(VLOOKUP(報1!$AR$3,報告書!$B$14:$IE$327,U17)="未設定",3,4))))</f>
        <v>#N/A</v>
      </c>
      <c r="P17" s="1454" t="e">
        <f>IF(VLOOKUP(報1!$AR$3,報告書!$B$14:$IE$327,V17)="",0,IF(VLOOKUP(報1!$AR$3,報告書!$B$14:$IE$327,V17)="実施済",1,IF(VLOOKUP(報1!$AR$3,報告書!$B$14:$IE$327,V17)="一部実施済",2,IF(VLOOKUP(報1!$AR$3,報告書!$B$14:$IE$327,V17)="未実施",3,4))))</f>
        <v>#N/A</v>
      </c>
      <c r="Q17" s="1454">
        <v>0</v>
      </c>
      <c r="R17" s="1454">
        <v>0</v>
      </c>
      <c r="S17" s="1454" t="str">
        <f>IFERROR(CHOOSE(Q17,I14,I15,I16,I17),"")</f>
        <v/>
      </c>
      <c r="T17" s="1454" t="str">
        <f>IFERROR(CHOOSE(R17,K14,K15,K16,K17),"")</f>
        <v/>
      </c>
      <c r="U17" s="1458">
        <f>V13+2</f>
        <v>173</v>
      </c>
      <c r="V17" s="1458">
        <f>U17+1</f>
        <v>174</v>
      </c>
      <c r="W17" s="1458">
        <f>V17+1</f>
        <v>175</v>
      </c>
      <c r="X17" s="1458"/>
      <c r="Y17" s="28"/>
      <c r="Z17" s="28"/>
    </row>
    <row r="18" spans="1:26" s="10" customFormat="1" ht="21.95" customHeight="1" x14ac:dyDescent="0.15">
      <c r="A18" s="1788">
        <v>4</v>
      </c>
      <c r="B18" s="1776" t="s">
        <v>293</v>
      </c>
      <c r="C18" s="1776"/>
      <c r="D18" s="1776"/>
      <c r="E18" s="1777"/>
      <c r="F18" s="1782" t="s">
        <v>294</v>
      </c>
      <c r="G18" s="1782" t="s">
        <v>295</v>
      </c>
      <c r="H18" s="1413" t="e">
        <f>IF(O21=1,"●","〇")</f>
        <v>#N/A</v>
      </c>
      <c r="I18" s="1417" t="s">
        <v>278</v>
      </c>
      <c r="J18" s="1415" t="e">
        <f>IF(P21=1,"●","〇")</f>
        <v>#N/A</v>
      </c>
      <c r="K18" s="1416" t="s">
        <v>130</v>
      </c>
      <c r="L18" s="1786" t="e">
        <f>IF(VLOOKUP(報1!$AR$3,報告書!$B$14:$IE$327,W21)="","",VLOOKUP(報1!$AR$3,報告書!$B$14:$IE$327,W21))</f>
        <v>#N/A</v>
      </c>
      <c r="M18" s="44"/>
      <c r="N18" s="28"/>
      <c r="O18" s="1454"/>
      <c r="P18" s="1454"/>
      <c r="Q18" s="1454"/>
      <c r="R18" s="1454"/>
      <c r="S18" s="1454"/>
      <c r="T18" s="1454"/>
      <c r="U18" s="1458"/>
      <c r="V18" s="1458"/>
      <c r="W18" s="1458"/>
      <c r="X18" s="1458"/>
      <c r="Y18" s="28"/>
      <c r="Z18" s="28"/>
    </row>
    <row r="19" spans="1:26" s="10" customFormat="1" ht="21.95" customHeight="1" x14ac:dyDescent="0.15">
      <c r="A19" s="1757"/>
      <c r="B19" s="1778"/>
      <c r="C19" s="1778"/>
      <c r="D19" s="1778"/>
      <c r="E19" s="1779"/>
      <c r="F19" s="1783"/>
      <c r="G19" s="1783"/>
      <c r="H19" s="1413" t="e">
        <f>IF(O21=2,"●","〇")</f>
        <v>#N/A</v>
      </c>
      <c r="I19" s="1417" t="s">
        <v>289</v>
      </c>
      <c r="J19" s="1415" t="e">
        <f>IF(P21=2,"●","〇")</f>
        <v>#N/A</v>
      </c>
      <c r="K19" s="1416" t="s">
        <v>284</v>
      </c>
      <c r="L19" s="1786"/>
      <c r="M19" s="44"/>
      <c r="N19" s="28"/>
      <c r="O19" s="1454"/>
      <c r="P19" s="1454"/>
      <c r="Q19" s="1454"/>
      <c r="R19" s="1454"/>
      <c r="S19" s="1454"/>
      <c r="T19" s="1454"/>
      <c r="U19" s="1458"/>
      <c r="V19" s="1458"/>
      <c r="W19" s="1458"/>
      <c r="X19" s="1458"/>
      <c r="Y19" s="28"/>
      <c r="Z19" s="28"/>
    </row>
    <row r="20" spans="1:26" s="10" customFormat="1" ht="21.95" customHeight="1" x14ac:dyDescent="0.15">
      <c r="A20" s="1757"/>
      <c r="B20" s="1778"/>
      <c r="C20" s="1778"/>
      <c r="D20" s="1778"/>
      <c r="E20" s="1779"/>
      <c r="F20" s="1783"/>
      <c r="G20" s="1783"/>
      <c r="H20" s="1413" t="e">
        <f>IF(O21=3,"●","〇")</f>
        <v>#N/A</v>
      </c>
      <c r="I20" s="1417" t="s">
        <v>286</v>
      </c>
      <c r="J20" s="1415" t="e">
        <f>IF(P21=3,"●","〇")</f>
        <v>#N/A</v>
      </c>
      <c r="K20" s="1416" t="s">
        <v>152</v>
      </c>
      <c r="L20" s="1786"/>
      <c r="M20" s="44"/>
      <c r="N20" s="28"/>
      <c r="O20" s="1454"/>
      <c r="P20" s="1454"/>
      <c r="Q20" s="1454"/>
      <c r="R20" s="1454"/>
      <c r="S20" s="1454"/>
      <c r="T20" s="1454"/>
      <c r="U20" s="1458"/>
      <c r="V20" s="1458"/>
      <c r="W20" s="1458"/>
      <c r="X20" s="1458"/>
      <c r="Y20" s="28"/>
      <c r="Z20" s="28"/>
    </row>
    <row r="21" spans="1:26" s="10" customFormat="1" ht="21.95" customHeight="1" x14ac:dyDescent="0.15">
      <c r="A21" s="1758"/>
      <c r="B21" s="1780"/>
      <c r="C21" s="1780"/>
      <c r="D21" s="1780"/>
      <c r="E21" s="1781"/>
      <c r="F21" s="1784"/>
      <c r="G21" s="1784"/>
      <c r="H21" s="1418" t="e">
        <f>IF(O21=4,"●","〇")</f>
        <v>#N/A</v>
      </c>
      <c r="I21" s="1419" t="s">
        <v>153</v>
      </c>
      <c r="J21" s="1420" t="e">
        <f>IF(P21=4,"●","〇")</f>
        <v>#N/A</v>
      </c>
      <c r="K21" s="1421" t="s">
        <v>153</v>
      </c>
      <c r="L21" s="1787"/>
      <c r="M21" s="44"/>
      <c r="N21" s="28"/>
      <c r="O21" s="1454" t="e">
        <f>IF(VLOOKUP(報1!$AR$3,報告書!$B$14:$IE$327,U21)="",0,IF(VLOOKUP(報1!$AR$3,報告書!$B$14:$IE$327,U21)="設定済",1,IF(VLOOKUP(報1!$AR$3,報告書!$B$14:$IE$327,U21)="一部設定済",2,IF(VLOOKUP(報1!$AR$3,報告書!$B$14:$IE$327,U21)="未設定",3,4))))</f>
        <v>#N/A</v>
      </c>
      <c r="P21" s="1454" t="e">
        <f>IF(VLOOKUP(報1!$AR$3,報告書!$B$14:$IE$327,V21)="",0,IF(VLOOKUP(報1!$AR$3,報告書!$B$14:$IE$327,V21)="実施済",1,IF(VLOOKUP(報1!$AR$3,報告書!$B$14:$IE$327,V21)="一部実施済",2,IF(VLOOKUP(報1!$AR$3,報告書!$B$14:$IE$327,V21)="未実施",3,4))))</f>
        <v>#N/A</v>
      </c>
      <c r="Q21" s="1454">
        <v>0</v>
      </c>
      <c r="R21" s="1454">
        <v>0</v>
      </c>
      <c r="S21" s="1454" t="str">
        <f>IFERROR(CHOOSE(Q21,I18,I19,I20,I21),"")</f>
        <v/>
      </c>
      <c r="T21" s="1454" t="str">
        <f>IFERROR(CHOOSE(R21,K18,K19,K20,K21),"")</f>
        <v/>
      </c>
      <c r="U21" s="1458">
        <f>V17+2</f>
        <v>176</v>
      </c>
      <c r="V21" s="1458">
        <f>U21+1</f>
        <v>177</v>
      </c>
      <c r="W21" s="1458">
        <f>V21+1</f>
        <v>178</v>
      </c>
      <c r="X21" s="1458"/>
      <c r="Y21" s="28"/>
      <c r="Z21" s="28"/>
    </row>
    <row r="22" spans="1:26" s="10" customFormat="1" ht="21.95" customHeight="1" x14ac:dyDescent="0.15">
      <c r="A22" s="1773">
        <v>5</v>
      </c>
      <c r="B22" s="1776" t="s">
        <v>296</v>
      </c>
      <c r="C22" s="1776"/>
      <c r="D22" s="1776"/>
      <c r="E22" s="1777"/>
      <c r="F22" s="1782" t="s">
        <v>297</v>
      </c>
      <c r="G22" s="1782" t="s">
        <v>298</v>
      </c>
      <c r="H22" s="1413" t="e">
        <f>IF(O25=1,"●","〇")</f>
        <v>#N/A</v>
      </c>
      <c r="I22" s="1417" t="s">
        <v>278</v>
      </c>
      <c r="J22" s="1415" t="e">
        <f>IF(P25=1,"●","〇")</f>
        <v>#N/A</v>
      </c>
      <c r="K22" s="1416" t="s">
        <v>130</v>
      </c>
      <c r="L22" s="1786" t="e">
        <f>IF(VLOOKUP(報1!$AR$3,報告書!$B$14:$IE$327,W25)="","",VLOOKUP(報1!$AR$3,報告書!$B$14:$IE$327,W25))</f>
        <v>#N/A</v>
      </c>
      <c r="M22" s="44"/>
      <c r="N22" s="28"/>
      <c r="O22" s="1454"/>
      <c r="P22" s="1454"/>
      <c r="Q22" s="1454"/>
      <c r="R22" s="1454"/>
      <c r="S22" s="1454"/>
      <c r="T22" s="1454"/>
      <c r="U22" s="1458"/>
      <c r="V22" s="1458"/>
      <c r="W22" s="1458"/>
      <c r="X22" s="1458"/>
      <c r="Y22" s="28"/>
      <c r="Z22" s="28"/>
    </row>
    <row r="23" spans="1:26" s="10" customFormat="1" ht="21.95" customHeight="1" x14ac:dyDescent="0.15">
      <c r="A23" s="1774"/>
      <c r="B23" s="1778"/>
      <c r="C23" s="1778"/>
      <c r="D23" s="1778"/>
      <c r="E23" s="1779"/>
      <c r="F23" s="1783"/>
      <c r="G23" s="1783"/>
      <c r="H23" s="1413" t="e">
        <f>IF(O25=2,"●","〇")</f>
        <v>#N/A</v>
      </c>
      <c r="I23" s="1417" t="s">
        <v>289</v>
      </c>
      <c r="J23" s="1415" t="e">
        <f>IF(P25=2,"●","〇")</f>
        <v>#N/A</v>
      </c>
      <c r="K23" s="1416" t="s">
        <v>284</v>
      </c>
      <c r="L23" s="1786"/>
      <c r="M23" s="44"/>
      <c r="N23" s="28"/>
      <c r="O23" s="1454"/>
      <c r="P23" s="1454"/>
      <c r="Q23" s="1454"/>
      <c r="R23" s="1454"/>
      <c r="S23" s="1454"/>
      <c r="T23" s="1454"/>
      <c r="U23" s="1458"/>
      <c r="V23" s="1458"/>
      <c r="W23" s="1458"/>
      <c r="X23" s="1458"/>
      <c r="Y23" s="28"/>
      <c r="Z23" s="28"/>
    </row>
    <row r="24" spans="1:26" s="10" customFormat="1" ht="21.95" customHeight="1" x14ac:dyDescent="0.15">
      <c r="A24" s="1774"/>
      <c r="B24" s="1778"/>
      <c r="C24" s="1778"/>
      <c r="D24" s="1778"/>
      <c r="E24" s="1779"/>
      <c r="F24" s="1783"/>
      <c r="G24" s="1783"/>
      <c r="H24" s="1413" t="e">
        <f>IF(O25=3,"●","〇")</f>
        <v>#N/A</v>
      </c>
      <c r="I24" s="1417" t="s">
        <v>286</v>
      </c>
      <c r="J24" s="1415" t="e">
        <f>IF(P25=3,"●","〇")</f>
        <v>#N/A</v>
      </c>
      <c r="K24" s="1416" t="s">
        <v>152</v>
      </c>
      <c r="L24" s="1786"/>
      <c r="M24" s="44"/>
      <c r="N24" s="28"/>
      <c r="O24" s="1454"/>
      <c r="P24" s="1454"/>
      <c r="Q24" s="1454"/>
      <c r="R24" s="1454"/>
      <c r="S24" s="1454"/>
      <c r="T24" s="1454"/>
      <c r="U24" s="1458"/>
      <c r="V24" s="1458"/>
      <c r="W24" s="1458"/>
      <c r="X24" s="1458"/>
      <c r="Y24" s="28"/>
      <c r="Z24" s="28"/>
    </row>
    <row r="25" spans="1:26" s="10" customFormat="1" ht="21.95" customHeight="1" x14ac:dyDescent="0.15">
      <c r="A25" s="1775"/>
      <c r="B25" s="1780"/>
      <c r="C25" s="1780"/>
      <c r="D25" s="1780"/>
      <c r="E25" s="1781"/>
      <c r="F25" s="1784"/>
      <c r="G25" s="1784"/>
      <c r="H25" s="1418" t="e">
        <f>IF(O25=4,"●","〇")</f>
        <v>#N/A</v>
      </c>
      <c r="I25" s="1419" t="s">
        <v>153</v>
      </c>
      <c r="J25" s="1420" t="e">
        <f>IF(P25=4,"●","〇")</f>
        <v>#N/A</v>
      </c>
      <c r="K25" s="1421" t="s">
        <v>153</v>
      </c>
      <c r="L25" s="1787"/>
      <c r="M25" s="44"/>
      <c r="N25" s="28"/>
      <c r="O25" s="1454" t="e">
        <f>IF(VLOOKUP(報1!$AR$3,報告書!$B$14:$IE$327,U25)="",0,IF(VLOOKUP(報1!$AR$3,報告書!$B$14:$IE$327,U25)="設定済",1,IF(VLOOKUP(報1!$AR$3,報告書!$B$14:$IE$327,U25)="一部設定済",2,IF(VLOOKUP(報1!$AR$3,報告書!$B$14:$IE$327,U25)="未設定",3,4))))</f>
        <v>#N/A</v>
      </c>
      <c r="P25" s="1454" t="e">
        <f>IF(VLOOKUP(報1!$AR$3,報告書!$B$14:$IE$327,V25)="",0,IF(VLOOKUP(報1!$AR$3,報告書!$B$14:$IE$327,V25)="実施済",1,IF(VLOOKUP(報1!$AR$3,報告書!$B$14:$IE$327,V25)="一部実施済",2,IF(VLOOKUP(報1!$AR$3,報告書!$B$14:$IE$327,V25)="未実施",3,4))))</f>
        <v>#N/A</v>
      </c>
      <c r="Q25" s="1454">
        <v>0</v>
      </c>
      <c r="R25" s="1454">
        <v>0</v>
      </c>
      <c r="S25" s="1454" t="str">
        <f>IFERROR(CHOOSE(Q25,I22,I23,I24,I25),"")</f>
        <v/>
      </c>
      <c r="T25" s="1454" t="str">
        <f>IFERROR(CHOOSE(R25,K22,K23,K24,K25),"")</f>
        <v/>
      </c>
      <c r="U25" s="1458">
        <f>V21+2</f>
        <v>179</v>
      </c>
      <c r="V25" s="1458">
        <f>U25+1</f>
        <v>180</v>
      </c>
      <c r="W25" s="1458">
        <f>V25+1</f>
        <v>181</v>
      </c>
      <c r="X25" s="1458"/>
      <c r="Y25" s="28"/>
      <c r="Z25" s="28"/>
    </row>
    <row r="26" spans="1:26" s="10" customFormat="1" ht="21.95" customHeight="1" x14ac:dyDescent="0.15">
      <c r="A26" s="1773">
        <v>6</v>
      </c>
      <c r="B26" s="1776" t="s">
        <v>299</v>
      </c>
      <c r="C26" s="1776"/>
      <c r="D26" s="1776"/>
      <c r="E26" s="1777"/>
      <c r="F26" s="1782" t="s">
        <v>300</v>
      </c>
      <c r="G26" s="1783" t="s">
        <v>301</v>
      </c>
      <c r="H26" s="1413" t="e">
        <f>IF(O29=1,"●","〇")</f>
        <v>#N/A</v>
      </c>
      <c r="I26" s="1417" t="s">
        <v>278</v>
      </c>
      <c r="J26" s="1415" t="e">
        <f>IF(P29=1,"●","〇")</f>
        <v>#N/A</v>
      </c>
      <c r="K26" s="1416" t="s">
        <v>130</v>
      </c>
      <c r="L26" s="1786" t="e">
        <f>IF(VLOOKUP(報1!$AR$3,報告書!$B$14:$IE$327,W29)="","",VLOOKUP(報1!$AR$3,報告書!$B$14:$IE$327,W29))</f>
        <v>#N/A</v>
      </c>
      <c r="M26" s="44"/>
      <c r="N26" s="28"/>
      <c r="O26" s="1454"/>
      <c r="P26" s="1454"/>
      <c r="Q26" s="1454"/>
      <c r="R26" s="1454"/>
      <c r="S26" s="1454"/>
      <c r="T26" s="1454"/>
      <c r="U26" s="1458"/>
      <c r="V26" s="1458"/>
      <c r="W26" s="1458"/>
      <c r="X26" s="1458"/>
      <c r="Y26" s="28"/>
      <c r="Z26" s="28"/>
    </row>
    <row r="27" spans="1:26" s="10" customFormat="1" ht="21.95" customHeight="1" x14ac:dyDescent="0.15">
      <c r="A27" s="1774"/>
      <c r="B27" s="1778"/>
      <c r="C27" s="1778"/>
      <c r="D27" s="1778"/>
      <c r="E27" s="1779"/>
      <c r="F27" s="1783"/>
      <c r="G27" s="1783"/>
      <c r="H27" s="1413" t="e">
        <f>IF(O29=2,"●","〇")</f>
        <v>#N/A</v>
      </c>
      <c r="I27" s="1417" t="s">
        <v>289</v>
      </c>
      <c r="J27" s="1415" t="e">
        <f>IF(P29=2,"●","〇")</f>
        <v>#N/A</v>
      </c>
      <c r="K27" s="1416" t="s">
        <v>284</v>
      </c>
      <c r="L27" s="1786"/>
      <c r="M27" s="44"/>
      <c r="N27" s="28"/>
      <c r="O27" s="1454"/>
      <c r="P27" s="1454"/>
      <c r="Q27" s="1454"/>
      <c r="R27" s="1454"/>
      <c r="S27" s="1454"/>
      <c r="T27" s="1454"/>
      <c r="U27" s="1458"/>
      <c r="V27" s="1458"/>
      <c r="W27" s="1458"/>
      <c r="X27" s="1458"/>
      <c r="Y27" s="28"/>
      <c r="Z27" s="28"/>
    </row>
    <row r="28" spans="1:26" s="10" customFormat="1" ht="21.95" customHeight="1" x14ac:dyDescent="0.15">
      <c r="A28" s="1774"/>
      <c r="B28" s="1778"/>
      <c r="C28" s="1778"/>
      <c r="D28" s="1778"/>
      <c r="E28" s="1779"/>
      <c r="F28" s="1783"/>
      <c r="G28" s="1783"/>
      <c r="H28" s="1413" t="e">
        <f>IF(O29=3,"●","〇")</f>
        <v>#N/A</v>
      </c>
      <c r="I28" s="1417" t="s">
        <v>286</v>
      </c>
      <c r="J28" s="1415" t="e">
        <f>IF(P29=3,"●","〇")</f>
        <v>#N/A</v>
      </c>
      <c r="K28" s="1416" t="s">
        <v>152</v>
      </c>
      <c r="L28" s="1786"/>
      <c r="M28" s="44"/>
      <c r="N28" s="28"/>
      <c r="O28" s="1454"/>
      <c r="P28" s="1454"/>
      <c r="Q28" s="1454"/>
      <c r="R28" s="1454"/>
      <c r="S28" s="1454"/>
      <c r="T28" s="1454"/>
      <c r="U28" s="1458"/>
      <c r="V28" s="1458"/>
      <c r="W28" s="1458"/>
      <c r="X28" s="1458"/>
      <c r="Y28" s="28"/>
      <c r="Z28" s="28"/>
    </row>
    <row r="29" spans="1:26" s="10" customFormat="1" ht="21.95" customHeight="1" x14ac:dyDescent="0.15">
      <c r="A29" s="1775"/>
      <c r="B29" s="1780"/>
      <c r="C29" s="1780"/>
      <c r="D29" s="1780"/>
      <c r="E29" s="1781"/>
      <c r="F29" s="1784"/>
      <c r="G29" s="1784"/>
      <c r="H29" s="1418" t="e">
        <f>IF(O29=4,"●","〇")</f>
        <v>#N/A</v>
      </c>
      <c r="I29" s="1419" t="s">
        <v>153</v>
      </c>
      <c r="J29" s="1420" t="e">
        <f>IF(P29=4,"●","〇")</f>
        <v>#N/A</v>
      </c>
      <c r="K29" s="1421" t="s">
        <v>153</v>
      </c>
      <c r="L29" s="1787"/>
      <c r="M29" s="44"/>
      <c r="N29" s="28"/>
      <c r="O29" s="1454" t="e">
        <f>IF(VLOOKUP(報1!$AR$3,報告書!$B$14:$IE$327,U29)="",0,IF(VLOOKUP(報1!$AR$3,報告書!$B$14:$IE$327,U29)="設定済",1,IF(VLOOKUP(報1!$AR$3,報告書!$B$14:$IE$327,U29)="一部設定済",2,IF(VLOOKUP(報1!$AR$3,報告書!$B$14:$IE$327,U29)="未設定",3,4))))</f>
        <v>#N/A</v>
      </c>
      <c r="P29" s="1454" t="e">
        <f>IF(VLOOKUP(報1!$AR$3,報告書!$B$14:$IE$327,V29)="",0,IF(VLOOKUP(報1!$AR$3,報告書!$B$14:$IE$327,V29)="実施済",1,IF(VLOOKUP(報1!$AR$3,報告書!$B$14:$IE$327,V29)="一部実施済",2,IF(VLOOKUP(報1!$AR$3,報告書!$B$14:$IE$327,V29)="未実施",3,4))))</f>
        <v>#N/A</v>
      </c>
      <c r="Q29" s="1454">
        <v>0</v>
      </c>
      <c r="R29" s="1454">
        <v>0</v>
      </c>
      <c r="S29" s="1454" t="str">
        <f>IFERROR(CHOOSE(Q29,I26,I27,I28,I29),"")</f>
        <v/>
      </c>
      <c r="T29" s="1454" t="str">
        <f>IFERROR(CHOOSE(R29,K26,K27,K28,K29),"")</f>
        <v/>
      </c>
      <c r="U29" s="1458">
        <f>V25+2</f>
        <v>182</v>
      </c>
      <c r="V29" s="1458">
        <f>U29+1</f>
        <v>183</v>
      </c>
      <c r="W29" s="1458">
        <f>V29+1</f>
        <v>184</v>
      </c>
      <c r="X29" s="1458"/>
      <c r="Y29" s="28"/>
      <c r="Z29" s="28"/>
    </row>
    <row r="30" spans="1:26" s="10" customFormat="1" ht="21.95" customHeight="1" x14ac:dyDescent="0.15">
      <c r="A30" s="1788">
        <v>7</v>
      </c>
      <c r="B30" s="1776" t="s">
        <v>302</v>
      </c>
      <c r="C30" s="1776"/>
      <c r="D30" s="1776"/>
      <c r="E30" s="1777"/>
      <c r="F30" s="1782" t="s">
        <v>303</v>
      </c>
      <c r="G30" s="1783" t="s">
        <v>304</v>
      </c>
      <c r="H30" s="1413" t="e">
        <f>IF($O$33=1,"●","〇")</f>
        <v>#N/A</v>
      </c>
      <c r="I30" s="1417" t="s">
        <v>278</v>
      </c>
      <c r="J30" s="1415" t="e">
        <f>IF($P$33=1,"●","〇")</f>
        <v>#N/A</v>
      </c>
      <c r="K30" s="1416" t="s">
        <v>130</v>
      </c>
      <c r="L30" s="1786" t="e">
        <f>IF(VLOOKUP(報1!$AR$3,報告書!$B$14:$IE$327,W33)="","",VLOOKUP(報1!$AR$3,報告書!$B$14:$IE$327,W33))</f>
        <v>#N/A</v>
      </c>
      <c r="M30" s="44"/>
      <c r="N30" s="43"/>
      <c r="O30" s="1454"/>
      <c r="P30" s="1454"/>
      <c r="Q30" s="1454"/>
      <c r="R30" s="1454"/>
      <c r="S30" s="1454"/>
      <c r="T30" s="1454"/>
      <c r="U30" s="1458"/>
      <c r="V30" s="1458"/>
      <c r="W30" s="1458"/>
      <c r="X30" s="1458"/>
      <c r="Y30" s="28"/>
      <c r="Z30" s="28"/>
    </row>
    <row r="31" spans="1:26" s="10" customFormat="1" ht="21.95" customHeight="1" x14ac:dyDescent="0.15">
      <c r="A31" s="1757"/>
      <c r="B31" s="1778"/>
      <c r="C31" s="1778"/>
      <c r="D31" s="1778"/>
      <c r="E31" s="1779"/>
      <c r="F31" s="1783"/>
      <c r="G31" s="1783"/>
      <c r="H31" s="1413" t="e">
        <f>IF($O$33=2,"●","〇")</f>
        <v>#N/A</v>
      </c>
      <c r="I31" s="1417" t="s">
        <v>289</v>
      </c>
      <c r="J31" s="1415" t="e">
        <f>IF($P$33=2,"●","〇")</f>
        <v>#N/A</v>
      </c>
      <c r="K31" s="1416" t="s">
        <v>284</v>
      </c>
      <c r="L31" s="1786"/>
      <c r="M31" s="44"/>
      <c r="N31" s="43"/>
      <c r="O31" s="1454"/>
      <c r="P31" s="1454"/>
      <c r="Q31" s="1454"/>
      <c r="R31" s="1454"/>
      <c r="S31" s="1454"/>
      <c r="T31" s="1454"/>
      <c r="U31" s="1458"/>
      <c r="V31" s="1458"/>
      <c r="W31" s="1458"/>
      <c r="X31" s="1458"/>
      <c r="Y31" s="28"/>
      <c r="Z31" s="28"/>
    </row>
    <row r="32" spans="1:26" s="10" customFormat="1" ht="21.95" customHeight="1" x14ac:dyDescent="0.15">
      <c r="A32" s="1757"/>
      <c r="B32" s="1778"/>
      <c r="C32" s="1778"/>
      <c r="D32" s="1778"/>
      <c r="E32" s="1779"/>
      <c r="F32" s="1783"/>
      <c r="G32" s="1783"/>
      <c r="H32" s="1413" t="e">
        <f>IF($O$33=3,"●","〇")</f>
        <v>#N/A</v>
      </c>
      <c r="I32" s="1417" t="s">
        <v>286</v>
      </c>
      <c r="J32" s="1415" t="e">
        <f>IF($O$33=3,"●","〇")</f>
        <v>#N/A</v>
      </c>
      <c r="K32" s="1416" t="s">
        <v>152</v>
      </c>
      <c r="L32" s="1786"/>
      <c r="M32" s="44"/>
      <c r="N32" s="43"/>
      <c r="O32" s="1454"/>
      <c r="P32" s="1454"/>
      <c r="Q32" s="1454"/>
      <c r="R32" s="1454"/>
      <c r="S32" s="1454"/>
      <c r="T32" s="1454"/>
      <c r="U32" s="1458"/>
      <c r="V32" s="1458"/>
      <c r="W32" s="1458"/>
      <c r="X32" s="1458"/>
      <c r="Y32" s="28"/>
      <c r="Z32" s="28"/>
    </row>
    <row r="33" spans="1:26" s="10" customFormat="1" ht="21.95" customHeight="1" x14ac:dyDescent="0.15">
      <c r="A33" s="1758"/>
      <c r="B33" s="1780"/>
      <c r="C33" s="1780"/>
      <c r="D33" s="1780"/>
      <c r="E33" s="1781"/>
      <c r="F33" s="1784"/>
      <c r="G33" s="1784"/>
      <c r="H33" s="1418" t="e">
        <f>IF($O$33=4,"●","〇")</f>
        <v>#N/A</v>
      </c>
      <c r="I33" s="1419" t="s">
        <v>153</v>
      </c>
      <c r="J33" s="1420" t="e">
        <f>IF($P$33=4,"●","〇")</f>
        <v>#N/A</v>
      </c>
      <c r="K33" s="1421" t="s">
        <v>153</v>
      </c>
      <c r="L33" s="1787"/>
      <c r="M33" s="44"/>
      <c r="N33" s="43"/>
      <c r="O33" s="1454" t="e">
        <f>IF(VLOOKUP(報1!$AR$3,報告書!$B$14:$IE$327,U33)="",0,IF(VLOOKUP(報1!$AR$3,報告書!$B$14:$IE$327,U33)="設定済",1,IF(VLOOKUP(報1!$AR$3,報告書!$B$14:$IE$327,U33)="一部設定済",2,IF(VLOOKUP(報1!$AR$3,報告書!$B$14:$IE$327,U33)="未設定",3,4))))</f>
        <v>#N/A</v>
      </c>
      <c r="P33" s="1454" t="e">
        <f>IF(VLOOKUP(報1!$AR$3,報告書!$B$14:$IE$327,V33)="",0,IF(VLOOKUP(報1!$AR$3,報告書!$B$14:$IE$327,V33)="実施済",1,IF(VLOOKUP(報1!$AR$3,報告書!$B$14:$IE$327,V33)="一部実施済",2,IF(VLOOKUP(報1!$AR$3,報告書!$B$14:$IE$327,V33)="未実施",3,4))))</f>
        <v>#N/A</v>
      </c>
      <c r="Q33" s="1454">
        <v>0</v>
      </c>
      <c r="R33" s="1454">
        <v>0</v>
      </c>
      <c r="S33" s="1454" t="str">
        <f>IFERROR(CHOOSE(Q33,I30,I31,I32,I33),"")</f>
        <v/>
      </c>
      <c r="T33" s="1454" t="str">
        <f>IFERROR(CHOOSE(R33,K30,K31,K32,K33),"")</f>
        <v/>
      </c>
      <c r="U33" s="1458">
        <f>V29+2</f>
        <v>185</v>
      </c>
      <c r="V33" s="1458">
        <f>U33+1</f>
        <v>186</v>
      </c>
      <c r="W33" s="1458">
        <f>V33+1</f>
        <v>187</v>
      </c>
      <c r="X33" s="1458"/>
      <c r="Y33" s="28"/>
      <c r="Z33" s="28"/>
    </row>
    <row r="34" spans="1:26" s="10" customFormat="1" ht="21.95" customHeight="1" x14ac:dyDescent="0.15">
      <c r="A34" s="1789">
        <v>8</v>
      </c>
      <c r="B34" s="1792" t="s">
        <v>305</v>
      </c>
      <c r="C34" s="1793"/>
      <c r="D34" s="1793"/>
      <c r="E34" s="1794"/>
      <c r="F34" s="1801" t="s">
        <v>306</v>
      </c>
      <c r="G34" s="1783" t="s">
        <v>307</v>
      </c>
      <c r="H34" s="1413" t="e">
        <f>IF(O37=1,"●","〇")</f>
        <v>#N/A</v>
      </c>
      <c r="I34" s="1417" t="s">
        <v>278</v>
      </c>
      <c r="J34" s="1415" t="e">
        <f>IF(P37=1,"●","〇")</f>
        <v>#N/A</v>
      </c>
      <c r="K34" s="1416" t="s">
        <v>130</v>
      </c>
      <c r="L34" s="1786" t="e">
        <f>IF(VLOOKUP(報1!$AR$3,報告書!$B$14:$IE$327,W37)="","",VLOOKUP(報1!$AR$3,報告書!$B$14:$IE$327,W37))</f>
        <v>#N/A</v>
      </c>
      <c r="M34" s="44"/>
      <c r="N34" s="28"/>
      <c r="O34" s="1454"/>
      <c r="P34" s="1454"/>
      <c r="Q34" s="1454"/>
      <c r="R34" s="1454"/>
      <c r="S34" s="1454"/>
      <c r="T34" s="1454"/>
      <c r="U34" s="1458"/>
      <c r="V34" s="1458"/>
      <c r="W34" s="1458"/>
      <c r="X34" s="1458"/>
      <c r="Y34" s="28"/>
      <c r="Z34" s="28"/>
    </row>
    <row r="35" spans="1:26" s="10" customFormat="1" ht="21.95" customHeight="1" x14ac:dyDescent="0.15">
      <c r="A35" s="1790"/>
      <c r="B35" s="1795"/>
      <c r="C35" s="1796"/>
      <c r="D35" s="1796"/>
      <c r="E35" s="1797"/>
      <c r="F35" s="1802"/>
      <c r="G35" s="1783"/>
      <c r="H35" s="1413" t="e">
        <f>IF(O37=2,"●","〇")</f>
        <v>#N/A</v>
      </c>
      <c r="I35" s="1417" t="s">
        <v>289</v>
      </c>
      <c r="J35" s="1415" t="e">
        <f>IF(P37=2,"●","〇")</f>
        <v>#N/A</v>
      </c>
      <c r="K35" s="1416" t="s">
        <v>284</v>
      </c>
      <c r="L35" s="1786"/>
      <c r="M35" s="44"/>
      <c r="N35" s="28"/>
      <c r="O35" s="1454"/>
      <c r="P35" s="1454"/>
      <c r="Q35" s="1454"/>
      <c r="R35" s="1454"/>
      <c r="S35" s="1454"/>
      <c r="T35" s="1454"/>
      <c r="U35" s="1458"/>
      <c r="V35" s="1458"/>
      <c r="W35" s="1458"/>
      <c r="X35" s="1458"/>
      <c r="Y35" s="28"/>
      <c r="Z35" s="28"/>
    </row>
    <row r="36" spans="1:26" s="10" customFormat="1" ht="21.95" customHeight="1" x14ac:dyDescent="0.15">
      <c r="A36" s="1790"/>
      <c r="B36" s="1795"/>
      <c r="C36" s="1796"/>
      <c r="D36" s="1796"/>
      <c r="E36" s="1797"/>
      <c r="F36" s="1802"/>
      <c r="G36" s="1783"/>
      <c r="H36" s="1413" t="e">
        <f>IF(O37=3,"●","〇")</f>
        <v>#N/A</v>
      </c>
      <c r="I36" s="1417" t="s">
        <v>286</v>
      </c>
      <c r="J36" s="1415" t="e">
        <f>IF(P37=3,"●","〇")</f>
        <v>#N/A</v>
      </c>
      <c r="K36" s="1416" t="s">
        <v>152</v>
      </c>
      <c r="L36" s="1786"/>
      <c r="M36" s="44"/>
      <c r="N36" s="28"/>
      <c r="O36" s="1454"/>
      <c r="P36" s="1454"/>
      <c r="Q36" s="1454"/>
      <c r="R36" s="1454"/>
      <c r="S36" s="1454"/>
      <c r="T36" s="1454"/>
      <c r="U36" s="1458"/>
      <c r="V36" s="1458"/>
      <c r="W36" s="1458"/>
      <c r="X36" s="1458"/>
      <c r="Y36" s="28"/>
      <c r="Z36" s="28"/>
    </row>
    <row r="37" spans="1:26" s="10" customFormat="1" ht="21.95" customHeight="1" x14ac:dyDescent="0.15">
      <c r="A37" s="1791"/>
      <c r="B37" s="1798"/>
      <c r="C37" s="1799"/>
      <c r="D37" s="1799"/>
      <c r="E37" s="1800"/>
      <c r="F37" s="1803"/>
      <c r="G37" s="1784"/>
      <c r="H37" s="1418" t="e">
        <f>IF(O37=4,"●","〇")</f>
        <v>#N/A</v>
      </c>
      <c r="I37" s="1419" t="s">
        <v>153</v>
      </c>
      <c r="J37" s="1420" t="e">
        <f>IF(P37=4,"●","〇")</f>
        <v>#N/A</v>
      </c>
      <c r="K37" s="1421" t="s">
        <v>153</v>
      </c>
      <c r="L37" s="1787"/>
      <c r="M37" s="44"/>
      <c r="N37" s="28"/>
      <c r="O37" s="1454" t="e">
        <f>IF(VLOOKUP(報1!$AR$3,報告書!$B$14:$IE$327,U37)="",0,IF(VLOOKUP(報1!$AR$3,報告書!$B$14:$IE$327,U37)="設定済",1,IF(VLOOKUP(報1!$AR$3,報告書!$B$14:$IE$327,U37)="一部設定済",2,IF(VLOOKUP(報1!$AR$3,報告書!$B$14:$IE$327,U37)="未設定",3,4))))</f>
        <v>#N/A</v>
      </c>
      <c r="P37" s="1454" t="e">
        <f>IF(VLOOKUP(報1!$AR$3,報告書!$B$14:$IE$327,V37)="",0,IF(VLOOKUP(報1!$AR$3,報告書!$B$14:$IE$327,V37)="実施済",1,IF(VLOOKUP(報1!$AR$3,報告書!$B$14:$IE$327,V37)="一部実施済",2,IF(VLOOKUP(報1!$AR$3,報告書!$B$14:$IE$327,V37)="未実施",3,4))))</f>
        <v>#N/A</v>
      </c>
      <c r="Q37" s="1454">
        <v>0</v>
      </c>
      <c r="R37" s="1454">
        <v>0</v>
      </c>
      <c r="S37" s="1454" t="str">
        <f>IFERROR(CHOOSE(Q37,I34,I35,I36,I37),"")</f>
        <v/>
      </c>
      <c r="T37" s="1454" t="str">
        <f>IFERROR(CHOOSE(R37,K34,K35,K36,K37),"")</f>
        <v/>
      </c>
      <c r="U37" s="1458">
        <f>V33+2</f>
        <v>188</v>
      </c>
      <c r="V37" s="1458">
        <f>U37+1</f>
        <v>189</v>
      </c>
      <c r="W37" s="1458">
        <f>V37+1</f>
        <v>190</v>
      </c>
      <c r="X37" s="1458"/>
      <c r="Y37" s="28"/>
      <c r="Z37" s="28"/>
    </row>
    <row r="38" spans="1:26" s="10" customFormat="1" ht="21.95" customHeight="1" x14ac:dyDescent="0.15">
      <c r="A38" s="1773">
        <v>9</v>
      </c>
      <c r="B38" s="1807" t="s">
        <v>308</v>
      </c>
      <c r="C38" s="1776"/>
      <c r="D38" s="1776"/>
      <c r="E38" s="1777"/>
      <c r="F38" s="1801" t="s">
        <v>309</v>
      </c>
      <c r="G38" s="1782" t="s">
        <v>310</v>
      </c>
      <c r="H38" s="1413" t="e">
        <f>IF(O41=1,"●","〇")</f>
        <v>#N/A</v>
      </c>
      <c r="I38" s="1417" t="s">
        <v>278</v>
      </c>
      <c r="J38" s="1415" t="e">
        <f>IF(P41=1,"●","〇")</f>
        <v>#N/A</v>
      </c>
      <c r="K38" s="1416" t="s">
        <v>130</v>
      </c>
      <c r="L38" s="1786" t="e">
        <f>IF(VLOOKUP(報1!$AR$3,報告書!$B$14:$IE$327,W41)="","",VLOOKUP(報1!$AR$3,報告書!$B$14:$IE$327,W41))</f>
        <v>#N/A</v>
      </c>
      <c r="M38" s="44"/>
      <c r="N38" s="28"/>
      <c r="O38" s="1454"/>
      <c r="P38" s="1454"/>
      <c r="Q38" s="1454"/>
      <c r="R38" s="1454"/>
      <c r="S38" s="1454"/>
      <c r="T38" s="1454"/>
      <c r="U38" s="1458"/>
      <c r="V38" s="1458"/>
      <c r="W38" s="1458"/>
      <c r="X38" s="1458"/>
      <c r="Y38" s="28"/>
      <c r="Z38" s="28"/>
    </row>
    <row r="39" spans="1:26" s="10" customFormat="1" ht="21.95" customHeight="1" x14ac:dyDescent="0.15">
      <c r="A39" s="1774"/>
      <c r="B39" s="1808"/>
      <c r="C39" s="1778"/>
      <c r="D39" s="1778"/>
      <c r="E39" s="1779"/>
      <c r="F39" s="1802"/>
      <c r="G39" s="1783"/>
      <c r="H39" s="1413" t="e">
        <f>IF(O41=2,"●","〇")</f>
        <v>#N/A</v>
      </c>
      <c r="I39" s="1417" t="s">
        <v>289</v>
      </c>
      <c r="J39" s="1415" t="e">
        <f>IF(P41=2,"●","〇")</f>
        <v>#N/A</v>
      </c>
      <c r="K39" s="1416" t="s">
        <v>284</v>
      </c>
      <c r="L39" s="1786"/>
      <c r="M39" s="44"/>
      <c r="N39" s="28"/>
      <c r="O39" s="1454"/>
      <c r="P39" s="1454"/>
      <c r="Q39" s="1454"/>
      <c r="R39" s="1454"/>
      <c r="S39" s="1454"/>
      <c r="T39" s="1454"/>
      <c r="U39" s="1458"/>
      <c r="V39" s="1458"/>
      <c r="W39" s="1458"/>
      <c r="X39" s="1458"/>
      <c r="Y39" s="28"/>
      <c r="Z39" s="28"/>
    </row>
    <row r="40" spans="1:26" s="10" customFormat="1" ht="21.95" customHeight="1" x14ac:dyDescent="0.15">
      <c r="A40" s="1774"/>
      <c r="B40" s="1808"/>
      <c r="C40" s="1778"/>
      <c r="D40" s="1778"/>
      <c r="E40" s="1779"/>
      <c r="F40" s="1802"/>
      <c r="G40" s="1783"/>
      <c r="H40" s="1413" t="e">
        <f>IF(O41=3,"●","〇")</f>
        <v>#N/A</v>
      </c>
      <c r="I40" s="1417" t="s">
        <v>286</v>
      </c>
      <c r="J40" s="1415" t="e">
        <f>IF(P41=3,"●","〇")</f>
        <v>#N/A</v>
      </c>
      <c r="K40" s="1416" t="s">
        <v>152</v>
      </c>
      <c r="L40" s="1786"/>
      <c r="M40" s="44"/>
      <c r="N40" s="28"/>
      <c r="O40" s="1454"/>
      <c r="P40" s="1454"/>
      <c r="Q40" s="1454"/>
      <c r="R40" s="1454"/>
      <c r="S40" s="1454"/>
      <c r="T40" s="1454"/>
      <c r="U40" s="1458"/>
      <c r="V40" s="1458"/>
      <c r="W40" s="1458"/>
      <c r="X40" s="1458"/>
      <c r="Y40" s="28"/>
      <c r="Z40" s="28"/>
    </row>
    <row r="41" spans="1:26" s="10" customFormat="1" ht="21.95" customHeight="1" x14ac:dyDescent="0.15">
      <c r="A41" s="1775"/>
      <c r="B41" s="1809"/>
      <c r="C41" s="1780"/>
      <c r="D41" s="1780"/>
      <c r="E41" s="1781"/>
      <c r="F41" s="1803"/>
      <c r="G41" s="1784"/>
      <c r="H41" s="1418" t="e">
        <f>IF(O41=4,"●","〇")</f>
        <v>#N/A</v>
      </c>
      <c r="I41" s="1419" t="s">
        <v>153</v>
      </c>
      <c r="J41" s="1420" t="e">
        <f>IF(P41=4,"●","〇")</f>
        <v>#N/A</v>
      </c>
      <c r="K41" s="1421" t="s">
        <v>153</v>
      </c>
      <c r="L41" s="1787"/>
      <c r="M41" s="44"/>
      <c r="N41" s="28"/>
      <c r="O41" s="1454" t="e">
        <f>IF(VLOOKUP(報1!$AR$3,報告書!$B$14:$IE$327,U41)="",0,IF(VLOOKUP(報1!$AR$3,報告書!$B$14:$IE$327,U41)="設定済",1,IF(VLOOKUP(報1!$AR$3,報告書!$B$14:$IE$327,U41)="一部設定済",2,IF(VLOOKUP(報1!$AR$3,報告書!$B$14:$IE$327,U41)="未設定",3,4))))</f>
        <v>#N/A</v>
      </c>
      <c r="P41" s="1454" t="e">
        <f>IF(VLOOKUP(報1!$AR$3,報告書!$B$14:$IE$327,V41)="",0,IF(VLOOKUP(報1!$AR$3,報告書!$B$14:$IE$327,V41)="実施済",1,IF(VLOOKUP(報1!$AR$3,報告書!$B$14:$IE$327,V41)="一部実施済",2,IF(VLOOKUP(報1!$AR$3,報告書!$B$14:$IE$327,V41)="未実施",3,4))))</f>
        <v>#N/A</v>
      </c>
      <c r="Q41" s="1454">
        <v>0</v>
      </c>
      <c r="R41" s="1454">
        <v>0</v>
      </c>
      <c r="S41" s="1454" t="str">
        <f>IFERROR(CHOOSE(Q41,I38,I39,I40,I41),"")</f>
        <v/>
      </c>
      <c r="T41" s="1454" t="str">
        <f>IFERROR(CHOOSE(R41,K38,K39,K40,K41),"")</f>
        <v/>
      </c>
      <c r="U41" s="1458">
        <f>V37+2</f>
        <v>191</v>
      </c>
      <c r="V41" s="1458">
        <f>U41+1</f>
        <v>192</v>
      </c>
      <c r="W41" s="1458">
        <f>V41+1</f>
        <v>193</v>
      </c>
      <c r="X41" s="1458"/>
      <c r="Y41" s="28"/>
      <c r="Z41" s="28"/>
    </row>
    <row r="42" spans="1:26" s="10" customFormat="1" ht="21.95" customHeight="1" x14ac:dyDescent="0.15">
      <c r="A42" s="1810">
        <v>10</v>
      </c>
      <c r="B42" s="1807" t="s">
        <v>5139</v>
      </c>
      <c r="C42" s="1776"/>
      <c r="D42" s="1776"/>
      <c r="E42" s="1777"/>
      <c r="F42" s="1782" t="s">
        <v>311</v>
      </c>
      <c r="G42" s="1783" t="s">
        <v>312</v>
      </c>
      <c r="H42" s="1413" t="e">
        <f>IF(O45=1,"●","〇")</f>
        <v>#N/A</v>
      </c>
      <c r="I42" s="1417" t="s">
        <v>278</v>
      </c>
      <c r="J42" s="1415" t="e">
        <f>IF(P45=1,"●","〇")</f>
        <v>#N/A</v>
      </c>
      <c r="K42" s="1416" t="s">
        <v>130</v>
      </c>
      <c r="L42" s="1816" t="e">
        <f>IF(VLOOKUP(報1!$AR$3,報告書!$B$14:$IE$327,W45)="","",VLOOKUP(報1!$AR$3,報告書!$B$14:$IE$327,W45))</f>
        <v>#N/A</v>
      </c>
      <c r="M42" s="44"/>
      <c r="N42" s="28"/>
      <c r="O42" s="1454"/>
      <c r="P42" s="1454"/>
      <c r="Q42" s="1454"/>
      <c r="R42" s="1454"/>
      <c r="S42" s="1454"/>
      <c r="T42" s="1454"/>
      <c r="U42" s="1458"/>
      <c r="V42" s="1458"/>
      <c r="W42" s="1458"/>
      <c r="X42" s="1458"/>
      <c r="Y42" s="28"/>
      <c r="Z42" s="28"/>
    </row>
    <row r="43" spans="1:26" s="10" customFormat="1" ht="21.95" customHeight="1" x14ac:dyDescent="0.15">
      <c r="A43" s="1811"/>
      <c r="B43" s="1808"/>
      <c r="C43" s="1778"/>
      <c r="D43" s="1778"/>
      <c r="E43" s="1779"/>
      <c r="F43" s="1783"/>
      <c r="G43" s="1783"/>
      <c r="H43" s="1413" t="e">
        <f>IF(O45=2,"●","〇")</f>
        <v>#N/A</v>
      </c>
      <c r="I43" s="1417" t="s">
        <v>289</v>
      </c>
      <c r="J43" s="1415" t="e">
        <f>IF(P45=2,"●","〇")</f>
        <v>#N/A</v>
      </c>
      <c r="K43" s="1416" t="s">
        <v>284</v>
      </c>
      <c r="L43" s="1816"/>
      <c r="M43" s="44"/>
      <c r="N43" s="28"/>
      <c r="O43" s="1454"/>
      <c r="P43" s="1454"/>
      <c r="Q43" s="1454"/>
      <c r="R43" s="1454"/>
      <c r="S43" s="1454"/>
      <c r="T43" s="1454"/>
      <c r="U43" s="1458"/>
      <c r="V43" s="1458"/>
      <c r="W43" s="1458"/>
      <c r="X43" s="1458"/>
      <c r="Y43" s="28"/>
      <c r="Z43" s="28"/>
    </row>
    <row r="44" spans="1:26" s="10" customFormat="1" ht="21.95" customHeight="1" x14ac:dyDescent="0.15">
      <c r="A44" s="1811"/>
      <c r="B44" s="1808"/>
      <c r="C44" s="1778"/>
      <c r="D44" s="1778"/>
      <c r="E44" s="1779"/>
      <c r="F44" s="1783"/>
      <c r="G44" s="1783"/>
      <c r="H44" s="1413" t="e">
        <f>IF(O45=3,"●","〇")</f>
        <v>#N/A</v>
      </c>
      <c r="I44" s="1417" t="s">
        <v>286</v>
      </c>
      <c r="J44" s="1415" t="e">
        <f>IF(P45=3,"●","〇")</f>
        <v>#N/A</v>
      </c>
      <c r="K44" s="1416" t="s">
        <v>152</v>
      </c>
      <c r="L44" s="1816"/>
      <c r="M44" s="44"/>
      <c r="N44" s="28"/>
      <c r="O44" s="1454"/>
      <c r="P44" s="1454"/>
      <c r="Q44" s="1454"/>
      <c r="R44" s="1454"/>
      <c r="S44" s="1454"/>
      <c r="T44" s="1454"/>
      <c r="U44" s="1458"/>
      <c r="V44" s="1458"/>
      <c r="W44" s="1458"/>
      <c r="X44" s="1458"/>
      <c r="Y44" s="28"/>
      <c r="Z44" s="28"/>
    </row>
    <row r="45" spans="1:26" s="10" customFormat="1" ht="21.95" customHeight="1" thickBot="1" x14ac:dyDescent="0.2">
      <c r="A45" s="1738"/>
      <c r="B45" s="1812"/>
      <c r="C45" s="1813"/>
      <c r="D45" s="1813"/>
      <c r="E45" s="1814"/>
      <c r="F45" s="1815"/>
      <c r="G45" s="1815"/>
      <c r="H45" s="1422" t="e">
        <f>IF(O45=4,"●","〇")</f>
        <v>#N/A</v>
      </c>
      <c r="I45" s="1423" t="s">
        <v>153</v>
      </c>
      <c r="J45" s="1424" t="e">
        <f>IF(P45=4,"●","〇")</f>
        <v>#N/A</v>
      </c>
      <c r="K45" s="1425" t="s">
        <v>153</v>
      </c>
      <c r="L45" s="1817"/>
      <c r="M45" s="44"/>
      <c r="N45" s="28"/>
      <c r="O45" s="1454" t="e">
        <f>IF(VLOOKUP(報1!$AR$3,報告書!$B$14:$IE$327,U45)="",0,IF(VLOOKUP(報1!$AR$3,報告書!$B$14:$IE$327,U45)="設定済",1,IF(VLOOKUP(報1!$AR$3,報告書!$B$14:$IE$327,U45)="一部設定済",2,IF(VLOOKUP(報1!$AR$3,報告書!$B$14:$IE$327,U45)="未設定",3,4))))</f>
        <v>#N/A</v>
      </c>
      <c r="P45" s="1454" t="e">
        <f>IF(VLOOKUP(報1!$AR$3,報告書!$B$14:$IE$327,V45)="",0,IF(VLOOKUP(報1!$AR$3,報告書!$B$14:$IE$327,V45)="実施済",1,IF(VLOOKUP(報1!$AR$3,報告書!$B$14:$IE$327,V45)="一部実施済",2,IF(VLOOKUP(報1!$AR$3,報告書!$B$14:$IE$327,V45)="未実施",3,4))))</f>
        <v>#N/A</v>
      </c>
      <c r="Q45" s="1454">
        <v>0</v>
      </c>
      <c r="R45" s="1454">
        <v>0</v>
      </c>
      <c r="S45" s="1454" t="str">
        <f>IFERROR(CHOOSE(Q45,I42,I43,I44,I45),"")</f>
        <v/>
      </c>
      <c r="T45" s="1454" t="str">
        <f>IFERROR(CHOOSE(R45,K42,K43,K44,K45),"")</f>
        <v/>
      </c>
      <c r="U45" s="1458">
        <f>V41+2</f>
        <v>194</v>
      </c>
      <c r="V45" s="1458">
        <f>U45+1</f>
        <v>195</v>
      </c>
      <c r="W45" s="1458">
        <f>V45+1</f>
        <v>196</v>
      </c>
      <c r="X45" s="1458"/>
      <c r="Y45" s="28"/>
      <c r="Z45" s="28"/>
    </row>
    <row r="46" spans="1:26" s="10" customFormat="1" x14ac:dyDescent="0.15">
      <c r="A46" s="1426" t="s">
        <v>274</v>
      </c>
      <c r="B46" s="1427"/>
      <c r="C46" s="1427"/>
      <c r="D46" s="1427"/>
      <c r="E46" s="1427"/>
      <c r="F46" s="1428"/>
      <c r="G46" s="1429"/>
      <c r="H46" s="1430"/>
      <c r="I46" s="1430"/>
      <c r="J46" s="1431"/>
      <c r="K46" s="1431"/>
      <c r="L46" s="1432"/>
      <c r="M46" s="44"/>
      <c r="N46" s="28"/>
      <c r="O46" s="1454"/>
      <c r="P46" s="1454"/>
      <c r="Q46" s="1454"/>
      <c r="R46" s="1454"/>
      <c r="S46" s="1454"/>
      <c r="T46" s="1454"/>
      <c r="U46" s="1458"/>
      <c r="V46" s="1458"/>
      <c r="W46" s="1458"/>
      <c r="X46" s="1458"/>
      <c r="Y46" s="28"/>
      <c r="Z46" s="28"/>
    </row>
    <row r="47" spans="1:26" s="10" customFormat="1" x14ac:dyDescent="0.15">
      <c r="A47" s="1433" t="s">
        <v>119</v>
      </c>
      <c r="B47" s="1427"/>
      <c r="C47" s="1427"/>
      <c r="D47" s="1427"/>
      <c r="E47" s="1427"/>
      <c r="F47" s="1428"/>
      <c r="G47" s="1429"/>
      <c r="H47" s="1430"/>
      <c r="I47" s="1430"/>
      <c r="J47" s="1431"/>
      <c r="K47" s="1431"/>
      <c r="L47" s="1432"/>
      <c r="M47" s="44"/>
      <c r="N47" s="28"/>
      <c r="O47" s="1454"/>
      <c r="P47" s="1454"/>
      <c r="Q47" s="1454"/>
      <c r="R47" s="1454"/>
      <c r="S47" s="1454"/>
      <c r="T47" s="1454"/>
      <c r="U47" s="1458"/>
      <c r="V47" s="1458"/>
      <c r="W47" s="1458"/>
      <c r="X47" s="1458"/>
      <c r="Y47" s="28"/>
      <c r="Z47" s="28"/>
    </row>
    <row r="48" spans="1:26" s="6" customFormat="1" ht="16.5" customHeight="1" thickBot="1" x14ac:dyDescent="0.2">
      <c r="A48" s="1409" t="s">
        <v>507</v>
      </c>
      <c r="B48" s="1434"/>
      <c r="C48" s="1434"/>
      <c r="D48" s="1434"/>
      <c r="E48" s="1435"/>
      <c r="F48" s="1435"/>
      <c r="G48" s="1436"/>
      <c r="H48" s="1437"/>
      <c r="I48" s="1437"/>
      <c r="J48" s="1438"/>
      <c r="K48" s="1438"/>
      <c r="L48" s="1439"/>
      <c r="M48" s="44"/>
      <c r="N48" s="26"/>
      <c r="O48" s="1454"/>
      <c r="P48" s="1454"/>
      <c r="Q48" s="1454"/>
      <c r="R48" s="1454"/>
      <c r="S48" s="1454"/>
      <c r="T48" s="1454"/>
      <c r="U48" s="1453"/>
      <c r="V48" s="1453"/>
      <c r="W48" s="1453"/>
      <c r="X48" s="1453"/>
      <c r="Y48" s="26"/>
      <c r="Z48" s="26"/>
    </row>
    <row r="49" spans="1:26" s="6" customFormat="1" ht="15.2" customHeight="1" x14ac:dyDescent="0.15">
      <c r="A49" s="1735" t="s">
        <v>156</v>
      </c>
      <c r="B49" s="1736"/>
      <c r="C49" s="1736"/>
      <c r="D49" s="1736"/>
      <c r="E49" s="1737"/>
      <c r="F49" s="1741" t="s">
        <v>276</v>
      </c>
      <c r="G49" s="1741" t="s">
        <v>277</v>
      </c>
      <c r="H49" s="1743" t="s">
        <v>158</v>
      </c>
      <c r="I49" s="1744"/>
      <c r="J49" s="1744"/>
      <c r="K49" s="1745"/>
      <c r="L49" s="1804" t="s">
        <v>140</v>
      </c>
      <c r="M49" s="44"/>
      <c r="N49" s="42"/>
      <c r="O49" s="1454"/>
      <c r="P49" s="1454"/>
      <c r="Q49" s="1454"/>
      <c r="R49" s="1454"/>
      <c r="S49" s="1454"/>
      <c r="T49" s="1454"/>
      <c r="U49" s="1453"/>
      <c r="V49" s="1453"/>
      <c r="W49" s="1453"/>
      <c r="X49" s="1453"/>
      <c r="Y49" s="26"/>
      <c r="Z49" s="26"/>
    </row>
    <row r="50" spans="1:26" s="6" customFormat="1" ht="23.25" customHeight="1" thickBot="1" x14ac:dyDescent="0.2">
      <c r="A50" s="1738"/>
      <c r="B50" s="1739"/>
      <c r="C50" s="1739"/>
      <c r="D50" s="1739"/>
      <c r="E50" s="1740"/>
      <c r="F50" s="1742"/>
      <c r="G50" s="1742"/>
      <c r="H50" s="1748" t="s">
        <v>279</v>
      </c>
      <c r="I50" s="1749"/>
      <c r="J50" s="1806" t="s">
        <v>280</v>
      </c>
      <c r="K50" s="1740"/>
      <c r="L50" s="1805"/>
      <c r="M50" s="44"/>
      <c r="N50" s="43"/>
      <c r="O50" s="1454"/>
      <c r="P50" s="1454"/>
      <c r="Q50" s="1454"/>
      <c r="R50" s="1454"/>
      <c r="S50" s="1454"/>
      <c r="T50" s="1454"/>
      <c r="U50" s="1453"/>
      <c r="V50" s="1453"/>
      <c r="W50" s="1453"/>
      <c r="X50" s="1453"/>
      <c r="Y50" s="26"/>
      <c r="Z50" s="26"/>
    </row>
    <row r="51" spans="1:26" s="6" customFormat="1" ht="21.95" customHeight="1" x14ac:dyDescent="0.15">
      <c r="A51" s="1774">
        <v>11</v>
      </c>
      <c r="B51" s="1818" t="s">
        <v>313</v>
      </c>
      <c r="C51" s="1819"/>
      <c r="D51" s="1819"/>
      <c r="E51" s="1820"/>
      <c r="F51" s="1783" t="s">
        <v>382</v>
      </c>
      <c r="G51" s="1783" t="s">
        <v>312</v>
      </c>
      <c r="H51" s="1437" t="e">
        <f>IF(O54=1,"●","〇")</f>
        <v>#N/A</v>
      </c>
      <c r="I51" s="1414" t="s">
        <v>278</v>
      </c>
      <c r="J51" s="1437" t="e">
        <f>IF(P54=1,"●","〇")</f>
        <v>#N/A</v>
      </c>
      <c r="K51" s="1416" t="s">
        <v>130</v>
      </c>
      <c r="L51" s="1771" t="e">
        <f>IF(VLOOKUP(報1!$AR$3,報告書!$B$14:$IE$327,W54)="","",VLOOKUP(報1!$AR$3,報告書!$B$14:$IE$327,W54))</f>
        <v>#N/A</v>
      </c>
      <c r="M51" s="44"/>
      <c r="N51" s="26"/>
      <c r="O51" s="1454"/>
      <c r="P51" s="1454"/>
      <c r="Q51" s="1454"/>
      <c r="R51" s="1454"/>
      <c r="S51" s="1454"/>
      <c r="T51" s="1454"/>
      <c r="U51" s="1453"/>
      <c r="V51" s="1453"/>
      <c r="W51" s="1453"/>
      <c r="X51" s="1453"/>
      <c r="Y51" s="26"/>
      <c r="Z51" s="26"/>
    </row>
    <row r="52" spans="1:26" s="6" customFormat="1" ht="21.95" customHeight="1" x14ac:dyDescent="0.15">
      <c r="A52" s="1774"/>
      <c r="B52" s="1795"/>
      <c r="C52" s="1796"/>
      <c r="D52" s="1796"/>
      <c r="E52" s="1797"/>
      <c r="F52" s="1783"/>
      <c r="G52" s="1783"/>
      <c r="H52" s="1437" t="e">
        <f>IF(O54=2,"●","〇")</f>
        <v>#N/A</v>
      </c>
      <c r="I52" s="1417" t="s">
        <v>289</v>
      </c>
      <c r="J52" s="1437" t="e">
        <f>IF(P54=2,"●","〇")</f>
        <v>#N/A</v>
      </c>
      <c r="K52" s="1416" t="s">
        <v>284</v>
      </c>
      <c r="L52" s="1771"/>
      <c r="M52" s="44"/>
      <c r="N52" s="26"/>
      <c r="O52" s="1454"/>
      <c r="P52" s="1454"/>
      <c r="Q52" s="1454"/>
      <c r="R52" s="1454"/>
      <c r="S52" s="1454"/>
      <c r="T52" s="1454"/>
      <c r="U52" s="1453"/>
      <c r="V52" s="1453"/>
      <c r="W52" s="1453"/>
      <c r="X52" s="1453"/>
      <c r="Y52" s="26"/>
      <c r="Z52" s="26"/>
    </row>
    <row r="53" spans="1:26" s="6" customFormat="1" ht="21.95" customHeight="1" x14ac:dyDescent="0.15">
      <c r="A53" s="1774"/>
      <c r="B53" s="1795"/>
      <c r="C53" s="1796"/>
      <c r="D53" s="1796"/>
      <c r="E53" s="1797"/>
      <c r="F53" s="1783"/>
      <c r="G53" s="1783"/>
      <c r="H53" s="1437" t="e">
        <f>IF(O54=3,"●","〇")</f>
        <v>#N/A</v>
      </c>
      <c r="I53" s="1417" t="s">
        <v>286</v>
      </c>
      <c r="J53" s="1437" t="e">
        <f>IF(P54=3,"●","〇")</f>
        <v>#N/A</v>
      </c>
      <c r="K53" s="1416" t="s">
        <v>152</v>
      </c>
      <c r="L53" s="1771"/>
      <c r="M53" s="44"/>
      <c r="N53" s="26"/>
      <c r="O53" s="1454"/>
      <c r="P53" s="1454"/>
      <c r="Q53" s="1454"/>
      <c r="R53" s="1454"/>
      <c r="S53" s="1454"/>
      <c r="T53" s="1454"/>
      <c r="U53" s="1453"/>
      <c r="V53" s="1453"/>
      <c r="W53" s="1453"/>
      <c r="X53" s="1453"/>
      <c r="Y53" s="26"/>
      <c r="Z53" s="26"/>
    </row>
    <row r="54" spans="1:26" s="10" customFormat="1" ht="21.95" customHeight="1" x14ac:dyDescent="0.15">
      <c r="A54" s="1775"/>
      <c r="B54" s="1798"/>
      <c r="C54" s="1799"/>
      <c r="D54" s="1799"/>
      <c r="E54" s="1800"/>
      <c r="F54" s="1784"/>
      <c r="G54" s="1784"/>
      <c r="H54" s="1440" t="e">
        <f>IF(O54=4,"●","〇")</f>
        <v>#N/A</v>
      </c>
      <c r="I54" s="1419" t="s">
        <v>153</v>
      </c>
      <c r="J54" s="1441" t="e">
        <f>IF(P54=4,"●","〇")</f>
        <v>#N/A</v>
      </c>
      <c r="K54" s="1421" t="s">
        <v>153</v>
      </c>
      <c r="L54" s="1772"/>
      <c r="M54" s="44"/>
      <c r="N54" s="28"/>
      <c r="O54" s="1454" t="e">
        <f>IF(VLOOKUP(報1!$AR$3,報告書!$B$14:$IE$327,U54)="",0,IF(VLOOKUP(報1!$AR$3,報告書!$B$14:$IE$327,U54)="設定済",1,IF(VLOOKUP(報1!$AR$3,報告書!$B$14:$IE$327,U54)="一部設定済",2,IF(VLOOKUP(報1!$AR$3,報告書!$B$14:$IE$327,U54)="未設定",3,4))))</f>
        <v>#N/A</v>
      </c>
      <c r="P54" s="1454" t="e">
        <f>IF(VLOOKUP(報1!$AR$3,報告書!$B$14:$IE$327,V54)="",0,IF(VLOOKUP(報1!$AR$3,報告書!$B$14:$IE$327,V54)="実施済",1,IF(VLOOKUP(報1!$AR$3,報告書!$B$14:$IE$327,V54)="一部実施済",2,IF(VLOOKUP(報1!$AR$3,報告書!$B$14:$IE$327,V54)="未実施",3,4))))</f>
        <v>#N/A</v>
      </c>
      <c r="Q54" s="1454">
        <v>0</v>
      </c>
      <c r="R54" s="1454">
        <v>0</v>
      </c>
      <c r="S54" s="1454" t="str">
        <f>IFERROR(CHOOSE(Q54,I51,I52,I53,I54),"")</f>
        <v/>
      </c>
      <c r="T54" s="1454" t="str">
        <f>IFERROR(CHOOSE(R54,K51,K52,K53,K54),"")</f>
        <v/>
      </c>
      <c r="U54" s="1458">
        <v>197</v>
      </c>
      <c r="V54" s="1458">
        <f>U54+1</f>
        <v>198</v>
      </c>
      <c r="W54" s="1458">
        <f>V54+1</f>
        <v>199</v>
      </c>
      <c r="X54" s="1458"/>
      <c r="Y54" s="28"/>
      <c r="Z54" s="28"/>
    </row>
    <row r="55" spans="1:26" s="10" customFormat="1" ht="21.95" customHeight="1" x14ac:dyDescent="0.15">
      <c r="A55" s="1789">
        <v>12</v>
      </c>
      <c r="B55" s="1792" t="s">
        <v>314</v>
      </c>
      <c r="C55" s="1793"/>
      <c r="D55" s="1793"/>
      <c r="E55" s="1794"/>
      <c r="F55" s="1782" t="s">
        <v>5140</v>
      </c>
      <c r="G55" s="1783" t="s">
        <v>315</v>
      </c>
      <c r="H55" s="1437" t="e">
        <f>IF(O58=1,"●","〇")</f>
        <v>#N/A</v>
      </c>
      <c r="I55" s="1417" t="s">
        <v>278</v>
      </c>
      <c r="J55" s="1437" t="e">
        <f>IF(P58=1,"●","〇")</f>
        <v>#N/A</v>
      </c>
      <c r="K55" s="1416" t="s">
        <v>130</v>
      </c>
      <c r="L55" s="1786" t="e">
        <f>IF(VLOOKUP(報1!$AR$3,報告書!$B$14:$IE$327,W58)="","",VLOOKUP(報1!$AR$3,報告書!$B$14:$IE$327,W58))</f>
        <v>#N/A</v>
      </c>
      <c r="M55" s="44"/>
      <c r="N55" s="28"/>
      <c r="O55" s="1454"/>
      <c r="P55" s="1454"/>
      <c r="Q55" s="1454"/>
      <c r="R55" s="1454"/>
      <c r="S55" s="1454"/>
      <c r="T55" s="1454"/>
      <c r="U55" s="1458"/>
      <c r="V55" s="1458"/>
      <c r="W55" s="1458"/>
      <c r="X55" s="1458"/>
      <c r="Y55" s="28"/>
      <c r="Z55" s="28"/>
    </row>
    <row r="56" spans="1:26" s="10" customFormat="1" ht="21.95" customHeight="1" x14ac:dyDescent="0.15">
      <c r="A56" s="1790"/>
      <c r="B56" s="1795"/>
      <c r="C56" s="1796"/>
      <c r="D56" s="1796"/>
      <c r="E56" s="1797"/>
      <c r="F56" s="1783"/>
      <c r="G56" s="1783"/>
      <c r="H56" s="1437" t="e">
        <f>IF(O58=2,"●","〇")</f>
        <v>#N/A</v>
      </c>
      <c r="I56" s="1417" t="s">
        <v>289</v>
      </c>
      <c r="J56" s="1437" t="e">
        <f>IF(P58=2,"●","〇")</f>
        <v>#N/A</v>
      </c>
      <c r="K56" s="1416" t="s">
        <v>284</v>
      </c>
      <c r="L56" s="1786"/>
      <c r="M56" s="44"/>
      <c r="N56" s="28"/>
      <c r="O56" s="1454"/>
      <c r="P56" s="1454"/>
      <c r="Q56" s="1454"/>
      <c r="R56" s="1454"/>
      <c r="S56" s="1454"/>
      <c r="T56" s="1454"/>
      <c r="U56" s="1458"/>
      <c r="V56" s="1458"/>
      <c r="W56" s="1458"/>
      <c r="X56" s="1458"/>
      <c r="Y56" s="28"/>
      <c r="Z56" s="28"/>
    </row>
    <row r="57" spans="1:26" s="10" customFormat="1" ht="21.95" customHeight="1" x14ac:dyDescent="0.15">
      <c r="A57" s="1790"/>
      <c r="B57" s="1795"/>
      <c r="C57" s="1796"/>
      <c r="D57" s="1796"/>
      <c r="E57" s="1797"/>
      <c r="F57" s="1783"/>
      <c r="G57" s="1783"/>
      <c r="H57" s="1437" t="e">
        <f>IF(O58=3,"●","〇")</f>
        <v>#N/A</v>
      </c>
      <c r="I57" s="1417" t="s">
        <v>286</v>
      </c>
      <c r="J57" s="1437" t="e">
        <f>IF(P58=3,"●","〇")</f>
        <v>#N/A</v>
      </c>
      <c r="K57" s="1416" t="s">
        <v>152</v>
      </c>
      <c r="L57" s="1786"/>
      <c r="M57" s="44"/>
      <c r="N57" s="28"/>
      <c r="O57" s="1454"/>
      <c r="P57" s="1454"/>
      <c r="Q57" s="1454"/>
      <c r="R57" s="1454"/>
      <c r="S57" s="1454"/>
      <c r="T57" s="1454"/>
      <c r="U57" s="1458"/>
      <c r="V57" s="1458"/>
      <c r="W57" s="1458"/>
      <c r="X57" s="1458"/>
      <c r="Y57" s="28"/>
      <c r="Z57" s="28"/>
    </row>
    <row r="58" spans="1:26" s="10" customFormat="1" ht="21.95" customHeight="1" x14ac:dyDescent="0.15">
      <c r="A58" s="1791"/>
      <c r="B58" s="1798"/>
      <c r="C58" s="1799"/>
      <c r="D58" s="1799"/>
      <c r="E58" s="1800"/>
      <c r="F58" s="1784"/>
      <c r="G58" s="1784"/>
      <c r="H58" s="1440" t="e">
        <f>IF(O58=4,"●","〇")</f>
        <v>#N/A</v>
      </c>
      <c r="I58" s="1419" t="s">
        <v>153</v>
      </c>
      <c r="J58" s="1441" t="e">
        <f>IF(P58=4,"●","〇")</f>
        <v>#N/A</v>
      </c>
      <c r="K58" s="1421" t="s">
        <v>153</v>
      </c>
      <c r="L58" s="1787"/>
      <c r="M58" s="44"/>
      <c r="N58" s="28"/>
      <c r="O58" s="1454" t="e">
        <f>IF(VLOOKUP(報1!$AR$3,報告書!$B$14:$IE$327,U58)="",0,IF(VLOOKUP(報1!$AR$3,報告書!$B$14:$IE$327,U58)="設定済",1,IF(VLOOKUP(報1!$AR$3,報告書!$B$14:$IE$327,U58)="一部設定済",2,IF(VLOOKUP(報1!$AR$3,報告書!$B$14:$IE$327,U58)="未設定",3,4))))</f>
        <v>#N/A</v>
      </c>
      <c r="P58" s="1454" t="e">
        <f>IF(VLOOKUP(報1!$AR$3,報告書!$B$14:$IE$327,V58)="",0,IF(VLOOKUP(報1!$AR$3,報告書!$B$14:$IE$327,V58)="実施済",1,IF(VLOOKUP(報1!$AR$3,報告書!$B$14:$IE$327,V58)="一部実施済",2,IF(VLOOKUP(報1!$AR$3,報告書!$B$14:$IE$327,V58)="未実施",3,4))))</f>
        <v>#N/A</v>
      </c>
      <c r="Q58" s="1454">
        <v>0</v>
      </c>
      <c r="R58" s="1454">
        <v>0</v>
      </c>
      <c r="S58" s="1454" t="str">
        <f>IFERROR(CHOOSE(Q58,I55,I56,I57,I58),"")</f>
        <v/>
      </c>
      <c r="T58" s="1454" t="str">
        <f>IFERROR(CHOOSE(R58,K55,K56,K57,K58),"")</f>
        <v/>
      </c>
      <c r="U58" s="1458">
        <f>V54+2</f>
        <v>200</v>
      </c>
      <c r="V58" s="1458">
        <f>U58+1</f>
        <v>201</v>
      </c>
      <c r="W58" s="1458">
        <f>V58+1</f>
        <v>202</v>
      </c>
      <c r="X58" s="1458"/>
      <c r="Y58" s="28"/>
      <c r="Z58" s="28"/>
    </row>
    <row r="59" spans="1:26" s="10" customFormat="1" ht="21.95" customHeight="1" x14ac:dyDescent="0.15">
      <c r="A59" s="1788">
        <v>13</v>
      </c>
      <c r="B59" s="1807" t="s">
        <v>316</v>
      </c>
      <c r="C59" s="1776"/>
      <c r="D59" s="1776"/>
      <c r="E59" s="1777"/>
      <c r="F59" s="1783" t="s">
        <v>383</v>
      </c>
      <c r="G59" s="1783" t="s">
        <v>317</v>
      </c>
      <c r="H59" s="1437" t="e">
        <f>IF(O62=1,"●","〇")</f>
        <v>#N/A</v>
      </c>
      <c r="I59" s="1417" t="s">
        <v>278</v>
      </c>
      <c r="J59" s="1437" t="e">
        <f>IF(P62=1,"●","〇")</f>
        <v>#N/A</v>
      </c>
      <c r="K59" s="1416" t="s">
        <v>130</v>
      </c>
      <c r="L59" s="1786" t="e">
        <f>IF(VLOOKUP(報1!$AR$3,報告書!$B$14:$IE$327,W62)="","",VLOOKUP(報1!$AR$3,報告書!$B$14:$IE$327,W62))</f>
        <v>#N/A</v>
      </c>
      <c r="M59" s="44"/>
      <c r="N59" s="28"/>
      <c r="O59" s="1454"/>
      <c r="P59" s="1454"/>
      <c r="Q59" s="1454"/>
      <c r="R59" s="1454"/>
      <c r="S59" s="1454"/>
      <c r="T59" s="1454"/>
      <c r="U59" s="1458"/>
      <c r="V59" s="1458"/>
      <c r="W59" s="1458"/>
      <c r="X59" s="1458"/>
      <c r="Y59" s="28"/>
      <c r="Z59" s="28"/>
    </row>
    <row r="60" spans="1:26" s="10" customFormat="1" ht="21.95" customHeight="1" x14ac:dyDescent="0.15">
      <c r="A60" s="1757"/>
      <c r="B60" s="1808"/>
      <c r="C60" s="1778"/>
      <c r="D60" s="1778"/>
      <c r="E60" s="1779"/>
      <c r="F60" s="1783"/>
      <c r="G60" s="1783"/>
      <c r="H60" s="1437" t="e">
        <f>IF(O62=2,"●","〇")</f>
        <v>#N/A</v>
      </c>
      <c r="I60" s="1417" t="s">
        <v>289</v>
      </c>
      <c r="J60" s="1437" t="e">
        <f>IF(P62=2,"●","〇")</f>
        <v>#N/A</v>
      </c>
      <c r="K60" s="1416" t="s">
        <v>284</v>
      </c>
      <c r="L60" s="1786"/>
      <c r="M60" s="44"/>
      <c r="N60" s="28"/>
      <c r="O60" s="1454"/>
      <c r="P60" s="1454"/>
      <c r="Q60" s="1454"/>
      <c r="R60" s="1454"/>
      <c r="S60" s="1454"/>
      <c r="T60" s="1454"/>
      <c r="U60" s="1458"/>
      <c r="V60" s="1458"/>
      <c r="W60" s="1458"/>
      <c r="X60" s="1458"/>
      <c r="Y60" s="28"/>
      <c r="Z60" s="28"/>
    </row>
    <row r="61" spans="1:26" s="10" customFormat="1" ht="21.95" customHeight="1" x14ac:dyDescent="0.15">
      <c r="A61" s="1757"/>
      <c r="B61" s="1808"/>
      <c r="C61" s="1778"/>
      <c r="D61" s="1778"/>
      <c r="E61" s="1779"/>
      <c r="F61" s="1783"/>
      <c r="G61" s="1783"/>
      <c r="H61" s="1437" t="e">
        <f>IF(O62=3,"●","〇")</f>
        <v>#N/A</v>
      </c>
      <c r="I61" s="1417" t="s">
        <v>286</v>
      </c>
      <c r="J61" s="1437" t="e">
        <f>IF(P62=3,"●","〇")</f>
        <v>#N/A</v>
      </c>
      <c r="K61" s="1416" t="s">
        <v>152</v>
      </c>
      <c r="L61" s="1786"/>
      <c r="M61" s="44"/>
      <c r="N61" s="28"/>
      <c r="O61" s="1454"/>
      <c r="P61" s="1454"/>
      <c r="Q61" s="1454"/>
      <c r="R61" s="1454"/>
      <c r="S61" s="1454"/>
      <c r="T61" s="1454"/>
      <c r="U61" s="1458"/>
      <c r="V61" s="1458"/>
      <c r="W61" s="1458"/>
      <c r="X61" s="1458"/>
      <c r="Y61" s="28"/>
      <c r="Z61" s="28"/>
    </row>
    <row r="62" spans="1:26" s="10" customFormat="1" ht="21.95" customHeight="1" thickBot="1" x14ac:dyDescent="0.2">
      <c r="A62" s="1821"/>
      <c r="B62" s="1812"/>
      <c r="C62" s="1813"/>
      <c r="D62" s="1813"/>
      <c r="E62" s="1814"/>
      <c r="F62" s="1815"/>
      <c r="G62" s="1815"/>
      <c r="H62" s="1442" t="e">
        <f>IF(O62=4,"●","〇")</f>
        <v>#N/A</v>
      </c>
      <c r="I62" s="1423" t="s">
        <v>153</v>
      </c>
      <c r="J62" s="1443" t="e">
        <f>IF(P62=4,"●","〇")</f>
        <v>#N/A</v>
      </c>
      <c r="K62" s="1425" t="s">
        <v>153</v>
      </c>
      <c r="L62" s="1822"/>
      <c r="M62" s="44"/>
      <c r="N62" s="28"/>
      <c r="O62" s="1454" t="e">
        <f>IF(VLOOKUP(報1!$AR$3,報告書!$B$14:$IE$327,U62)="",0,IF(VLOOKUP(報1!$AR$3,報告書!$B$14:$IE$327,U62)="設定済",1,IF(VLOOKUP(報1!$AR$3,報告書!$B$14:$IE$327,U62)="一部設定済",2,IF(VLOOKUP(報1!$AR$3,報告書!$B$14:$IE$327,U62)="未設定",3,4))))</f>
        <v>#N/A</v>
      </c>
      <c r="P62" s="1454" t="e">
        <f>IF(VLOOKUP(報1!$AR$3,報告書!$B$14:$IE$327,V62)="",0,IF(VLOOKUP(報1!$AR$3,報告書!$B$14:$IE$327,V62)="実施済",1,IF(VLOOKUP(報1!$AR$3,報告書!$B$14:$IE$327,V62)="一部実施済",2,IF(VLOOKUP(報1!$AR$3,報告書!$B$14:$IE$327,V62)="未実施",3,4))))</f>
        <v>#N/A</v>
      </c>
      <c r="Q62" s="1454">
        <v>0</v>
      </c>
      <c r="R62" s="1454">
        <v>0</v>
      </c>
      <c r="S62" s="1454" t="str">
        <f>IFERROR(CHOOSE(Q62,I59,I60,I61,I62),"")</f>
        <v/>
      </c>
      <c r="T62" s="1454" t="str">
        <f>IFERROR(CHOOSE(R62,K59,K60,K61,K62),"")</f>
        <v/>
      </c>
      <c r="U62" s="1458">
        <f>V58+2</f>
        <v>203</v>
      </c>
      <c r="V62" s="1458">
        <f>U62+1</f>
        <v>204</v>
      </c>
      <c r="W62" s="1458">
        <f>V62+1</f>
        <v>205</v>
      </c>
      <c r="X62" s="1458"/>
      <c r="Y62" s="28"/>
      <c r="Z62" s="28"/>
    </row>
    <row r="63" spans="1:26" s="10" customFormat="1" ht="26.25" customHeight="1" x14ac:dyDescent="0.15">
      <c r="A63" s="1823" t="s">
        <v>318</v>
      </c>
      <c r="B63" s="1823"/>
      <c r="C63" s="1823"/>
      <c r="D63" s="1823"/>
      <c r="E63" s="1823"/>
      <c r="F63" s="1823"/>
      <c r="G63" s="1823"/>
      <c r="H63" s="1824"/>
      <c r="I63" s="1824"/>
      <c r="J63" s="1824"/>
      <c r="K63" s="1824"/>
      <c r="L63" s="1824"/>
      <c r="M63" s="44"/>
      <c r="N63" s="28"/>
      <c r="O63" s="1454"/>
      <c r="P63" s="1454"/>
      <c r="Q63" s="1454"/>
      <c r="R63" s="1454"/>
      <c r="S63" s="1454"/>
      <c r="T63" s="1454"/>
      <c r="U63" s="1458"/>
      <c r="V63" s="1458"/>
      <c r="W63" s="1458"/>
      <c r="X63" s="1458"/>
      <c r="Y63" s="28"/>
      <c r="Z63" s="28"/>
    </row>
    <row r="64" spans="1:26" s="10" customFormat="1" ht="12" customHeight="1" x14ac:dyDescent="0.15">
      <c r="A64" s="1444"/>
      <c r="B64" s="1445"/>
      <c r="C64" s="1445"/>
      <c r="D64" s="1445"/>
      <c r="E64" s="1445"/>
      <c r="F64" s="1427"/>
      <c r="G64" s="1427"/>
      <c r="H64" s="1430"/>
      <c r="I64" s="1430"/>
      <c r="J64" s="1431"/>
      <c r="K64" s="1431"/>
      <c r="L64" s="1446"/>
      <c r="M64" s="44"/>
      <c r="N64" s="28"/>
      <c r="O64" s="1454"/>
      <c r="P64" s="1454"/>
      <c r="Q64" s="1454"/>
      <c r="R64" s="1454"/>
      <c r="S64" s="1454"/>
      <c r="T64" s="1454"/>
      <c r="U64" s="1458"/>
      <c r="V64" s="1458"/>
      <c r="W64" s="1458"/>
      <c r="X64" s="1458"/>
      <c r="Y64" s="28"/>
      <c r="Z64" s="28"/>
    </row>
    <row r="65" spans="1:26" s="10" customFormat="1" ht="20.25" customHeight="1" thickBot="1" x14ac:dyDescent="0.2">
      <c r="A65" s="1447" t="s">
        <v>319</v>
      </c>
      <c r="B65" s="1427"/>
      <c r="C65" s="1427"/>
      <c r="D65" s="1427"/>
      <c r="E65" s="1448"/>
      <c r="F65" s="1448"/>
      <c r="G65" s="1433"/>
      <c r="H65" s="1449"/>
      <c r="I65" s="1449"/>
      <c r="J65" s="1449"/>
      <c r="K65" s="1449"/>
      <c r="L65" s="1450"/>
      <c r="M65" s="44"/>
      <c r="N65" s="28"/>
      <c r="O65" s="1454"/>
      <c r="P65" s="1454"/>
      <c r="Q65" s="1454"/>
      <c r="R65" s="1454"/>
      <c r="S65" s="1454"/>
      <c r="T65" s="1454"/>
      <c r="U65" s="1458"/>
      <c r="V65" s="1458"/>
      <c r="W65" s="1458"/>
      <c r="X65" s="1458"/>
      <c r="Y65" s="28"/>
      <c r="Z65" s="28"/>
    </row>
    <row r="66" spans="1:26" s="10" customFormat="1" ht="15.2" customHeight="1" x14ac:dyDescent="0.15">
      <c r="A66" s="1735" t="s">
        <v>156</v>
      </c>
      <c r="B66" s="1736"/>
      <c r="C66" s="1736"/>
      <c r="D66" s="1736"/>
      <c r="E66" s="1737"/>
      <c r="F66" s="1752" t="s">
        <v>276</v>
      </c>
      <c r="G66" s="1753"/>
      <c r="H66" s="1743" t="s">
        <v>158</v>
      </c>
      <c r="I66" s="1744"/>
      <c r="J66" s="1744"/>
      <c r="K66" s="1745"/>
      <c r="L66" s="1804" t="s">
        <v>140</v>
      </c>
      <c r="M66" s="44"/>
      <c r="N66" s="28"/>
      <c r="O66" s="1454"/>
      <c r="P66" s="1454"/>
      <c r="Q66" s="1454"/>
      <c r="R66" s="1454"/>
      <c r="S66" s="1454"/>
      <c r="T66" s="1454"/>
      <c r="U66" s="1458"/>
      <c r="V66" s="1458"/>
      <c r="W66" s="1458"/>
      <c r="X66" s="1458"/>
      <c r="Y66" s="28"/>
      <c r="Z66" s="28"/>
    </row>
    <row r="67" spans="1:26" s="10" customFormat="1" ht="23.25" customHeight="1" thickBot="1" x14ac:dyDescent="0.2">
      <c r="A67" s="1738"/>
      <c r="B67" s="1739"/>
      <c r="C67" s="1739"/>
      <c r="D67" s="1739"/>
      <c r="E67" s="1740"/>
      <c r="F67" s="1754"/>
      <c r="G67" s="1755"/>
      <c r="H67" s="1748" t="s">
        <v>279</v>
      </c>
      <c r="I67" s="1749"/>
      <c r="J67" s="1806" t="s">
        <v>280</v>
      </c>
      <c r="K67" s="1740"/>
      <c r="L67" s="1805"/>
      <c r="M67" s="44"/>
      <c r="N67" s="28"/>
      <c r="O67" s="1454"/>
      <c r="P67" s="1454"/>
      <c r="Q67" s="1454"/>
      <c r="R67" s="1454"/>
      <c r="S67" s="1454"/>
      <c r="T67" s="1454"/>
      <c r="U67" s="1458"/>
      <c r="V67" s="1458"/>
      <c r="W67" s="1458"/>
      <c r="X67" s="1458"/>
      <c r="Y67" s="28"/>
      <c r="Z67" s="28"/>
    </row>
    <row r="68" spans="1:26" s="10" customFormat="1" ht="21.95" customHeight="1" x14ac:dyDescent="0.15">
      <c r="A68" s="1825">
        <v>14</v>
      </c>
      <c r="B68" s="1828" t="s">
        <v>135</v>
      </c>
      <c r="C68" s="1828"/>
      <c r="D68" s="1828"/>
      <c r="E68" s="1829"/>
      <c r="F68" s="1846" t="s">
        <v>281</v>
      </c>
      <c r="G68" s="1847"/>
      <c r="H68" s="11" t="e">
        <f>IF(O71=1,"●","〇")</f>
        <v>#N/A</v>
      </c>
      <c r="I68" s="911" t="s">
        <v>282</v>
      </c>
      <c r="J68" s="916" t="e">
        <f>IF(P71=1,"●","〇")</f>
        <v>#N/A</v>
      </c>
      <c r="K68" s="912" t="s">
        <v>130</v>
      </c>
      <c r="L68" s="1834" t="e">
        <f>IF(VLOOKUP(報1!$AR$3,報告書!$B$14:$IE$327,W71)="","",VLOOKUP(報1!$AR$3,報告書!$B$14:$IE$327,W71))</f>
        <v>#N/A</v>
      </c>
      <c r="M68" s="44"/>
      <c r="N68" s="28"/>
      <c r="O68" s="1454"/>
      <c r="P68" s="1454"/>
      <c r="Q68" s="1454"/>
      <c r="R68" s="1454"/>
      <c r="S68" s="1454"/>
      <c r="T68" s="1454"/>
      <c r="U68" s="1458"/>
      <c r="V68" s="1458"/>
      <c r="W68" s="1458"/>
      <c r="X68" s="1458"/>
      <c r="Y68" s="28"/>
      <c r="Z68" s="28"/>
    </row>
    <row r="69" spans="1:26" s="10" customFormat="1" ht="21.95" customHeight="1" x14ac:dyDescent="0.15">
      <c r="A69" s="1826"/>
      <c r="B69" s="1830"/>
      <c r="C69" s="1830"/>
      <c r="D69" s="1830"/>
      <c r="E69" s="1831"/>
      <c r="F69" s="1848"/>
      <c r="G69" s="1849"/>
      <c r="H69" s="11" t="e">
        <f>IF(O71=2,"●","〇")</f>
        <v>#N/A</v>
      </c>
      <c r="I69" s="913" t="s">
        <v>283</v>
      </c>
      <c r="J69" s="916" t="e">
        <f>IF(P71=2,"●","〇")</f>
        <v>#N/A</v>
      </c>
      <c r="K69" s="912" t="s">
        <v>284</v>
      </c>
      <c r="L69" s="1835"/>
      <c r="M69" s="44"/>
      <c r="N69" s="28"/>
      <c r="O69" s="1454"/>
      <c r="P69" s="1454"/>
      <c r="Q69" s="1454"/>
      <c r="R69" s="1454"/>
      <c r="S69" s="1454"/>
      <c r="T69" s="1454"/>
      <c r="U69" s="1458"/>
      <c r="V69" s="1458"/>
      <c r="W69" s="1458"/>
      <c r="X69" s="1458"/>
      <c r="Y69" s="28"/>
      <c r="Z69" s="28"/>
    </row>
    <row r="70" spans="1:26" s="10" customFormat="1" ht="21.95" customHeight="1" x14ac:dyDescent="0.15">
      <c r="A70" s="1826"/>
      <c r="B70" s="1830"/>
      <c r="C70" s="1830"/>
      <c r="D70" s="1830"/>
      <c r="E70" s="1831"/>
      <c r="F70" s="1848"/>
      <c r="G70" s="1849"/>
      <c r="H70" s="11" t="e">
        <f>IF(O71=3,"●","〇")</f>
        <v>#N/A</v>
      </c>
      <c r="I70" s="913" t="s">
        <v>285</v>
      </c>
      <c r="J70" s="916" t="e">
        <f>IF(P71=3,"●","〇")</f>
        <v>#N/A</v>
      </c>
      <c r="K70" s="912" t="s">
        <v>152</v>
      </c>
      <c r="L70" s="1835"/>
      <c r="M70" s="44"/>
      <c r="N70" s="28"/>
      <c r="O70" s="1454"/>
      <c r="P70" s="1454"/>
      <c r="Q70" s="1454"/>
      <c r="R70" s="1454"/>
      <c r="S70" s="1454"/>
      <c r="T70" s="1454"/>
      <c r="U70" s="1458"/>
      <c r="V70" s="1458"/>
      <c r="W70" s="1458"/>
      <c r="X70" s="1458"/>
      <c r="Y70" s="28"/>
      <c r="Z70" s="28"/>
    </row>
    <row r="71" spans="1:26" s="10" customFormat="1" ht="21.95" customHeight="1" x14ac:dyDescent="0.15">
      <c r="A71" s="1827"/>
      <c r="B71" s="1832"/>
      <c r="C71" s="1832"/>
      <c r="D71" s="1832"/>
      <c r="E71" s="1833"/>
      <c r="F71" s="1850"/>
      <c r="G71" s="1851"/>
      <c r="H71" s="914" t="e">
        <f>IF(O71=4,"●","〇")</f>
        <v>#N/A</v>
      </c>
      <c r="I71" s="185" t="s">
        <v>153</v>
      </c>
      <c r="J71" s="917" t="e">
        <f>IF(P71=4,"●","〇")</f>
        <v>#N/A</v>
      </c>
      <c r="K71" s="184" t="s">
        <v>153</v>
      </c>
      <c r="L71" s="1836"/>
      <c r="M71" s="44"/>
      <c r="N71" s="28"/>
      <c r="O71" s="1454" t="e">
        <f>IF(VLOOKUP(報1!$AR$3,報告書!$B$14:$IE$327,U71)="",0,IF(VLOOKUP(報1!$AR$3,報告書!$B$14:$IE$327,U71)="整備済",1,IF(VLOOKUP(報1!$AR$3,報告書!$B$14:$IE$327,U71)="一部整備済",2,IF(VLOOKUP(報1!$AR$3,報告書!$B$14:$IE$327,U71)="未整備",3,4))))</f>
        <v>#N/A</v>
      </c>
      <c r="P71" s="1454" t="e">
        <f>IF(VLOOKUP(報1!$AR$3,報告書!$B$14:$IE$327,V71)="",0,IF(VLOOKUP(報1!$AR$3,報告書!$B$14:$IE$327,V71)="実施済",1,IF(VLOOKUP(報1!$AR$3,報告書!$B$14:$IE$327,V71)="一部実施済",2,IF(VLOOKUP(報1!$AR$3,報告書!$B$14:$IE$327,V71)="未実施",3,4))))</f>
        <v>#N/A</v>
      </c>
      <c r="Q71" s="1454">
        <v>0</v>
      </c>
      <c r="R71" s="1454">
        <v>0</v>
      </c>
      <c r="S71" s="1454" t="str">
        <f>IFERROR(CHOOSE(Q71,I68,I69,I70,I71),"")</f>
        <v/>
      </c>
      <c r="T71" s="1454" t="str">
        <f>IFERROR(CHOOSE(R71,K68,K69,K70,K71),"")</f>
        <v/>
      </c>
      <c r="U71" s="1458">
        <v>206</v>
      </c>
      <c r="V71" s="1458">
        <f>U71+1</f>
        <v>207</v>
      </c>
      <c r="W71" s="1458">
        <f>V71+1</f>
        <v>208</v>
      </c>
      <c r="X71" s="1458"/>
      <c r="Y71" s="28"/>
      <c r="Z71" s="28"/>
    </row>
    <row r="72" spans="1:26" s="10" customFormat="1" ht="21.95" customHeight="1" x14ac:dyDescent="0.15">
      <c r="A72" s="1837">
        <v>15</v>
      </c>
      <c r="B72" s="1840" t="s">
        <v>141</v>
      </c>
      <c r="C72" s="1841"/>
      <c r="D72" s="1841"/>
      <c r="E72" s="1842"/>
      <c r="F72" s="1852" t="s">
        <v>320</v>
      </c>
      <c r="G72" s="1853"/>
      <c r="H72" s="11" t="e">
        <f>IF(O75=1,"●","〇")</f>
        <v>#N/A</v>
      </c>
      <c r="I72" s="918" t="s">
        <v>282</v>
      </c>
      <c r="J72" s="916" t="e">
        <f>IF(P75=1,"●","〇")</f>
        <v>#N/A</v>
      </c>
      <c r="K72" s="912" t="s">
        <v>130</v>
      </c>
      <c r="L72" s="1835" t="e">
        <f>IF(VLOOKUP(報1!$AR$3,報告書!$B$14:$IE$327,W75)="","",VLOOKUP(報1!$AR$3,報告書!$B$14:$IE$327,W75))</f>
        <v>#N/A</v>
      </c>
      <c r="M72" s="44"/>
      <c r="N72" s="28"/>
      <c r="O72" s="1454"/>
      <c r="P72" s="1454"/>
      <c r="Q72" s="1454"/>
      <c r="R72" s="1454"/>
      <c r="S72" s="1454"/>
      <c r="T72" s="1454"/>
      <c r="U72" s="1458"/>
      <c r="V72" s="1458"/>
      <c r="W72" s="1458"/>
      <c r="X72" s="1458"/>
      <c r="Y72" s="28"/>
      <c r="Z72" s="28"/>
    </row>
    <row r="73" spans="1:26" s="10" customFormat="1" ht="21.95" customHeight="1" x14ac:dyDescent="0.15">
      <c r="A73" s="1838"/>
      <c r="B73" s="1843"/>
      <c r="C73" s="1844"/>
      <c r="D73" s="1844"/>
      <c r="E73" s="1845"/>
      <c r="F73" s="1854"/>
      <c r="G73" s="1855"/>
      <c r="H73" s="11" t="e">
        <f>IF(O75=2,"●","〇")</f>
        <v>#N/A</v>
      </c>
      <c r="I73" s="913" t="s">
        <v>283</v>
      </c>
      <c r="J73" s="916" t="e">
        <f>IF(P75=2,"●","〇")</f>
        <v>#N/A</v>
      </c>
      <c r="K73" s="912" t="s">
        <v>284</v>
      </c>
      <c r="L73" s="1835"/>
      <c r="M73" s="44"/>
      <c r="N73" s="28"/>
      <c r="O73" s="1454"/>
      <c r="P73" s="1454"/>
      <c r="Q73" s="1454"/>
      <c r="R73" s="1454"/>
      <c r="S73" s="1454"/>
      <c r="T73" s="1454"/>
      <c r="U73" s="1458"/>
      <c r="V73" s="1458"/>
      <c r="W73" s="1458"/>
      <c r="X73" s="1458"/>
      <c r="Y73" s="28"/>
      <c r="Z73" s="28"/>
    </row>
    <row r="74" spans="1:26" s="10" customFormat="1" ht="21.95" customHeight="1" x14ac:dyDescent="0.15">
      <c r="A74" s="1838"/>
      <c r="B74" s="1843"/>
      <c r="C74" s="1844"/>
      <c r="D74" s="1844"/>
      <c r="E74" s="1845"/>
      <c r="F74" s="1854"/>
      <c r="G74" s="1855"/>
      <c r="H74" s="11" t="e">
        <f>IF(O75=3,"●","〇")</f>
        <v>#N/A</v>
      </c>
      <c r="I74" s="913" t="s">
        <v>285</v>
      </c>
      <c r="J74" s="916" t="e">
        <f>IF(P75=3,"●","〇")</f>
        <v>#N/A</v>
      </c>
      <c r="K74" s="912" t="s">
        <v>152</v>
      </c>
      <c r="L74" s="1835"/>
      <c r="M74" s="44"/>
      <c r="N74" s="28"/>
      <c r="O74" s="1454"/>
      <c r="P74" s="1454"/>
      <c r="Q74" s="1454"/>
      <c r="R74" s="1454"/>
      <c r="S74" s="1454"/>
      <c r="T74" s="1454"/>
      <c r="U74" s="1458"/>
      <c r="V74" s="1458"/>
      <c r="W74" s="1458"/>
      <c r="X74" s="1458"/>
      <c r="Y74" s="28"/>
      <c r="Z74" s="28"/>
    </row>
    <row r="75" spans="1:26" s="10" customFormat="1" ht="21.95" customHeight="1" x14ac:dyDescent="0.15">
      <c r="A75" s="1839"/>
      <c r="B75" s="1659"/>
      <c r="C75" s="1660"/>
      <c r="D75" s="1660"/>
      <c r="E75" s="1661"/>
      <c r="F75" s="1856"/>
      <c r="G75" s="1857"/>
      <c r="H75" s="914" t="e">
        <f>IF(O75=4,"●","〇")</f>
        <v>#N/A</v>
      </c>
      <c r="I75" s="183" t="s">
        <v>153</v>
      </c>
      <c r="J75" s="917" t="e">
        <f>IF(P75=4,"●","〇")</f>
        <v>#N/A</v>
      </c>
      <c r="K75" s="184" t="s">
        <v>153</v>
      </c>
      <c r="L75" s="1836"/>
      <c r="M75" s="44"/>
      <c r="N75" s="28"/>
      <c r="O75" s="1454" t="e">
        <f>IF(VLOOKUP(報1!$AR$3,報告書!$B$14:$IE$327,U75)="",0,IF(VLOOKUP(報1!$AR$3,報告書!$B$14:$IE$327,U75)="整備済",1,IF(VLOOKUP(報1!$AR$3,報告書!$B$14:$IE$327,U75)="一部整備済",2,IF(VLOOKUP(報1!$AR$3,報告書!$B$14:$IE$327,U75)="未整備",3,4))))</f>
        <v>#N/A</v>
      </c>
      <c r="P75" s="1454" t="e">
        <f>IF(VLOOKUP(報1!$AR$3,報告書!$B$14:$IE$327,V75)="",0,IF(VLOOKUP(報1!$AR$3,報告書!$B$14:$IE$327,V75)="実施済",1,IF(VLOOKUP(報1!$AR$3,報告書!$B$14:$IE$327,V75)="一部実施済",2,IF(VLOOKUP(報1!$AR$3,報告書!$B$14:$IE$327,V75)="未実施",3,4))))</f>
        <v>#N/A</v>
      </c>
      <c r="Q75" s="1454">
        <v>0</v>
      </c>
      <c r="R75" s="1454">
        <v>0</v>
      </c>
      <c r="S75" s="1454" t="str">
        <f>IFERROR(CHOOSE(Q75,I72,I73,I74,I75),"")</f>
        <v/>
      </c>
      <c r="T75" s="1454" t="str">
        <f>IFERROR(CHOOSE(R75,K72,K73,K74,K75),"")</f>
        <v/>
      </c>
      <c r="U75" s="1458">
        <f>V71+2</f>
        <v>209</v>
      </c>
      <c r="V75" s="1458">
        <f>U75+1</f>
        <v>210</v>
      </c>
      <c r="W75" s="1458">
        <f>V75+1</f>
        <v>211</v>
      </c>
      <c r="X75" s="1458"/>
      <c r="Y75" s="28"/>
      <c r="Z75" s="28"/>
    </row>
    <row r="76" spans="1:26" s="10" customFormat="1" ht="21.95" customHeight="1" x14ac:dyDescent="0.15">
      <c r="A76" s="1858">
        <v>16</v>
      </c>
      <c r="B76" s="1840" t="s">
        <v>142</v>
      </c>
      <c r="C76" s="1841"/>
      <c r="D76" s="1841"/>
      <c r="E76" s="1842"/>
      <c r="F76" s="1852" t="s">
        <v>321</v>
      </c>
      <c r="G76" s="1853"/>
      <c r="H76" s="11" t="e">
        <f>IF(O79=1,"●","〇")</f>
        <v>#N/A</v>
      </c>
      <c r="I76" s="913" t="s">
        <v>278</v>
      </c>
      <c r="J76" s="916" t="e">
        <f>IF(P79=1,"●","〇")</f>
        <v>#N/A</v>
      </c>
      <c r="K76" s="912" t="s">
        <v>130</v>
      </c>
      <c r="L76" s="1835" t="e">
        <f>IF(VLOOKUP(報1!$AR$3,報告書!$B$14:$IE$327,W79)="","",VLOOKUP(報1!$AR$3,報告書!$B$14:$IE$327,W79))</f>
        <v>#N/A</v>
      </c>
      <c r="M76" s="44"/>
      <c r="N76" s="28"/>
      <c r="O76" s="1454"/>
      <c r="P76" s="1454"/>
      <c r="Q76" s="1454"/>
      <c r="R76" s="1454"/>
      <c r="S76" s="1454"/>
      <c r="T76" s="1454"/>
      <c r="U76" s="1458"/>
      <c r="V76" s="1458"/>
      <c r="W76" s="1458"/>
      <c r="X76" s="1458"/>
      <c r="Y76" s="28"/>
      <c r="Z76" s="28"/>
    </row>
    <row r="77" spans="1:26" s="10" customFormat="1" ht="21.95" customHeight="1" x14ac:dyDescent="0.15">
      <c r="A77" s="1859"/>
      <c r="B77" s="1843"/>
      <c r="C77" s="1844"/>
      <c r="D77" s="1844"/>
      <c r="E77" s="1845"/>
      <c r="F77" s="1854"/>
      <c r="G77" s="1855"/>
      <c r="H77" s="11" t="e">
        <f>IF(O79=2,"●","〇")</f>
        <v>#N/A</v>
      </c>
      <c r="I77" s="913" t="s">
        <v>289</v>
      </c>
      <c r="J77" s="916" t="e">
        <f>IF(P79=2,"●","〇")</f>
        <v>#N/A</v>
      </c>
      <c r="K77" s="912" t="s">
        <v>284</v>
      </c>
      <c r="L77" s="1835"/>
      <c r="M77" s="44"/>
      <c r="N77" s="28"/>
      <c r="O77" s="1454"/>
      <c r="P77" s="1454"/>
      <c r="Q77" s="1454"/>
      <c r="R77" s="1454"/>
      <c r="S77" s="1454"/>
      <c r="T77" s="1454"/>
      <c r="U77" s="1458"/>
      <c r="V77" s="1458"/>
      <c r="W77" s="1458"/>
      <c r="X77" s="1458"/>
      <c r="Y77" s="28"/>
      <c r="Z77" s="28"/>
    </row>
    <row r="78" spans="1:26" s="10" customFormat="1" ht="21.95" customHeight="1" x14ac:dyDescent="0.15">
      <c r="A78" s="1859"/>
      <c r="B78" s="1843"/>
      <c r="C78" s="1844"/>
      <c r="D78" s="1844"/>
      <c r="E78" s="1845"/>
      <c r="F78" s="1854"/>
      <c r="G78" s="1855"/>
      <c r="H78" s="11" t="e">
        <f>IF(O79=3,"●","〇")</f>
        <v>#N/A</v>
      </c>
      <c r="I78" s="913" t="s">
        <v>286</v>
      </c>
      <c r="J78" s="916" t="e">
        <f>IF(P79=3,"●","〇")</f>
        <v>#N/A</v>
      </c>
      <c r="K78" s="912" t="s">
        <v>152</v>
      </c>
      <c r="L78" s="1835"/>
      <c r="M78" s="44"/>
      <c r="N78" s="28"/>
      <c r="O78" s="1454"/>
      <c r="P78" s="1454"/>
      <c r="Q78" s="1454"/>
      <c r="R78" s="1454"/>
      <c r="S78" s="1454"/>
      <c r="T78" s="1454"/>
      <c r="U78" s="1458"/>
      <c r="V78" s="1458"/>
      <c r="W78" s="1458"/>
      <c r="X78" s="1458"/>
      <c r="Y78" s="28"/>
      <c r="Z78" s="28"/>
    </row>
    <row r="79" spans="1:26" s="10" customFormat="1" ht="21.95" customHeight="1" x14ac:dyDescent="0.15">
      <c r="A79" s="1865"/>
      <c r="B79" s="1659"/>
      <c r="C79" s="1660"/>
      <c r="D79" s="1660"/>
      <c r="E79" s="1661"/>
      <c r="F79" s="1856"/>
      <c r="G79" s="1857"/>
      <c r="H79" s="914" t="e">
        <f>IF(O79=4,"●","〇")</f>
        <v>#N/A</v>
      </c>
      <c r="I79" s="183" t="s">
        <v>153</v>
      </c>
      <c r="J79" s="917" t="e">
        <f>IF(P79=4,"●","〇")</f>
        <v>#N/A</v>
      </c>
      <c r="K79" s="184" t="s">
        <v>153</v>
      </c>
      <c r="L79" s="1836"/>
      <c r="M79" s="44"/>
      <c r="N79" s="28"/>
      <c r="O79" s="1454" t="e">
        <f>IF(VLOOKUP(報1!$AR$3,報告書!$B$14:$IE$327,U79)="",0,IF(VLOOKUP(報1!$AR$3,報告書!$B$14:$IE$327,U79)="設定済",1,IF(VLOOKUP(報1!$AR$3,報告書!$B$14:$IE$327,U79)="一部設定済",2,IF(VLOOKUP(報1!$AR$3,報告書!$B$14:$IE$327,U79)="未設定",3,4))))</f>
        <v>#N/A</v>
      </c>
      <c r="P79" s="1454" t="e">
        <f>IF(VLOOKUP(報1!$AR$3,報告書!$B$14:$IE$327,V79)="",0,IF(VLOOKUP(報1!$AR$3,報告書!$B$14:$IE$327,V79)="実施済",1,IF(VLOOKUP(報1!$AR$3,報告書!$B$14:$IE$327,V79)="一部実施済",2,IF(VLOOKUP(報1!$AR$3,報告書!$B$14:$IE$327,V79)="未実施",3,4))))</f>
        <v>#N/A</v>
      </c>
      <c r="Q79" s="1454">
        <v>0</v>
      </c>
      <c r="R79" s="1454">
        <v>0</v>
      </c>
      <c r="S79" s="1454" t="str">
        <f>IFERROR(CHOOSE(Q79,I76,I77,I78,I79),"")</f>
        <v/>
      </c>
      <c r="T79" s="1454" t="str">
        <f>IFERROR(CHOOSE(R79,K76,K77,K78,K79),"")</f>
        <v/>
      </c>
      <c r="U79" s="1458">
        <f>V75+2</f>
        <v>212</v>
      </c>
      <c r="V79" s="1458">
        <f>U79+1</f>
        <v>213</v>
      </c>
      <c r="W79" s="1458">
        <f>V79+1</f>
        <v>214</v>
      </c>
      <c r="X79" s="1458"/>
      <c r="Y79" s="28"/>
      <c r="Z79" s="28"/>
    </row>
    <row r="80" spans="1:26" s="10" customFormat="1" ht="21.95" customHeight="1" x14ac:dyDescent="0.15">
      <c r="A80" s="1858">
        <v>17</v>
      </c>
      <c r="B80" s="1840" t="s">
        <v>143</v>
      </c>
      <c r="C80" s="1841"/>
      <c r="D80" s="1841"/>
      <c r="E80" s="1842"/>
      <c r="F80" s="1852" t="s">
        <v>384</v>
      </c>
      <c r="G80" s="1853"/>
      <c r="H80" s="11" t="e">
        <f>IF(O83=1,"●","〇")</f>
        <v>#N/A</v>
      </c>
      <c r="I80" s="913" t="s">
        <v>278</v>
      </c>
      <c r="J80" s="916" t="e">
        <f>IF(P83=1,"●","〇")</f>
        <v>#N/A</v>
      </c>
      <c r="K80" s="912" t="s">
        <v>130</v>
      </c>
      <c r="L80" s="1835" t="e">
        <f>IF(VLOOKUP(報1!$AR$3,報告書!$B$14:$IE$327,W83)="","",VLOOKUP(報1!$AR$3,報告書!$B$14:$IE$327,W83))</f>
        <v>#N/A</v>
      </c>
      <c r="M80" s="44"/>
      <c r="N80" s="28"/>
      <c r="O80" s="1454"/>
      <c r="P80" s="1454"/>
      <c r="Q80" s="1454"/>
      <c r="R80" s="1454"/>
      <c r="S80" s="1454"/>
      <c r="T80" s="1454"/>
      <c r="U80" s="1458"/>
      <c r="V80" s="1458"/>
      <c r="W80" s="1458"/>
      <c r="X80" s="1458"/>
      <c r="Y80" s="28"/>
      <c r="Z80" s="28"/>
    </row>
    <row r="81" spans="1:26" s="10" customFormat="1" ht="21.95" customHeight="1" x14ac:dyDescent="0.15">
      <c r="A81" s="1859"/>
      <c r="B81" s="1843"/>
      <c r="C81" s="1844"/>
      <c r="D81" s="1844"/>
      <c r="E81" s="1845"/>
      <c r="F81" s="1854"/>
      <c r="G81" s="1855"/>
      <c r="H81" s="11" t="e">
        <f>IF(O83=2,"●","〇")</f>
        <v>#N/A</v>
      </c>
      <c r="I81" s="913" t="s">
        <v>289</v>
      </c>
      <c r="J81" s="916" t="e">
        <f>IF(P83=2,"●","〇")</f>
        <v>#N/A</v>
      </c>
      <c r="K81" s="912" t="s">
        <v>284</v>
      </c>
      <c r="L81" s="1835"/>
      <c r="M81" s="44"/>
      <c r="N81" s="28"/>
      <c r="O81" s="1454"/>
      <c r="P81" s="1454"/>
      <c r="Q81" s="1454"/>
      <c r="R81" s="1454"/>
      <c r="S81" s="1454"/>
      <c r="T81" s="1454"/>
      <c r="U81" s="1458"/>
      <c r="V81" s="1458"/>
      <c r="W81" s="1458"/>
      <c r="X81" s="1458"/>
      <c r="Y81" s="28"/>
      <c r="Z81" s="28"/>
    </row>
    <row r="82" spans="1:26" s="10" customFormat="1" ht="21.95" customHeight="1" x14ac:dyDescent="0.15">
      <c r="A82" s="1859"/>
      <c r="B82" s="1843"/>
      <c r="C82" s="1844"/>
      <c r="D82" s="1844"/>
      <c r="E82" s="1845"/>
      <c r="F82" s="1854"/>
      <c r="G82" s="1855"/>
      <c r="H82" s="11" t="e">
        <f>IF(O83=3,"●","〇")</f>
        <v>#N/A</v>
      </c>
      <c r="I82" s="913" t="s">
        <v>286</v>
      </c>
      <c r="J82" s="916" t="e">
        <f>IF(P83=3,"●","〇")</f>
        <v>#N/A</v>
      </c>
      <c r="K82" s="912" t="s">
        <v>152</v>
      </c>
      <c r="L82" s="1835"/>
      <c r="M82" s="44"/>
      <c r="N82" s="28"/>
      <c r="O82" s="1454"/>
      <c r="P82" s="1454"/>
      <c r="Q82" s="1454"/>
      <c r="R82" s="1454"/>
      <c r="S82" s="1454"/>
      <c r="T82" s="1454"/>
      <c r="U82" s="1458"/>
      <c r="V82" s="1458"/>
      <c r="W82" s="1458"/>
      <c r="X82" s="1458"/>
      <c r="Y82" s="28"/>
      <c r="Z82" s="28"/>
    </row>
    <row r="83" spans="1:26" s="10" customFormat="1" ht="21.95" customHeight="1" x14ac:dyDescent="0.15">
      <c r="A83" s="1865"/>
      <c r="B83" s="1659"/>
      <c r="C83" s="1660"/>
      <c r="D83" s="1660"/>
      <c r="E83" s="1661"/>
      <c r="F83" s="1856"/>
      <c r="G83" s="1857"/>
      <c r="H83" s="914" t="e">
        <f>IF(O83=4,"●","〇")</f>
        <v>#N/A</v>
      </c>
      <c r="I83" s="183" t="s">
        <v>153</v>
      </c>
      <c r="J83" s="917" t="e">
        <f>IF(P83=4,"●","〇")</f>
        <v>#N/A</v>
      </c>
      <c r="K83" s="184" t="s">
        <v>153</v>
      </c>
      <c r="L83" s="1836"/>
      <c r="M83" s="44"/>
      <c r="N83" s="28"/>
      <c r="O83" s="1454" t="e">
        <f>IF(VLOOKUP(報1!$AR$3,報告書!$B$14:$IE$327,U83)="",0,IF(VLOOKUP(報1!$AR$3,報告書!$B$14:$IE$327,U83)="設定済",1,IF(VLOOKUP(報1!$AR$3,報告書!$B$14:$IE$327,U83)="一部設定済",2,IF(VLOOKUP(報1!$AR$3,報告書!$B$14:$IE$327,U83)="未設定",3,4))))</f>
        <v>#N/A</v>
      </c>
      <c r="P83" s="1454" t="e">
        <f>IF(VLOOKUP(報1!$AR$3,報告書!$B$14:$IE$327,V83)="",0,IF(VLOOKUP(報1!$AR$3,報告書!$B$14:$IE$327,V83)="実施済",1,IF(VLOOKUP(報1!$AR$3,報告書!$B$14:$IE$327,V83)="一部実施済",2,IF(VLOOKUP(報1!$AR$3,報告書!$B$14:$IE$327,V83)="未実施",3,4))))</f>
        <v>#N/A</v>
      </c>
      <c r="Q83" s="1454">
        <v>0</v>
      </c>
      <c r="R83" s="1454">
        <v>0</v>
      </c>
      <c r="S83" s="1454" t="str">
        <f>IFERROR(CHOOSE(Q83,I80,I81,I82,I83),"")</f>
        <v/>
      </c>
      <c r="T83" s="1454" t="str">
        <f>IFERROR(CHOOSE(R83,K80,K81,K82,K83),"")</f>
        <v/>
      </c>
      <c r="U83" s="1458">
        <f>V79+2</f>
        <v>215</v>
      </c>
      <c r="V83" s="1458">
        <f>U83+1</f>
        <v>216</v>
      </c>
      <c r="W83" s="1458">
        <f>V83+1</f>
        <v>217</v>
      </c>
      <c r="X83" s="1458"/>
      <c r="Y83" s="28"/>
      <c r="Z83" s="28"/>
    </row>
    <row r="84" spans="1:26" s="10" customFormat="1" ht="21.95" customHeight="1" x14ac:dyDescent="0.15">
      <c r="A84" s="1858">
        <v>18</v>
      </c>
      <c r="B84" s="1841" t="s">
        <v>144</v>
      </c>
      <c r="C84" s="1841"/>
      <c r="D84" s="1841"/>
      <c r="E84" s="1842"/>
      <c r="F84" s="1852" t="s">
        <v>322</v>
      </c>
      <c r="G84" s="1853"/>
      <c r="H84" s="11" t="e">
        <f>IF(O87=1,"●","〇")</f>
        <v>#N/A</v>
      </c>
      <c r="I84" s="913" t="s">
        <v>278</v>
      </c>
      <c r="J84" s="916" t="e">
        <f>IF(P87=1,"●","〇")</f>
        <v>#N/A</v>
      </c>
      <c r="K84" s="912" t="s">
        <v>130</v>
      </c>
      <c r="L84" s="1863" t="e">
        <f>IF(VLOOKUP(報1!$AR$3,報告書!$B$14:$IE$327,W87)="","",VLOOKUP(報1!$AR$3,報告書!$B$14:$IE$327,W87))</f>
        <v>#N/A</v>
      </c>
      <c r="M84" s="44"/>
      <c r="N84" s="28"/>
      <c r="O84" s="1454"/>
      <c r="P84" s="1454"/>
      <c r="Q84" s="1454"/>
      <c r="R84" s="1454"/>
      <c r="S84" s="1454"/>
      <c r="T84" s="1454"/>
      <c r="U84" s="1458"/>
      <c r="V84" s="1458"/>
      <c r="W84" s="1458"/>
      <c r="X84" s="1458"/>
      <c r="Y84" s="28"/>
      <c r="Z84" s="28"/>
    </row>
    <row r="85" spans="1:26" s="10" customFormat="1" ht="21.95" customHeight="1" x14ac:dyDescent="0.15">
      <c r="A85" s="1859"/>
      <c r="B85" s="1844"/>
      <c r="C85" s="1844"/>
      <c r="D85" s="1844"/>
      <c r="E85" s="1845"/>
      <c r="F85" s="1854"/>
      <c r="G85" s="1855"/>
      <c r="H85" s="11" t="e">
        <f>IF(O87=2,"●","〇")</f>
        <v>#N/A</v>
      </c>
      <c r="I85" s="913" t="s">
        <v>289</v>
      </c>
      <c r="J85" s="916" t="e">
        <f>IF(P87=2,"●","〇")</f>
        <v>#N/A</v>
      </c>
      <c r="K85" s="912" t="s">
        <v>284</v>
      </c>
      <c r="L85" s="1835"/>
      <c r="M85" s="44"/>
      <c r="N85" s="28"/>
      <c r="O85" s="1454"/>
      <c r="P85" s="1454"/>
      <c r="Q85" s="1454"/>
      <c r="R85" s="1454"/>
      <c r="S85" s="1454"/>
      <c r="T85" s="1454"/>
      <c r="U85" s="1458"/>
      <c r="V85" s="1458"/>
      <c r="W85" s="1458"/>
      <c r="X85" s="1458"/>
      <c r="Y85" s="28"/>
      <c r="Z85" s="28"/>
    </row>
    <row r="86" spans="1:26" s="10" customFormat="1" ht="21.95" customHeight="1" x14ac:dyDescent="0.15">
      <c r="A86" s="1859"/>
      <c r="B86" s="1844"/>
      <c r="C86" s="1844"/>
      <c r="D86" s="1844"/>
      <c r="E86" s="1845"/>
      <c r="F86" s="1854"/>
      <c r="G86" s="1855"/>
      <c r="H86" s="11" t="e">
        <f>IF(O87=3,"●","〇")</f>
        <v>#N/A</v>
      </c>
      <c r="I86" s="913" t="s">
        <v>286</v>
      </c>
      <c r="J86" s="916" t="e">
        <f>IF(P87=3,"●","〇")</f>
        <v>#N/A</v>
      </c>
      <c r="K86" s="912" t="s">
        <v>152</v>
      </c>
      <c r="L86" s="1835"/>
      <c r="M86" s="44"/>
      <c r="N86" s="28"/>
      <c r="O86" s="1454"/>
      <c r="P86" s="1454"/>
      <c r="Q86" s="1454"/>
      <c r="R86" s="1454"/>
      <c r="S86" s="1454"/>
      <c r="T86" s="1454"/>
      <c r="U86" s="1458"/>
      <c r="V86" s="1458"/>
      <c r="W86" s="1458"/>
      <c r="X86" s="1458"/>
      <c r="Y86" s="28"/>
      <c r="Z86" s="28"/>
    </row>
    <row r="87" spans="1:26" s="10" customFormat="1" ht="21.95" customHeight="1" thickBot="1" x14ac:dyDescent="0.2">
      <c r="A87" s="1860"/>
      <c r="B87" s="1861"/>
      <c r="C87" s="1861"/>
      <c r="D87" s="1861"/>
      <c r="E87" s="1862"/>
      <c r="F87" s="1866"/>
      <c r="G87" s="1867"/>
      <c r="H87" s="915" t="e">
        <f>IF(O87=4,"●","〇")</f>
        <v>#N/A</v>
      </c>
      <c r="I87" s="193" t="s">
        <v>153</v>
      </c>
      <c r="J87" s="919" t="e">
        <f>IF(P87=4,"●","〇")</f>
        <v>#N/A</v>
      </c>
      <c r="K87" s="194" t="s">
        <v>153</v>
      </c>
      <c r="L87" s="1864"/>
      <c r="M87" s="44"/>
      <c r="N87" s="28"/>
      <c r="O87" s="1454" t="e">
        <f>IF(VLOOKUP(報1!$AR$3,報告書!$B$14:$IE$327,U87)="",0,IF(VLOOKUP(報1!$AR$3,報告書!$B$14:$IE$327,U87)="設定済",1,IF(VLOOKUP(報1!$AR$3,報告書!$B$14:$IE$327,U87)="一部設定済",2,IF(VLOOKUP(報1!$AR$3,報告書!$B$14:$IE$327,U87)="未設定",3,4))))</f>
        <v>#N/A</v>
      </c>
      <c r="P87" s="1454" t="e">
        <f>IF(VLOOKUP(報1!$AR$3,報告書!$B$14:$IE$327,V87)="",0,IF(VLOOKUP(報1!$AR$3,報告書!$B$14:$IE$327,V87)="実施済",1,IF(VLOOKUP(報1!$AR$3,報告書!$B$14:$IE$327,V87)="一部実施済",2,IF(VLOOKUP(報1!$AR$3,報告書!$B$14:$IE$327,V87)="未実施",3,4))))</f>
        <v>#N/A</v>
      </c>
      <c r="Q87" s="1454">
        <v>0</v>
      </c>
      <c r="R87" s="1454">
        <v>0</v>
      </c>
      <c r="S87" s="1454" t="str">
        <f>IFERROR(CHOOSE(Q87,I84,I85,I86,I87),"")</f>
        <v/>
      </c>
      <c r="T87" s="1454" t="str">
        <f>IFERROR(CHOOSE(R87,K84,K85,K86,K87),"")</f>
        <v/>
      </c>
      <c r="U87" s="1458">
        <f>V83+2</f>
        <v>218</v>
      </c>
      <c r="V87" s="1458">
        <f>U87+1</f>
        <v>219</v>
      </c>
      <c r="W87" s="1458">
        <f>V87+1</f>
        <v>220</v>
      </c>
      <c r="X87" s="1458"/>
      <c r="Y87" s="28"/>
      <c r="Z87" s="28"/>
    </row>
    <row r="88" spans="1:26" s="6" customFormat="1" ht="18" customHeight="1" x14ac:dyDescent="0.15">
      <c r="A88" s="51"/>
      <c r="B88" s="52"/>
      <c r="C88" s="53"/>
      <c r="D88" s="53"/>
      <c r="E88" s="53"/>
      <c r="F88" s="46"/>
      <c r="G88" s="46"/>
      <c r="H88" s="47"/>
      <c r="I88" s="47"/>
      <c r="J88" s="48"/>
      <c r="K88" s="48"/>
      <c r="L88" s="49"/>
      <c r="M88" s="44"/>
      <c r="N88" s="26"/>
      <c r="O88" s="1454"/>
      <c r="P88" s="1454"/>
      <c r="Q88" s="1454"/>
      <c r="R88" s="1454"/>
      <c r="S88" s="1454" t="str">
        <f>IFERROR(CHOOSE(Q88,$N$13,$N$4,$N$5,$N$9),"")</f>
        <v/>
      </c>
      <c r="T88" s="1454" t="str">
        <f>IFERROR(CHOOSE(R88,$O$13,$O$4,$O$5,$O$9),"")</f>
        <v/>
      </c>
      <c r="U88" s="1453"/>
      <c r="V88" s="1453"/>
      <c r="W88" s="1453"/>
      <c r="X88" s="1453"/>
      <c r="Y88" s="26"/>
      <c r="Z88" s="26"/>
    </row>
    <row r="89" spans="1:26" s="10" customFormat="1" ht="39.950000000000003" customHeight="1" x14ac:dyDescent="0.15">
      <c r="A89" s="36"/>
      <c r="B89" s="36"/>
      <c r="C89" s="54"/>
      <c r="D89" s="54"/>
      <c r="E89" s="36"/>
      <c r="F89" s="36"/>
      <c r="G89" s="36"/>
      <c r="H89" s="50"/>
      <c r="I89" s="50"/>
      <c r="J89" s="50"/>
      <c r="K89" s="50"/>
      <c r="L89" s="39"/>
      <c r="M89" s="44"/>
      <c r="N89" s="28"/>
      <c r="O89" s="1458"/>
      <c r="P89" s="1458"/>
      <c r="Q89" s="1454"/>
      <c r="R89" s="1454"/>
      <c r="S89" s="1454"/>
      <c r="T89" s="1454"/>
      <c r="U89" s="1458"/>
      <c r="V89" s="1458"/>
      <c r="W89" s="1458"/>
      <c r="X89" s="1458"/>
      <c r="Y89" s="28"/>
      <c r="Z89" s="28"/>
    </row>
    <row r="90" spans="1:26" s="10" customFormat="1" ht="39.950000000000003" customHeight="1" x14ac:dyDescent="0.15">
      <c r="A90" s="36"/>
      <c r="B90" s="36"/>
      <c r="C90" s="54"/>
      <c r="D90" s="54"/>
      <c r="E90" s="36"/>
      <c r="F90" s="36"/>
      <c r="G90" s="36"/>
      <c r="H90" s="50"/>
      <c r="I90" s="50"/>
      <c r="J90" s="50"/>
      <c r="K90" s="50"/>
      <c r="L90" s="39"/>
      <c r="M90" s="44"/>
      <c r="N90" s="28"/>
      <c r="O90" s="1458"/>
      <c r="P90" s="1458"/>
      <c r="Q90" s="1454"/>
      <c r="R90" s="1454"/>
      <c r="S90" s="1454"/>
      <c r="T90" s="1454"/>
      <c r="U90" s="1458"/>
      <c r="V90" s="1458"/>
      <c r="W90" s="1458"/>
      <c r="X90" s="1458"/>
      <c r="Y90" s="28"/>
      <c r="Z90" s="28"/>
    </row>
    <row r="91" spans="1:26" s="6" customFormat="1" ht="39.950000000000003" customHeight="1" x14ac:dyDescent="0.15">
      <c r="A91" s="36"/>
      <c r="B91" s="36"/>
      <c r="C91" s="54"/>
      <c r="D91" s="54"/>
      <c r="E91" s="36"/>
      <c r="F91" s="36"/>
      <c r="G91" s="36"/>
      <c r="H91" s="50"/>
      <c r="I91" s="50"/>
      <c r="J91" s="50"/>
      <c r="K91" s="50"/>
      <c r="L91" s="39"/>
      <c r="M91" s="44"/>
      <c r="N91" s="28"/>
      <c r="O91" s="1458"/>
      <c r="P91" s="1458"/>
      <c r="Q91" s="1454"/>
      <c r="R91" s="1454"/>
      <c r="S91" s="1454"/>
      <c r="T91" s="1454"/>
      <c r="U91" s="1453"/>
      <c r="V91" s="1453"/>
      <c r="W91" s="1453"/>
      <c r="X91" s="1453"/>
      <c r="Y91" s="26"/>
      <c r="Z91" s="26"/>
    </row>
    <row r="92" spans="1:26" s="6" customFormat="1" ht="39.950000000000003" customHeight="1" x14ac:dyDescent="0.15">
      <c r="A92" s="36"/>
      <c r="B92" s="36"/>
      <c r="C92" s="54"/>
      <c r="D92" s="54"/>
      <c r="E92" s="36"/>
      <c r="F92" s="36"/>
      <c r="G92" s="36"/>
      <c r="H92" s="50"/>
      <c r="I92" s="50"/>
      <c r="J92" s="50"/>
      <c r="K92" s="50"/>
      <c r="L92" s="39"/>
      <c r="M92" s="44"/>
      <c r="N92" s="28"/>
      <c r="O92" s="1458"/>
      <c r="P92" s="1458"/>
      <c r="Q92" s="1454"/>
      <c r="R92" s="1454"/>
      <c r="S92" s="1454"/>
      <c r="T92" s="1454"/>
      <c r="U92" s="1453"/>
      <c r="V92" s="1453"/>
      <c r="W92" s="1453"/>
      <c r="X92" s="1453"/>
      <c r="Y92" s="26"/>
      <c r="Z92" s="26"/>
    </row>
    <row r="93" spans="1:26" s="6" customFormat="1" ht="39.950000000000003" customHeight="1" x14ac:dyDescent="0.15">
      <c r="A93" s="36"/>
      <c r="B93" s="36"/>
      <c r="C93" s="54"/>
      <c r="D93" s="54"/>
      <c r="E93" s="36"/>
      <c r="F93" s="36"/>
      <c r="G93" s="36"/>
      <c r="H93" s="50"/>
      <c r="I93" s="50"/>
      <c r="J93" s="50"/>
      <c r="K93" s="50"/>
      <c r="L93" s="39"/>
      <c r="M93" s="37"/>
      <c r="N93" s="28"/>
      <c r="O93" s="1458"/>
      <c r="P93" s="1458"/>
      <c r="Q93" s="1454"/>
      <c r="R93" s="1454"/>
      <c r="S93" s="1454"/>
      <c r="T93" s="1454"/>
      <c r="U93" s="1453"/>
      <c r="V93" s="1453"/>
      <c r="W93" s="1453"/>
      <c r="X93" s="1453"/>
      <c r="Y93" s="26"/>
      <c r="Z93" s="26"/>
    </row>
    <row r="94" spans="1:26" s="6" customFormat="1" ht="39.950000000000003" customHeight="1" x14ac:dyDescent="0.15">
      <c r="A94" s="36"/>
      <c r="B94" s="36"/>
      <c r="C94" s="54"/>
      <c r="D94" s="54"/>
      <c r="E94" s="36"/>
      <c r="F94" s="36"/>
      <c r="G94" s="36"/>
      <c r="H94" s="50"/>
      <c r="I94" s="50"/>
      <c r="J94" s="50"/>
      <c r="K94" s="50"/>
      <c r="L94" s="39"/>
      <c r="M94" s="44"/>
      <c r="N94" s="28"/>
      <c r="O94" s="1458"/>
      <c r="P94" s="1458"/>
      <c r="Q94" s="1454"/>
      <c r="R94" s="1454"/>
      <c r="S94" s="1454"/>
      <c r="T94" s="1454"/>
      <c r="U94" s="1453"/>
      <c r="V94" s="1453"/>
      <c r="W94" s="1453"/>
      <c r="X94" s="1453"/>
      <c r="Y94" s="26"/>
      <c r="Z94" s="26"/>
    </row>
    <row r="95" spans="1:26" s="6" customFormat="1" ht="39.950000000000003" customHeight="1" x14ac:dyDescent="0.15">
      <c r="A95" s="36"/>
      <c r="B95" s="36"/>
      <c r="C95" s="54"/>
      <c r="D95" s="54"/>
      <c r="E95" s="36"/>
      <c r="F95" s="36"/>
      <c r="G95" s="36"/>
      <c r="H95" s="50"/>
      <c r="I95" s="50"/>
      <c r="J95" s="50"/>
      <c r="K95" s="50"/>
      <c r="L95" s="39"/>
      <c r="M95" s="44"/>
      <c r="N95" s="28"/>
      <c r="O95" s="1458"/>
      <c r="P95" s="1458"/>
      <c r="Q95" s="1454"/>
      <c r="R95" s="1454"/>
      <c r="S95" s="1454"/>
      <c r="T95" s="1454"/>
      <c r="U95" s="1453"/>
      <c r="V95" s="1453"/>
      <c r="W95" s="1453"/>
      <c r="X95" s="1453"/>
      <c r="Y95" s="26"/>
      <c r="Z95" s="26"/>
    </row>
    <row r="96" spans="1:26" s="6" customFormat="1" ht="39.950000000000003" customHeight="1" x14ac:dyDescent="0.15">
      <c r="A96" s="36"/>
      <c r="B96" s="36"/>
      <c r="C96" s="54"/>
      <c r="D96" s="54"/>
      <c r="E96" s="36"/>
      <c r="F96" s="36"/>
      <c r="G96" s="36"/>
      <c r="H96" s="50"/>
      <c r="I96" s="50"/>
      <c r="J96" s="50"/>
      <c r="K96" s="50"/>
      <c r="L96" s="39"/>
      <c r="M96" s="44"/>
      <c r="N96" s="28"/>
      <c r="O96" s="1458"/>
      <c r="P96" s="1458"/>
      <c r="Q96" s="1454"/>
      <c r="R96" s="1454"/>
      <c r="S96" s="1454"/>
      <c r="T96" s="1454"/>
      <c r="U96" s="1453"/>
      <c r="V96" s="1453"/>
      <c r="W96" s="1453"/>
      <c r="X96" s="1453"/>
      <c r="Y96" s="26"/>
      <c r="Z96" s="26"/>
    </row>
    <row r="97" spans="1:26" s="6" customFormat="1" ht="39.950000000000003" customHeight="1" x14ac:dyDescent="0.15">
      <c r="A97" s="36"/>
      <c r="B97" s="36"/>
      <c r="C97" s="54"/>
      <c r="D97" s="54"/>
      <c r="E97" s="36"/>
      <c r="F97" s="36"/>
      <c r="G97" s="36"/>
      <c r="H97" s="50"/>
      <c r="I97" s="50"/>
      <c r="J97" s="50"/>
      <c r="K97" s="50"/>
      <c r="L97" s="39"/>
      <c r="M97" s="44"/>
      <c r="N97" s="28"/>
      <c r="O97" s="1458"/>
      <c r="P97" s="1458"/>
      <c r="Q97" s="1454"/>
      <c r="R97" s="1454"/>
      <c r="S97" s="1454"/>
      <c r="T97" s="1454"/>
      <c r="U97" s="1453"/>
      <c r="V97" s="1453"/>
      <c r="W97" s="1453"/>
      <c r="X97" s="1453"/>
      <c r="Y97" s="26"/>
      <c r="Z97" s="26"/>
    </row>
    <row r="98" spans="1:26" s="6" customFormat="1" ht="39.950000000000003" customHeight="1" x14ac:dyDescent="0.15">
      <c r="A98" s="2"/>
      <c r="B98" s="2"/>
      <c r="C98" s="9"/>
      <c r="D98" s="9"/>
      <c r="E98" s="2"/>
      <c r="F98" s="2"/>
      <c r="G98" s="2"/>
      <c r="H98" s="20"/>
      <c r="I98" s="20"/>
      <c r="J98" s="20"/>
      <c r="K98" s="20"/>
      <c r="L98" s="5"/>
      <c r="M98" s="192"/>
      <c r="N98" s="10"/>
      <c r="O98" s="1435"/>
      <c r="P98" s="1435"/>
      <c r="Q98" s="1436"/>
      <c r="R98" s="1436"/>
      <c r="S98" s="1436"/>
      <c r="T98" s="1436"/>
      <c r="U98" s="1407"/>
      <c r="V98" s="1407"/>
      <c r="W98" s="1407"/>
      <c r="X98" s="1407"/>
    </row>
    <row r="99" spans="1:26" s="6" customFormat="1" ht="39.950000000000003" customHeight="1" x14ac:dyDescent="0.15">
      <c r="A99" s="2"/>
      <c r="B99" s="2"/>
      <c r="C99" s="9"/>
      <c r="D99" s="9"/>
      <c r="E99" s="2"/>
      <c r="F99" s="2"/>
      <c r="G99" s="2"/>
      <c r="H99" s="20"/>
      <c r="I99" s="20"/>
      <c r="J99" s="20"/>
      <c r="K99" s="20"/>
      <c r="L99" s="5"/>
      <c r="M99" s="192"/>
      <c r="N99" s="10"/>
      <c r="O99" s="1435"/>
      <c r="P99" s="1435"/>
      <c r="Q99" s="1436"/>
      <c r="R99" s="1436"/>
      <c r="S99" s="1436"/>
      <c r="T99" s="1436"/>
      <c r="U99" s="1407"/>
      <c r="V99" s="1407"/>
      <c r="W99" s="1407"/>
      <c r="X99" s="1407"/>
    </row>
    <row r="100" spans="1:26" ht="39.950000000000003" customHeight="1" x14ac:dyDescent="0.15"/>
    <row r="101" spans="1:26" s="6" customFormat="1" ht="39.950000000000003" customHeight="1" x14ac:dyDescent="0.15">
      <c r="A101" s="2"/>
      <c r="B101" s="9"/>
      <c r="C101" s="9"/>
      <c r="D101" s="9"/>
      <c r="E101" s="2"/>
      <c r="F101" s="2"/>
      <c r="G101" s="2"/>
      <c r="H101" s="20"/>
      <c r="I101" s="20"/>
      <c r="J101" s="20"/>
      <c r="K101" s="20"/>
      <c r="L101" s="5"/>
      <c r="M101" s="13"/>
      <c r="O101" s="1407"/>
      <c r="P101" s="1407"/>
      <c r="Q101" s="1436"/>
      <c r="R101" s="1436"/>
      <c r="S101" s="1436"/>
      <c r="T101" s="1436"/>
      <c r="U101" s="1407"/>
      <c r="V101" s="1407"/>
      <c r="W101" s="1407"/>
      <c r="X101" s="1407"/>
    </row>
    <row r="102" spans="1:26" s="6" customFormat="1" ht="39.950000000000003" customHeight="1" x14ac:dyDescent="0.15">
      <c r="A102" s="2"/>
      <c r="B102" s="9"/>
      <c r="C102" s="9"/>
      <c r="D102" s="9"/>
      <c r="E102" s="2"/>
      <c r="F102" s="2"/>
      <c r="G102" s="2"/>
      <c r="H102" s="20"/>
      <c r="I102" s="20"/>
      <c r="J102" s="20"/>
      <c r="K102" s="20"/>
      <c r="L102" s="5"/>
      <c r="M102" s="13"/>
      <c r="N102" s="7"/>
      <c r="O102" s="1436"/>
      <c r="P102" s="1459"/>
      <c r="Q102" s="1436"/>
      <c r="R102" s="1436"/>
      <c r="S102" s="1436"/>
      <c r="T102" s="1436"/>
      <c r="U102" s="1407"/>
      <c r="V102" s="1407"/>
      <c r="W102" s="1407"/>
      <c r="X102" s="1407"/>
    </row>
    <row r="103" spans="1:26" s="10" customFormat="1" ht="110.25" customHeight="1" x14ac:dyDescent="0.15">
      <c r="A103" s="2"/>
      <c r="B103" s="9"/>
      <c r="C103" s="9"/>
      <c r="D103" s="9"/>
      <c r="E103" s="2"/>
      <c r="F103" s="2"/>
      <c r="G103" s="2"/>
      <c r="H103" s="20"/>
      <c r="I103" s="20"/>
      <c r="J103" s="20"/>
      <c r="K103" s="20"/>
      <c r="L103" s="5"/>
      <c r="M103" s="13"/>
      <c r="O103" s="1435"/>
      <c r="P103" s="1435"/>
      <c r="Q103" s="1436"/>
      <c r="R103" s="1436"/>
      <c r="S103" s="1436"/>
      <c r="T103" s="1436"/>
      <c r="U103" s="1435"/>
      <c r="V103" s="1435"/>
      <c r="W103" s="1435"/>
      <c r="X103" s="1435"/>
    </row>
    <row r="104" spans="1:26" s="6" customFormat="1" ht="39.950000000000003" customHeight="1" x14ac:dyDescent="0.15">
      <c r="A104" s="2"/>
      <c r="B104" s="9"/>
      <c r="C104" s="9"/>
      <c r="D104" s="9"/>
      <c r="E104" s="2"/>
      <c r="F104" s="2"/>
      <c r="G104" s="2"/>
      <c r="H104" s="20"/>
      <c r="I104" s="20"/>
      <c r="J104" s="20"/>
      <c r="K104" s="20"/>
      <c r="L104" s="5"/>
      <c r="M104" s="13"/>
      <c r="N104" s="10"/>
      <c r="O104" s="1435"/>
      <c r="P104" s="1435"/>
      <c r="Q104" s="1436"/>
      <c r="R104" s="1436"/>
      <c r="S104" s="1436"/>
      <c r="T104" s="1436"/>
      <c r="U104" s="1407"/>
      <c r="V104" s="1407"/>
      <c r="W104" s="1407"/>
      <c r="X104" s="1407"/>
    </row>
    <row r="105" spans="1:26" s="6" customFormat="1" ht="39.950000000000003" customHeight="1" x14ac:dyDescent="0.15">
      <c r="A105" s="2"/>
      <c r="B105" s="9"/>
      <c r="C105" s="9"/>
      <c r="D105" s="9"/>
      <c r="E105" s="2"/>
      <c r="F105" s="2"/>
      <c r="G105" s="2"/>
      <c r="H105" s="20"/>
      <c r="I105" s="20"/>
      <c r="J105" s="20"/>
      <c r="K105" s="20"/>
      <c r="L105" s="5"/>
      <c r="M105" s="13"/>
      <c r="N105" s="10"/>
      <c r="O105" s="1435"/>
      <c r="P105" s="1435"/>
      <c r="Q105" s="1436"/>
      <c r="R105" s="1436"/>
      <c r="S105" s="1436"/>
      <c r="T105" s="1436"/>
      <c r="U105" s="1407"/>
      <c r="V105" s="1407"/>
      <c r="W105" s="1407"/>
      <c r="X105" s="1407"/>
    </row>
    <row r="106" spans="1:26" s="6" customFormat="1" ht="39.950000000000003" customHeight="1" x14ac:dyDescent="0.15">
      <c r="A106" s="2"/>
      <c r="B106" s="9"/>
      <c r="C106" s="9"/>
      <c r="D106" s="9"/>
      <c r="E106" s="2"/>
      <c r="F106" s="2"/>
      <c r="G106" s="2"/>
      <c r="H106" s="20"/>
      <c r="I106" s="20"/>
      <c r="J106" s="20"/>
      <c r="K106" s="20"/>
      <c r="L106" s="5"/>
      <c r="M106" s="13"/>
      <c r="N106" s="10"/>
      <c r="O106" s="1435"/>
      <c r="P106" s="1435"/>
      <c r="Q106" s="1436"/>
      <c r="R106" s="1436"/>
      <c r="S106" s="1436"/>
      <c r="T106" s="1436"/>
      <c r="U106" s="1407"/>
      <c r="V106" s="1407"/>
      <c r="W106" s="1407"/>
      <c r="X106" s="1407"/>
    </row>
    <row r="107" spans="1:26" ht="39.950000000000003" customHeight="1" x14ac:dyDescent="0.15"/>
    <row r="108" spans="1:26" ht="39.950000000000003" customHeight="1" x14ac:dyDescent="0.15"/>
    <row r="109" spans="1:26" ht="39.950000000000003" customHeight="1" x14ac:dyDescent="0.15"/>
    <row r="110" spans="1:26" ht="39.950000000000003" customHeight="1" x14ac:dyDescent="0.15"/>
    <row r="111" spans="1:26" ht="39.950000000000003" customHeight="1" x14ac:dyDescent="0.15"/>
    <row r="112" spans="1:26" ht="39.950000000000003" customHeight="1" x14ac:dyDescent="0.15"/>
    <row r="113" spans="2:12" ht="39.950000000000003" customHeight="1" x14ac:dyDescent="0.15">
      <c r="B113" s="2"/>
      <c r="C113" s="2"/>
      <c r="D113" s="2"/>
    </row>
    <row r="114" spans="2:12" ht="39.950000000000003" customHeight="1" x14ac:dyDescent="0.15">
      <c r="B114" s="2"/>
      <c r="C114" s="2"/>
      <c r="D114" s="2"/>
    </row>
    <row r="115" spans="2:12" ht="39.950000000000003" customHeight="1" x14ac:dyDescent="0.15">
      <c r="B115" s="2"/>
      <c r="C115" s="2"/>
      <c r="D115" s="2"/>
    </row>
    <row r="116" spans="2:12" ht="39.950000000000003" customHeight="1" x14ac:dyDescent="0.15">
      <c r="B116" s="2"/>
      <c r="C116" s="2"/>
      <c r="D116" s="2"/>
    </row>
    <row r="117" spans="2:12" ht="39.950000000000003" customHeight="1" x14ac:dyDescent="0.15">
      <c r="B117" s="2"/>
      <c r="C117" s="2"/>
      <c r="D117" s="2"/>
      <c r="L117" s="12"/>
    </row>
    <row r="118" spans="2:12" ht="39.950000000000003" customHeight="1" x14ac:dyDescent="0.15">
      <c r="B118" s="2"/>
      <c r="C118" s="2"/>
      <c r="D118" s="2"/>
    </row>
    <row r="119" spans="2:12" ht="39.950000000000003" customHeight="1" x14ac:dyDescent="0.15">
      <c r="B119" s="2"/>
      <c r="C119" s="2"/>
      <c r="D119" s="2"/>
    </row>
    <row r="120" spans="2:12" ht="39.950000000000003" customHeight="1" x14ac:dyDescent="0.15">
      <c r="B120" s="2"/>
      <c r="C120" s="2"/>
      <c r="D120" s="2"/>
      <c r="L120" s="12"/>
    </row>
    <row r="121" spans="2:12" ht="39.950000000000003" customHeight="1" x14ac:dyDescent="0.15">
      <c r="B121" s="2"/>
      <c r="C121" s="2"/>
      <c r="D121" s="2"/>
    </row>
    <row r="122" spans="2:12" ht="39.950000000000003" customHeight="1" x14ac:dyDescent="0.15">
      <c r="B122" s="2"/>
      <c r="C122" s="2"/>
      <c r="D122" s="2"/>
    </row>
    <row r="123" spans="2:12" ht="39.950000000000003" customHeight="1" x14ac:dyDescent="0.15">
      <c r="B123" s="2"/>
      <c r="C123" s="2"/>
      <c r="D123" s="2"/>
    </row>
    <row r="124" spans="2:12" ht="39.950000000000003" customHeight="1" x14ac:dyDescent="0.15">
      <c r="B124" s="2"/>
      <c r="C124" s="2"/>
      <c r="D124" s="2"/>
    </row>
    <row r="125" spans="2:12" ht="39.950000000000003" customHeight="1" x14ac:dyDescent="0.15">
      <c r="B125" s="2"/>
      <c r="C125" s="2"/>
      <c r="D125" s="2"/>
    </row>
    <row r="126" spans="2:12" ht="39.950000000000003" customHeight="1" x14ac:dyDescent="0.15">
      <c r="B126" s="2"/>
      <c r="C126" s="2"/>
      <c r="D126" s="2"/>
    </row>
    <row r="127" spans="2:12" ht="39.950000000000003" customHeight="1" x14ac:dyDescent="0.15">
      <c r="B127" s="2"/>
      <c r="C127" s="2"/>
      <c r="D127" s="2"/>
    </row>
    <row r="128" spans="2:12" ht="39.950000000000003" customHeight="1" x14ac:dyDescent="0.15">
      <c r="B128" s="2"/>
      <c r="C128" s="2"/>
      <c r="D128" s="2"/>
    </row>
    <row r="129" spans="8:24" s="2" customFormat="1" ht="39.950000000000003" customHeight="1" x14ac:dyDescent="0.15">
      <c r="H129" s="21"/>
      <c r="I129" s="21"/>
      <c r="J129" s="21"/>
      <c r="K129" s="21"/>
      <c r="M129" s="13"/>
      <c r="O129" s="1433"/>
      <c r="P129" s="1433"/>
      <c r="Q129" s="1450"/>
      <c r="R129" s="1450"/>
      <c r="S129" s="1450"/>
      <c r="T129" s="1450"/>
      <c r="U129" s="1433"/>
      <c r="V129" s="1433"/>
      <c r="W129" s="1433"/>
      <c r="X129" s="1433"/>
    </row>
    <row r="130" spans="8:24" s="2" customFormat="1" ht="39.950000000000003" customHeight="1" x14ac:dyDescent="0.15">
      <c r="H130" s="21"/>
      <c r="I130" s="21"/>
      <c r="J130" s="21"/>
      <c r="K130" s="21"/>
      <c r="M130" s="13"/>
      <c r="O130" s="1433"/>
      <c r="P130" s="1433"/>
      <c r="Q130" s="1450"/>
      <c r="R130" s="1450"/>
      <c r="S130" s="1450"/>
      <c r="T130" s="1450"/>
      <c r="U130" s="1433"/>
      <c r="V130" s="1433"/>
      <c r="W130" s="1433"/>
      <c r="X130" s="1433"/>
    </row>
    <row r="131" spans="8:24" s="2" customFormat="1" ht="39.950000000000003" customHeight="1" x14ac:dyDescent="0.15">
      <c r="H131" s="21"/>
      <c r="I131" s="21"/>
      <c r="J131" s="21"/>
      <c r="K131" s="21"/>
      <c r="M131" s="13"/>
      <c r="O131" s="1433"/>
      <c r="P131" s="1433"/>
      <c r="Q131" s="1450"/>
      <c r="R131" s="1450"/>
      <c r="S131" s="1450"/>
      <c r="T131" s="1450"/>
      <c r="U131" s="1433"/>
      <c r="V131" s="1433"/>
      <c r="W131" s="1433"/>
      <c r="X131" s="1433"/>
    </row>
    <row r="132" spans="8:24" s="2" customFormat="1" ht="39.950000000000003" customHeight="1" x14ac:dyDescent="0.15">
      <c r="H132" s="21"/>
      <c r="I132" s="21"/>
      <c r="J132" s="21"/>
      <c r="K132" s="21"/>
      <c r="M132" s="13"/>
      <c r="O132" s="1433"/>
      <c r="P132" s="1433"/>
      <c r="Q132" s="1450"/>
      <c r="R132" s="1450"/>
      <c r="S132" s="1450"/>
      <c r="T132" s="1450"/>
      <c r="U132" s="1433"/>
      <c r="V132" s="1433"/>
      <c r="W132" s="1433"/>
      <c r="X132" s="1433"/>
    </row>
    <row r="133" spans="8:24" s="2" customFormat="1" ht="39.950000000000003" customHeight="1" x14ac:dyDescent="0.15">
      <c r="H133" s="21"/>
      <c r="I133" s="21"/>
      <c r="J133" s="21"/>
      <c r="K133" s="21"/>
      <c r="M133" s="13"/>
      <c r="O133" s="1433"/>
      <c r="P133" s="1433"/>
      <c r="Q133" s="1450"/>
      <c r="R133" s="1450"/>
      <c r="S133" s="1450"/>
      <c r="T133" s="1450"/>
      <c r="U133" s="1433"/>
      <c r="V133" s="1433"/>
      <c r="W133" s="1433"/>
      <c r="X133" s="1433"/>
    </row>
    <row r="134" spans="8:24" s="2" customFormat="1" ht="39.950000000000003" customHeight="1" x14ac:dyDescent="0.15">
      <c r="H134" s="21"/>
      <c r="I134" s="21"/>
      <c r="J134" s="21"/>
      <c r="K134" s="21"/>
      <c r="M134" s="13"/>
      <c r="O134" s="1433"/>
      <c r="P134" s="1433"/>
      <c r="Q134" s="1450"/>
      <c r="R134" s="1450"/>
      <c r="S134" s="1450"/>
      <c r="T134" s="1450"/>
      <c r="U134" s="1433"/>
      <c r="V134" s="1433"/>
      <c r="W134" s="1433"/>
      <c r="X134" s="1433"/>
    </row>
    <row r="135" spans="8:24" s="2" customFormat="1" ht="39.950000000000003" customHeight="1" x14ac:dyDescent="0.15">
      <c r="H135" s="21"/>
      <c r="I135" s="21"/>
      <c r="J135" s="21"/>
      <c r="K135" s="21"/>
      <c r="M135" s="13"/>
      <c r="O135" s="1433"/>
      <c r="P135" s="1433"/>
      <c r="Q135" s="1450"/>
      <c r="R135" s="1450"/>
      <c r="S135" s="1450"/>
      <c r="T135" s="1450"/>
      <c r="U135" s="1433"/>
      <c r="V135" s="1433"/>
      <c r="W135" s="1433"/>
      <c r="X135" s="1433"/>
    </row>
    <row r="136" spans="8:24" s="2" customFormat="1" ht="39.950000000000003" customHeight="1" x14ac:dyDescent="0.15">
      <c r="H136" s="21"/>
      <c r="I136" s="21"/>
      <c r="J136" s="21"/>
      <c r="K136" s="21"/>
      <c r="M136" s="13"/>
      <c r="O136" s="1433"/>
      <c r="P136" s="1433"/>
      <c r="Q136" s="1450"/>
      <c r="R136" s="1450"/>
      <c r="S136" s="1450"/>
      <c r="T136" s="1450"/>
      <c r="U136" s="1433"/>
      <c r="V136" s="1433"/>
      <c r="W136" s="1433"/>
      <c r="X136" s="1433"/>
    </row>
    <row r="137" spans="8:24" s="2" customFormat="1" ht="39.950000000000003" customHeight="1" x14ac:dyDescent="0.15">
      <c r="H137" s="21"/>
      <c r="I137" s="21"/>
      <c r="J137" s="21"/>
      <c r="K137" s="21"/>
      <c r="M137" s="13"/>
      <c r="O137" s="1433"/>
      <c r="P137" s="1433"/>
      <c r="Q137" s="1450"/>
      <c r="R137" s="1450"/>
      <c r="S137" s="1450"/>
      <c r="T137" s="1450"/>
      <c r="U137" s="1433"/>
      <c r="V137" s="1433"/>
      <c r="W137" s="1433"/>
      <c r="X137" s="1433"/>
    </row>
    <row r="138" spans="8:24" s="2" customFormat="1" ht="39.950000000000003" customHeight="1" x14ac:dyDescent="0.15">
      <c r="H138" s="21"/>
      <c r="I138" s="21"/>
      <c r="J138" s="21"/>
      <c r="K138" s="21"/>
      <c r="M138" s="13"/>
      <c r="O138" s="1433"/>
      <c r="P138" s="1433"/>
      <c r="Q138" s="1450"/>
      <c r="R138" s="1450"/>
      <c r="S138" s="1450"/>
      <c r="T138" s="1450"/>
      <c r="U138" s="1433"/>
      <c r="V138" s="1433"/>
      <c r="W138" s="1433"/>
      <c r="X138" s="1433"/>
    </row>
    <row r="139" spans="8:24" s="2" customFormat="1" ht="39.950000000000003" customHeight="1" x14ac:dyDescent="0.15">
      <c r="H139" s="21"/>
      <c r="I139" s="21"/>
      <c r="J139" s="21"/>
      <c r="K139" s="21"/>
      <c r="M139" s="13"/>
      <c r="O139" s="1433"/>
      <c r="P139" s="1433"/>
      <c r="Q139" s="1450"/>
      <c r="R139" s="1450"/>
      <c r="S139" s="1450"/>
      <c r="T139" s="1450"/>
      <c r="U139" s="1433"/>
      <c r="V139" s="1433"/>
      <c r="W139" s="1433"/>
      <c r="X139" s="1433"/>
    </row>
    <row r="140" spans="8:24" s="2" customFormat="1" ht="39.950000000000003" customHeight="1" x14ac:dyDescent="0.15">
      <c r="H140" s="21"/>
      <c r="I140" s="21"/>
      <c r="J140" s="21"/>
      <c r="K140" s="21"/>
      <c r="M140" s="13"/>
      <c r="O140" s="1433"/>
      <c r="P140" s="1433"/>
      <c r="Q140" s="1450"/>
      <c r="R140" s="1450"/>
      <c r="S140" s="1450"/>
      <c r="T140" s="1450"/>
      <c r="U140" s="1433"/>
      <c r="V140" s="1433"/>
      <c r="W140" s="1433"/>
      <c r="X140" s="1433"/>
    </row>
    <row r="141" spans="8:24" s="2" customFormat="1" ht="39.950000000000003" customHeight="1" x14ac:dyDescent="0.15">
      <c r="H141" s="21"/>
      <c r="I141" s="21"/>
      <c r="J141" s="21"/>
      <c r="K141" s="21"/>
      <c r="M141" s="13"/>
      <c r="O141" s="1433"/>
      <c r="P141" s="1433"/>
      <c r="Q141" s="1450"/>
      <c r="R141" s="1450"/>
      <c r="S141" s="1450"/>
      <c r="T141" s="1450"/>
      <c r="U141" s="1433"/>
      <c r="V141" s="1433"/>
      <c r="W141" s="1433"/>
      <c r="X141" s="1433"/>
    </row>
    <row r="142" spans="8:24" s="2" customFormat="1" ht="39.950000000000003" customHeight="1" x14ac:dyDescent="0.15">
      <c r="H142" s="21"/>
      <c r="I142" s="21"/>
      <c r="J142" s="21"/>
      <c r="K142" s="21"/>
      <c r="M142" s="13"/>
      <c r="O142" s="1433"/>
      <c r="P142" s="1433"/>
      <c r="Q142" s="1450"/>
      <c r="R142" s="1450"/>
      <c r="S142" s="1450"/>
      <c r="T142" s="1450"/>
      <c r="U142" s="1433"/>
      <c r="V142" s="1433"/>
      <c r="W142" s="1433"/>
      <c r="X142" s="1433"/>
    </row>
    <row r="143" spans="8:24" s="2" customFormat="1" ht="39.950000000000003" customHeight="1" x14ac:dyDescent="0.15">
      <c r="H143" s="21"/>
      <c r="I143" s="21"/>
      <c r="J143" s="21"/>
      <c r="K143" s="21"/>
      <c r="M143" s="13"/>
      <c r="O143" s="1433"/>
      <c r="P143" s="1433"/>
      <c r="Q143" s="1450"/>
      <c r="R143" s="1450"/>
      <c r="S143" s="1450"/>
      <c r="T143" s="1450"/>
      <c r="U143" s="1433"/>
      <c r="V143" s="1433"/>
      <c r="W143" s="1433"/>
      <c r="X143" s="1433"/>
    </row>
    <row r="144" spans="8:24" s="2" customFormat="1" ht="39.950000000000003" customHeight="1" x14ac:dyDescent="0.15">
      <c r="H144" s="21"/>
      <c r="I144" s="21"/>
      <c r="J144" s="21"/>
      <c r="K144" s="21"/>
      <c r="M144" s="13"/>
      <c r="O144" s="1433"/>
      <c r="P144" s="1433"/>
      <c r="Q144" s="1450"/>
      <c r="R144" s="1450"/>
      <c r="S144" s="1450"/>
      <c r="T144" s="1450"/>
      <c r="U144" s="1433"/>
      <c r="V144" s="1433"/>
      <c r="W144" s="1433"/>
      <c r="X144" s="1433"/>
    </row>
    <row r="145" spans="2:12" ht="39.950000000000003" customHeight="1" x14ac:dyDescent="0.15">
      <c r="B145" s="2"/>
      <c r="C145" s="2"/>
      <c r="D145" s="2"/>
      <c r="H145" s="21"/>
      <c r="I145" s="21"/>
      <c r="J145" s="21"/>
      <c r="K145" s="21"/>
      <c r="L145" s="2"/>
    </row>
    <row r="146" spans="2:12" x14ac:dyDescent="0.15">
      <c r="B146" s="2"/>
      <c r="C146" s="2"/>
      <c r="D146" s="2"/>
      <c r="H146" s="21"/>
      <c r="I146" s="21"/>
      <c r="J146" s="21"/>
      <c r="K146" s="21"/>
      <c r="L146" s="2"/>
    </row>
    <row r="147" spans="2:12" x14ac:dyDescent="0.15">
      <c r="B147" s="2"/>
      <c r="C147" s="2"/>
      <c r="D147" s="2"/>
      <c r="H147" s="21"/>
      <c r="I147" s="21"/>
      <c r="J147" s="21"/>
      <c r="K147" s="21"/>
      <c r="L147" s="2"/>
    </row>
    <row r="148" spans="2:12" x14ac:dyDescent="0.15">
      <c r="B148" s="2"/>
      <c r="C148" s="2"/>
      <c r="D148" s="2"/>
      <c r="H148" s="21"/>
      <c r="I148" s="21"/>
      <c r="J148" s="21"/>
      <c r="K148" s="21"/>
      <c r="L148" s="2"/>
    </row>
    <row r="149" spans="2:12" x14ac:dyDescent="0.15">
      <c r="B149" s="2"/>
      <c r="C149" s="2"/>
      <c r="D149" s="2"/>
      <c r="H149" s="21"/>
      <c r="I149" s="21"/>
      <c r="J149" s="21"/>
      <c r="K149" s="21"/>
      <c r="L149" s="2"/>
    </row>
    <row r="150" spans="2:12" x14ac:dyDescent="0.15">
      <c r="B150" s="2"/>
      <c r="C150" s="2"/>
      <c r="D150" s="2"/>
      <c r="H150" s="21"/>
      <c r="I150" s="21"/>
      <c r="J150" s="21"/>
      <c r="K150" s="21"/>
      <c r="L150" s="2"/>
    </row>
    <row r="151" spans="2:12" x14ac:dyDescent="0.15">
      <c r="B151" s="2"/>
      <c r="C151" s="2"/>
      <c r="D151" s="2"/>
      <c r="H151" s="21"/>
      <c r="I151" s="21"/>
      <c r="J151" s="21"/>
      <c r="K151" s="21"/>
      <c r="L151" s="2"/>
    </row>
    <row r="152" spans="2:12" x14ac:dyDescent="0.15">
      <c r="B152" s="2"/>
      <c r="C152" s="2"/>
      <c r="D152" s="2"/>
      <c r="H152" s="21"/>
      <c r="I152" s="21"/>
      <c r="J152" s="21"/>
      <c r="K152" s="21"/>
      <c r="L152" s="2"/>
    </row>
  </sheetData>
  <sheetProtection algorithmName="SHA-512" hashValue="UnhCDEXQu+edDmRX4i344H9GMH3XRtvt0mgzHPUy8QDTfJH14kDoK9BrL+A44vnbT9K2INSScbz8h+Pn/oV4vQ==" saltValue="43SsQXiS33N30VYJg8YfUg==" spinCount="100000" sheet="1" formatCells="0"/>
  <mergeCells count="107">
    <mergeCell ref="A68:A71"/>
    <mergeCell ref="B68:E71"/>
    <mergeCell ref="L68:L71"/>
    <mergeCell ref="A72:A75"/>
    <mergeCell ref="B72:E75"/>
    <mergeCell ref="L72:L75"/>
    <mergeCell ref="F68:G71"/>
    <mergeCell ref="F72:G75"/>
    <mergeCell ref="A84:A87"/>
    <mergeCell ref="B84:E87"/>
    <mergeCell ref="L84:L87"/>
    <mergeCell ref="A76:A79"/>
    <mergeCell ref="B76:E79"/>
    <mergeCell ref="L76:L79"/>
    <mergeCell ref="A80:A83"/>
    <mergeCell ref="B80:E83"/>
    <mergeCell ref="L80:L83"/>
    <mergeCell ref="F76:G79"/>
    <mergeCell ref="F80:G83"/>
    <mergeCell ref="F84:G87"/>
    <mergeCell ref="A66:E67"/>
    <mergeCell ref="H66:K66"/>
    <mergeCell ref="L66:L67"/>
    <mergeCell ref="H67:I67"/>
    <mergeCell ref="J67:K67"/>
    <mergeCell ref="A59:A62"/>
    <mergeCell ref="B59:E62"/>
    <mergeCell ref="F59:F62"/>
    <mergeCell ref="G59:G62"/>
    <mergeCell ref="L59:L62"/>
    <mergeCell ref="A63:L63"/>
    <mergeCell ref="A51:A54"/>
    <mergeCell ref="B51:E54"/>
    <mergeCell ref="F51:F54"/>
    <mergeCell ref="G51:G54"/>
    <mergeCell ref="L51:L54"/>
    <mergeCell ref="A55:A58"/>
    <mergeCell ref="B55:E58"/>
    <mergeCell ref="F55:F58"/>
    <mergeCell ref="G55:G58"/>
    <mergeCell ref="L55:L58"/>
    <mergeCell ref="A34:A37"/>
    <mergeCell ref="B34:E37"/>
    <mergeCell ref="F34:F37"/>
    <mergeCell ref="G34:G37"/>
    <mergeCell ref="L34:L37"/>
    <mergeCell ref="A49:E50"/>
    <mergeCell ref="F49:F50"/>
    <mergeCell ref="G49:G50"/>
    <mergeCell ref="H49:K49"/>
    <mergeCell ref="L49:L50"/>
    <mergeCell ref="H50:I50"/>
    <mergeCell ref="J50:K50"/>
    <mergeCell ref="A38:A41"/>
    <mergeCell ref="B38:E41"/>
    <mergeCell ref="F38:F41"/>
    <mergeCell ref="G38:G41"/>
    <mergeCell ref="L38:L41"/>
    <mergeCell ref="A42:A45"/>
    <mergeCell ref="B42:E45"/>
    <mergeCell ref="F42:F45"/>
    <mergeCell ref="G42:G45"/>
    <mergeCell ref="L42:L45"/>
    <mergeCell ref="A26:A29"/>
    <mergeCell ref="B26:E29"/>
    <mergeCell ref="F26:F29"/>
    <mergeCell ref="G26:G29"/>
    <mergeCell ref="L26:L29"/>
    <mergeCell ref="A30:A33"/>
    <mergeCell ref="B30:E33"/>
    <mergeCell ref="F30:F33"/>
    <mergeCell ref="G30:G33"/>
    <mergeCell ref="L30:L33"/>
    <mergeCell ref="A18:A21"/>
    <mergeCell ref="B18:E21"/>
    <mergeCell ref="F18:F21"/>
    <mergeCell ref="G18:G21"/>
    <mergeCell ref="L18:L21"/>
    <mergeCell ref="A22:A25"/>
    <mergeCell ref="B22:E25"/>
    <mergeCell ref="F22:F25"/>
    <mergeCell ref="G22:G25"/>
    <mergeCell ref="L22:L25"/>
    <mergeCell ref="M1:M5"/>
    <mergeCell ref="A4:E5"/>
    <mergeCell ref="F4:F5"/>
    <mergeCell ref="G4:G5"/>
    <mergeCell ref="H4:K4"/>
    <mergeCell ref="L4:L5"/>
    <mergeCell ref="H5:I5"/>
    <mergeCell ref="J5:K5"/>
    <mergeCell ref="F66:G67"/>
    <mergeCell ref="A6:A9"/>
    <mergeCell ref="B6:E9"/>
    <mergeCell ref="F6:F9"/>
    <mergeCell ref="G6:G9"/>
    <mergeCell ref="L6:L9"/>
    <mergeCell ref="A10:A13"/>
    <mergeCell ref="B10:E13"/>
    <mergeCell ref="F10:F13"/>
    <mergeCell ref="G10:G13"/>
    <mergeCell ref="L10:L13"/>
    <mergeCell ref="A14:A17"/>
    <mergeCell ref="B14:E17"/>
    <mergeCell ref="F14:F17"/>
    <mergeCell ref="G14:G17"/>
    <mergeCell ref="L14:L17"/>
  </mergeCells>
  <phoneticPr fontId="5"/>
  <printOptions horizontalCentered="1"/>
  <pageMargins left="0.59055118110236227" right="0.59055118110236227" top="0.39370078740157483" bottom="0.59055118110236227" header="0.31496062992125984" footer="0.23622047244094491"/>
  <pageSetup paperSize="9" scale="84" fitToHeight="2" orientation="portrait" cellComments="asDisplayed" verticalDpi="1200" r:id="rId1"/>
  <headerFooter>
    <oddFooter>&amp;R&amp;"ＭＳ 明朝,標準"
（Ａ４）</oddFooter>
  </headerFooter>
  <rowBreaks count="1" manualBreakCount="1">
    <brk id="4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96264" r:id="rId4" name="Group Box 8">
              <controlPr defaultSize="0" autoFill="0" autoPict="0">
                <anchor moveWithCells="1">
                  <from>
                    <xdr:col>7</xdr:col>
                    <xdr:colOff>0</xdr:colOff>
                    <xdr:row>5</xdr:row>
                    <xdr:rowOff>28575</xdr:rowOff>
                  </from>
                  <to>
                    <xdr:col>8</xdr:col>
                    <xdr:colOff>0</xdr:colOff>
                    <xdr:row>8</xdr:row>
                    <xdr:rowOff>266700</xdr:rowOff>
                  </to>
                </anchor>
              </controlPr>
            </control>
          </mc:Choice>
        </mc:AlternateContent>
        <mc:AlternateContent xmlns:mc="http://schemas.openxmlformats.org/markup-compatibility/2006">
          <mc:Choice Requires="x14">
            <control shapeId="96265" r:id="rId5" name="Group Box 9">
              <controlPr defaultSize="0" autoFill="0" autoPict="0">
                <anchor moveWithCells="1">
                  <from>
                    <xdr:col>9</xdr:col>
                    <xdr:colOff>0</xdr:colOff>
                    <xdr:row>5</xdr:row>
                    <xdr:rowOff>9525</xdr:rowOff>
                  </from>
                  <to>
                    <xdr:col>10</xdr:col>
                    <xdr:colOff>0</xdr:colOff>
                    <xdr:row>8</xdr:row>
                    <xdr:rowOff>266700</xdr:rowOff>
                  </to>
                </anchor>
              </controlPr>
            </control>
          </mc:Choice>
        </mc:AlternateContent>
        <mc:AlternateContent xmlns:mc="http://schemas.openxmlformats.org/markup-compatibility/2006">
          <mc:Choice Requires="x14">
            <control shapeId="96270" r:id="rId6" name="Group Box 14">
              <controlPr defaultSize="0" autoFill="0" autoPict="0">
                <anchor moveWithCells="1">
                  <from>
                    <xdr:col>7</xdr:col>
                    <xdr:colOff>9525</xdr:colOff>
                    <xdr:row>9</xdr:row>
                    <xdr:rowOff>28575</xdr:rowOff>
                  </from>
                  <to>
                    <xdr:col>8</xdr:col>
                    <xdr:colOff>9525</xdr:colOff>
                    <xdr:row>12</xdr:row>
                    <xdr:rowOff>247650</xdr:rowOff>
                  </to>
                </anchor>
              </controlPr>
            </control>
          </mc:Choice>
        </mc:AlternateContent>
        <mc:AlternateContent xmlns:mc="http://schemas.openxmlformats.org/markup-compatibility/2006">
          <mc:Choice Requires="x14">
            <control shapeId="96276" r:id="rId7" name="Group Box 20">
              <controlPr defaultSize="0" autoFill="0" autoPict="0">
                <anchor moveWithCells="1">
                  <from>
                    <xdr:col>8</xdr:col>
                    <xdr:colOff>723900</xdr:colOff>
                    <xdr:row>9</xdr:row>
                    <xdr:rowOff>9525</xdr:rowOff>
                  </from>
                  <to>
                    <xdr:col>9</xdr:col>
                    <xdr:colOff>266700</xdr:colOff>
                    <xdr:row>12</xdr:row>
                    <xdr:rowOff>266700</xdr:rowOff>
                  </to>
                </anchor>
              </controlPr>
            </control>
          </mc:Choice>
        </mc:AlternateContent>
        <mc:AlternateContent xmlns:mc="http://schemas.openxmlformats.org/markup-compatibility/2006">
          <mc:Choice Requires="x14">
            <control shapeId="96284" r:id="rId8" name="Group Box 28">
              <controlPr defaultSize="0" autoFill="0" autoPict="0">
                <anchor moveWithCells="1">
                  <from>
                    <xdr:col>7</xdr:col>
                    <xdr:colOff>9525</xdr:colOff>
                    <xdr:row>13</xdr:row>
                    <xdr:rowOff>28575</xdr:rowOff>
                  </from>
                  <to>
                    <xdr:col>8</xdr:col>
                    <xdr:colOff>9525</xdr:colOff>
                    <xdr:row>16</xdr:row>
                    <xdr:rowOff>266700</xdr:rowOff>
                  </to>
                </anchor>
              </controlPr>
            </control>
          </mc:Choice>
        </mc:AlternateContent>
        <mc:AlternateContent xmlns:mc="http://schemas.openxmlformats.org/markup-compatibility/2006">
          <mc:Choice Requires="x14">
            <control shapeId="96285" r:id="rId9" name="Group Box 29">
              <controlPr defaultSize="0" autoFill="0" autoPict="0">
                <anchor moveWithCells="1">
                  <from>
                    <xdr:col>9</xdr:col>
                    <xdr:colOff>9525</xdr:colOff>
                    <xdr:row>13</xdr:row>
                    <xdr:rowOff>9525</xdr:rowOff>
                  </from>
                  <to>
                    <xdr:col>10</xdr:col>
                    <xdr:colOff>9525</xdr:colOff>
                    <xdr:row>16</xdr:row>
                    <xdr:rowOff>266700</xdr:rowOff>
                  </to>
                </anchor>
              </controlPr>
            </control>
          </mc:Choice>
        </mc:AlternateContent>
        <mc:AlternateContent xmlns:mc="http://schemas.openxmlformats.org/markup-compatibility/2006">
          <mc:Choice Requires="x14">
            <control shapeId="96290" r:id="rId10" name="Group Box 34">
              <controlPr defaultSize="0" autoFill="0" autoPict="0">
                <anchor moveWithCells="1">
                  <from>
                    <xdr:col>7</xdr:col>
                    <xdr:colOff>28575</xdr:colOff>
                    <xdr:row>17</xdr:row>
                    <xdr:rowOff>28575</xdr:rowOff>
                  </from>
                  <to>
                    <xdr:col>8</xdr:col>
                    <xdr:colOff>28575</xdr:colOff>
                    <xdr:row>20</xdr:row>
                    <xdr:rowOff>247650</xdr:rowOff>
                  </to>
                </anchor>
              </controlPr>
            </control>
          </mc:Choice>
        </mc:AlternateContent>
        <mc:AlternateContent xmlns:mc="http://schemas.openxmlformats.org/markup-compatibility/2006">
          <mc:Choice Requires="x14">
            <control shapeId="96296" r:id="rId11" name="Group Box 40">
              <controlPr defaultSize="0" autoFill="0" autoPict="0">
                <anchor moveWithCells="1">
                  <from>
                    <xdr:col>9</xdr:col>
                    <xdr:colOff>0</xdr:colOff>
                    <xdr:row>17</xdr:row>
                    <xdr:rowOff>9525</xdr:rowOff>
                  </from>
                  <to>
                    <xdr:col>10</xdr:col>
                    <xdr:colOff>0</xdr:colOff>
                    <xdr:row>20</xdr:row>
                    <xdr:rowOff>266700</xdr:rowOff>
                  </to>
                </anchor>
              </controlPr>
            </control>
          </mc:Choice>
        </mc:AlternateContent>
        <mc:AlternateContent xmlns:mc="http://schemas.openxmlformats.org/markup-compatibility/2006">
          <mc:Choice Requires="x14">
            <control shapeId="96304" r:id="rId12" name="Group Box 48">
              <controlPr defaultSize="0" autoFill="0" autoPict="0">
                <anchor moveWithCells="1">
                  <from>
                    <xdr:col>7</xdr:col>
                    <xdr:colOff>9525</xdr:colOff>
                    <xdr:row>21</xdr:row>
                    <xdr:rowOff>28575</xdr:rowOff>
                  </from>
                  <to>
                    <xdr:col>8</xdr:col>
                    <xdr:colOff>9525</xdr:colOff>
                    <xdr:row>24</xdr:row>
                    <xdr:rowOff>266700</xdr:rowOff>
                  </to>
                </anchor>
              </controlPr>
            </control>
          </mc:Choice>
        </mc:AlternateContent>
        <mc:AlternateContent xmlns:mc="http://schemas.openxmlformats.org/markup-compatibility/2006">
          <mc:Choice Requires="x14">
            <control shapeId="96305" r:id="rId13" name="Group Box 49">
              <controlPr defaultSize="0" autoFill="0" autoPict="0">
                <anchor moveWithCells="1">
                  <from>
                    <xdr:col>9</xdr:col>
                    <xdr:colOff>9525</xdr:colOff>
                    <xdr:row>21</xdr:row>
                    <xdr:rowOff>9525</xdr:rowOff>
                  </from>
                  <to>
                    <xdr:col>10</xdr:col>
                    <xdr:colOff>9525</xdr:colOff>
                    <xdr:row>24</xdr:row>
                    <xdr:rowOff>266700</xdr:rowOff>
                  </to>
                </anchor>
              </controlPr>
            </control>
          </mc:Choice>
        </mc:AlternateContent>
        <mc:AlternateContent xmlns:mc="http://schemas.openxmlformats.org/markup-compatibility/2006">
          <mc:Choice Requires="x14">
            <control shapeId="96310" r:id="rId14" name="Group Box 54">
              <controlPr defaultSize="0" autoFill="0" autoPict="0">
                <anchor moveWithCells="1">
                  <from>
                    <xdr:col>7</xdr:col>
                    <xdr:colOff>28575</xdr:colOff>
                    <xdr:row>25</xdr:row>
                    <xdr:rowOff>28575</xdr:rowOff>
                  </from>
                  <to>
                    <xdr:col>8</xdr:col>
                    <xdr:colOff>28575</xdr:colOff>
                    <xdr:row>28</xdr:row>
                    <xdr:rowOff>247650</xdr:rowOff>
                  </to>
                </anchor>
              </controlPr>
            </control>
          </mc:Choice>
        </mc:AlternateContent>
        <mc:AlternateContent xmlns:mc="http://schemas.openxmlformats.org/markup-compatibility/2006">
          <mc:Choice Requires="x14">
            <control shapeId="96316" r:id="rId15" name="Group Box 60">
              <controlPr defaultSize="0" autoFill="0" autoPict="0">
                <anchor moveWithCells="1">
                  <from>
                    <xdr:col>9</xdr:col>
                    <xdr:colOff>0</xdr:colOff>
                    <xdr:row>25</xdr:row>
                    <xdr:rowOff>9525</xdr:rowOff>
                  </from>
                  <to>
                    <xdr:col>10</xdr:col>
                    <xdr:colOff>0</xdr:colOff>
                    <xdr:row>28</xdr:row>
                    <xdr:rowOff>266700</xdr:rowOff>
                  </to>
                </anchor>
              </controlPr>
            </control>
          </mc:Choice>
        </mc:AlternateContent>
        <mc:AlternateContent xmlns:mc="http://schemas.openxmlformats.org/markup-compatibility/2006">
          <mc:Choice Requires="x14">
            <control shapeId="96324" r:id="rId16" name="Group Box 68">
              <controlPr defaultSize="0" autoFill="0" autoPict="0">
                <anchor moveWithCells="1">
                  <from>
                    <xdr:col>7</xdr:col>
                    <xdr:colOff>9525</xdr:colOff>
                    <xdr:row>29</xdr:row>
                    <xdr:rowOff>38100</xdr:rowOff>
                  </from>
                  <to>
                    <xdr:col>8</xdr:col>
                    <xdr:colOff>9525</xdr:colOff>
                    <xdr:row>32</xdr:row>
                    <xdr:rowOff>266700</xdr:rowOff>
                  </to>
                </anchor>
              </controlPr>
            </control>
          </mc:Choice>
        </mc:AlternateContent>
        <mc:AlternateContent xmlns:mc="http://schemas.openxmlformats.org/markup-compatibility/2006">
          <mc:Choice Requires="x14">
            <control shapeId="96325" r:id="rId17" name="Group Box 69">
              <controlPr defaultSize="0" autoFill="0" autoPict="0">
                <anchor moveWithCells="1">
                  <from>
                    <xdr:col>9</xdr:col>
                    <xdr:colOff>9525</xdr:colOff>
                    <xdr:row>29</xdr:row>
                    <xdr:rowOff>28575</xdr:rowOff>
                  </from>
                  <to>
                    <xdr:col>10</xdr:col>
                    <xdr:colOff>9525</xdr:colOff>
                    <xdr:row>32</xdr:row>
                    <xdr:rowOff>266700</xdr:rowOff>
                  </to>
                </anchor>
              </controlPr>
            </control>
          </mc:Choice>
        </mc:AlternateContent>
        <mc:AlternateContent xmlns:mc="http://schemas.openxmlformats.org/markup-compatibility/2006">
          <mc:Choice Requires="x14">
            <control shapeId="96330" r:id="rId18" name="Group Box 74">
              <controlPr defaultSize="0" autoFill="0" autoPict="0">
                <anchor moveWithCells="1">
                  <from>
                    <xdr:col>7</xdr:col>
                    <xdr:colOff>28575</xdr:colOff>
                    <xdr:row>33</xdr:row>
                    <xdr:rowOff>47625</xdr:rowOff>
                  </from>
                  <to>
                    <xdr:col>8</xdr:col>
                    <xdr:colOff>28575</xdr:colOff>
                    <xdr:row>36</xdr:row>
                    <xdr:rowOff>266700</xdr:rowOff>
                  </to>
                </anchor>
              </controlPr>
            </control>
          </mc:Choice>
        </mc:AlternateContent>
        <mc:AlternateContent xmlns:mc="http://schemas.openxmlformats.org/markup-compatibility/2006">
          <mc:Choice Requires="x14">
            <control shapeId="96336" r:id="rId19" name="Group Box 80">
              <controlPr defaultSize="0" autoFill="0" autoPict="0">
                <anchor moveWithCells="1">
                  <from>
                    <xdr:col>9</xdr:col>
                    <xdr:colOff>0</xdr:colOff>
                    <xdr:row>33</xdr:row>
                    <xdr:rowOff>28575</xdr:rowOff>
                  </from>
                  <to>
                    <xdr:col>10</xdr:col>
                    <xdr:colOff>0</xdr:colOff>
                    <xdr:row>36</xdr:row>
                    <xdr:rowOff>266700</xdr:rowOff>
                  </to>
                </anchor>
              </controlPr>
            </control>
          </mc:Choice>
        </mc:AlternateContent>
        <mc:AlternateContent xmlns:mc="http://schemas.openxmlformats.org/markup-compatibility/2006">
          <mc:Choice Requires="x14">
            <control shapeId="96344" r:id="rId20" name="Group Box 88">
              <controlPr defaultSize="0" autoFill="0" autoPict="0">
                <anchor moveWithCells="1">
                  <from>
                    <xdr:col>7</xdr:col>
                    <xdr:colOff>9525</xdr:colOff>
                    <xdr:row>37</xdr:row>
                    <xdr:rowOff>28575</xdr:rowOff>
                  </from>
                  <to>
                    <xdr:col>8</xdr:col>
                    <xdr:colOff>9525</xdr:colOff>
                    <xdr:row>40</xdr:row>
                    <xdr:rowOff>266700</xdr:rowOff>
                  </to>
                </anchor>
              </controlPr>
            </control>
          </mc:Choice>
        </mc:AlternateContent>
        <mc:AlternateContent xmlns:mc="http://schemas.openxmlformats.org/markup-compatibility/2006">
          <mc:Choice Requires="x14">
            <control shapeId="96345" r:id="rId21" name="Group Box 89">
              <controlPr defaultSize="0" autoFill="0" autoPict="0">
                <anchor moveWithCells="1">
                  <from>
                    <xdr:col>9</xdr:col>
                    <xdr:colOff>9525</xdr:colOff>
                    <xdr:row>37</xdr:row>
                    <xdr:rowOff>28575</xdr:rowOff>
                  </from>
                  <to>
                    <xdr:col>10</xdr:col>
                    <xdr:colOff>9525</xdr:colOff>
                    <xdr:row>40</xdr:row>
                    <xdr:rowOff>266700</xdr:rowOff>
                  </to>
                </anchor>
              </controlPr>
            </control>
          </mc:Choice>
        </mc:AlternateContent>
        <mc:AlternateContent xmlns:mc="http://schemas.openxmlformats.org/markup-compatibility/2006">
          <mc:Choice Requires="x14">
            <control shapeId="96350" r:id="rId22" name="Group Box 94">
              <controlPr defaultSize="0" autoFill="0" autoPict="0">
                <anchor moveWithCells="1">
                  <from>
                    <xdr:col>7</xdr:col>
                    <xdr:colOff>28575</xdr:colOff>
                    <xdr:row>41</xdr:row>
                    <xdr:rowOff>38100</xdr:rowOff>
                  </from>
                  <to>
                    <xdr:col>8</xdr:col>
                    <xdr:colOff>28575</xdr:colOff>
                    <xdr:row>44</xdr:row>
                    <xdr:rowOff>266700</xdr:rowOff>
                  </to>
                </anchor>
              </controlPr>
            </control>
          </mc:Choice>
        </mc:AlternateContent>
        <mc:AlternateContent xmlns:mc="http://schemas.openxmlformats.org/markup-compatibility/2006">
          <mc:Choice Requires="x14">
            <control shapeId="96356" r:id="rId23" name="Group Box 100">
              <controlPr defaultSize="0" autoFill="0" autoPict="0">
                <anchor moveWithCells="1">
                  <from>
                    <xdr:col>9</xdr:col>
                    <xdr:colOff>0</xdr:colOff>
                    <xdr:row>41</xdr:row>
                    <xdr:rowOff>28575</xdr:rowOff>
                  </from>
                  <to>
                    <xdr:col>10</xdr:col>
                    <xdr:colOff>0</xdr:colOff>
                    <xdr:row>44</xdr:row>
                    <xdr:rowOff>266700</xdr:rowOff>
                  </to>
                </anchor>
              </controlPr>
            </control>
          </mc:Choice>
        </mc:AlternateContent>
        <mc:AlternateContent xmlns:mc="http://schemas.openxmlformats.org/markup-compatibility/2006">
          <mc:Choice Requires="x14">
            <control shapeId="96364" r:id="rId24" name="Group Box 108">
              <controlPr defaultSize="0" autoFill="0" autoPict="0">
                <anchor moveWithCells="1">
                  <from>
                    <xdr:col>7</xdr:col>
                    <xdr:colOff>9525</xdr:colOff>
                    <xdr:row>71</xdr:row>
                    <xdr:rowOff>0</xdr:rowOff>
                  </from>
                  <to>
                    <xdr:col>8</xdr:col>
                    <xdr:colOff>9525</xdr:colOff>
                    <xdr:row>74</xdr:row>
                    <xdr:rowOff>228600</xdr:rowOff>
                  </to>
                </anchor>
              </controlPr>
            </control>
          </mc:Choice>
        </mc:AlternateContent>
        <mc:AlternateContent xmlns:mc="http://schemas.openxmlformats.org/markup-compatibility/2006">
          <mc:Choice Requires="x14">
            <control shapeId="96365" r:id="rId25" name="Group Box 109">
              <controlPr defaultSize="0" autoFill="0" autoPict="0">
                <anchor moveWithCells="1">
                  <from>
                    <xdr:col>9</xdr:col>
                    <xdr:colOff>9525</xdr:colOff>
                    <xdr:row>70</xdr:row>
                    <xdr:rowOff>266700</xdr:rowOff>
                  </from>
                  <to>
                    <xdr:col>10</xdr:col>
                    <xdr:colOff>9525</xdr:colOff>
                    <xdr:row>74</xdr:row>
                    <xdr:rowOff>228600</xdr:rowOff>
                  </to>
                </anchor>
              </controlPr>
            </control>
          </mc:Choice>
        </mc:AlternateContent>
        <mc:AlternateContent xmlns:mc="http://schemas.openxmlformats.org/markup-compatibility/2006">
          <mc:Choice Requires="x14">
            <control shapeId="96370" r:id="rId26" name="Group Box 114">
              <controlPr defaultSize="0" autoFill="0" autoPict="0">
                <anchor moveWithCells="1">
                  <from>
                    <xdr:col>7</xdr:col>
                    <xdr:colOff>28575</xdr:colOff>
                    <xdr:row>75</xdr:row>
                    <xdr:rowOff>9525</xdr:rowOff>
                  </from>
                  <to>
                    <xdr:col>8</xdr:col>
                    <xdr:colOff>28575</xdr:colOff>
                    <xdr:row>78</xdr:row>
                    <xdr:rowOff>219075</xdr:rowOff>
                  </to>
                </anchor>
              </controlPr>
            </control>
          </mc:Choice>
        </mc:AlternateContent>
        <mc:AlternateContent xmlns:mc="http://schemas.openxmlformats.org/markup-compatibility/2006">
          <mc:Choice Requires="x14">
            <control shapeId="96376" r:id="rId27" name="Group Box 120">
              <controlPr defaultSize="0" autoFill="0" autoPict="0">
                <anchor moveWithCells="1">
                  <from>
                    <xdr:col>9</xdr:col>
                    <xdr:colOff>0</xdr:colOff>
                    <xdr:row>74</xdr:row>
                    <xdr:rowOff>266700</xdr:rowOff>
                  </from>
                  <to>
                    <xdr:col>10</xdr:col>
                    <xdr:colOff>0</xdr:colOff>
                    <xdr:row>78</xdr:row>
                    <xdr:rowOff>228600</xdr:rowOff>
                  </to>
                </anchor>
              </controlPr>
            </control>
          </mc:Choice>
        </mc:AlternateContent>
        <mc:AlternateContent xmlns:mc="http://schemas.openxmlformats.org/markup-compatibility/2006">
          <mc:Choice Requires="x14">
            <control shapeId="96380" r:id="rId28" name="Group Box 124">
              <controlPr defaultSize="0" autoFill="0" autoPict="0">
                <anchor moveWithCells="1">
                  <from>
                    <xdr:col>7</xdr:col>
                    <xdr:colOff>28575</xdr:colOff>
                    <xdr:row>79</xdr:row>
                    <xdr:rowOff>28575</xdr:rowOff>
                  </from>
                  <to>
                    <xdr:col>8</xdr:col>
                    <xdr:colOff>28575</xdr:colOff>
                    <xdr:row>82</xdr:row>
                    <xdr:rowOff>228600</xdr:rowOff>
                  </to>
                </anchor>
              </controlPr>
            </control>
          </mc:Choice>
        </mc:AlternateContent>
        <mc:AlternateContent xmlns:mc="http://schemas.openxmlformats.org/markup-compatibility/2006">
          <mc:Choice Requires="x14">
            <control shapeId="96386" r:id="rId29" name="Group Box 130">
              <controlPr defaultSize="0" autoFill="0" autoPict="0">
                <anchor moveWithCells="1">
                  <from>
                    <xdr:col>9</xdr:col>
                    <xdr:colOff>0</xdr:colOff>
                    <xdr:row>79</xdr:row>
                    <xdr:rowOff>0</xdr:rowOff>
                  </from>
                  <to>
                    <xdr:col>10</xdr:col>
                    <xdr:colOff>0</xdr:colOff>
                    <xdr:row>82</xdr:row>
                    <xdr:rowOff>247650</xdr:rowOff>
                  </to>
                </anchor>
              </controlPr>
            </control>
          </mc:Choice>
        </mc:AlternateContent>
        <mc:AlternateContent xmlns:mc="http://schemas.openxmlformats.org/markup-compatibility/2006">
          <mc:Choice Requires="x14">
            <control shapeId="96390" r:id="rId30" name="Group Box 134">
              <controlPr defaultSize="0" autoFill="0" autoPict="0">
                <anchor moveWithCells="1">
                  <from>
                    <xdr:col>7</xdr:col>
                    <xdr:colOff>28575</xdr:colOff>
                    <xdr:row>83</xdr:row>
                    <xdr:rowOff>28575</xdr:rowOff>
                  </from>
                  <to>
                    <xdr:col>8</xdr:col>
                    <xdr:colOff>28575</xdr:colOff>
                    <xdr:row>86</xdr:row>
                    <xdr:rowOff>228600</xdr:rowOff>
                  </to>
                </anchor>
              </controlPr>
            </control>
          </mc:Choice>
        </mc:AlternateContent>
        <mc:AlternateContent xmlns:mc="http://schemas.openxmlformats.org/markup-compatibility/2006">
          <mc:Choice Requires="x14">
            <control shapeId="96396" r:id="rId31" name="Group Box 140">
              <controlPr defaultSize="0" autoFill="0" autoPict="0">
                <anchor moveWithCells="1">
                  <from>
                    <xdr:col>9</xdr:col>
                    <xdr:colOff>9525</xdr:colOff>
                    <xdr:row>83</xdr:row>
                    <xdr:rowOff>0</xdr:rowOff>
                  </from>
                  <to>
                    <xdr:col>10</xdr:col>
                    <xdr:colOff>9525</xdr:colOff>
                    <xdr:row>86</xdr:row>
                    <xdr:rowOff>247650</xdr:rowOff>
                  </to>
                </anchor>
              </controlPr>
            </control>
          </mc:Choice>
        </mc:AlternateContent>
        <mc:AlternateContent xmlns:mc="http://schemas.openxmlformats.org/markup-compatibility/2006">
          <mc:Choice Requires="x14">
            <control shapeId="96404" r:id="rId32" name="Group Box 148">
              <controlPr defaultSize="0" autoFill="0" autoPict="0">
                <anchor moveWithCells="1">
                  <from>
                    <xdr:col>7</xdr:col>
                    <xdr:colOff>28575</xdr:colOff>
                    <xdr:row>67</xdr:row>
                    <xdr:rowOff>9525</xdr:rowOff>
                  </from>
                  <to>
                    <xdr:col>8</xdr:col>
                    <xdr:colOff>28575</xdr:colOff>
                    <xdr:row>70</xdr:row>
                    <xdr:rowOff>247650</xdr:rowOff>
                  </to>
                </anchor>
              </controlPr>
            </control>
          </mc:Choice>
        </mc:AlternateContent>
        <mc:AlternateContent xmlns:mc="http://schemas.openxmlformats.org/markup-compatibility/2006">
          <mc:Choice Requires="x14">
            <control shapeId="96405" r:id="rId33" name="Group Box 149">
              <controlPr defaultSize="0" autoFill="0" autoPict="0">
                <anchor moveWithCells="1">
                  <from>
                    <xdr:col>9</xdr:col>
                    <xdr:colOff>28575</xdr:colOff>
                    <xdr:row>67</xdr:row>
                    <xdr:rowOff>0</xdr:rowOff>
                  </from>
                  <to>
                    <xdr:col>10</xdr:col>
                    <xdr:colOff>28575</xdr:colOff>
                    <xdr:row>70</xdr:row>
                    <xdr:rowOff>247650</xdr:rowOff>
                  </to>
                </anchor>
              </controlPr>
            </control>
          </mc:Choice>
        </mc:AlternateContent>
        <mc:AlternateContent xmlns:mc="http://schemas.openxmlformats.org/markup-compatibility/2006">
          <mc:Choice Requires="x14">
            <control shapeId="96414" r:id="rId34" name="Group Box 158">
              <controlPr defaultSize="0" autoFill="0" autoPict="0">
                <anchor moveWithCells="1">
                  <from>
                    <xdr:col>7</xdr:col>
                    <xdr:colOff>9525</xdr:colOff>
                    <xdr:row>58</xdr:row>
                    <xdr:rowOff>28575</xdr:rowOff>
                  </from>
                  <to>
                    <xdr:col>8</xdr:col>
                    <xdr:colOff>9525</xdr:colOff>
                    <xdr:row>61</xdr:row>
                    <xdr:rowOff>266700</xdr:rowOff>
                  </to>
                </anchor>
              </controlPr>
            </control>
          </mc:Choice>
        </mc:AlternateContent>
        <mc:AlternateContent xmlns:mc="http://schemas.openxmlformats.org/markup-compatibility/2006">
          <mc:Choice Requires="x14">
            <control shapeId="96415" r:id="rId35" name="Group Box 159">
              <controlPr defaultSize="0" autoFill="0" autoPict="0">
                <anchor moveWithCells="1">
                  <from>
                    <xdr:col>9</xdr:col>
                    <xdr:colOff>9525</xdr:colOff>
                    <xdr:row>58</xdr:row>
                    <xdr:rowOff>9525</xdr:rowOff>
                  </from>
                  <to>
                    <xdr:col>10</xdr:col>
                    <xdr:colOff>9525</xdr:colOff>
                    <xdr:row>61</xdr:row>
                    <xdr:rowOff>266700</xdr:rowOff>
                  </to>
                </anchor>
              </controlPr>
            </control>
          </mc:Choice>
        </mc:AlternateContent>
        <mc:AlternateContent xmlns:mc="http://schemas.openxmlformats.org/markup-compatibility/2006">
          <mc:Choice Requires="x14">
            <control shapeId="96424" r:id="rId36" name="Group Box 168">
              <controlPr defaultSize="0" autoFill="0" autoPict="0">
                <anchor moveWithCells="1">
                  <from>
                    <xdr:col>7</xdr:col>
                    <xdr:colOff>28575</xdr:colOff>
                    <xdr:row>54</xdr:row>
                    <xdr:rowOff>28575</xdr:rowOff>
                  </from>
                  <to>
                    <xdr:col>8</xdr:col>
                    <xdr:colOff>28575</xdr:colOff>
                    <xdr:row>57</xdr:row>
                    <xdr:rowOff>266700</xdr:rowOff>
                  </to>
                </anchor>
              </controlPr>
            </control>
          </mc:Choice>
        </mc:AlternateContent>
        <mc:AlternateContent xmlns:mc="http://schemas.openxmlformats.org/markup-compatibility/2006">
          <mc:Choice Requires="x14">
            <control shapeId="96425" r:id="rId37" name="Group Box 169">
              <controlPr defaultSize="0" autoFill="0" autoPict="0">
                <anchor moveWithCells="1">
                  <from>
                    <xdr:col>9</xdr:col>
                    <xdr:colOff>28575</xdr:colOff>
                    <xdr:row>54</xdr:row>
                    <xdr:rowOff>28575</xdr:rowOff>
                  </from>
                  <to>
                    <xdr:col>10</xdr:col>
                    <xdr:colOff>28575</xdr:colOff>
                    <xdr:row>57</xdr:row>
                    <xdr:rowOff>266700</xdr:rowOff>
                  </to>
                </anchor>
              </controlPr>
            </control>
          </mc:Choice>
        </mc:AlternateContent>
        <mc:AlternateContent xmlns:mc="http://schemas.openxmlformats.org/markup-compatibility/2006">
          <mc:Choice Requires="x14">
            <control shapeId="96434" r:id="rId38" name="Group Box 178">
              <controlPr defaultSize="0" autoFill="0" autoPict="0">
                <anchor moveWithCells="1">
                  <from>
                    <xdr:col>7</xdr:col>
                    <xdr:colOff>28575</xdr:colOff>
                    <xdr:row>50</xdr:row>
                    <xdr:rowOff>9525</xdr:rowOff>
                  </from>
                  <to>
                    <xdr:col>8</xdr:col>
                    <xdr:colOff>76200</xdr:colOff>
                    <xdr:row>54</xdr:row>
                    <xdr:rowOff>38100</xdr:rowOff>
                  </to>
                </anchor>
              </controlPr>
            </control>
          </mc:Choice>
        </mc:AlternateContent>
        <mc:AlternateContent xmlns:mc="http://schemas.openxmlformats.org/markup-compatibility/2006">
          <mc:Choice Requires="x14">
            <control shapeId="96435" r:id="rId39" name="Group Box 179">
              <controlPr defaultSize="0" autoFill="0" autoPict="0">
                <anchor moveWithCells="1">
                  <from>
                    <xdr:col>9</xdr:col>
                    <xdr:colOff>28575</xdr:colOff>
                    <xdr:row>50</xdr:row>
                    <xdr:rowOff>0</xdr:rowOff>
                  </from>
                  <to>
                    <xdr:col>10</xdr:col>
                    <xdr:colOff>28575</xdr:colOff>
                    <xdr:row>53</xdr:row>
                    <xdr:rowOff>247650</xdr:rowOff>
                  </to>
                </anchor>
              </controlPr>
            </control>
          </mc:Choice>
        </mc:AlternateContent>
        <mc:AlternateContent xmlns:mc="http://schemas.openxmlformats.org/markup-compatibility/2006">
          <mc:Choice Requires="x14">
            <control shapeId="96437" r:id="rId40" name="Group Box 181">
              <controlPr defaultSize="0" autoFill="0" autoPict="0">
                <anchor moveWithCells="1">
                  <from>
                    <xdr:col>7</xdr:col>
                    <xdr:colOff>0</xdr:colOff>
                    <xdr:row>29</xdr:row>
                    <xdr:rowOff>28575</xdr:rowOff>
                  </from>
                  <to>
                    <xdr:col>8</xdr:col>
                    <xdr:colOff>0</xdr:colOff>
                    <xdr:row>32</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A1:BX122"/>
  <sheetViews>
    <sheetView showGridLines="0" view="pageBreakPreview" topLeftCell="B1" zoomScale="68" zoomScaleNormal="85" zoomScaleSheetLayoutView="68" workbookViewId="0">
      <selection activeCell="CC12" sqref="CC12"/>
    </sheetView>
  </sheetViews>
  <sheetFormatPr defaultColWidth="9" defaultRowHeight="12" x14ac:dyDescent="0.15"/>
  <cols>
    <col min="1" max="1" width="9" style="2" hidden="1" customWidth="1"/>
    <col min="2" max="2" width="2.875" style="2" customWidth="1"/>
    <col min="3" max="3" width="10.25" style="2" customWidth="1"/>
    <col min="4" max="5" width="10.625" style="2" customWidth="1"/>
    <col min="6" max="6" width="11.375" style="9" customWidth="1"/>
    <col min="7" max="7" width="8.125" style="5" customWidth="1"/>
    <col min="8" max="8" width="8.625" style="2" customWidth="1"/>
    <col min="9" max="9" width="11.375" style="2" customWidth="1"/>
    <col min="10" max="10" width="10.625" style="2" customWidth="1"/>
    <col min="11" max="11" width="5.5" style="2" customWidth="1"/>
    <col min="12" max="12" width="9.875" style="2" customWidth="1"/>
    <col min="13" max="13" width="23.125" style="2" hidden="1" customWidth="1"/>
    <col min="14" max="24" width="0" style="2" hidden="1" customWidth="1"/>
    <col min="25" max="25" width="4.75" style="2" hidden="1" customWidth="1"/>
    <col min="26" max="27" width="0" style="2" hidden="1" customWidth="1"/>
    <col min="28" max="28" width="11.875" style="2" customWidth="1"/>
    <col min="29" max="37" width="11.875" style="2" hidden="1" customWidth="1"/>
    <col min="38" max="38" width="14.375" style="2" hidden="1" customWidth="1"/>
    <col min="39" max="72" width="11.875" style="2" hidden="1" customWidth="1"/>
    <col min="73" max="76" width="0" style="2" hidden="1" customWidth="1"/>
    <col min="77" max="16384" width="9" style="2"/>
  </cols>
  <sheetData>
    <row r="1" spans="2:76" ht="21.75" customHeight="1" x14ac:dyDescent="0.15">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55" t="s">
        <v>419</v>
      </c>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row>
    <row r="2" spans="2:76" ht="13.5" x14ac:dyDescent="0.15">
      <c r="B2" s="907" t="s">
        <v>149</v>
      </c>
      <c r="C2" s="907"/>
      <c r="D2" s="920"/>
      <c r="E2" s="920"/>
      <c r="F2" s="920"/>
      <c r="G2" s="920"/>
      <c r="H2" s="920"/>
      <c r="I2" s="920"/>
      <c r="J2" s="920"/>
      <c r="K2" s="920"/>
      <c r="L2" s="920"/>
      <c r="M2" s="5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55" t="s">
        <v>420</v>
      </c>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row>
    <row r="3" spans="2:76" x14ac:dyDescent="0.15">
      <c r="B3" s="2" t="s">
        <v>205</v>
      </c>
      <c r="D3" s="920"/>
      <c r="E3" s="920"/>
      <c r="F3" s="920"/>
      <c r="G3" s="920"/>
      <c r="H3" s="920"/>
      <c r="I3" s="920"/>
      <c r="J3" s="920"/>
      <c r="K3" s="920"/>
      <c r="L3" s="920"/>
      <c r="M3" s="1880"/>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row>
    <row r="4" spans="2:76" ht="15.95" customHeight="1" x14ac:dyDescent="0.15">
      <c r="B4" s="1881" t="s">
        <v>323</v>
      </c>
      <c r="C4" s="1881"/>
      <c r="D4" s="1881"/>
      <c r="E4" s="1881"/>
      <c r="F4" s="1881"/>
      <c r="G4" s="1881"/>
      <c r="H4" s="1881"/>
      <c r="I4" s="1881"/>
      <c r="J4" s="1881"/>
      <c r="K4" s="1881"/>
      <c r="L4" s="1881"/>
      <c r="M4" s="1880"/>
      <c r="N4" s="36"/>
      <c r="O4" s="36"/>
      <c r="P4" s="36"/>
      <c r="Q4" s="36"/>
      <c r="R4" s="36"/>
      <c r="S4" s="36"/>
      <c r="T4" s="36"/>
      <c r="U4" s="36"/>
      <c r="V4" s="36"/>
      <c r="W4" s="36"/>
      <c r="X4" s="36"/>
      <c r="Y4" s="36"/>
      <c r="Z4" s="1928" t="s">
        <v>421</v>
      </c>
      <c r="AA4" s="1928"/>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row>
    <row r="5" spans="2:76" ht="30" customHeight="1" x14ac:dyDescent="0.15">
      <c r="B5" s="1882" t="s">
        <v>493</v>
      </c>
      <c r="C5" s="1882"/>
      <c r="D5" s="1882"/>
      <c r="E5" s="1882"/>
      <c r="F5" s="1882"/>
      <c r="G5" s="1882"/>
      <c r="H5" s="1882"/>
      <c r="I5" s="1882"/>
      <c r="J5" s="1882"/>
      <c r="K5" s="1882"/>
      <c r="L5" s="1882"/>
      <c r="M5" s="1880"/>
      <c r="N5" s="36"/>
      <c r="O5" s="36"/>
      <c r="P5" s="36"/>
      <c r="Q5" s="36"/>
      <c r="R5" s="36"/>
      <c r="S5" s="36"/>
      <c r="T5" s="36"/>
      <c r="U5" s="36"/>
      <c r="V5" s="36"/>
      <c r="W5" s="36"/>
      <c r="X5" s="36"/>
      <c r="Y5" s="57"/>
      <c r="Z5" s="1928"/>
      <c r="AA5" s="1928"/>
      <c r="AB5" s="3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36"/>
      <c r="BR5" s="36"/>
      <c r="BS5" s="36"/>
      <c r="BT5" s="36"/>
      <c r="BU5" s="36"/>
      <c r="BV5" s="36"/>
      <c r="BW5" s="36"/>
      <c r="BX5" s="36"/>
    </row>
    <row r="6" spans="2:76" ht="3.75" customHeight="1" thickBot="1" x14ac:dyDescent="0.2">
      <c r="B6" s="921"/>
      <c r="C6" s="921"/>
      <c r="D6" s="921"/>
      <c r="E6" s="921"/>
      <c r="F6" s="1883"/>
      <c r="G6" s="1884"/>
      <c r="H6" s="921"/>
      <c r="I6" s="13"/>
      <c r="J6" s="921"/>
      <c r="K6" s="921"/>
      <c r="L6" s="922"/>
      <c r="M6" s="58"/>
      <c r="N6" s="36"/>
      <c r="O6" s="36"/>
      <c r="P6" s="36"/>
      <c r="Q6" s="36"/>
      <c r="R6" s="36"/>
      <c r="S6" s="36"/>
      <c r="T6" s="36"/>
      <c r="U6" s="36"/>
      <c r="V6" s="36"/>
      <c r="W6" s="36"/>
      <c r="X6" s="36"/>
      <c r="Y6" s="36"/>
      <c r="Z6" s="59"/>
      <c r="AA6" s="59"/>
      <c r="AB6" s="36"/>
      <c r="AC6" s="36"/>
      <c r="AD6" s="36"/>
      <c r="AE6" s="36"/>
      <c r="AF6" s="36"/>
      <c r="AG6" s="36"/>
      <c r="AH6" s="36"/>
      <c r="AI6" s="36"/>
      <c r="AJ6" s="36"/>
      <c r="AK6" s="36"/>
      <c r="AL6" s="36"/>
      <c r="AM6" s="36"/>
      <c r="AN6" s="36"/>
      <c r="AO6" s="36"/>
      <c r="AP6" s="36"/>
      <c r="AQ6" s="36"/>
      <c r="AR6" s="36"/>
      <c r="AS6" s="36"/>
      <c r="AT6" s="60"/>
      <c r="AU6" s="61"/>
      <c r="AV6" s="61"/>
      <c r="AW6" s="60"/>
      <c r="AX6" s="60"/>
      <c r="AY6" s="60"/>
      <c r="AZ6" s="60"/>
      <c r="BA6" s="60"/>
      <c r="BB6" s="60"/>
      <c r="BC6" s="60"/>
      <c r="BD6" s="60"/>
      <c r="BE6" s="60"/>
      <c r="BF6" s="60"/>
      <c r="BG6" s="60"/>
      <c r="BH6" s="61"/>
      <c r="BI6" s="61"/>
      <c r="BJ6" s="61"/>
      <c r="BK6" s="61"/>
      <c r="BL6" s="61"/>
      <c r="BM6" s="61"/>
      <c r="BN6" s="61"/>
      <c r="BO6" s="61"/>
      <c r="BP6" s="60"/>
      <c r="BQ6" s="36"/>
      <c r="BR6" s="36"/>
      <c r="BS6" s="36"/>
      <c r="BT6" s="36"/>
      <c r="BU6" s="36"/>
      <c r="BV6" s="36"/>
      <c r="BW6" s="36"/>
      <c r="BX6" s="36"/>
    </row>
    <row r="7" spans="2:76" ht="35.1" customHeight="1" thickBot="1" x14ac:dyDescent="0.2">
      <c r="D7" s="5"/>
      <c r="E7" s="5"/>
      <c r="F7" s="1885" t="s">
        <v>389</v>
      </c>
      <c r="G7" s="1886"/>
      <c r="H7" s="1885" t="s">
        <v>390</v>
      </c>
      <c r="I7" s="1886"/>
      <c r="J7" s="1885" t="s">
        <v>478</v>
      </c>
      <c r="K7" s="1887"/>
      <c r="L7" s="1888"/>
      <c r="M7" s="58"/>
      <c r="N7" s="1893" t="s">
        <v>225</v>
      </c>
      <c r="O7" s="1878"/>
      <c r="P7" s="1878"/>
      <c r="Q7" s="1878"/>
      <c r="R7" s="1878"/>
      <c r="S7" s="1893" t="s">
        <v>224</v>
      </c>
      <c r="T7" s="1878"/>
      <c r="U7" s="1878"/>
      <c r="V7" s="1878"/>
      <c r="W7" s="1879"/>
      <c r="X7" s="202" t="s">
        <v>223</v>
      </c>
      <c r="Y7" s="36"/>
      <c r="Z7" s="1929" t="s">
        <v>422</v>
      </c>
      <c r="AA7" s="1930"/>
      <c r="AB7" s="36"/>
      <c r="AC7" s="36"/>
      <c r="AD7" s="36"/>
      <c r="AE7" s="36"/>
      <c r="AF7" s="36"/>
      <c r="AG7" s="36"/>
      <c r="AH7" s="36"/>
      <c r="AI7" s="36"/>
      <c r="AJ7" s="36"/>
      <c r="AK7" s="36"/>
      <c r="AL7" s="36"/>
      <c r="AM7" s="36"/>
      <c r="AN7" s="36"/>
      <c r="AO7" s="36"/>
      <c r="AP7" s="36"/>
      <c r="AQ7" s="36"/>
      <c r="AR7" s="36"/>
      <c r="AS7" s="36"/>
      <c r="AT7" s="60"/>
      <c r="AU7" s="62"/>
      <c r="AV7" s="62"/>
      <c r="AW7" s="60"/>
      <c r="AX7" s="60"/>
      <c r="AY7" s="60"/>
      <c r="AZ7" s="60"/>
      <c r="BA7" s="60"/>
      <c r="BB7" s="60"/>
      <c r="BC7" s="60"/>
      <c r="BD7" s="60"/>
      <c r="BE7" s="63" t="s">
        <v>324</v>
      </c>
      <c r="BF7" s="1868" t="s">
        <v>212</v>
      </c>
      <c r="BG7" s="1869"/>
      <c r="BH7" s="63" t="s">
        <v>211</v>
      </c>
      <c r="BI7" s="63" t="s">
        <v>163</v>
      </c>
      <c r="BJ7" s="63" t="s">
        <v>164</v>
      </c>
      <c r="BK7" s="1868" t="s">
        <v>165</v>
      </c>
      <c r="BL7" s="1869"/>
      <c r="BM7" s="62"/>
      <c r="BN7" s="64" t="s">
        <v>210</v>
      </c>
      <c r="BO7" s="65" t="s">
        <v>209</v>
      </c>
      <c r="BP7" s="66" t="s">
        <v>208</v>
      </c>
      <c r="BQ7" s="36"/>
      <c r="BR7" s="67" t="s">
        <v>325</v>
      </c>
      <c r="BS7" s="68" t="s">
        <v>326</v>
      </c>
      <c r="BT7" s="36"/>
      <c r="BU7" s="36"/>
      <c r="BV7" s="36"/>
      <c r="BW7" s="36"/>
      <c r="BX7" s="36"/>
    </row>
    <row r="8" spans="2:76" ht="39.950000000000003" customHeight="1" thickBot="1" x14ac:dyDescent="0.2">
      <c r="D8" s="5"/>
      <c r="E8" s="5"/>
      <c r="F8" s="1870" t="e">
        <f>IF(VLOOKUP(報1!$AR$3,報告書!$B$14:$IE$327,221)="","",VLOOKUP(報1!$AR$3,報告書!$B$14:$IE$327,221))</f>
        <v>#N/A</v>
      </c>
      <c r="G8" s="1871"/>
      <c r="H8" s="1872" t="e">
        <f>IF(VLOOKUP(報1!$AR$3,報告書!$B$14:$IE$327,222)="","",VLOOKUP(報1!$AR$3,報告書!$B$14:$IE$327,222))</f>
        <v>#N/A</v>
      </c>
      <c r="I8" s="1873"/>
      <c r="J8" s="1874" t="str">
        <f>IFERROR(H8/F8*100,"")</f>
        <v/>
      </c>
      <c r="K8" s="1875"/>
      <c r="L8" s="923" t="s">
        <v>479</v>
      </c>
      <c r="M8" s="58"/>
      <c r="N8" s="1876" t="s">
        <v>405</v>
      </c>
      <c r="O8" s="1878" t="s">
        <v>222</v>
      </c>
      <c r="P8" s="1878"/>
      <c r="Q8" s="1879"/>
      <c r="R8" s="196" t="s">
        <v>221</v>
      </c>
      <c r="S8" s="1876" t="s">
        <v>406</v>
      </c>
      <c r="T8" s="1878" t="s">
        <v>222</v>
      </c>
      <c r="U8" s="1878"/>
      <c r="V8" s="1879"/>
      <c r="W8" s="197" t="s">
        <v>221</v>
      </c>
      <c r="X8" s="203"/>
      <c r="Y8" s="57"/>
      <c r="Z8" s="1931"/>
      <c r="AA8" s="1932"/>
      <c r="AB8" s="36"/>
      <c r="AC8" s="1889" t="s">
        <v>220</v>
      </c>
      <c r="AD8" s="1889"/>
      <c r="AE8" s="1889" t="s">
        <v>219</v>
      </c>
      <c r="AF8" s="1889"/>
      <c r="AG8" s="1889" t="s">
        <v>218</v>
      </c>
      <c r="AH8" s="1889"/>
      <c r="AI8" s="56"/>
      <c r="AJ8" s="56"/>
      <c r="AK8" s="69" t="s">
        <v>159</v>
      </c>
      <c r="AL8" s="69"/>
      <c r="AM8" s="69"/>
      <c r="AN8" s="69"/>
      <c r="AO8" s="69"/>
      <c r="AP8" s="69"/>
      <c r="AQ8" s="69"/>
      <c r="AR8" s="69"/>
      <c r="AS8" s="70"/>
      <c r="AT8" s="36"/>
      <c r="AU8" s="36"/>
      <c r="AV8" s="36"/>
      <c r="AW8" s="36"/>
      <c r="AX8" s="36"/>
      <c r="AY8" s="36"/>
      <c r="AZ8" s="36"/>
      <c r="BA8" s="36"/>
      <c r="BB8" s="36"/>
      <c r="BC8" s="36"/>
      <c r="BD8" s="36"/>
      <c r="BE8" s="36"/>
      <c r="BF8" s="36"/>
      <c r="BG8" s="36"/>
      <c r="BH8" s="36"/>
      <c r="BI8" s="36"/>
      <c r="BJ8" s="36"/>
      <c r="BK8" s="36"/>
      <c r="BL8" s="36"/>
      <c r="BM8" s="36"/>
      <c r="BN8" s="36"/>
      <c r="BO8" s="36"/>
      <c r="BP8" s="36"/>
      <c r="BQ8" s="36"/>
      <c r="BR8" s="71" t="s">
        <v>327</v>
      </c>
      <c r="BS8" s="72" t="s">
        <v>328</v>
      </c>
      <c r="BT8" s="54"/>
      <c r="BU8" s="54"/>
      <c r="BV8" s="54"/>
      <c r="BW8" s="54"/>
      <c r="BX8" s="54"/>
    </row>
    <row r="9" spans="2:76" ht="39.950000000000003" customHeight="1" thickBot="1" x14ac:dyDescent="0.2">
      <c r="B9" s="924" t="s">
        <v>127</v>
      </c>
      <c r="C9" s="1411" t="s">
        <v>480</v>
      </c>
      <c r="D9" s="1412" t="s">
        <v>325</v>
      </c>
      <c r="E9" s="1412" t="s">
        <v>326</v>
      </c>
      <c r="F9" s="1890" t="s">
        <v>226</v>
      </c>
      <c r="G9" s="1891"/>
      <c r="H9" s="1891"/>
      <c r="I9" s="1891"/>
      <c r="J9" s="1892"/>
      <c r="K9" s="1501" t="s">
        <v>5138</v>
      </c>
      <c r="L9" s="1502"/>
      <c r="M9" s="36"/>
      <c r="N9" s="1877"/>
      <c r="O9" s="198" t="s">
        <v>217</v>
      </c>
      <c r="P9" s="198" t="s">
        <v>216</v>
      </c>
      <c r="Q9" s="198" t="s">
        <v>215</v>
      </c>
      <c r="R9" s="199" t="s">
        <v>329</v>
      </c>
      <c r="S9" s="1877"/>
      <c r="T9" s="198" t="s">
        <v>217</v>
      </c>
      <c r="U9" s="198" t="s">
        <v>216</v>
      </c>
      <c r="V9" s="198" t="s">
        <v>215</v>
      </c>
      <c r="W9" s="198" t="s">
        <v>329</v>
      </c>
      <c r="X9" s="204" t="s">
        <v>330</v>
      </c>
      <c r="Y9" s="57"/>
      <c r="Z9" s="209" t="s">
        <v>417</v>
      </c>
      <c r="AA9" s="210" t="s">
        <v>418</v>
      </c>
      <c r="AB9" s="36"/>
      <c r="AC9" s="73" t="s">
        <v>214</v>
      </c>
      <c r="AD9" s="73" t="s">
        <v>213</v>
      </c>
      <c r="AE9" s="73" t="s">
        <v>214</v>
      </c>
      <c r="AF9" s="73" t="s">
        <v>213</v>
      </c>
      <c r="AG9" s="73" t="s">
        <v>214</v>
      </c>
      <c r="AH9" s="73" t="s">
        <v>213</v>
      </c>
      <c r="AI9" s="56"/>
      <c r="AJ9" s="74" t="s">
        <v>331</v>
      </c>
      <c r="AK9" s="1868" t="s">
        <v>160</v>
      </c>
      <c r="AL9" s="1894"/>
      <c r="AM9" s="1895"/>
      <c r="AN9" s="1896" t="s">
        <v>161</v>
      </c>
      <c r="AO9" s="1895"/>
      <c r="AP9" s="1896" t="s">
        <v>162</v>
      </c>
      <c r="AQ9" s="1895"/>
      <c r="AR9" s="1896" t="s">
        <v>332</v>
      </c>
      <c r="AS9" s="1869"/>
      <c r="AT9" s="36"/>
      <c r="AU9" s="36"/>
      <c r="AV9" s="36"/>
      <c r="AW9" s="36"/>
      <c r="AX9" s="36"/>
      <c r="AY9" s="36"/>
      <c r="AZ9" s="36"/>
      <c r="BA9" s="36"/>
      <c r="BB9" s="36"/>
      <c r="BC9" s="36"/>
      <c r="BD9" s="36"/>
      <c r="BE9" s="36"/>
      <c r="BF9" s="36"/>
      <c r="BG9" s="36"/>
      <c r="BH9" s="36"/>
      <c r="BI9" s="36"/>
      <c r="BJ9" s="36"/>
      <c r="BK9" s="36"/>
      <c r="BL9" s="36"/>
      <c r="BM9" s="36"/>
      <c r="BN9" s="36"/>
      <c r="BO9" s="36"/>
      <c r="BP9" s="36"/>
      <c r="BQ9" s="36"/>
      <c r="BR9" s="71" t="s">
        <v>333</v>
      </c>
      <c r="BS9" s="75" t="s">
        <v>334</v>
      </c>
      <c r="BT9" s="54"/>
      <c r="BU9" s="54"/>
      <c r="BV9" s="54"/>
      <c r="BW9" s="54"/>
      <c r="BX9" s="54"/>
    </row>
    <row r="10" spans="2:76" ht="42.95" customHeight="1" thickBot="1" x14ac:dyDescent="0.2">
      <c r="B10" s="1692">
        <v>1</v>
      </c>
      <c r="C10" s="1897" t="e">
        <f>IF(VLOOKUP(報1!$AR$3,報告書!$B$14:$IE$327,224)="","",VLOOKUP(報1!$AR$3,報告書!$B$14:$IE$327,224))</f>
        <v>#N/A</v>
      </c>
      <c r="D10" s="1898" t="e">
        <f>IF(VLOOKUP(報1!$AR$3,報告書!$B$14:$IE$327,225)="","",VLOOKUP(報1!$AR$3,報告書!$B$14:$IE$327,225))</f>
        <v>#N/A</v>
      </c>
      <c r="E10" s="1898" t="e">
        <f>IF(VLOOKUP(報1!$AR$3,報告書!$B$14:$IE$327,BV11)="","",VLOOKUP(報1!$AR$3,報告書!$B$14:$IE$327,BV11))</f>
        <v>#N/A</v>
      </c>
      <c r="F10" s="1602" t="e">
        <f>IF(VLOOKUP(報1!$AR$3,報告書!$B$14:$IU$327,239)="","",VLOOKUP(報1!$AR$3,報告書!$B$14:$IE$327,227))</f>
        <v>#N/A</v>
      </c>
      <c r="G10" s="1594"/>
      <c r="H10" s="1594"/>
      <c r="I10" s="1594"/>
      <c r="J10" s="1595"/>
      <c r="K10" s="1899" t="e">
        <f>IF(VLOOKUP(報1!$AR$3,報告書!$B$14:$IE$327,228)="","",VLOOKUP(報1!$AR$3,報告書!$B$14:$IE$327,228))</f>
        <v>#N/A</v>
      </c>
      <c r="L10" s="1900"/>
      <c r="M10" s="36"/>
      <c r="N10" s="1901"/>
      <c r="O10" s="195"/>
      <c r="P10" s="211"/>
      <c r="Q10" s="212"/>
      <c r="R10" s="200" t="str">
        <f>IF(AE10="○",AG10,IF(AE10="×","単位不一致",""))</f>
        <v/>
      </c>
      <c r="S10" s="1901"/>
      <c r="T10" s="195"/>
      <c r="U10" s="211"/>
      <c r="V10" s="212"/>
      <c r="W10" s="201" t="str">
        <f>IF(AF10="○",AH10,IF(AF10="×","単位不一致",""))</f>
        <v/>
      </c>
      <c r="X10" s="1906" t="str">
        <f>IF(AND(AE10&lt;&gt;"×",AF10&lt;&gt;"×",OR(AE10="○",AF10="○")),AG10-AH10+AG11-AH11+AG12-AH12,"")</f>
        <v/>
      </c>
      <c r="Y10" s="76"/>
      <c r="Z10" s="219"/>
      <c r="AA10" s="220"/>
      <c r="AB10" s="36"/>
      <c r="AC10" s="77" t="str">
        <f t="shared" ref="AC10:AC41" si="0">IFERROR(IF(O10="","",TEXT(INDEX($BE$10:$BH$42,MATCH(O10,種別リスト,0),1),"00")),"-")</f>
        <v/>
      </c>
      <c r="AD10" s="77" t="str">
        <f t="shared" ref="AD10:AD41" si="1">IFERROR(IF(T10="","",TEXT(INDEX($BE$10:$BH$42,MATCH(T10,種別リスト,0),1),"00")),"-")</f>
        <v/>
      </c>
      <c r="AE10" s="78" t="str">
        <f>IFERROR(IF(AND(Q10&lt;&gt;"",OR(VLOOKUP($O10,$BH$10:$BL$42,4,)=$Q10,VLOOKUP($O10,$BH$10:$BL$42,5,)=$Q10)),"○","×"),"")</f>
        <v/>
      </c>
      <c r="AF10" s="78" t="str">
        <f>IFERROR(IF(AND(V10&lt;&gt;"",OR(VLOOKUP($T10,$BH$10:$BL$42,4,)=$V10,VLOOKUP($T10,$BH$10:$BL$42,5,)=$V10)),"○","×"),"")</f>
        <v/>
      </c>
      <c r="AG10" s="78">
        <f>IF(AE10="○",P10*IF(D10="低炭素電気へ切替",Z10,VLOOKUP(O10,$BH$10:$BI$42,2,))*IFERROR(VLOOKUP(Q10,$BN$10:$BO$18,2,),1),0)</f>
        <v>0</v>
      </c>
      <c r="AH10" s="78">
        <f>IF(AF10="○",U10*IF(D10="低炭素電気へ切替",AA10,VLOOKUP(T10,$BH$10:$BI$42,2,))*VLOOKUP(V10,$BN$10:$BO$18,2,),0)</f>
        <v>0</v>
      </c>
      <c r="AI10" s="36"/>
      <c r="AJ10" s="79">
        <v>1</v>
      </c>
      <c r="AK10" s="1924" t="s">
        <v>166</v>
      </c>
      <c r="AL10" s="80" t="s">
        <v>335</v>
      </c>
      <c r="AM10" s="81"/>
      <c r="AN10" s="82">
        <v>38.200000000000003</v>
      </c>
      <c r="AO10" s="83" t="s">
        <v>167</v>
      </c>
      <c r="AP10" s="84">
        <v>1.8700000000000001E-2</v>
      </c>
      <c r="AQ10" s="83" t="s">
        <v>168</v>
      </c>
      <c r="AR10" s="85">
        <f t="shared" ref="AR10:AR35" si="2">AN10*AP10*44/12</f>
        <v>2.6192466666666667</v>
      </c>
      <c r="AS10" s="86" t="s">
        <v>336</v>
      </c>
      <c r="AT10" s="60"/>
      <c r="AU10" s="87"/>
      <c r="AV10" s="60"/>
      <c r="AW10" s="60"/>
      <c r="AX10" s="60"/>
      <c r="AY10" s="60"/>
      <c r="AZ10" s="60"/>
      <c r="BA10" s="60"/>
      <c r="BB10" s="60"/>
      <c r="BC10" s="60"/>
      <c r="BD10" s="60"/>
      <c r="BE10" s="88">
        <v>1</v>
      </c>
      <c r="BF10" s="89" t="str">
        <f t="shared" ref="BF10:BF39" si="3">IFERROR(VLOOKUP($BE10,$AJ$10:$AM$43,3,),"")</f>
        <v>原油(コンデンセートを除く)</v>
      </c>
      <c r="BG10" s="90">
        <f t="shared" ref="BG10:BG42" si="4">IFERROR(VLOOKUP($BE10,$AJ$10:$AM$43,4,),"")</f>
        <v>0</v>
      </c>
      <c r="BH10" s="91" t="str">
        <f>IF(BG10&lt;&gt;0,BG10,IF(BF10&lt;&gt;0,BF10,""))</f>
        <v>原油(コンデンセートを除く)</v>
      </c>
      <c r="BI10" s="92">
        <f t="shared" ref="BI10:BI42" si="5">IFERROR(VLOOKUP($BE10,$AJ$10:$AR$43,9,),"")</f>
        <v>2.6192466666666667</v>
      </c>
      <c r="BJ10" s="93" t="str">
        <f t="shared" ref="BJ10:BJ42" si="6">IFERROR(VLOOKUP($BE10,$AJ$10:$AS$43,10,),"")</f>
        <v>tCO2/kl</v>
      </c>
      <c r="BK10" s="94" t="str">
        <f>IFERROR(RIGHT(BJ10,LEN(BJ10)-FIND("/",BJ10)),"")</f>
        <v>kl</v>
      </c>
      <c r="BL10" s="95" t="str">
        <f>IFERROR(VLOOKUP(BK10,$BN$10:$BP$18,3,),"")</f>
        <v>l</v>
      </c>
      <c r="BM10" s="60"/>
      <c r="BN10" s="94" t="s">
        <v>337</v>
      </c>
      <c r="BO10" s="96">
        <v>1</v>
      </c>
      <c r="BP10" s="97" t="s">
        <v>338</v>
      </c>
      <c r="BQ10" s="36"/>
      <c r="BR10" s="71" t="s">
        <v>339</v>
      </c>
      <c r="BS10" s="75" t="s">
        <v>340</v>
      </c>
      <c r="BT10" s="54"/>
      <c r="BU10" s="54"/>
      <c r="BV10" s="54"/>
      <c r="BW10" s="54"/>
      <c r="BX10" s="54"/>
    </row>
    <row r="11" spans="2:76" ht="42.95" customHeight="1" thickBot="1" x14ac:dyDescent="0.2">
      <c r="B11" s="1692"/>
      <c r="C11" s="1897"/>
      <c r="D11" s="1898"/>
      <c r="E11" s="1898"/>
      <c r="F11" s="1602"/>
      <c r="G11" s="1594"/>
      <c r="H11" s="1594"/>
      <c r="I11" s="1594"/>
      <c r="J11" s="1595"/>
      <c r="K11" s="1899"/>
      <c r="L11" s="1900"/>
      <c r="M11" s="36"/>
      <c r="N11" s="1902"/>
      <c r="O11" s="195"/>
      <c r="P11" s="211"/>
      <c r="Q11" s="212"/>
      <c r="R11" s="200" t="str">
        <f t="shared" ref="R11:R74" si="7">IF(AE11="○",AG11,IF(AE11="×","単位不一致",""))</f>
        <v/>
      </c>
      <c r="S11" s="1904"/>
      <c r="T11" s="195"/>
      <c r="U11" s="211"/>
      <c r="V11" s="212"/>
      <c r="W11" s="201" t="str">
        <f t="shared" ref="W11:W74" si="8">IF(AF11="○",AH11,IF(AF11="×","単位不一致",""))</f>
        <v/>
      </c>
      <c r="X11" s="1907"/>
      <c r="Y11" s="98"/>
      <c r="Z11" s="221"/>
      <c r="AA11" s="222"/>
      <c r="AB11" s="36"/>
      <c r="AC11" s="77" t="str">
        <f t="shared" si="0"/>
        <v/>
      </c>
      <c r="AD11" s="77" t="str">
        <f t="shared" si="1"/>
        <v/>
      </c>
      <c r="AE11" s="78" t="str">
        <f t="shared" ref="AE11:AE41" si="9">IFERROR(IF(AND(Q11&lt;&gt;"",OR(VLOOKUP($O11,$BH$10:$BL$42,4,)=$Q11,VLOOKUP($O11,$BH$10:$BL$42,5,)=$Q11)),"○","×"),"")</f>
        <v/>
      </c>
      <c r="AF11" s="78" t="str">
        <f t="shared" ref="AF11:AF41" si="10">IFERROR(IF(AND(V11&lt;&gt;"",OR(VLOOKUP($T11,$BH$10:$BL$42,4,)=$V11,VLOOKUP($T11,$BH$10:$BL$42,5,)=$V11)),"○","×"),"")</f>
        <v/>
      </c>
      <c r="AG11" s="78">
        <f>IF(AE11="○",P11*IF(D10="低炭素電気へ切替",Z11,VLOOKUP(O11,$BH$10:$BI$42,2,))*IFERROR(VLOOKUP(Q11,$BN$10:$BO$18,2,),1),0)</f>
        <v>0</v>
      </c>
      <c r="AH11" s="78">
        <f>IF(AF11="○",U11*IF(D10="低炭素電気へ切替",AA11,VLOOKUP(T11,$BH$10:$BI$42,2,))*VLOOKUP(V11,$BN$10:$BO$18,2,),0)</f>
        <v>0</v>
      </c>
      <c r="AI11" s="36"/>
      <c r="AJ11" s="99">
        <v>2</v>
      </c>
      <c r="AK11" s="1925"/>
      <c r="AL11" s="100" t="s">
        <v>169</v>
      </c>
      <c r="AM11" s="101"/>
      <c r="AN11" s="102">
        <v>35.299999999999997</v>
      </c>
      <c r="AO11" s="103" t="s">
        <v>167</v>
      </c>
      <c r="AP11" s="104">
        <v>1.84E-2</v>
      </c>
      <c r="AQ11" s="103" t="s">
        <v>168</v>
      </c>
      <c r="AR11" s="105">
        <f t="shared" si="2"/>
        <v>2.3815733333333333</v>
      </c>
      <c r="AS11" s="106" t="s">
        <v>391</v>
      </c>
      <c r="AT11" s="60"/>
      <c r="AU11" s="87"/>
      <c r="AV11" s="60"/>
      <c r="AW11" s="60"/>
      <c r="AX11" s="60"/>
      <c r="AY11" s="60"/>
      <c r="AZ11" s="60"/>
      <c r="BA11" s="60"/>
      <c r="BB11" s="60"/>
      <c r="BC11" s="60"/>
      <c r="BD11" s="60"/>
      <c r="BE11" s="107">
        <f t="shared" ref="BE11:BE27" si="11">BE10+1</f>
        <v>2</v>
      </c>
      <c r="BF11" s="108" t="str">
        <f t="shared" si="3"/>
        <v>原油のうちコンデンセート(NGL)</v>
      </c>
      <c r="BG11" s="106">
        <f t="shared" si="4"/>
        <v>0</v>
      </c>
      <c r="BH11" s="109" t="str">
        <f t="shared" ref="BH11:BH42" si="12">IF(BG11&lt;&gt;0,BG11,IF(BF11&lt;&gt;0,BF11,""))</f>
        <v>原油のうちコンデンセート(NGL)</v>
      </c>
      <c r="BI11" s="110">
        <f t="shared" si="5"/>
        <v>2.3815733333333333</v>
      </c>
      <c r="BJ11" s="111" t="str">
        <f t="shared" si="6"/>
        <v>tCO2/kl</v>
      </c>
      <c r="BK11" s="112" t="str">
        <f t="shared" ref="BK11:BK42" si="13">IFERROR(RIGHT(BJ11,LEN(BJ11)-FIND("/",BJ11)),"")</f>
        <v>kl</v>
      </c>
      <c r="BL11" s="113" t="str">
        <f>IFERROR(VLOOKUP(BK11,$BN$10:$BP$18,3,),"")</f>
        <v>l</v>
      </c>
      <c r="BM11" s="60"/>
      <c r="BN11" s="112" t="s">
        <v>341</v>
      </c>
      <c r="BO11" s="114">
        <v>1E-3</v>
      </c>
      <c r="BP11" s="115" t="s">
        <v>342</v>
      </c>
      <c r="BQ11" s="36"/>
      <c r="BR11" s="71" t="s">
        <v>343</v>
      </c>
      <c r="BS11" s="75" t="s">
        <v>344</v>
      </c>
      <c r="BT11" s="54">
        <v>224</v>
      </c>
      <c r="BU11" s="54">
        <f>BT11+1</f>
        <v>225</v>
      </c>
      <c r="BV11" s="54">
        <f t="shared" ref="BV11:BX11" si="14">BU11+1</f>
        <v>226</v>
      </c>
      <c r="BW11" s="54">
        <f t="shared" si="14"/>
        <v>227</v>
      </c>
      <c r="BX11" s="54">
        <f t="shared" si="14"/>
        <v>228</v>
      </c>
    </row>
    <row r="12" spans="2:76" ht="42.95" customHeight="1" thickBot="1" x14ac:dyDescent="0.2">
      <c r="B12" s="1692"/>
      <c r="C12" s="1897"/>
      <c r="D12" s="1898"/>
      <c r="E12" s="1898"/>
      <c r="F12" s="1602"/>
      <c r="G12" s="1594"/>
      <c r="H12" s="1594"/>
      <c r="I12" s="1594"/>
      <c r="J12" s="1595"/>
      <c r="K12" s="1899"/>
      <c r="L12" s="1900"/>
      <c r="M12" s="36"/>
      <c r="N12" s="1903"/>
      <c r="O12" s="195"/>
      <c r="P12" s="211"/>
      <c r="Q12" s="212"/>
      <c r="R12" s="200" t="str">
        <f t="shared" si="7"/>
        <v/>
      </c>
      <c r="S12" s="1905"/>
      <c r="T12" s="195"/>
      <c r="U12" s="211"/>
      <c r="V12" s="212"/>
      <c r="W12" s="201" t="str">
        <f t="shared" si="8"/>
        <v/>
      </c>
      <c r="X12" s="1908"/>
      <c r="Y12" s="36"/>
      <c r="Z12" s="223"/>
      <c r="AA12" s="224"/>
      <c r="AB12" s="36"/>
      <c r="AC12" s="77" t="str">
        <f t="shared" si="0"/>
        <v/>
      </c>
      <c r="AD12" s="77" t="str">
        <f t="shared" si="1"/>
        <v/>
      </c>
      <c r="AE12" s="78" t="str">
        <f t="shared" si="9"/>
        <v/>
      </c>
      <c r="AF12" s="78" t="str">
        <f t="shared" si="10"/>
        <v/>
      </c>
      <c r="AG12" s="78">
        <f>IF(AE12="○",P12*IF(D10="低炭素電気へ切替",Z12,VLOOKUP(O12,$BH$10:$BI$42,2,))*IFERROR(VLOOKUP(Q12,$BN$10:$BO$18,2,),1),0)</f>
        <v>0</v>
      </c>
      <c r="AH12" s="78">
        <f>IF(AF12="○",U12*IF(D10="低炭素電気へ切替",AA12,VLOOKUP(T12,$BH$10:$BI$42,2,))*VLOOKUP(V12,$BN$10:$BO$18,2,),0)</f>
        <v>0</v>
      </c>
      <c r="AI12" s="36"/>
      <c r="AJ12" s="99">
        <v>3</v>
      </c>
      <c r="AK12" s="1925"/>
      <c r="AL12" s="100" t="s">
        <v>345</v>
      </c>
      <c r="AM12" s="101"/>
      <c r="AN12" s="102">
        <v>34.6</v>
      </c>
      <c r="AO12" s="103" t="s">
        <v>167</v>
      </c>
      <c r="AP12" s="104">
        <v>1.83E-2</v>
      </c>
      <c r="AQ12" s="103" t="s">
        <v>168</v>
      </c>
      <c r="AR12" s="105">
        <f t="shared" si="2"/>
        <v>2.3216600000000001</v>
      </c>
      <c r="AS12" s="106" t="s">
        <v>336</v>
      </c>
      <c r="AT12" s="60"/>
      <c r="AU12" s="87"/>
      <c r="AV12" s="60"/>
      <c r="AW12" s="60"/>
      <c r="AX12" s="60"/>
      <c r="AY12" s="60"/>
      <c r="AZ12" s="60"/>
      <c r="BA12" s="60"/>
      <c r="BB12" s="60"/>
      <c r="BC12" s="60"/>
      <c r="BD12" s="60"/>
      <c r="BE12" s="107">
        <f t="shared" si="11"/>
        <v>3</v>
      </c>
      <c r="BF12" s="108" t="str">
        <f t="shared" si="3"/>
        <v>揮発油（ガソリン）</v>
      </c>
      <c r="BG12" s="106">
        <f t="shared" si="4"/>
        <v>0</v>
      </c>
      <c r="BH12" s="109" t="str">
        <f t="shared" si="12"/>
        <v>揮発油（ガソリン）</v>
      </c>
      <c r="BI12" s="110">
        <f t="shared" si="5"/>
        <v>2.3216600000000001</v>
      </c>
      <c r="BJ12" s="111" t="str">
        <f t="shared" si="6"/>
        <v>tCO2/kl</v>
      </c>
      <c r="BK12" s="112" t="str">
        <f t="shared" si="13"/>
        <v>kl</v>
      </c>
      <c r="BL12" s="113" t="str">
        <f t="shared" ref="BL12:BL39" si="15">IFERROR(VLOOKUP(BK12,$BN$10:$BP$18,3,),"")</f>
        <v>l</v>
      </c>
      <c r="BM12" s="60"/>
      <c r="BN12" s="112" t="s">
        <v>346</v>
      </c>
      <c r="BO12" s="114">
        <v>1</v>
      </c>
      <c r="BP12" s="115" t="s">
        <v>347</v>
      </c>
      <c r="BQ12" s="36"/>
      <c r="BR12" s="71" t="s">
        <v>416</v>
      </c>
      <c r="BS12" s="116" t="s">
        <v>349</v>
      </c>
      <c r="BT12" s="54"/>
      <c r="BU12" s="54"/>
      <c r="BV12" s="54"/>
      <c r="BW12" s="54"/>
      <c r="BX12" s="54"/>
    </row>
    <row r="13" spans="2:76" ht="42.95" customHeight="1" thickBot="1" x14ac:dyDescent="0.2">
      <c r="B13" s="1692">
        <v>2</v>
      </c>
      <c r="C13" s="1692" t="e">
        <f>IF(VLOOKUP(報1!$AR$3,報告書!$B$14:$IU$327,BT14)="","",VLOOKUP(VLOOKUP(報1!$AR$3,報告書!$B$14:$IU$327,BT14),自主項目!$G$14:$M$476,3,FALSE))</f>
        <v>#N/A</v>
      </c>
      <c r="D13" s="1909" t="e">
        <f>IF(VLOOKUP(報1!$AR$3,報告書!$B$14:$IU$327,BT14)="","",VLOOKUP(VLOOKUP(報1!$AR$3,報告書!$B$14:$IU$327,BT14),自主項目!$G$14:$M$476,4,FALSE))</f>
        <v>#N/A</v>
      </c>
      <c r="E13" s="1909" t="e">
        <f>IF(VLOOKUP(報1!$AR$3,報告書!$B$14:$IU$327,BT14)="","",VLOOKUP(VLOOKUP(報1!$AR$3,報告書!$B$14:$IU$327,BT14),自主項目!$G$14:$M$476,5,FALSE))</f>
        <v>#N/A</v>
      </c>
      <c r="F13" s="1910" t="e">
        <f>IF(VLOOKUP(報1!$AR$3,報告書!$B$14:$IU$327,BT14)="","",VLOOKUP(VLOOKUP(報1!$AR$3,報告書!$B$14:$IU$327,BT14),自主項目!$G$14:$M$476,6,FALSE))</f>
        <v>#N/A</v>
      </c>
      <c r="G13" s="1911"/>
      <c r="H13" s="1911"/>
      <c r="I13" s="1911"/>
      <c r="J13" s="1912"/>
      <c r="K13" s="1913" t="e">
        <f>IF(VLOOKUP(報1!$AR$3,報告書!$B$14:$IU$327,BT14)="","",VLOOKUP(VLOOKUP(報1!$AR$3,報告書!$B$14:$IU$327,BT14),自主項目!$G$14:$M$476,7,FALSE))</f>
        <v>#N/A</v>
      </c>
      <c r="L13" s="1914"/>
      <c r="M13" s="36"/>
      <c r="N13" s="1901"/>
      <c r="O13" s="195"/>
      <c r="P13" s="211"/>
      <c r="Q13" s="212"/>
      <c r="R13" s="200" t="str">
        <f t="shared" si="7"/>
        <v/>
      </c>
      <c r="S13" s="1915"/>
      <c r="T13" s="195"/>
      <c r="U13" s="211"/>
      <c r="V13" s="212"/>
      <c r="W13" s="201" t="str">
        <f t="shared" si="8"/>
        <v/>
      </c>
      <c r="X13" s="1906" t="str">
        <f>IF(AND(AE13&lt;&gt;"×",AF13&lt;&gt;"×",OR(AE13="○",AF13="○")),AG13-AH13+AG14-AH14+AG15-AH15,"")</f>
        <v/>
      </c>
      <c r="Y13" s="36"/>
      <c r="Z13" s="219"/>
      <c r="AA13" s="220"/>
      <c r="AB13" s="36"/>
      <c r="AC13" s="77" t="str">
        <f t="shared" si="0"/>
        <v/>
      </c>
      <c r="AD13" s="77" t="str">
        <f t="shared" si="1"/>
        <v/>
      </c>
      <c r="AE13" s="78" t="str">
        <f t="shared" si="9"/>
        <v/>
      </c>
      <c r="AF13" s="78" t="str">
        <f t="shared" si="10"/>
        <v/>
      </c>
      <c r="AG13" s="78">
        <f t="shared" ref="AG13" si="16">IF(AE13="○",P13*IF(D13="低炭素電気へ切替",Z13,VLOOKUP(O13,$BH$10:$BI$42,2,))*IFERROR(VLOOKUP(Q13,$BN$10:$BO$18,2,),1),0)</f>
        <v>0</v>
      </c>
      <c r="AH13" s="78">
        <f t="shared" ref="AH13" si="17">IF(AF13="○",U13*IF(D13="低炭素電気へ切替",AA13,VLOOKUP(T13,$BH$10:$BI$42,2,))*VLOOKUP(V13,$BN$10:$BO$18,2,),0)</f>
        <v>0</v>
      </c>
      <c r="AI13" s="36"/>
      <c r="AJ13" s="99">
        <v>4</v>
      </c>
      <c r="AK13" s="1925"/>
      <c r="AL13" s="100" t="s">
        <v>170</v>
      </c>
      <c r="AM13" s="101"/>
      <c r="AN13" s="102">
        <v>33.6</v>
      </c>
      <c r="AO13" s="103" t="s">
        <v>167</v>
      </c>
      <c r="AP13" s="104">
        <v>1.8200000000000001E-2</v>
      </c>
      <c r="AQ13" s="103" t="s">
        <v>168</v>
      </c>
      <c r="AR13" s="105">
        <f t="shared" si="2"/>
        <v>2.2422400000000002</v>
      </c>
      <c r="AS13" s="106" t="s">
        <v>336</v>
      </c>
      <c r="AT13" s="60"/>
      <c r="AU13" s="87"/>
      <c r="AV13" s="60"/>
      <c r="AW13" s="60"/>
      <c r="AX13" s="60"/>
      <c r="AY13" s="60"/>
      <c r="AZ13" s="60"/>
      <c r="BA13" s="60"/>
      <c r="BB13" s="60"/>
      <c r="BC13" s="60"/>
      <c r="BD13" s="60"/>
      <c r="BE13" s="107">
        <f t="shared" si="11"/>
        <v>4</v>
      </c>
      <c r="BF13" s="108" t="str">
        <f t="shared" si="3"/>
        <v>ナフサ</v>
      </c>
      <c r="BG13" s="106">
        <f t="shared" si="4"/>
        <v>0</v>
      </c>
      <c r="BH13" s="109" t="str">
        <f t="shared" si="12"/>
        <v>ナフサ</v>
      </c>
      <c r="BI13" s="110">
        <f t="shared" si="5"/>
        <v>2.2422400000000002</v>
      </c>
      <c r="BJ13" s="111" t="str">
        <f t="shared" si="6"/>
        <v>tCO2/kl</v>
      </c>
      <c r="BK13" s="112" t="str">
        <f t="shared" si="13"/>
        <v>kl</v>
      </c>
      <c r="BL13" s="113" t="str">
        <f t="shared" si="15"/>
        <v>l</v>
      </c>
      <c r="BM13" s="60"/>
      <c r="BN13" s="112" t="s">
        <v>350</v>
      </c>
      <c r="BO13" s="114">
        <v>1E-3</v>
      </c>
      <c r="BP13" s="115" t="s">
        <v>351</v>
      </c>
      <c r="BQ13" s="36"/>
      <c r="BR13" s="71" t="s">
        <v>348</v>
      </c>
      <c r="BS13" s="117" t="s">
        <v>352</v>
      </c>
      <c r="BT13" s="118"/>
      <c r="BU13" s="118"/>
      <c r="BV13" s="118"/>
      <c r="BW13" s="118"/>
      <c r="BX13" s="118"/>
    </row>
    <row r="14" spans="2:76" ht="42.95" customHeight="1" thickBot="1" x14ac:dyDescent="0.2">
      <c r="B14" s="1692"/>
      <c r="C14" s="1692"/>
      <c r="D14" s="1909"/>
      <c r="E14" s="1909"/>
      <c r="F14" s="1910"/>
      <c r="G14" s="1911"/>
      <c r="H14" s="1911"/>
      <c r="I14" s="1911"/>
      <c r="J14" s="1912"/>
      <c r="K14" s="1913"/>
      <c r="L14" s="1914"/>
      <c r="M14" s="36"/>
      <c r="N14" s="1902"/>
      <c r="O14" s="195"/>
      <c r="P14" s="211"/>
      <c r="Q14" s="212"/>
      <c r="R14" s="200" t="str">
        <f t="shared" si="7"/>
        <v/>
      </c>
      <c r="S14" s="1916"/>
      <c r="T14" s="195"/>
      <c r="U14" s="211"/>
      <c r="V14" s="212"/>
      <c r="W14" s="201" t="str">
        <f t="shared" si="8"/>
        <v/>
      </c>
      <c r="X14" s="1907"/>
      <c r="Y14" s="36"/>
      <c r="Z14" s="221"/>
      <c r="AA14" s="222"/>
      <c r="AB14" s="36"/>
      <c r="AC14" s="77" t="str">
        <f t="shared" si="0"/>
        <v/>
      </c>
      <c r="AD14" s="77" t="str">
        <f t="shared" si="1"/>
        <v/>
      </c>
      <c r="AE14" s="78" t="str">
        <f t="shared" si="9"/>
        <v/>
      </c>
      <c r="AF14" s="78" t="str">
        <f t="shared" si="10"/>
        <v/>
      </c>
      <c r="AG14" s="78">
        <f>IF(AE14="○",P14*IF(D13="低炭素電気へ切替",Z14,VLOOKUP(O14,$BH$10:$BI$42,2,))*IFERROR(VLOOKUP(Q14,$BN$10:$BO$18,2,),1),0)</f>
        <v>0</v>
      </c>
      <c r="AH14" s="78">
        <f t="shared" ref="AH14" si="18">IF(AF14="○",U14*IF(D13="低炭素電気へ切替",AA14,VLOOKUP(T14,$BH$10:$BI$42,2,))*VLOOKUP(V14,$BN$10:$BO$18,2,),0)</f>
        <v>0</v>
      </c>
      <c r="AI14" s="36"/>
      <c r="AJ14" s="99">
        <v>5</v>
      </c>
      <c r="AK14" s="1925"/>
      <c r="AL14" s="100" t="s">
        <v>171</v>
      </c>
      <c r="AM14" s="101"/>
      <c r="AN14" s="102">
        <v>36.700000000000003</v>
      </c>
      <c r="AO14" s="103" t="s">
        <v>167</v>
      </c>
      <c r="AP14" s="104">
        <v>1.8499999999999999E-2</v>
      </c>
      <c r="AQ14" s="103" t="s">
        <v>168</v>
      </c>
      <c r="AR14" s="105">
        <f t="shared" si="2"/>
        <v>2.4894833333333337</v>
      </c>
      <c r="AS14" s="106" t="s">
        <v>336</v>
      </c>
      <c r="AT14" s="60"/>
      <c r="AU14" s="87"/>
      <c r="AV14" s="60"/>
      <c r="AW14" s="60"/>
      <c r="AX14" s="60"/>
      <c r="AY14" s="60"/>
      <c r="AZ14" s="60"/>
      <c r="BA14" s="60"/>
      <c r="BB14" s="60"/>
      <c r="BC14" s="60"/>
      <c r="BD14" s="60"/>
      <c r="BE14" s="107">
        <f t="shared" si="11"/>
        <v>5</v>
      </c>
      <c r="BF14" s="108" t="str">
        <f t="shared" si="3"/>
        <v>灯油</v>
      </c>
      <c r="BG14" s="106">
        <f t="shared" si="4"/>
        <v>0</v>
      </c>
      <c r="BH14" s="109" t="str">
        <f t="shared" si="12"/>
        <v>灯油</v>
      </c>
      <c r="BI14" s="110">
        <f t="shared" si="5"/>
        <v>2.4894833333333337</v>
      </c>
      <c r="BJ14" s="111" t="str">
        <f t="shared" si="6"/>
        <v>tCO2/kl</v>
      </c>
      <c r="BK14" s="112" t="str">
        <f t="shared" si="13"/>
        <v>kl</v>
      </c>
      <c r="BL14" s="113" t="str">
        <f t="shared" si="15"/>
        <v>l</v>
      </c>
      <c r="BM14" s="60"/>
      <c r="BN14" s="112" t="s">
        <v>353</v>
      </c>
      <c r="BO14" s="114">
        <v>1</v>
      </c>
      <c r="BP14" s="115" t="s">
        <v>354</v>
      </c>
      <c r="BQ14" s="36"/>
      <c r="BR14" s="36"/>
      <c r="BS14" s="117" t="s">
        <v>355</v>
      </c>
      <c r="BT14" s="1401">
        <v>240</v>
      </c>
      <c r="BU14" s="1401"/>
      <c r="BV14" s="1401"/>
      <c r="BW14" s="1401"/>
      <c r="BX14" s="1401"/>
    </row>
    <row r="15" spans="2:76" ht="42.95" customHeight="1" thickBot="1" x14ac:dyDescent="0.2">
      <c r="B15" s="1692"/>
      <c r="C15" s="1692"/>
      <c r="D15" s="1909"/>
      <c r="E15" s="1909"/>
      <c r="F15" s="1910"/>
      <c r="G15" s="1911"/>
      <c r="H15" s="1911"/>
      <c r="I15" s="1911"/>
      <c r="J15" s="1912"/>
      <c r="K15" s="1913"/>
      <c r="L15" s="1914"/>
      <c r="M15" s="36"/>
      <c r="N15" s="1902"/>
      <c r="O15" s="213"/>
      <c r="P15" s="214"/>
      <c r="Q15" s="215"/>
      <c r="R15" s="205" t="str">
        <f t="shared" si="7"/>
        <v/>
      </c>
      <c r="S15" s="1916"/>
      <c r="T15" s="213"/>
      <c r="U15" s="214"/>
      <c r="V15" s="215"/>
      <c r="W15" s="206" t="str">
        <f t="shared" si="8"/>
        <v/>
      </c>
      <c r="X15" s="1907"/>
      <c r="Y15" s="36"/>
      <c r="Z15" s="223"/>
      <c r="AA15" s="224"/>
      <c r="AB15" s="36"/>
      <c r="AC15" s="77" t="str">
        <f t="shared" si="0"/>
        <v/>
      </c>
      <c r="AD15" s="77" t="str">
        <f t="shared" si="1"/>
        <v/>
      </c>
      <c r="AE15" s="78" t="str">
        <f t="shared" si="9"/>
        <v/>
      </c>
      <c r="AF15" s="78" t="str">
        <f t="shared" si="10"/>
        <v/>
      </c>
      <c r="AG15" s="78">
        <f t="shared" ref="AG15" si="19">IF(AE15="○",P15*IF(D13="低炭素電気へ切替",Z15,VLOOKUP(O15,$BH$10:$BI$42,2,))*IFERROR(VLOOKUP(Q15,$BN$10:$BO$18,2,),1),0)</f>
        <v>0</v>
      </c>
      <c r="AH15" s="78">
        <f>IF(AF15="○",U15*IF(D13="低炭素電気へ切替",AA15,VLOOKUP(T15,$BH$10:$BI$42,2,))*VLOOKUP(V15,$BN$10:$BO$18,2,),0)</f>
        <v>0</v>
      </c>
      <c r="AI15" s="36"/>
      <c r="AJ15" s="99">
        <v>6</v>
      </c>
      <c r="AK15" s="1925"/>
      <c r="AL15" s="100" t="s">
        <v>172</v>
      </c>
      <c r="AM15" s="101"/>
      <c r="AN15" s="102">
        <v>37.700000000000003</v>
      </c>
      <c r="AO15" s="103" t="s">
        <v>167</v>
      </c>
      <c r="AP15" s="104">
        <v>1.8700000000000001E-2</v>
      </c>
      <c r="AQ15" s="103" t="s">
        <v>168</v>
      </c>
      <c r="AR15" s="105">
        <f t="shared" si="2"/>
        <v>2.5849633333333339</v>
      </c>
      <c r="AS15" s="106" t="s">
        <v>336</v>
      </c>
      <c r="AT15" s="60"/>
      <c r="AU15" s="87"/>
      <c r="AV15" s="60"/>
      <c r="AW15" s="60"/>
      <c r="AX15" s="60"/>
      <c r="AY15" s="60"/>
      <c r="AZ15" s="60"/>
      <c r="BA15" s="60"/>
      <c r="BB15" s="60"/>
      <c r="BC15" s="60"/>
      <c r="BD15" s="60"/>
      <c r="BE15" s="107">
        <f t="shared" si="11"/>
        <v>6</v>
      </c>
      <c r="BF15" s="108" t="str">
        <f t="shared" si="3"/>
        <v>軽油</v>
      </c>
      <c r="BG15" s="106">
        <f t="shared" si="4"/>
        <v>0</v>
      </c>
      <c r="BH15" s="109" t="str">
        <f t="shared" si="12"/>
        <v>軽油</v>
      </c>
      <c r="BI15" s="110">
        <f t="shared" si="5"/>
        <v>2.5849633333333339</v>
      </c>
      <c r="BJ15" s="111" t="str">
        <f t="shared" si="6"/>
        <v>tCO2/kl</v>
      </c>
      <c r="BK15" s="112" t="str">
        <f t="shared" si="13"/>
        <v>kl</v>
      </c>
      <c r="BL15" s="113" t="str">
        <f t="shared" si="15"/>
        <v>l</v>
      </c>
      <c r="BM15" s="60"/>
      <c r="BN15" s="112" t="s">
        <v>354</v>
      </c>
      <c r="BO15" s="114">
        <v>1E-3</v>
      </c>
      <c r="BP15" s="115" t="s">
        <v>353</v>
      </c>
      <c r="BQ15" s="36"/>
      <c r="BR15" s="36"/>
      <c r="BS15" s="117" t="s">
        <v>356</v>
      </c>
      <c r="BT15" s="118"/>
      <c r="BU15" s="118"/>
      <c r="BV15" s="118"/>
      <c r="BW15" s="118"/>
      <c r="BX15" s="118"/>
    </row>
    <row r="16" spans="2:76" ht="42.95" customHeight="1" thickBot="1" x14ac:dyDescent="0.2">
      <c r="B16" s="1692">
        <v>3</v>
      </c>
      <c r="C16" s="1692" t="e">
        <f>IF(VLOOKUP(報1!$AR$3,報告書!$B$14:$IU$327,BT17)="","",VLOOKUP(VLOOKUP(報1!$AR$3,報告書!$B$14:$IU$327,BT17),自主項目!$G$14:$M$476,3,FALSE))</f>
        <v>#N/A</v>
      </c>
      <c r="D16" s="1909" t="e">
        <f>IF(VLOOKUP(報1!$AR$3,報告書!$B$14:$IU$327,BT17)="","",VLOOKUP(VLOOKUP(報1!$AR$3,報告書!$B$14:$IU$327,BT17),自主項目!$G$14:$M$476,4,FALSE))</f>
        <v>#N/A</v>
      </c>
      <c r="E16" s="1909" t="e">
        <f>IF(VLOOKUP(報1!$AR$3,報告書!$B$14:$IU$327,BT17)="","",VLOOKUP(VLOOKUP(報1!$AR$3,報告書!$B$14:$IU$327,BT17),自主項目!$G$14:$M$476,5,FALSE))</f>
        <v>#N/A</v>
      </c>
      <c r="F16" s="1910" t="e">
        <f>IF(VLOOKUP(報1!$AR$3,報告書!$B$14:$IU$327,BT17)="","",VLOOKUP(VLOOKUP(報1!$AR$3,報告書!$B$14:$IU$327,BT17),自主項目!$G$14:$M$476,6,FALSE))</f>
        <v>#N/A</v>
      </c>
      <c r="G16" s="1911"/>
      <c r="H16" s="1911"/>
      <c r="I16" s="1911"/>
      <c r="J16" s="1912"/>
      <c r="K16" s="1913" t="e">
        <f>IF(VLOOKUP(報1!$AR$3,報告書!$B$14:$IU$327,BT17)="","",VLOOKUP(VLOOKUP(報1!$AR$3,報告書!$B$14:$IU$327,BT17),自主項目!$G$14:$M$476,7,FALSE))</f>
        <v>#N/A</v>
      </c>
      <c r="L16" s="1914"/>
      <c r="M16" s="36"/>
      <c r="N16" s="1901"/>
      <c r="O16" s="195"/>
      <c r="P16" s="211"/>
      <c r="Q16" s="212"/>
      <c r="R16" s="200" t="str">
        <f t="shared" si="7"/>
        <v/>
      </c>
      <c r="S16" s="1915"/>
      <c r="T16" s="195"/>
      <c r="U16" s="211"/>
      <c r="V16" s="212"/>
      <c r="W16" s="201" t="str">
        <f t="shared" si="8"/>
        <v/>
      </c>
      <c r="X16" s="1906" t="str">
        <f>IF(AND(AE16&lt;&gt;"×",AF16&lt;&gt;"×",OR(AE16="○",AF16="○")),AG16-AH16+AG17-AH17+AG18-AH18,"")</f>
        <v/>
      </c>
      <c r="Y16" s="36"/>
      <c r="Z16" s="219"/>
      <c r="AA16" s="220"/>
      <c r="AB16" s="36"/>
      <c r="AC16" s="77" t="str">
        <f t="shared" si="0"/>
        <v/>
      </c>
      <c r="AD16" s="77" t="str">
        <f t="shared" si="1"/>
        <v/>
      </c>
      <c r="AE16" s="78" t="str">
        <f t="shared" si="9"/>
        <v/>
      </c>
      <c r="AF16" s="78" t="str">
        <f t="shared" si="10"/>
        <v/>
      </c>
      <c r="AG16" s="78">
        <f t="shared" ref="AG16" si="20">IF(AE16="○",P16*IF(D16="低炭素電気へ切替",Z16,VLOOKUP(O16,$BH$10:$BI$42,2,))*IFERROR(VLOOKUP(Q16,$BN$10:$BO$18,2,),1),0)</f>
        <v>0</v>
      </c>
      <c r="AH16" s="78">
        <f t="shared" ref="AH16" si="21">IF(AF16="○",U16*IF(D16="低炭素電気へ切替",AA16,VLOOKUP(T16,$BH$10:$BI$42,2,))*VLOOKUP(V16,$BN$10:$BO$18,2,),0)</f>
        <v>0</v>
      </c>
      <c r="AI16" s="36"/>
      <c r="AJ16" s="99">
        <v>7</v>
      </c>
      <c r="AK16" s="1925"/>
      <c r="AL16" s="100" t="s">
        <v>173</v>
      </c>
      <c r="AM16" s="101"/>
      <c r="AN16" s="102">
        <v>39.1</v>
      </c>
      <c r="AO16" s="103" t="s">
        <v>167</v>
      </c>
      <c r="AP16" s="104">
        <v>1.89E-2</v>
      </c>
      <c r="AQ16" s="103" t="s">
        <v>168</v>
      </c>
      <c r="AR16" s="105">
        <f t="shared" si="2"/>
        <v>2.7096300000000002</v>
      </c>
      <c r="AS16" s="106" t="s">
        <v>336</v>
      </c>
      <c r="AT16" s="60"/>
      <c r="AU16" s="87"/>
      <c r="AV16" s="60"/>
      <c r="AW16" s="60"/>
      <c r="AX16" s="60"/>
      <c r="AY16" s="60"/>
      <c r="AZ16" s="60"/>
      <c r="BA16" s="60"/>
      <c r="BB16" s="60"/>
      <c r="BC16" s="60"/>
      <c r="BD16" s="60"/>
      <c r="BE16" s="107">
        <f t="shared" si="11"/>
        <v>7</v>
      </c>
      <c r="BF16" s="108" t="str">
        <f t="shared" si="3"/>
        <v>Ａ重油</v>
      </c>
      <c r="BG16" s="106">
        <f t="shared" si="4"/>
        <v>0</v>
      </c>
      <c r="BH16" s="109" t="str">
        <f t="shared" si="12"/>
        <v>Ａ重油</v>
      </c>
      <c r="BI16" s="110">
        <f t="shared" si="5"/>
        <v>2.7096300000000002</v>
      </c>
      <c r="BJ16" s="111" t="str">
        <f t="shared" si="6"/>
        <v>tCO2/kl</v>
      </c>
      <c r="BK16" s="112" t="str">
        <f t="shared" si="13"/>
        <v>kl</v>
      </c>
      <c r="BL16" s="113" t="str">
        <f t="shared" si="15"/>
        <v>l</v>
      </c>
      <c r="BM16" s="60"/>
      <c r="BN16" s="112" t="s">
        <v>174</v>
      </c>
      <c r="BO16" s="114">
        <v>1</v>
      </c>
      <c r="BP16" s="115" t="s">
        <v>175</v>
      </c>
      <c r="BQ16" s="36"/>
      <c r="BR16" s="36"/>
      <c r="BS16" s="75" t="s">
        <v>357</v>
      </c>
      <c r="BT16" s="54"/>
      <c r="BU16" s="54"/>
      <c r="BV16" s="54"/>
      <c r="BW16" s="54"/>
      <c r="BX16" s="54"/>
    </row>
    <row r="17" spans="2:76" ht="42.95" customHeight="1" thickBot="1" x14ac:dyDescent="0.2">
      <c r="B17" s="1692"/>
      <c r="C17" s="1692"/>
      <c r="D17" s="1909"/>
      <c r="E17" s="1909"/>
      <c r="F17" s="1910"/>
      <c r="G17" s="1911"/>
      <c r="H17" s="1911"/>
      <c r="I17" s="1911"/>
      <c r="J17" s="1912"/>
      <c r="K17" s="1913"/>
      <c r="L17" s="1914"/>
      <c r="M17" s="36"/>
      <c r="N17" s="1902"/>
      <c r="O17" s="195"/>
      <c r="P17" s="211"/>
      <c r="Q17" s="212"/>
      <c r="R17" s="200" t="str">
        <f t="shared" si="7"/>
        <v/>
      </c>
      <c r="S17" s="1917"/>
      <c r="T17" s="195"/>
      <c r="U17" s="211"/>
      <c r="V17" s="212"/>
      <c r="W17" s="201" t="str">
        <f t="shared" si="8"/>
        <v/>
      </c>
      <c r="X17" s="1907"/>
      <c r="Y17" s="36"/>
      <c r="Z17" s="221"/>
      <c r="AA17" s="222"/>
      <c r="AB17" s="36"/>
      <c r="AC17" s="77" t="str">
        <f t="shared" si="0"/>
        <v/>
      </c>
      <c r="AD17" s="77" t="str">
        <f t="shared" si="1"/>
        <v/>
      </c>
      <c r="AE17" s="78" t="str">
        <f t="shared" si="9"/>
        <v/>
      </c>
      <c r="AF17" s="78" t="str">
        <f t="shared" si="10"/>
        <v/>
      </c>
      <c r="AG17" s="78">
        <f t="shared" ref="AG17" si="22">IF(AE17="○",P17*IF(D16="低炭素電気へ切替",Z17,VLOOKUP(O17,$BH$10:$BI$42,2,))*IFERROR(VLOOKUP(Q17,$BN$10:$BO$18,2,),1),0)</f>
        <v>0</v>
      </c>
      <c r="AH17" s="78">
        <f t="shared" ref="AH17" si="23">IF(AF17="○",U17*IF(D16="低炭素電気へ切替",AA17,VLOOKUP(T17,$BH$10:$BI$42,2,))*VLOOKUP(V17,$BN$10:$BO$18,2,),0)</f>
        <v>0</v>
      </c>
      <c r="AI17" s="36"/>
      <c r="AJ17" s="99">
        <v>8</v>
      </c>
      <c r="AK17" s="1925"/>
      <c r="AL17" s="100" t="s">
        <v>176</v>
      </c>
      <c r="AM17" s="101"/>
      <c r="AN17" s="102">
        <v>41.9</v>
      </c>
      <c r="AO17" s="103" t="s">
        <v>167</v>
      </c>
      <c r="AP17" s="104">
        <v>1.95E-2</v>
      </c>
      <c r="AQ17" s="103" t="s">
        <v>168</v>
      </c>
      <c r="AR17" s="105">
        <f t="shared" si="2"/>
        <v>2.9958499999999995</v>
      </c>
      <c r="AS17" s="106" t="s">
        <v>336</v>
      </c>
      <c r="AT17" s="60"/>
      <c r="AU17" s="87"/>
      <c r="AV17" s="60"/>
      <c r="AW17" s="60"/>
      <c r="AX17" s="60"/>
      <c r="AY17" s="60"/>
      <c r="AZ17" s="60"/>
      <c r="BA17" s="60"/>
      <c r="BB17" s="60"/>
      <c r="BC17" s="60"/>
      <c r="BD17" s="60"/>
      <c r="BE17" s="107">
        <f t="shared" si="11"/>
        <v>8</v>
      </c>
      <c r="BF17" s="108" t="str">
        <f t="shared" si="3"/>
        <v>Ｂ・Ｃ重油</v>
      </c>
      <c r="BG17" s="106">
        <f t="shared" si="4"/>
        <v>0</v>
      </c>
      <c r="BH17" s="109" t="str">
        <f t="shared" si="12"/>
        <v>Ｂ・Ｃ重油</v>
      </c>
      <c r="BI17" s="110">
        <f t="shared" si="5"/>
        <v>2.9958499999999995</v>
      </c>
      <c r="BJ17" s="111" t="str">
        <f t="shared" si="6"/>
        <v>tCO2/kl</v>
      </c>
      <c r="BK17" s="112" t="str">
        <f t="shared" si="13"/>
        <v>kl</v>
      </c>
      <c r="BL17" s="113" t="str">
        <f t="shared" si="15"/>
        <v>l</v>
      </c>
      <c r="BM17" s="60"/>
      <c r="BN17" s="112" t="s">
        <v>358</v>
      </c>
      <c r="BO17" s="114">
        <v>1E-3</v>
      </c>
      <c r="BP17" s="115" t="s">
        <v>174</v>
      </c>
      <c r="BQ17" s="36"/>
      <c r="BR17" s="36"/>
      <c r="BS17" s="75" t="s">
        <v>359</v>
      </c>
      <c r="BT17" s="54">
        <f>BT14+1</f>
        <v>241</v>
      </c>
      <c r="BU17" s="54"/>
      <c r="BV17" s="54"/>
      <c r="BW17" s="54"/>
      <c r="BX17" s="54"/>
    </row>
    <row r="18" spans="2:76" ht="42.95" customHeight="1" thickBot="1" x14ac:dyDescent="0.2">
      <c r="B18" s="1692"/>
      <c r="C18" s="1692"/>
      <c r="D18" s="1909"/>
      <c r="E18" s="1909"/>
      <c r="F18" s="1910"/>
      <c r="G18" s="1911"/>
      <c r="H18" s="1911"/>
      <c r="I18" s="1911"/>
      <c r="J18" s="1912"/>
      <c r="K18" s="1913"/>
      <c r="L18" s="1914"/>
      <c r="M18" s="119"/>
      <c r="N18" s="1903"/>
      <c r="O18" s="195"/>
      <c r="P18" s="211"/>
      <c r="Q18" s="212"/>
      <c r="R18" s="200" t="str">
        <f t="shared" si="7"/>
        <v/>
      </c>
      <c r="S18" s="1918"/>
      <c r="T18" s="195"/>
      <c r="U18" s="211"/>
      <c r="V18" s="212"/>
      <c r="W18" s="201" t="str">
        <f t="shared" si="8"/>
        <v/>
      </c>
      <c r="X18" s="1908"/>
      <c r="Y18" s="36"/>
      <c r="Z18" s="223"/>
      <c r="AA18" s="224"/>
      <c r="AB18" s="36"/>
      <c r="AC18" s="77" t="str">
        <f t="shared" si="0"/>
        <v/>
      </c>
      <c r="AD18" s="77" t="str">
        <f t="shared" si="1"/>
        <v/>
      </c>
      <c r="AE18" s="78" t="str">
        <f t="shared" si="9"/>
        <v/>
      </c>
      <c r="AF18" s="78" t="str">
        <f t="shared" si="10"/>
        <v/>
      </c>
      <c r="AG18" s="78">
        <f t="shared" ref="AG18" si="24">IF(AE18="○",P18*IF(D16="低炭素電気へ切替",Z18,VLOOKUP(O18,$BH$10:$BI$42,2,))*IFERROR(VLOOKUP(Q18,$BN$10:$BO$18,2,),1),0)</f>
        <v>0</v>
      </c>
      <c r="AH18" s="78">
        <f t="shared" ref="AH18" si="25">IF(AF18="○",U18*IF(D16="低炭素電気へ切替",AA18,VLOOKUP(T18,$BH$10:$BI$42,2,))*VLOOKUP(V18,$BN$10:$BO$18,2,),0)</f>
        <v>0</v>
      </c>
      <c r="AI18" s="36"/>
      <c r="AJ18" s="99">
        <v>9</v>
      </c>
      <c r="AK18" s="1925"/>
      <c r="AL18" s="100" t="s">
        <v>177</v>
      </c>
      <c r="AM18" s="101"/>
      <c r="AN18" s="102">
        <v>40.9</v>
      </c>
      <c r="AO18" s="103" t="s">
        <v>178</v>
      </c>
      <c r="AP18" s="104">
        <v>2.0799999999999999E-2</v>
      </c>
      <c r="AQ18" s="103" t="s">
        <v>168</v>
      </c>
      <c r="AR18" s="105">
        <f t="shared" si="2"/>
        <v>3.1193066666666667</v>
      </c>
      <c r="AS18" s="106" t="s">
        <v>360</v>
      </c>
      <c r="AT18" s="60"/>
      <c r="AU18" s="87"/>
      <c r="AV18" s="60"/>
      <c r="AW18" s="60"/>
      <c r="AX18" s="60"/>
      <c r="AY18" s="60"/>
      <c r="AZ18" s="60"/>
      <c r="BA18" s="60"/>
      <c r="BB18" s="60"/>
      <c r="BC18" s="60"/>
      <c r="BD18" s="60"/>
      <c r="BE18" s="107">
        <f t="shared" si="11"/>
        <v>9</v>
      </c>
      <c r="BF18" s="108" t="str">
        <f t="shared" si="3"/>
        <v>石油アスファルト</v>
      </c>
      <c r="BG18" s="106">
        <f t="shared" si="4"/>
        <v>0</v>
      </c>
      <c r="BH18" s="109" t="str">
        <f t="shared" si="12"/>
        <v>石油アスファルト</v>
      </c>
      <c r="BI18" s="110">
        <f t="shared" si="5"/>
        <v>3.1193066666666667</v>
      </c>
      <c r="BJ18" s="111" t="str">
        <f t="shared" si="6"/>
        <v>tCO2/t</v>
      </c>
      <c r="BK18" s="112" t="str">
        <f t="shared" si="13"/>
        <v>t</v>
      </c>
      <c r="BL18" s="113" t="str">
        <f t="shared" si="15"/>
        <v>kg</v>
      </c>
      <c r="BM18" s="60"/>
      <c r="BN18" s="120" t="s">
        <v>361</v>
      </c>
      <c r="BO18" s="121">
        <v>1</v>
      </c>
      <c r="BP18" s="122" t="s">
        <v>179</v>
      </c>
      <c r="BQ18" s="36"/>
      <c r="BR18" s="36"/>
      <c r="BS18" s="123" t="s">
        <v>348</v>
      </c>
      <c r="BT18" s="118"/>
      <c r="BU18" s="118"/>
      <c r="BV18" s="118"/>
      <c r="BW18" s="118"/>
      <c r="BX18" s="118"/>
    </row>
    <row r="19" spans="2:76" ht="42.95" customHeight="1" x14ac:dyDescent="0.15">
      <c r="B19" s="1692">
        <v>4</v>
      </c>
      <c r="C19" s="1692" t="e">
        <f>IF(VLOOKUP(報1!$AR$3,報告書!$B$14:$IU$327,BT20)="","",VLOOKUP(VLOOKUP(報1!$AR$3,報告書!$B$14:$IU$327,BT20),自主項目!$G$14:$M$476,3,FALSE))</f>
        <v>#N/A</v>
      </c>
      <c r="D19" s="1692" t="e">
        <f>IF(VLOOKUP(報1!$AR$3,報告書!$B$14:$IU$327,BT20)="","",VLOOKUP(VLOOKUP(報1!$AR$3,報告書!$B$14:$IU$327,BT20),自主項目!$G$14:$M$476,4,FALSE))</f>
        <v>#N/A</v>
      </c>
      <c r="E19" s="1692" t="e">
        <f>IF(VLOOKUP(報1!$AR$3,報告書!$B$14:$IU$327,BT20)="","",VLOOKUP(VLOOKUP(報1!$AR$3,報告書!$B$14:$IU$327,BT20),自主項目!$G$14:$M$476,5,FALSE))</f>
        <v>#N/A</v>
      </c>
      <c r="F19" s="1910" t="e">
        <f>IF(VLOOKUP(報1!$AR$3,報告書!$B$14:$IU$327,BT20)="","",VLOOKUP(VLOOKUP(報1!$AR$3,報告書!$B$14:$IU$327,BT20),自主項目!$G$14:$M$476,6,FALSE))</f>
        <v>#N/A</v>
      </c>
      <c r="G19" s="1911"/>
      <c r="H19" s="1911"/>
      <c r="I19" s="1911"/>
      <c r="J19" s="1912"/>
      <c r="K19" s="1913" t="e">
        <f>IF(VLOOKUP(報1!$AR$3,報告書!$B$14:$IU$327,BT20)="","",VLOOKUP(VLOOKUP(報1!$AR$3,報告書!$B$14:$IU$327,BT20),自主項目!$G$14:$M$476,7,FALSE))</f>
        <v>#N/A</v>
      </c>
      <c r="L19" s="1914"/>
      <c r="M19" s="124"/>
      <c r="N19" s="1902"/>
      <c r="O19" s="216"/>
      <c r="P19" s="217"/>
      <c r="Q19" s="218"/>
      <c r="R19" s="207" t="str">
        <f t="shared" si="7"/>
        <v/>
      </c>
      <c r="S19" s="1917"/>
      <c r="T19" s="216"/>
      <c r="U19" s="217"/>
      <c r="V19" s="218"/>
      <c r="W19" s="208" t="str">
        <f t="shared" si="8"/>
        <v/>
      </c>
      <c r="X19" s="1907" t="str">
        <f>IF(AND(AE19&lt;&gt;"×",AF19&lt;&gt;"×",OR(AE19="○",AF19="○")),AG19-AH19+AG20-AH20+AG21-AH21,"")</f>
        <v/>
      </c>
      <c r="Y19" s="36"/>
      <c r="Z19" s="219"/>
      <c r="AA19" s="220"/>
      <c r="AB19" s="36"/>
      <c r="AC19" s="77" t="str">
        <f t="shared" si="0"/>
        <v/>
      </c>
      <c r="AD19" s="77" t="str">
        <f t="shared" si="1"/>
        <v/>
      </c>
      <c r="AE19" s="78" t="str">
        <f t="shared" si="9"/>
        <v/>
      </c>
      <c r="AF19" s="78" t="str">
        <f t="shared" si="10"/>
        <v/>
      </c>
      <c r="AG19" s="78">
        <f t="shared" ref="AG19" si="26">IF(AE19="○",P19*IF(D19="低炭素電気へ切替",Z19,VLOOKUP(O19,$BH$10:$BI$42,2,))*IFERROR(VLOOKUP(Q19,$BN$10:$BO$18,2,),1),0)</f>
        <v>0</v>
      </c>
      <c r="AH19" s="78">
        <f t="shared" ref="AH19" si="27">IF(AF19="○",U19*IF(D19="低炭素電気へ切替",AA19,VLOOKUP(T19,$BH$10:$BI$42,2,))*VLOOKUP(V19,$BN$10:$BO$18,2,),0)</f>
        <v>0</v>
      </c>
      <c r="AI19" s="36"/>
      <c r="AJ19" s="99">
        <v>10</v>
      </c>
      <c r="AK19" s="1925"/>
      <c r="AL19" s="100" t="s">
        <v>180</v>
      </c>
      <c r="AM19" s="101"/>
      <c r="AN19" s="102">
        <v>29.9</v>
      </c>
      <c r="AO19" s="103" t="s">
        <v>178</v>
      </c>
      <c r="AP19" s="104">
        <v>2.5399999999999999E-2</v>
      </c>
      <c r="AQ19" s="103" t="s">
        <v>168</v>
      </c>
      <c r="AR19" s="105">
        <f t="shared" si="2"/>
        <v>2.7846866666666661</v>
      </c>
      <c r="AS19" s="106" t="s">
        <v>360</v>
      </c>
      <c r="AT19" s="60"/>
      <c r="AU19" s="87"/>
      <c r="AV19" s="60"/>
      <c r="AW19" s="60"/>
      <c r="AX19" s="60"/>
      <c r="AY19" s="60"/>
      <c r="AZ19" s="60"/>
      <c r="BA19" s="60"/>
      <c r="BB19" s="60"/>
      <c r="BC19" s="60"/>
      <c r="BD19" s="60"/>
      <c r="BE19" s="107">
        <f t="shared" si="11"/>
        <v>10</v>
      </c>
      <c r="BF19" s="108" t="str">
        <f t="shared" si="3"/>
        <v>石油コークス</v>
      </c>
      <c r="BG19" s="106">
        <f t="shared" si="4"/>
        <v>0</v>
      </c>
      <c r="BH19" s="109" t="str">
        <f t="shared" si="12"/>
        <v>石油コークス</v>
      </c>
      <c r="BI19" s="110">
        <f t="shared" si="5"/>
        <v>2.7846866666666661</v>
      </c>
      <c r="BJ19" s="111" t="str">
        <f t="shared" si="6"/>
        <v>tCO2/t</v>
      </c>
      <c r="BK19" s="112" t="str">
        <f>IFERROR(RIGHT(BJ19,LEN(BJ19)-FIND("/",BJ19)),"")</f>
        <v>t</v>
      </c>
      <c r="BL19" s="113" t="str">
        <f t="shared" si="15"/>
        <v>kg</v>
      </c>
      <c r="BM19" s="60"/>
      <c r="BN19" s="125"/>
      <c r="BO19" s="60"/>
      <c r="BP19" s="60"/>
      <c r="BQ19" s="36"/>
      <c r="BR19" s="36"/>
      <c r="BS19" s="36"/>
      <c r="BT19" s="36"/>
      <c r="BU19" s="36"/>
      <c r="BV19" s="36"/>
      <c r="BW19" s="36"/>
      <c r="BX19" s="36"/>
    </row>
    <row r="20" spans="2:76" ht="42.95" customHeight="1" x14ac:dyDescent="0.15">
      <c r="B20" s="1692"/>
      <c r="C20" s="1692"/>
      <c r="D20" s="1692"/>
      <c r="E20" s="1692"/>
      <c r="F20" s="1910"/>
      <c r="G20" s="1911"/>
      <c r="H20" s="1911"/>
      <c r="I20" s="1911"/>
      <c r="J20" s="1912"/>
      <c r="K20" s="1913"/>
      <c r="L20" s="1914"/>
      <c r="M20" s="124"/>
      <c r="N20" s="1902"/>
      <c r="O20" s="195"/>
      <c r="P20" s="211"/>
      <c r="Q20" s="212"/>
      <c r="R20" s="200" t="str">
        <f t="shared" si="7"/>
        <v/>
      </c>
      <c r="S20" s="1917"/>
      <c r="T20" s="195"/>
      <c r="U20" s="211"/>
      <c r="V20" s="212"/>
      <c r="W20" s="201" t="str">
        <f t="shared" si="8"/>
        <v/>
      </c>
      <c r="X20" s="1907"/>
      <c r="Y20" s="36"/>
      <c r="Z20" s="221"/>
      <c r="AA20" s="222"/>
      <c r="AB20" s="36"/>
      <c r="AC20" s="77" t="str">
        <f t="shared" si="0"/>
        <v/>
      </c>
      <c r="AD20" s="77" t="str">
        <f t="shared" si="1"/>
        <v/>
      </c>
      <c r="AE20" s="78" t="str">
        <f t="shared" si="9"/>
        <v/>
      </c>
      <c r="AF20" s="78" t="str">
        <f t="shared" si="10"/>
        <v/>
      </c>
      <c r="AG20" s="78">
        <f t="shared" ref="AG20" si="28">IF(AE20="○",P20*IF(D19="低炭素電気へ切替",Z20,VLOOKUP(O20,$BH$10:$BI$42,2,))*IFERROR(VLOOKUP(Q20,$BN$10:$BO$18,2,),1),0)</f>
        <v>0</v>
      </c>
      <c r="AH20" s="78">
        <f t="shared" ref="AH20" si="29">IF(AF20="○",U20*IF(D19="低炭素電気へ切替",AA20,VLOOKUP(T20,$BH$10:$BI$42,2,))*VLOOKUP(V20,$BN$10:$BO$18,2,),0)</f>
        <v>0</v>
      </c>
      <c r="AI20" s="36"/>
      <c r="AJ20" s="99">
        <v>11</v>
      </c>
      <c r="AK20" s="1925"/>
      <c r="AL20" s="1919" t="s">
        <v>181</v>
      </c>
      <c r="AM20" s="126" t="s">
        <v>362</v>
      </c>
      <c r="AN20" s="102">
        <v>50.8</v>
      </c>
      <c r="AO20" s="103" t="s">
        <v>178</v>
      </c>
      <c r="AP20" s="104">
        <v>1.61E-2</v>
      </c>
      <c r="AQ20" s="103" t="s">
        <v>168</v>
      </c>
      <c r="AR20" s="105">
        <f t="shared" si="2"/>
        <v>2.9988933333333332</v>
      </c>
      <c r="AS20" s="106" t="s">
        <v>360</v>
      </c>
      <c r="AT20" s="60"/>
      <c r="AU20" s="87"/>
      <c r="AV20" s="127"/>
      <c r="AW20" s="60"/>
      <c r="AX20" s="60"/>
      <c r="AY20" s="60"/>
      <c r="AZ20" s="60"/>
      <c r="BA20" s="60"/>
      <c r="BB20" s="60"/>
      <c r="BC20" s="60"/>
      <c r="BD20" s="60"/>
      <c r="BE20" s="107">
        <f t="shared" si="11"/>
        <v>11</v>
      </c>
      <c r="BF20" s="108" t="str">
        <f t="shared" si="3"/>
        <v>石油ガス</v>
      </c>
      <c r="BG20" s="106" t="str">
        <f t="shared" si="4"/>
        <v>液化石油ガス(ＬＰＧ)</v>
      </c>
      <c r="BH20" s="109" t="str">
        <f t="shared" si="12"/>
        <v>液化石油ガス(ＬＰＧ)</v>
      </c>
      <c r="BI20" s="110">
        <f t="shared" si="5"/>
        <v>2.9988933333333332</v>
      </c>
      <c r="BJ20" s="111" t="str">
        <f t="shared" si="6"/>
        <v>tCO2/t</v>
      </c>
      <c r="BK20" s="112" t="str">
        <f t="shared" si="13"/>
        <v>t</v>
      </c>
      <c r="BL20" s="113" t="str">
        <f>IFERROR(VLOOKUP(BK20,$BN$10:$BP$18,3,),"")</f>
        <v>kg</v>
      </c>
      <c r="BM20" s="60"/>
      <c r="BN20" s="125"/>
      <c r="BO20" s="60"/>
      <c r="BP20" s="60"/>
      <c r="BQ20" s="36"/>
      <c r="BR20" s="36"/>
      <c r="BS20" s="36"/>
      <c r="BT20" s="54">
        <f>BT17+1</f>
        <v>242</v>
      </c>
      <c r="BU20" s="36"/>
      <c r="BV20" s="36"/>
      <c r="BW20" s="36"/>
      <c r="BX20" s="36"/>
    </row>
    <row r="21" spans="2:76" ht="42.95" customHeight="1" thickBot="1" x14ac:dyDescent="0.2">
      <c r="B21" s="1692"/>
      <c r="C21" s="1692"/>
      <c r="D21" s="1692"/>
      <c r="E21" s="1692"/>
      <c r="F21" s="1910"/>
      <c r="G21" s="1911"/>
      <c r="H21" s="1911"/>
      <c r="I21" s="1911"/>
      <c r="J21" s="1912"/>
      <c r="K21" s="1913"/>
      <c r="L21" s="1914"/>
      <c r="M21" s="124"/>
      <c r="N21" s="1902"/>
      <c r="O21" s="213"/>
      <c r="P21" s="214"/>
      <c r="Q21" s="215"/>
      <c r="R21" s="205" t="str">
        <f t="shared" si="7"/>
        <v/>
      </c>
      <c r="S21" s="1917"/>
      <c r="T21" s="213"/>
      <c r="U21" s="214"/>
      <c r="V21" s="215"/>
      <c r="W21" s="206" t="str">
        <f t="shared" si="8"/>
        <v/>
      </c>
      <c r="X21" s="1907"/>
      <c r="Y21" s="36"/>
      <c r="Z21" s="223"/>
      <c r="AA21" s="224"/>
      <c r="AB21" s="36"/>
      <c r="AC21" s="77" t="str">
        <f t="shared" si="0"/>
        <v/>
      </c>
      <c r="AD21" s="77" t="str">
        <f t="shared" si="1"/>
        <v/>
      </c>
      <c r="AE21" s="78" t="str">
        <f t="shared" si="9"/>
        <v/>
      </c>
      <c r="AF21" s="78" t="str">
        <f t="shared" si="10"/>
        <v/>
      </c>
      <c r="AG21" s="78">
        <f t="shared" ref="AG21" si="30">IF(AE21="○",P21*IF(D19="低炭素電気へ切替",Z21,VLOOKUP(O21,$BH$10:$BI$42,2,))*IFERROR(VLOOKUP(Q21,$BN$10:$BO$18,2,),1),0)</f>
        <v>0</v>
      </c>
      <c r="AH21" s="78">
        <f t="shared" ref="AH21" si="31">IF(AF21="○",U21*IF(D19="低炭素電気へ切替",AA21,VLOOKUP(T21,$BH$10:$BI$42,2,))*VLOOKUP(V21,$BN$10:$BO$18,2,),0)</f>
        <v>0</v>
      </c>
      <c r="AI21" s="36"/>
      <c r="AJ21" s="99">
        <v>12</v>
      </c>
      <c r="AK21" s="1925"/>
      <c r="AL21" s="1920"/>
      <c r="AM21" s="126" t="s">
        <v>363</v>
      </c>
      <c r="AN21" s="102">
        <v>44.9</v>
      </c>
      <c r="AO21" s="103" t="s">
        <v>364</v>
      </c>
      <c r="AP21" s="104">
        <v>1.4200000000000001E-2</v>
      </c>
      <c r="AQ21" s="103" t="s">
        <v>168</v>
      </c>
      <c r="AR21" s="105">
        <f t="shared" si="2"/>
        <v>2.3377933333333334</v>
      </c>
      <c r="AS21" s="106" t="s">
        <v>365</v>
      </c>
      <c r="AT21" s="60"/>
      <c r="AU21" s="87"/>
      <c r="AV21" s="127"/>
      <c r="AW21" s="60"/>
      <c r="AX21" s="60"/>
      <c r="AY21" s="60"/>
      <c r="AZ21" s="60"/>
      <c r="BA21" s="60"/>
      <c r="BB21" s="60"/>
      <c r="BC21" s="60"/>
      <c r="BD21" s="60"/>
      <c r="BE21" s="107">
        <f t="shared" si="11"/>
        <v>12</v>
      </c>
      <c r="BF21" s="108">
        <f t="shared" si="3"/>
        <v>0</v>
      </c>
      <c r="BG21" s="106" t="str">
        <f t="shared" si="4"/>
        <v>石油系炭化水素ガス</v>
      </c>
      <c r="BH21" s="109" t="str">
        <f t="shared" si="12"/>
        <v>石油系炭化水素ガス</v>
      </c>
      <c r="BI21" s="110">
        <f t="shared" si="5"/>
        <v>2.3377933333333334</v>
      </c>
      <c r="BJ21" s="111" t="str">
        <f t="shared" si="6"/>
        <v>tCO2/千m3</v>
      </c>
      <c r="BK21" s="112" t="str">
        <f t="shared" si="13"/>
        <v>千m3</v>
      </c>
      <c r="BL21" s="113" t="str">
        <f t="shared" si="15"/>
        <v>m3</v>
      </c>
      <c r="BM21" s="60"/>
      <c r="BN21" s="125"/>
      <c r="BO21" s="60"/>
      <c r="BP21" s="60"/>
      <c r="BQ21" s="36"/>
      <c r="BR21" s="36"/>
      <c r="BS21" s="36"/>
      <c r="BT21" s="36"/>
      <c r="BU21" s="36"/>
      <c r="BV21" s="36"/>
      <c r="BW21" s="36"/>
      <c r="BX21" s="36"/>
    </row>
    <row r="22" spans="2:76" ht="42.95" customHeight="1" x14ac:dyDescent="0.15">
      <c r="B22" s="1692">
        <v>5</v>
      </c>
      <c r="C22" s="1692" t="e">
        <f>IF(VLOOKUP(報1!$AR$3,報告書!$B$14:$IU$327,BT23)="","",VLOOKUP(VLOOKUP(報1!$AR$3,報告書!$B$14:$IU$327,BT23),自主項目!$G$14:$M$476,3,FALSE))</f>
        <v>#N/A</v>
      </c>
      <c r="D22" s="1909" t="e">
        <f>IF(VLOOKUP(報1!$AR$3,報告書!$B$14:$IU$327,BT23)="","",VLOOKUP(VLOOKUP(報1!$AR$3,報告書!$B$14:$IU$327,BT23),自主項目!$G$14:$M$476,4,FALSE))</f>
        <v>#N/A</v>
      </c>
      <c r="E22" s="1909" t="e">
        <f>IF(VLOOKUP(報1!$AR$3,報告書!$B$14:$IU$327,BT23)="","",VLOOKUP(VLOOKUP(報1!$AR$3,報告書!$B$14:$IU$327,BT23),自主項目!$G$14:$M$476,5,FALSE))</f>
        <v>#N/A</v>
      </c>
      <c r="F22" s="1910" t="e">
        <f>IF(VLOOKUP(報1!$AR$3,報告書!$B$14:$IU$327,BT23)="","",VLOOKUP(VLOOKUP(報1!$AR$3,報告書!$B$14:$IU$327,BT23),自主項目!$G$14:$M$476,6,FALSE))</f>
        <v>#N/A</v>
      </c>
      <c r="G22" s="1911"/>
      <c r="H22" s="1911"/>
      <c r="I22" s="1911"/>
      <c r="J22" s="1912"/>
      <c r="K22" s="1913" t="e">
        <f>IF(VLOOKUP(報1!$AR$3,報告書!$B$14:$IU$327,BT23)="","",VLOOKUP(VLOOKUP(報1!$AR$3,報告書!$B$14:$IU$327,BT23),自主項目!$G$14:$M$476,7,FALSE))</f>
        <v>#N/A</v>
      </c>
      <c r="L22" s="1914"/>
      <c r="M22" s="36"/>
      <c r="N22" s="1901"/>
      <c r="O22" s="195"/>
      <c r="P22" s="211"/>
      <c r="Q22" s="212"/>
      <c r="R22" s="200" t="str">
        <f t="shared" si="7"/>
        <v/>
      </c>
      <c r="S22" s="1915"/>
      <c r="T22" s="195"/>
      <c r="U22" s="211"/>
      <c r="V22" s="212"/>
      <c r="W22" s="201" t="str">
        <f t="shared" si="8"/>
        <v/>
      </c>
      <c r="X22" s="1906" t="str">
        <f>IF(AND(AE22&lt;&gt;"×",AF22&lt;&gt;"×",OR(AE22="○",AF22="○")),AG22-AH22+AG23-AH23+AG24-AH24,"")</f>
        <v/>
      </c>
      <c r="Y22" s="36"/>
      <c r="Z22" s="219"/>
      <c r="AA22" s="220"/>
      <c r="AB22" s="36"/>
      <c r="AC22" s="77" t="str">
        <f t="shared" si="0"/>
        <v/>
      </c>
      <c r="AD22" s="77" t="str">
        <f t="shared" si="1"/>
        <v/>
      </c>
      <c r="AE22" s="78" t="str">
        <f t="shared" si="9"/>
        <v/>
      </c>
      <c r="AF22" s="78" t="str">
        <f t="shared" si="10"/>
        <v/>
      </c>
      <c r="AG22" s="78">
        <f t="shared" ref="AG22" si="32">IF(AE22="○",P22*IF(D22="低炭素電気へ切替",Z22,VLOOKUP(O22,$BH$10:$BI$42,2,))*IFERROR(VLOOKUP(Q22,$BN$10:$BO$18,2,),1),0)</f>
        <v>0</v>
      </c>
      <c r="AH22" s="78">
        <f t="shared" ref="AH22" si="33">IF(AF22="○",U22*IF(D22="低炭素電気へ切替",AA22,VLOOKUP(T22,$BH$10:$BI$42,2,))*VLOOKUP(V22,$BN$10:$BO$18,2,),0)</f>
        <v>0</v>
      </c>
      <c r="AI22" s="36"/>
      <c r="AJ22" s="99">
        <v>13</v>
      </c>
      <c r="AK22" s="1925"/>
      <c r="AL22" s="1919" t="s">
        <v>366</v>
      </c>
      <c r="AM22" s="126" t="s">
        <v>367</v>
      </c>
      <c r="AN22" s="102">
        <v>54.6</v>
      </c>
      <c r="AO22" s="103" t="s">
        <v>178</v>
      </c>
      <c r="AP22" s="104">
        <v>1.35E-2</v>
      </c>
      <c r="AQ22" s="103" t="s">
        <v>168</v>
      </c>
      <c r="AR22" s="105">
        <f t="shared" si="2"/>
        <v>2.7027000000000001</v>
      </c>
      <c r="AS22" s="106" t="s">
        <v>360</v>
      </c>
      <c r="AT22" s="60"/>
      <c r="AU22" s="87"/>
      <c r="AV22" s="127"/>
      <c r="AW22" s="60"/>
      <c r="AX22" s="60"/>
      <c r="AY22" s="60"/>
      <c r="AZ22" s="60"/>
      <c r="BA22" s="60"/>
      <c r="BB22" s="60"/>
      <c r="BC22" s="60"/>
      <c r="BD22" s="60"/>
      <c r="BE22" s="107">
        <f t="shared" si="11"/>
        <v>13</v>
      </c>
      <c r="BF22" s="108" t="str">
        <f t="shared" si="3"/>
        <v>可燃性天然ガス</v>
      </c>
      <c r="BG22" s="106" t="str">
        <f t="shared" si="4"/>
        <v>液化天然ガス（ＬＮＧ）</v>
      </c>
      <c r="BH22" s="109" t="str">
        <f t="shared" si="12"/>
        <v>液化天然ガス（ＬＮＧ）</v>
      </c>
      <c r="BI22" s="110">
        <f t="shared" si="5"/>
        <v>2.7027000000000001</v>
      </c>
      <c r="BJ22" s="111" t="str">
        <f t="shared" si="6"/>
        <v>tCO2/t</v>
      </c>
      <c r="BK22" s="112" t="str">
        <f t="shared" si="13"/>
        <v>t</v>
      </c>
      <c r="BL22" s="113" t="str">
        <f t="shared" si="15"/>
        <v>kg</v>
      </c>
      <c r="BM22" s="60"/>
      <c r="BN22" s="125"/>
      <c r="BO22" s="60"/>
      <c r="BP22" s="60"/>
      <c r="BQ22" s="36"/>
      <c r="BR22" s="36"/>
      <c r="BS22" s="36"/>
      <c r="BT22" s="36"/>
      <c r="BU22" s="36"/>
      <c r="BV22" s="36"/>
      <c r="BW22" s="36"/>
      <c r="BX22" s="36"/>
    </row>
    <row r="23" spans="2:76" ht="42.95" customHeight="1" x14ac:dyDescent="0.15">
      <c r="B23" s="1692"/>
      <c r="C23" s="1692"/>
      <c r="D23" s="1909"/>
      <c r="E23" s="1909"/>
      <c r="F23" s="1910"/>
      <c r="G23" s="1911"/>
      <c r="H23" s="1911"/>
      <c r="I23" s="1911"/>
      <c r="J23" s="1912"/>
      <c r="K23" s="1913"/>
      <c r="L23" s="1914"/>
      <c r="M23" s="36"/>
      <c r="N23" s="1902"/>
      <c r="O23" s="195"/>
      <c r="P23" s="211"/>
      <c r="Q23" s="212"/>
      <c r="R23" s="200" t="str">
        <f t="shared" si="7"/>
        <v/>
      </c>
      <c r="S23" s="1917"/>
      <c r="T23" s="195"/>
      <c r="U23" s="211"/>
      <c r="V23" s="212"/>
      <c r="W23" s="201" t="str">
        <f>IF(AF23="○",AH23,IF(AF23="×","単位不一致",""))</f>
        <v/>
      </c>
      <c r="X23" s="1907"/>
      <c r="Y23" s="36"/>
      <c r="Z23" s="221"/>
      <c r="AA23" s="222"/>
      <c r="AB23" s="36"/>
      <c r="AC23" s="77" t="str">
        <f t="shared" si="0"/>
        <v/>
      </c>
      <c r="AD23" s="77" t="str">
        <f t="shared" si="1"/>
        <v/>
      </c>
      <c r="AE23" s="78" t="str">
        <f t="shared" si="9"/>
        <v/>
      </c>
      <c r="AF23" s="78" t="str">
        <f t="shared" si="10"/>
        <v/>
      </c>
      <c r="AG23" s="78">
        <f t="shared" ref="AG23" si="34">IF(AE23="○",P23*IF(D22="低炭素電気へ切替",Z23,VLOOKUP(O23,$BH$10:$BI$42,2,))*IFERROR(VLOOKUP(Q23,$BN$10:$BO$18,2,),1),0)</f>
        <v>0</v>
      </c>
      <c r="AH23" s="78">
        <f t="shared" ref="AH23" si="35">IF(AF23="○",U23*IF(D22="低炭素電気へ切替",AA23,VLOOKUP(T23,$BH$10:$BI$42,2,))*VLOOKUP(V23,$BN$10:$BO$18,2,),0)</f>
        <v>0</v>
      </c>
      <c r="AI23" s="36"/>
      <c r="AJ23" s="99">
        <v>14</v>
      </c>
      <c r="AK23" s="1925"/>
      <c r="AL23" s="1920"/>
      <c r="AM23" s="126" t="s">
        <v>182</v>
      </c>
      <c r="AN23" s="102">
        <v>43.5</v>
      </c>
      <c r="AO23" s="103" t="s">
        <v>364</v>
      </c>
      <c r="AP23" s="104">
        <v>1.3899999999999999E-2</v>
      </c>
      <c r="AQ23" s="103" t="s">
        <v>168</v>
      </c>
      <c r="AR23" s="105">
        <f t="shared" si="2"/>
        <v>2.21705</v>
      </c>
      <c r="AS23" s="106" t="s">
        <v>365</v>
      </c>
      <c r="AT23" s="60"/>
      <c r="AU23" s="87"/>
      <c r="AV23" s="127"/>
      <c r="AW23" s="60"/>
      <c r="AX23" s="60"/>
      <c r="AY23" s="60"/>
      <c r="AZ23" s="60"/>
      <c r="BA23" s="60"/>
      <c r="BB23" s="60"/>
      <c r="BC23" s="60"/>
      <c r="BD23" s="60"/>
      <c r="BE23" s="107">
        <f t="shared" si="11"/>
        <v>14</v>
      </c>
      <c r="BF23" s="108">
        <f t="shared" si="3"/>
        <v>0</v>
      </c>
      <c r="BG23" s="106" t="str">
        <f t="shared" si="4"/>
        <v>その他可燃性天然ガス</v>
      </c>
      <c r="BH23" s="109" t="str">
        <f t="shared" si="12"/>
        <v>その他可燃性天然ガス</v>
      </c>
      <c r="BI23" s="110">
        <f t="shared" si="5"/>
        <v>2.21705</v>
      </c>
      <c r="BJ23" s="111" t="str">
        <f t="shared" si="6"/>
        <v>tCO2/千m3</v>
      </c>
      <c r="BK23" s="112" t="str">
        <f t="shared" si="13"/>
        <v>千m3</v>
      </c>
      <c r="BL23" s="113" t="str">
        <f t="shared" si="15"/>
        <v>m3</v>
      </c>
      <c r="BM23" s="60"/>
      <c r="BN23" s="125"/>
      <c r="BO23" s="60"/>
      <c r="BP23" s="60"/>
      <c r="BQ23" s="36"/>
      <c r="BR23" s="36"/>
      <c r="BS23" s="36"/>
      <c r="BT23" s="54">
        <f>BT20+1</f>
        <v>243</v>
      </c>
      <c r="BU23" s="36"/>
      <c r="BV23" s="36"/>
      <c r="BW23" s="36"/>
      <c r="BX23" s="36"/>
    </row>
    <row r="24" spans="2:76" ht="42.95" customHeight="1" thickBot="1" x14ac:dyDescent="0.2">
      <c r="B24" s="1692"/>
      <c r="C24" s="1692"/>
      <c r="D24" s="1909"/>
      <c r="E24" s="1909"/>
      <c r="F24" s="1910"/>
      <c r="G24" s="1911"/>
      <c r="H24" s="1911"/>
      <c r="I24" s="1911"/>
      <c r="J24" s="1912"/>
      <c r="K24" s="1913"/>
      <c r="L24" s="1914"/>
      <c r="M24" s="36"/>
      <c r="N24" s="1903"/>
      <c r="O24" s="195"/>
      <c r="P24" s="211"/>
      <c r="Q24" s="212"/>
      <c r="R24" s="200" t="str">
        <f t="shared" si="7"/>
        <v/>
      </c>
      <c r="S24" s="1918"/>
      <c r="T24" s="195"/>
      <c r="U24" s="211"/>
      <c r="V24" s="212"/>
      <c r="W24" s="201" t="str">
        <f t="shared" si="8"/>
        <v/>
      </c>
      <c r="X24" s="1908"/>
      <c r="Y24" s="36"/>
      <c r="Z24" s="223"/>
      <c r="AA24" s="224"/>
      <c r="AB24" s="36"/>
      <c r="AC24" s="77" t="str">
        <f t="shared" si="0"/>
        <v/>
      </c>
      <c r="AD24" s="77" t="str">
        <f t="shared" si="1"/>
        <v/>
      </c>
      <c r="AE24" s="78" t="str">
        <f t="shared" si="9"/>
        <v/>
      </c>
      <c r="AF24" s="78" t="str">
        <f t="shared" si="10"/>
        <v/>
      </c>
      <c r="AG24" s="78">
        <f t="shared" ref="AG24" si="36">IF(AE24="○",P24*IF(D22="低炭素電気へ切替",Z24,VLOOKUP(O24,$BH$10:$BI$42,2,))*IFERROR(VLOOKUP(Q24,$BN$10:$BO$18,2,),1),0)</f>
        <v>0</v>
      </c>
      <c r="AH24" s="78">
        <f t="shared" ref="AH24" si="37">IF(AF24="○",U24*IF(D22="低炭素電気へ切替",AA24,VLOOKUP(T24,$BH$10:$BI$42,2,))*VLOOKUP(V24,$BN$10:$BO$18,2,),0)</f>
        <v>0</v>
      </c>
      <c r="AI24" s="36"/>
      <c r="AJ24" s="99">
        <v>15</v>
      </c>
      <c r="AK24" s="1925"/>
      <c r="AL24" s="1921" t="s">
        <v>183</v>
      </c>
      <c r="AM24" s="126" t="s">
        <v>184</v>
      </c>
      <c r="AN24" s="102">
        <v>29</v>
      </c>
      <c r="AO24" s="103" t="s">
        <v>178</v>
      </c>
      <c r="AP24" s="104">
        <v>2.4500000000000001E-2</v>
      </c>
      <c r="AQ24" s="103" t="s">
        <v>168</v>
      </c>
      <c r="AR24" s="105">
        <f t="shared" si="2"/>
        <v>2.6051666666666669</v>
      </c>
      <c r="AS24" s="106" t="s">
        <v>360</v>
      </c>
      <c r="AT24" s="60"/>
      <c r="AU24" s="87"/>
      <c r="AV24" s="60"/>
      <c r="AW24" s="60"/>
      <c r="AX24" s="60"/>
      <c r="AY24" s="60"/>
      <c r="AZ24" s="60"/>
      <c r="BA24" s="60"/>
      <c r="BB24" s="60"/>
      <c r="BC24" s="60"/>
      <c r="BD24" s="60"/>
      <c r="BE24" s="107">
        <f t="shared" si="11"/>
        <v>15</v>
      </c>
      <c r="BF24" s="108" t="str">
        <f t="shared" si="3"/>
        <v>石炭</v>
      </c>
      <c r="BG24" s="106" t="str">
        <f t="shared" si="4"/>
        <v>原料炭</v>
      </c>
      <c r="BH24" s="109" t="str">
        <f t="shared" si="12"/>
        <v>原料炭</v>
      </c>
      <c r="BI24" s="110">
        <f t="shared" si="5"/>
        <v>2.6051666666666669</v>
      </c>
      <c r="BJ24" s="111" t="str">
        <f t="shared" si="6"/>
        <v>tCO2/t</v>
      </c>
      <c r="BK24" s="112" t="str">
        <f t="shared" si="13"/>
        <v>t</v>
      </c>
      <c r="BL24" s="113" t="str">
        <f t="shared" si="15"/>
        <v>kg</v>
      </c>
      <c r="BM24" s="60"/>
      <c r="BN24" s="60"/>
      <c r="BO24" s="60"/>
      <c r="BP24" s="60"/>
      <c r="BQ24" s="36"/>
      <c r="BR24" s="36"/>
      <c r="BS24" s="36"/>
      <c r="BT24" s="36"/>
      <c r="BU24" s="36"/>
      <c r="BV24" s="36"/>
      <c r="BW24" s="36"/>
      <c r="BX24" s="36"/>
    </row>
    <row r="25" spans="2:76" ht="42.95" customHeight="1" x14ac:dyDescent="0.15">
      <c r="B25" s="1692">
        <v>6</v>
      </c>
      <c r="C25" s="1692" t="e">
        <f>IF(VLOOKUP(報1!$AR$3,報告書!$B$14:$IU$327,BT26)="","",VLOOKUP(VLOOKUP(報1!$AR$3,報告書!$B$14:$IU$327,BT26),自主項目!$G$14:$M$476,3,FALSE))</f>
        <v>#N/A</v>
      </c>
      <c r="D25" s="1692" t="e">
        <f>IF(VLOOKUP(報1!$AR$3,報告書!$B$14:$IU$327,BT26)="","",VLOOKUP(VLOOKUP(報1!$AR$3,報告書!$B$14:$IU$327,BT26),自主項目!$G$14:$M$476,4,FALSE))</f>
        <v>#N/A</v>
      </c>
      <c r="E25" s="1692" t="e">
        <f>IF(VLOOKUP(報1!$AR$3,報告書!$B$14:$IU$327,BT26)="","",VLOOKUP(VLOOKUP(報1!$AR$3,報告書!$B$14:$IU$327,BT26),自主項目!$G$14:$M$476,5,FALSE))</f>
        <v>#N/A</v>
      </c>
      <c r="F25" s="1910" t="e">
        <f>IF(VLOOKUP(報1!$AR$3,報告書!$B$14:$IU$327,BT26)="","",VLOOKUP(VLOOKUP(報1!$AR$3,報告書!$B$14:$IU$327,BT26),自主項目!$G$14:$M$476,6,FALSE))</f>
        <v>#N/A</v>
      </c>
      <c r="G25" s="1911"/>
      <c r="H25" s="1911"/>
      <c r="I25" s="1911"/>
      <c r="J25" s="1912"/>
      <c r="K25" s="1913" t="e">
        <f>IF(VLOOKUP(報1!$AR$3,報告書!$B$14:$IU$327,BT26)="","",VLOOKUP(VLOOKUP(報1!$AR$3,報告書!$B$14:$IU$327,BT26),自主項目!$G$14:$M$476,7,FALSE))</f>
        <v>#N/A</v>
      </c>
      <c r="L25" s="1914"/>
      <c r="M25" s="36"/>
      <c r="N25" s="1902"/>
      <c r="O25" s="216"/>
      <c r="P25" s="217"/>
      <c r="Q25" s="218"/>
      <c r="R25" s="207" t="str">
        <f t="shared" si="7"/>
        <v/>
      </c>
      <c r="S25" s="1917"/>
      <c r="T25" s="216"/>
      <c r="U25" s="217"/>
      <c r="V25" s="218"/>
      <c r="W25" s="208" t="str">
        <f t="shared" si="8"/>
        <v/>
      </c>
      <c r="X25" s="1907" t="str">
        <f>IF(AND(AE25&lt;&gt;"×",AF25&lt;&gt;"×",OR(AE25="○",AF25="○")),AG25-AH25+AG26-AH26+AG27-AH27,"")</f>
        <v/>
      </c>
      <c r="Y25" s="36"/>
      <c r="Z25" s="219"/>
      <c r="AA25" s="220"/>
      <c r="AB25" s="36"/>
      <c r="AC25" s="77" t="str">
        <f t="shared" si="0"/>
        <v/>
      </c>
      <c r="AD25" s="77" t="str">
        <f t="shared" si="1"/>
        <v/>
      </c>
      <c r="AE25" s="78" t="str">
        <f t="shared" si="9"/>
        <v/>
      </c>
      <c r="AF25" s="78" t="str">
        <f t="shared" si="10"/>
        <v/>
      </c>
      <c r="AG25" s="78">
        <f t="shared" ref="AG25" si="38">IF(AE25="○",P25*IF(D25="低炭素電気へ切替",Z25,VLOOKUP(O25,$BH$10:$BI$42,2,))*IFERROR(VLOOKUP(Q25,$BN$10:$BO$18,2,),1),0)</f>
        <v>0</v>
      </c>
      <c r="AH25" s="78">
        <f t="shared" ref="AH25" si="39">IF(AF25="○",U25*IF(D25="低炭素電気へ切替",AA25,VLOOKUP(T25,$BH$10:$BI$42,2,))*VLOOKUP(V25,$BN$10:$BO$18,2,),0)</f>
        <v>0</v>
      </c>
      <c r="AI25" s="36"/>
      <c r="AJ25" s="99">
        <v>16</v>
      </c>
      <c r="AK25" s="1925"/>
      <c r="AL25" s="1922"/>
      <c r="AM25" s="126" t="s">
        <v>185</v>
      </c>
      <c r="AN25" s="102">
        <v>25.7</v>
      </c>
      <c r="AO25" s="103" t="s">
        <v>178</v>
      </c>
      <c r="AP25" s="104">
        <v>2.47E-2</v>
      </c>
      <c r="AQ25" s="103" t="s">
        <v>168</v>
      </c>
      <c r="AR25" s="105">
        <f t="shared" si="2"/>
        <v>2.3275633333333334</v>
      </c>
      <c r="AS25" s="106" t="s">
        <v>360</v>
      </c>
      <c r="AT25" s="60"/>
      <c r="AU25" s="87"/>
      <c r="AV25" s="60"/>
      <c r="AW25" s="60"/>
      <c r="AX25" s="60"/>
      <c r="AY25" s="60"/>
      <c r="AZ25" s="60"/>
      <c r="BA25" s="60"/>
      <c r="BB25" s="60"/>
      <c r="BC25" s="60"/>
      <c r="BD25" s="60"/>
      <c r="BE25" s="107">
        <f t="shared" si="11"/>
        <v>16</v>
      </c>
      <c r="BF25" s="108">
        <f t="shared" si="3"/>
        <v>0</v>
      </c>
      <c r="BG25" s="106" t="str">
        <f t="shared" si="4"/>
        <v>一般炭</v>
      </c>
      <c r="BH25" s="109" t="str">
        <f t="shared" si="12"/>
        <v>一般炭</v>
      </c>
      <c r="BI25" s="110">
        <f t="shared" si="5"/>
        <v>2.3275633333333334</v>
      </c>
      <c r="BJ25" s="111" t="str">
        <f t="shared" si="6"/>
        <v>tCO2/t</v>
      </c>
      <c r="BK25" s="112" t="str">
        <f t="shared" si="13"/>
        <v>t</v>
      </c>
      <c r="BL25" s="113" t="str">
        <f t="shared" si="15"/>
        <v>kg</v>
      </c>
      <c r="BM25" s="60"/>
      <c r="BN25" s="60"/>
      <c r="BO25" s="60"/>
      <c r="BP25" s="60"/>
      <c r="BQ25" s="36"/>
      <c r="BR25" s="36"/>
      <c r="BS25" s="36"/>
      <c r="BT25" s="36"/>
      <c r="BU25" s="36"/>
      <c r="BV25" s="36"/>
      <c r="BW25" s="36"/>
      <c r="BX25" s="36"/>
    </row>
    <row r="26" spans="2:76" ht="42.95" customHeight="1" x14ac:dyDescent="0.15">
      <c r="B26" s="1692"/>
      <c r="C26" s="1692"/>
      <c r="D26" s="1692"/>
      <c r="E26" s="1692"/>
      <c r="F26" s="1910"/>
      <c r="G26" s="1911"/>
      <c r="H26" s="1911"/>
      <c r="I26" s="1911"/>
      <c r="J26" s="1912"/>
      <c r="K26" s="1913"/>
      <c r="L26" s="1914"/>
      <c r="M26" s="36"/>
      <c r="N26" s="1902"/>
      <c r="O26" s="195"/>
      <c r="P26" s="211"/>
      <c r="Q26" s="212"/>
      <c r="R26" s="200" t="str">
        <f t="shared" si="7"/>
        <v/>
      </c>
      <c r="S26" s="1916"/>
      <c r="T26" s="195"/>
      <c r="U26" s="211"/>
      <c r="V26" s="212"/>
      <c r="W26" s="201" t="str">
        <f t="shared" si="8"/>
        <v/>
      </c>
      <c r="X26" s="1907"/>
      <c r="Y26" s="36"/>
      <c r="Z26" s="221"/>
      <c r="AA26" s="222"/>
      <c r="AB26" s="36"/>
      <c r="AC26" s="77" t="str">
        <f t="shared" si="0"/>
        <v/>
      </c>
      <c r="AD26" s="77" t="str">
        <f t="shared" si="1"/>
        <v/>
      </c>
      <c r="AE26" s="78" t="str">
        <f t="shared" si="9"/>
        <v/>
      </c>
      <c r="AF26" s="78" t="str">
        <f t="shared" si="10"/>
        <v/>
      </c>
      <c r="AG26" s="78">
        <f t="shared" ref="AG26" si="40">IF(AE26="○",P26*IF(D25="低炭素電気へ切替",Z26,VLOOKUP(O26,$BH$10:$BI$42,2,))*IFERROR(VLOOKUP(Q26,$BN$10:$BO$18,2,),1),0)</f>
        <v>0</v>
      </c>
      <c r="AH26" s="78">
        <f t="shared" ref="AH26" si="41">IF(AF26="○",U26*IF(D25="低炭素電気へ切替",AA26,VLOOKUP(T26,$BH$10:$BI$42,2,))*VLOOKUP(V26,$BN$10:$BO$18,2,),0)</f>
        <v>0</v>
      </c>
      <c r="AI26" s="36"/>
      <c r="AJ26" s="99">
        <v>17</v>
      </c>
      <c r="AK26" s="1925"/>
      <c r="AL26" s="1923"/>
      <c r="AM26" s="126" t="s">
        <v>186</v>
      </c>
      <c r="AN26" s="102">
        <v>26.9</v>
      </c>
      <c r="AO26" s="103" t="s">
        <v>178</v>
      </c>
      <c r="AP26" s="104">
        <v>2.5499999999999998E-2</v>
      </c>
      <c r="AQ26" s="103" t="s">
        <v>168</v>
      </c>
      <c r="AR26" s="105">
        <f t="shared" si="2"/>
        <v>2.5151499999999998</v>
      </c>
      <c r="AS26" s="106" t="s">
        <v>360</v>
      </c>
      <c r="AT26" s="60"/>
      <c r="AU26" s="87"/>
      <c r="AV26" s="60"/>
      <c r="AW26" s="60"/>
      <c r="AX26" s="60"/>
      <c r="AY26" s="60"/>
      <c r="AZ26" s="60"/>
      <c r="BA26" s="60"/>
      <c r="BB26" s="60"/>
      <c r="BC26" s="60"/>
      <c r="BD26" s="60"/>
      <c r="BE26" s="107">
        <f t="shared" si="11"/>
        <v>17</v>
      </c>
      <c r="BF26" s="108">
        <f t="shared" si="3"/>
        <v>0</v>
      </c>
      <c r="BG26" s="106" t="str">
        <f t="shared" si="4"/>
        <v>無煙炭</v>
      </c>
      <c r="BH26" s="109" t="str">
        <f t="shared" si="12"/>
        <v>無煙炭</v>
      </c>
      <c r="BI26" s="110">
        <f t="shared" si="5"/>
        <v>2.5151499999999998</v>
      </c>
      <c r="BJ26" s="111" t="str">
        <f t="shared" si="6"/>
        <v>tCO2/t</v>
      </c>
      <c r="BK26" s="112" t="str">
        <f t="shared" si="13"/>
        <v>t</v>
      </c>
      <c r="BL26" s="113" t="str">
        <f t="shared" si="15"/>
        <v>kg</v>
      </c>
      <c r="BM26" s="60"/>
      <c r="BN26" s="60"/>
      <c r="BO26" s="60"/>
      <c r="BP26" s="60"/>
      <c r="BQ26" s="36"/>
      <c r="BR26" s="36"/>
      <c r="BS26" s="36"/>
      <c r="BT26" s="54">
        <f>BT23+1</f>
        <v>244</v>
      </c>
      <c r="BU26" s="36"/>
      <c r="BV26" s="36"/>
      <c r="BW26" s="36"/>
      <c r="BX26" s="36"/>
    </row>
    <row r="27" spans="2:76" ht="42.95" customHeight="1" thickBot="1" x14ac:dyDescent="0.2">
      <c r="B27" s="1692"/>
      <c r="C27" s="1692"/>
      <c r="D27" s="1692"/>
      <c r="E27" s="1692"/>
      <c r="F27" s="1910"/>
      <c r="G27" s="1911"/>
      <c r="H27" s="1911"/>
      <c r="I27" s="1911"/>
      <c r="J27" s="1912"/>
      <c r="K27" s="1913"/>
      <c r="L27" s="1914"/>
      <c r="M27" s="36"/>
      <c r="N27" s="1902"/>
      <c r="O27" s="213"/>
      <c r="P27" s="214"/>
      <c r="Q27" s="215"/>
      <c r="R27" s="205" t="str">
        <f t="shared" si="7"/>
        <v/>
      </c>
      <c r="S27" s="1916"/>
      <c r="T27" s="213"/>
      <c r="U27" s="214"/>
      <c r="V27" s="215"/>
      <c r="W27" s="206" t="str">
        <f t="shared" si="8"/>
        <v/>
      </c>
      <c r="X27" s="1907"/>
      <c r="Y27" s="36"/>
      <c r="Z27" s="223"/>
      <c r="AA27" s="224"/>
      <c r="AB27" s="36"/>
      <c r="AC27" s="77" t="str">
        <f t="shared" si="0"/>
        <v/>
      </c>
      <c r="AD27" s="77" t="str">
        <f t="shared" si="1"/>
        <v/>
      </c>
      <c r="AE27" s="78" t="str">
        <f t="shared" si="9"/>
        <v/>
      </c>
      <c r="AF27" s="78" t="str">
        <f t="shared" si="10"/>
        <v/>
      </c>
      <c r="AG27" s="78">
        <f t="shared" ref="AG27" si="42">IF(AE27="○",P27*IF(D25="低炭素電気へ切替",Z27,VLOOKUP(O27,$BH$10:$BI$42,2,))*IFERROR(VLOOKUP(Q27,$BN$10:$BO$18,2,),1),0)</f>
        <v>0</v>
      </c>
      <c r="AH27" s="78">
        <f t="shared" ref="AH27" si="43">IF(AF27="○",U27*IF(D25="低炭素電気へ切替",AA27,VLOOKUP(T27,$BH$10:$BI$42,2,))*VLOOKUP(V27,$BN$10:$BO$18,2,),0)</f>
        <v>0</v>
      </c>
      <c r="AI27" s="36"/>
      <c r="AJ27" s="99">
        <v>18</v>
      </c>
      <c r="AK27" s="1925"/>
      <c r="AL27" s="100" t="s">
        <v>368</v>
      </c>
      <c r="AM27" s="101"/>
      <c r="AN27" s="102">
        <v>29.4</v>
      </c>
      <c r="AO27" s="103" t="s">
        <v>178</v>
      </c>
      <c r="AP27" s="104">
        <v>2.9399999999999999E-2</v>
      </c>
      <c r="AQ27" s="103" t="s">
        <v>168</v>
      </c>
      <c r="AR27" s="105">
        <f t="shared" si="2"/>
        <v>3.1693199999999995</v>
      </c>
      <c r="AS27" s="106" t="s">
        <v>360</v>
      </c>
      <c r="AT27" s="60"/>
      <c r="AU27" s="87"/>
      <c r="AV27" s="60"/>
      <c r="AW27" s="60"/>
      <c r="AX27" s="60"/>
      <c r="AY27" s="60"/>
      <c r="AZ27" s="60"/>
      <c r="BA27" s="60"/>
      <c r="BB27" s="60"/>
      <c r="BC27" s="60"/>
      <c r="BD27" s="60"/>
      <c r="BE27" s="107">
        <f t="shared" si="11"/>
        <v>18</v>
      </c>
      <c r="BF27" s="108" t="str">
        <f t="shared" si="3"/>
        <v>石炭コークス</v>
      </c>
      <c r="BG27" s="106">
        <f t="shared" si="4"/>
        <v>0</v>
      </c>
      <c r="BH27" s="109" t="str">
        <f t="shared" si="12"/>
        <v>石炭コークス</v>
      </c>
      <c r="BI27" s="110">
        <f t="shared" si="5"/>
        <v>3.1693199999999995</v>
      </c>
      <c r="BJ27" s="111" t="str">
        <f t="shared" si="6"/>
        <v>tCO2/t</v>
      </c>
      <c r="BK27" s="112" t="str">
        <f t="shared" si="13"/>
        <v>t</v>
      </c>
      <c r="BL27" s="113" t="str">
        <f t="shared" si="15"/>
        <v>kg</v>
      </c>
      <c r="BM27" s="60"/>
      <c r="BN27" s="60"/>
      <c r="BO27" s="60"/>
      <c r="BP27" s="60"/>
      <c r="BQ27" s="36"/>
      <c r="BR27" s="36"/>
      <c r="BS27" s="36"/>
      <c r="BT27" s="36"/>
      <c r="BU27" s="36"/>
      <c r="BV27" s="36"/>
      <c r="BW27" s="36"/>
      <c r="BX27" s="36"/>
    </row>
    <row r="28" spans="2:76" ht="42.95" customHeight="1" x14ac:dyDescent="0.15">
      <c r="B28" s="1692">
        <v>7</v>
      </c>
      <c r="C28" s="1692" t="e">
        <f>IF(VLOOKUP(報1!$AR$3,報告書!$B$14:$IU$327,BT29)="","",VLOOKUP(VLOOKUP(報1!$AR$3,報告書!$B$14:$IU$327,BT29),自主項目!$G$14:$M$476,3,FALSE))</f>
        <v>#N/A</v>
      </c>
      <c r="D28" s="1909" t="e">
        <f>IF(VLOOKUP(報1!$AR$3,報告書!$B$14:$IU$327,BT29)="","",VLOOKUP(VLOOKUP(報1!$AR$3,報告書!$B$14:$IU$327,BT29),自主項目!$G$14:$M$476,4,FALSE))</f>
        <v>#N/A</v>
      </c>
      <c r="E28" s="1909" t="e">
        <f>IF(VLOOKUP(報1!$AR$3,報告書!$B$14:$IU$327,BT29)="","",VLOOKUP(VLOOKUP(報1!$AR$3,報告書!$B$14:$IU$327,BT29),自主項目!$G$14:$M$476,5,FALSE))</f>
        <v>#N/A</v>
      </c>
      <c r="F28" s="1910" t="e">
        <f>IF(VLOOKUP(報1!$AR$3,報告書!$B$14:$IU$327,BT29)="","",VLOOKUP(VLOOKUP(報1!$AR$3,報告書!$B$14:$IU$327,BT29),自主項目!$G$14:$M$476,6,FALSE))</f>
        <v>#N/A</v>
      </c>
      <c r="G28" s="1911"/>
      <c r="H28" s="1911"/>
      <c r="I28" s="1911"/>
      <c r="J28" s="1912"/>
      <c r="K28" s="1913" t="e">
        <f>IF(VLOOKUP(報1!$AR$3,報告書!$B$14:$IU$327,BT29)="","",VLOOKUP(VLOOKUP(報1!$AR$3,報告書!$B$14:$IU$327,BT29),自主項目!$G$14:$M$476,7,FALSE))</f>
        <v>#N/A</v>
      </c>
      <c r="L28" s="1914"/>
      <c r="M28" s="36"/>
      <c r="N28" s="1901"/>
      <c r="O28" s="195"/>
      <c r="P28" s="211"/>
      <c r="Q28" s="212"/>
      <c r="R28" s="200" t="str">
        <f t="shared" si="7"/>
        <v/>
      </c>
      <c r="S28" s="1915"/>
      <c r="T28" s="195"/>
      <c r="U28" s="211"/>
      <c r="V28" s="212"/>
      <c r="W28" s="201" t="str">
        <f t="shared" si="8"/>
        <v/>
      </c>
      <c r="X28" s="1906" t="str">
        <f>IF(AND(AE28&lt;&gt;"×",AF28&lt;&gt;"×",OR(AE28="○",AF28="○")),AG28-AH28+AG29-AH29+AG30-AH30,"")</f>
        <v/>
      </c>
      <c r="Y28" s="36"/>
      <c r="Z28" s="219"/>
      <c r="AA28" s="220"/>
      <c r="AB28" s="36"/>
      <c r="AC28" s="77" t="str">
        <f t="shared" si="0"/>
        <v/>
      </c>
      <c r="AD28" s="77" t="str">
        <f t="shared" si="1"/>
        <v/>
      </c>
      <c r="AE28" s="78" t="str">
        <f t="shared" si="9"/>
        <v/>
      </c>
      <c r="AF28" s="78" t="str">
        <f t="shared" si="10"/>
        <v/>
      </c>
      <c r="AG28" s="78">
        <f t="shared" ref="AG28" si="44">IF(AE28="○",P28*IF(D28="低炭素電気へ切替",Z28,VLOOKUP(O28,$BH$10:$BI$42,2,))*IFERROR(VLOOKUP(Q28,$BN$10:$BO$18,2,),1),0)</f>
        <v>0</v>
      </c>
      <c r="AH28" s="78">
        <f t="shared" ref="AH28" si="45">IF(AF28="○",U28*IF(D28="低炭素電気へ切替",AA28,VLOOKUP(T28,$BH$10:$BI$42,2,))*VLOOKUP(V28,$BN$10:$BO$18,2,),0)</f>
        <v>0</v>
      </c>
      <c r="AI28" s="36"/>
      <c r="AJ28" s="99">
        <v>19</v>
      </c>
      <c r="AK28" s="1925"/>
      <c r="AL28" s="100" t="s">
        <v>187</v>
      </c>
      <c r="AM28" s="101"/>
      <c r="AN28" s="102">
        <v>37.299999999999997</v>
      </c>
      <c r="AO28" s="103" t="s">
        <v>178</v>
      </c>
      <c r="AP28" s="104">
        <v>2.0899999999999998E-2</v>
      </c>
      <c r="AQ28" s="103" t="s">
        <v>168</v>
      </c>
      <c r="AR28" s="105">
        <f t="shared" si="2"/>
        <v>2.8584233333333326</v>
      </c>
      <c r="AS28" s="106" t="s">
        <v>360</v>
      </c>
      <c r="AT28" s="60"/>
      <c r="AU28" s="87"/>
      <c r="AV28" s="60"/>
      <c r="AW28" s="60"/>
      <c r="AX28" s="60"/>
      <c r="AY28" s="60"/>
      <c r="AZ28" s="60"/>
      <c r="BA28" s="60"/>
      <c r="BB28" s="60"/>
      <c r="BC28" s="60"/>
      <c r="BD28" s="60"/>
      <c r="BE28" s="107">
        <f>BE27+1</f>
        <v>19</v>
      </c>
      <c r="BF28" s="108" t="str">
        <f t="shared" si="3"/>
        <v>コールタール</v>
      </c>
      <c r="BG28" s="106">
        <f t="shared" si="4"/>
        <v>0</v>
      </c>
      <c r="BH28" s="109" t="str">
        <f t="shared" si="12"/>
        <v>コールタール</v>
      </c>
      <c r="BI28" s="110">
        <f t="shared" si="5"/>
        <v>2.8584233333333326</v>
      </c>
      <c r="BJ28" s="111" t="str">
        <f t="shared" si="6"/>
        <v>tCO2/t</v>
      </c>
      <c r="BK28" s="112" t="str">
        <f t="shared" si="13"/>
        <v>t</v>
      </c>
      <c r="BL28" s="113" t="str">
        <f t="shared" si="15"/>
        <v>kg</v>
      </c>
      <c r="BM28" s="60"/>
      <c r="BN28" s="60"/>
      <c r="BO28" s="60"/>
      <c r="BP28" s="60"/>
      <c r="BQ28" s="36"/>
      <c r="BR28" s="36"/>
      <c r="BS28" s="36"/>
      <c r="BT28" s="36"/>
      <c r="BU28" s="36"/>
      <c r="BV28" s="36"/>
      <c r="BW28" s="36"/>
      <c r="BX28" s="36"/>
    </row>
    <row r="29" spans="2:76" ht="42.95" customHeight="1" x14ac:dyDescent="0.15">
      <c r="B29" s="1692"/>
      <c r="C29" s="1692"/>
      <c r="D29" s="1909"/>
      <c r="E29" s="1909"/>
      <c r="F29" s="1910"/>
      <c r="G29" s="1911"/>
      <c r="H29" s="1911"/>
      <c r="I29" s="1911"/>
      <c r="J29" s="1912"/>
      <c r="K29" s="1913"/>
      <c r="L29" s="1914"/>
      <c r="M29" s="36"/>
      <c r="N29" s="1902"/>
      <c r="O29" s="195"/>
      <c r="P29" s="211"/>
      <c r="Q29" s="212"/>
      <c r="R29" s="200" t="str">
        <f t="shared" si="7"/>
        <v/>
      </c>
      <c r="S29" s="1916"/>
      <c r="T29" s="195"/>
      <c r="U29" s="211"/>
      <c r="V29" s="212"/>
      <c r="W29" s="201" t="str">
        <f t="shared" si="8"/>
        <v/>
      </c>
      <c r="X29" s="1907"/>
      <c r="Y29" s="36"/>
      <c r="Z29" s="221"/>
      <c r="AA29" s="222"/>
      <c r="AB29" s="36"/>
      <c r="AC29" s="77" t="str">
        <f t="shared" si="0"/>
        <v/>
      </c>
      <c r="AD29" s="77" t="str">
        <f t="shared" si="1"/>
        <v/>
      </c>
      <c r="AE29" s="78" t="str">
        <f t="shared" si="9"/>
        <v/>
      </c>
      <c r="AF29" s="78" t="str">
        <f t="shared" si="10"/>
        <v/>
      </c>
      <c r="AG29" s="78">
        <f t="shared" ref="AG29" si="46">IF(AE29="○",P29*IF(D28="低炭素電気へ切替",Z29,VLOOKUP(O29,$BH$10:$BI$42,2,))*IFERROR(VLOOKUP(Q29,$BN$10:$BO$18,2,),1),0)</f>
        <v>0</v>
      </c>
      <c r="AH29" s="78">
        <f t="shared" ref="AH29" si="47">IF(AF29="○",U29*IF(D28="低炭素電気へ切替",AA29,VLOOKUP(T29,$BH$10:$BI$42,2,))*VLOOKUP(V29,$BN$10:$BO$18,2,),0)</f>
        <v>0</v>
      </c>
      <c r="AI29" s="36"/>
      <c r="AJ29" s="99">
        <v>20</v>
      </c>
      <c r="AK29" s="1925"/>
      <c r="AL29" s="100" t="s">
        <v>188</v>
      </c>
      <c r="AM29" s="101"/>
      <c r="AN29" s="102">
        <v>21.1</v>
      </c>
      <c r="AO29" s="103" t="s">
        <v>364</v>
      </c>
      <c r="AP29" s="104">
        <v>1.0999999999999999E-2</v>
      </c>
      <c r="AQ29" s="103" t="s">
        <v>168</v>
      </c>
      <c r="AR29" s="105">
        <f t="shared" si="2"/>
        <v>0.85103333333333342</v>
      </c>
      <c r="AS29" s="106" t="s">
        <v>365</v>
      </c>
      <c r="AT29" s="60"/>
      <c r="AU29" s="87"/>
      <c r="AV29" s="60"/>
      <c r="AW29" s="60"/>
      <c r="AX29" s="60"/>
      <c r="AY29" s="60"/>
      <c r="AZ29" s="60"/>
      <c r="BA29" s="60"/>
      <c r="BB29" s="60"/>
      <c r="BC29" s="60"/>
      <c r="BD29" s="60"/>
      <c r="BE29" s="107">
        <f t="shared" ref="BE29:BE42" si="48">BE28+1</f>
        <v>20</v>
      </c>
      <c r="BF29" s="108" t="str">
        <f t="shared" si="3"/>
        <v>コークス炉ガス</v>
      </c>
      <c r="BG29" s="106">
        <f t="shared" si="4"/>
        <v>0</v>
      </c>
      <c r="BH29" s="109" t="str">
        <f t="shared" si="12"/>
        <v>コークス炉ガス</v>
      </c>
      <c r="BI29" s="110">
        <f t="shared" si="5"/>
        <v>0.85103333333333342</v>
      </c>
      <c r="BJ29" s="111" t="str">
        <f t="shared" si="6"/>
        <v>tCO2/千m3</v>
      </c>
      <c r="BK29" s="112" t="str">
        <f t="shared" si="13"/>
        <v>千m3</v>
      </c>
      <c r="BL29" s="113" t="str">
        <f t="shared" si="15"/>
        <v>m3</v>
      </c>
      <c r="BM29" s="60"/>
      <c r="BN29" s="60"/>
      <c r="BO29" s="60"/>
      <c r="BP29" s="60"/>
      <c r="BQ29" s="36"/>
      <c r="BR29" s="36"/>
      <c r="BS29" s="36"/>
      <c r="BT29" s="54">
        <f>BT26+1</f>
        <v>245</v>
      </c>
      <c r="BU29" s="36"/>
      <c r="BV29" s="36"/>
      <c r="BW29" s="36"/>
      <c r="BX29" s="36"/>
    </row>
    <row r="30" spans="2:76" ht="42.95" customHeight="1" thickBot="1" x14ac:dyDescent="0.2">
      <c r="B30" s="1692"/>
      <c r="C30" s="1692"/>
      <c r="D30" s="1909"/>
      <c r="E30" s="1909"/>
      <c r="F30" s="1910"/>
      <c r="G30" s="1911"/>
      <c r="H30" s="1911"/>
      <c r="I30" s="1911"/>
      <c r="J30" s="1912"/>
      <c r="K30" s="1913"/>
      <c r="L30" s="1914"/>
      <c r="M30" s="36"/>
      <c r="N30" s="1903"/>
      <c r="O30" s="195"/>
      <c r="P30" s="211"/>
      <c r="Q30" s="212"/>
      <c r="R30" s="200" t="str">
        <f t="shared" si="7"/>
        <v/>
      </c>
      <c r="S30" s="1927"/>
      <c r="T30" s="195"/>
      <c r="U30" s="211"/>
      <c r="V30" s="212"/>
      <c r="W30" s="201" t="str">
        <f t="shared" si="8"/>
        <v/>
      </c>
      <c r="X30" s="1908"/>
      <c r="Y30" s="36"/>
      <c r="Z30" s="223"/>
      <c r="AA30" s="224"/>
      <c r="AB30" s="36"/>
      <c r="AC30" s="77" t="str">
        <f t="shared" si="0"/>
        <v/>
      </c>
      <c r="AD30" s="77" t="str">
        <f t="shared" si="1"/>
        <v/>
      </c>
      <c r="AE30" s="78" t="str">
        <f t="shared" si="9"/>
        <v/>
      </c>
      <c r="AF30" s="78" t="str">
        <f t="shared" si="10"/>
        <v/>
      </c>
      <c r="AG30" s="78">
        <f t="shared" ref="AG30" si="49">IF(AE30="○",P30*IF(D28="低炭素電気へ切替",Z30,VLOOKUP(O30,$BH$10:$BI$42,2,))*IFERROR(VLOOKUP(Q30,$BN$10:$BO$18,2,),1),0)</f>
        <v>0</v>
      </c>
      <c r="AH30" s="78">
        <f t="shared" ref="AH30" si="50">IF(AF30="○",U30*IF(D28="低炭素電気へ切替",AA30,VLOOKUP(T30,$BH$10:$BI$42,2,))*VLOOKUP(V30,$BN$10:$BO$18,2,),0)</f>
        <v>0</v>
      </c>
      <c r="AI30" s="36"/>
      <c r="AJ30" s="99">
        <v>21</v>
      </c>
      <c r="AK30" s="1925"/>
      <c r="AL30" s="100" t="s">
        <v>189</v>
      </c>
      <c r="AM30" s="101"/>
      <c r="AN30" s="105">
        <v>3.41</v>
      </c>
      <c r="AO30" s="103" t="s">
        <v>364</v>
      </c>
      <c r="AP30" s="104">
        <v>2.6599999999999999E-2</v>
      </c>
      <c r="AQ30" s="103" t="s">
        <v>168</v>
      </c>
      <c r="AR30" s="105">
        <f t="shared" si="2"/>
        <v>0.33258866666666664</v>
      </c>
      <c r="AS30" s="106" t="s">
        <v>365</v>
      </c>
      <c r="AT30" s="60"/>
      <c r="AU30" s="87"/>
      <c r="AV30" s="60"/>
      <c r="AW30" s="60"/>
      <c r="AX30" s="60"/>
      <c r="AY30" s="60"/>
      <c r="AZ30" s="60"/>
      <c r="BA30" s="60"/>
      <c r="BB30" s="60"/>
      <c r="BC30" s="60"/>
      <c r="BD30" s="60"/>
      <c r="BE30" s="107">
        <f t="shared" si="48"/>
        <v>21</v>
      </c>
      <c r="BF30" s="108" t="str">
        <f t="shared" si="3"/>
        <v>高炉ガス</v>
      </c>
      <c r="BG30" s="106">
        <f t="shared" si="4"/>
        <v>0</v>
      </c>
      <c r="BH30" s="109" t="str">
        <f t="shared" si="12"/>
        <v>高炉ガス</v>
      </c>
      <c r="BI30" s="110">
        <f t="shared" si="5"/>
        <v>0.33258866666666664</v>
      </c>
      <c r="BJ30" s="111" t="str">
        <f t="shared" si="6"/>
        <v>tCO2/千m3</v>
      </c>
      <c r="BK30" s="112" t="str">
        <f t="shared" si="13"/>
        <v>千m3</v>
      </c>
      <c r="BL30" s="113" t="str">
        <f t="shared" si="15"/>
        <v>m3</v>
      </c>
      <c r="BM30" s="60"/>
      <c r="BN30" s="60"/>
      <c r="BO30" s="60"/>
      <c r="BP30" s="60"/>
      <c r="BQ30" s="36"/>
      <c r="BR30" s="36"/>
      <c r="BS30" s="36"/>
      <c r="BT30" s="36"/>
      <c r="BU30" s="36"/>
      <c r="BV30" s="36"/>
      <c r="BW30" s="36"/>
      <c r="BX30" s="36"/>
    </row>
    <row r="31" spans="2:76" ht="42.95" customHeight="1" x14ac:dyDescent="0.15">
      <c r="B31" s="1692">
        <v>8</v>
      </c>
      <c r="C31" s="1692" t="e">
        <f>IF(VLOOKUP(報1!$AR$3,報告書!$B$14:$IU$327,BT32)="","",VLOOKUP(VLOOKUP(報1!$AR$3,報告書!$B$14:$IU$327,BT32),自主項目!$G$14:$M$476,3,FALSE))</f>
        <v>#N/A</v>
      </c>
      <c r="D31" s="1909" t="e">
        <f>IF(VLOOKUP(報1!$AR$3,報告書!$B$14:$IU$327,BT32)="","",VLOOKUP(VLOOKUP(報1!$AR$3,報告書!$B$14:$IU$327,BT32),自主項目!$G$14:$M$476,4,FALSE))</f>
        <v>#N/A</v>
      </c>
      <c r="E31" s="1909" t="e">
        <f>IF(VLOOKUP(報1!$AR$3,報告書!$B$14:$IU$327,BT32)="","",VLOOKUP(VLOOKUP(報1!$AR$3,報告書!$B$14:$IU$327,BT32),自主項目!$G$14:$M$476,5,FALSE))</f>
        <v>#N/A</v>
      </c>
      <c r="F31" s="1910" t="e">
        <f>IF(VLOOKUP(報1!$AR$3,報告書!$B$14:$IU$327,BT32)="","",VLOOKUP(VLOOKUP(報1!$AR$3,報告書!$B$14:$IU$327,BT32),自主項目!$G$14:$M$476,6,FALSE))</f>
        <v>#N/A</v>
      </c>
      <c r="G31" s="1911"/>
      <c r="H31" s="1911"/>
      <c r="I31" s="1911"/>
      <c r="J31" s="1912"/>
      <c r="K31" s="1913" t="e">
        <f>IF(VLOOKUP(報1!$AR$3,報告書!$B$14:$IU$327,BT32)="","",VLOOKUP(VLOOKUP(報1!$AR$3,報告書!$B$14:$IU$327,BT32),自主項目!$G$14:$M$476,7,FALSE))</f>
        <v>#N/A</v>
      </c>
      <c r="L31" s="1914"/>
      <c r="M31" s="36"/>
      <c r="N31" s="1902"/>
      <c r="O31" s="216"/>
      <c r="P31" s="217"/>
      <c r="Q31" s="218"/>
      <c r="R31" s="207" t="str">
        <f t="shared" si="7"/>
        <v/>
      </c>
      <c r="S31" s="1917"/>
      <c r="T31" s="216"/>
      <c r="U31" s="217"/>
      <c r="V31" s="218"/>
      <c r="W31" s="208" t="str">
        <f t="shared" si="8"/>
        <v/>
      </c>
      <c r="X31" s="1907" t="str">
        <f>IF(AND(AE31&lt;&gt;"×",AF31&lt;&gt;"×",OR(AE31="○",AF31="○")),AG31-AH31+AG32-AH32+AG33-AH33,"")</f>
        <v/>
      </c>
      <c r="Y31" s="36"/>
      <c r="Z31" s="219"/>
      <c r="AA31" s="220"/>
      <c r="AB31" s="36"/>
      <c r="AC31" s="77" t="str">
        <f t="shared" si="0"/>
        <v/>
      </c>
      <c r="AD31" s="77" t="str">
        <f t="shared" si="1"/>
        <v/>
      </c>
      <c r="AE31" s="78" t="str">
        <f t="shared" si="9"/>
        <v/>
      </c>
      <c r="AF31" s="78" t="str">
        <f t="shared" si="10"/>
        <v/>
      </c>
      <c r="AG31" s="78">
        <f t="shared" ref="AG31" si="51">IF(AE31="○",P31*IF(D31="低炭素電気へ切替",Z31,VLOOKUP(O31,$BH$10:$BI$42,2,))*IFERROR(VLOOKUP(Q31,$BN$10:$BO$18,2,),1),0)</f>
        <v>0</v>
      </c>
      <c r="AH31" s="78">
        <f t="shared" ref="AH31" si="52">IF(AF31="○",U31*IF(D31="低炭素電気へ切替",AA31,VLOOKUP(T31,$BH$10:$BI$42,2,))*VLOOKUP(V31,$BN$10:$BO$18,2,),0)</f>
        <v>0</v>
      </c>
      <c r="AI31" s="36"/>
      <c r="AJ31" s="99">
        <v>22</v>
      </c>
      <c r="AK31" s="1925"/>
      <c r="AL31" s="100" t="s">
        <v>190</v>
      </c>
      <c r="AM31" s="101"/>
      <c r="AN31" s="105">
        <v>8.41</v>
      </c>
      <c r="AO31" s="103" t="s">
        <v>364</v>
      </c>
      <c r="AP31" s="104">
        <v>3.8399999999999997E-2</v>
      </c>
      <c r="AQ31" s="103" t="s">
        <v>168</v>
      </c>
      <c r="AR31" s="105">
        <f t="shared" si="2"/>
        <v>1.1841279999999998</v>
      </c>
      <c r="AS31" s="106" t="s">
        <v>365</v>
      </c>
      <c r="AT31" s="60"/>
      <c r="AU31" s="87"/>
      <c r="AV31" s="60"/>
      <c r="AW31" s="60"/>
      <c r="AX31" s="60"/>
      <c r="AY31" s="60"/>
      <c r="AZ31" s="60"/>
      <c r="BA31" s="60"/>
      <c r="BB31" s="60"/>
      <c r="BC31" s="60"/>
      <c r="BD31" s="60"/>
      <c r="BE31" s="107">
        <f t="shared" si="48"/>
        <v>22</v>
      </c>
      <c r="BF31" s="108" t="str">
        <f t="shared" si="3"/>
        <v>転炉ガス</v>
      </c>
      <c r="BG31" s="106">
        <f t="shared" si="4"/>
        <v>0</v>
      </c>
      <c r="BH31" s="109" t="str">
        <f t="shared" si="12"/>
        <v>転炉ガス</v>
      </c>
      <c r="BI31" s="110">
        <f t="shared" si="5"/>
        <v>1.1841279999999998</v>
      </c>
      <c r="BJ31" s="111" t="str">
        <f t="shared" si="6"/>
        <v>tCO2/千m3</v>
      </c>
      <c r="BK31" s="112" t="str">
        <f t="shared" si="13"/>
        <v>千m3</v>
      </c>
      <c r="BL31" s="113" t="str">
        <f t="shared" si="15"/>
        <v>m3</v>
      </c>
      <c r="BM31" s="60"/>
      <c r="BN31" s="60"/>
      <c r="BO31" s="60"/>
      <c r="BP31" s="60"/>
      <c r="BQ31" s="36"/>
      <c r="BR31" s="36"/>
      <c r="BS31" s="36"/>
      <c r="BT31" s="36"/>
      <c r="BU31" s="36"/>
      <c r="BV31" s="36"/>
      <c r="BW31" s="36"/>
      <c r="BX31" s="36"/>
    </row>
    <row r="32" spans="2:76" ht="42.95" customHeight="1" x14ac:dyDescent="0.15">
      <c r="B32" s="1692"/>
      <c r="C32" s="1692"/>
      <c r="D32" s="1909"/>
      <c r="E32" s="1909"/>
      <c r="F32" s="1910"/>
      <c r="G32" s="1911"/>
      <c r="H32" s="1911"/>
      <c r="I32" s="1911"/>
      <c r="J32" s="1912"/>
      <c r="K32" s="1913"/>
      <c r="L32" s="1914"/>
      <c r="M32" s="36"/>
      <c r="N32" s="1902"/>
      <c r="O32" s="195"/>
      <c r="P32" s="211"/>
      <c r="Q32" s="212"/>
      <c r="R32" s="200" t="str">
        <f t="shared" si="7"/>
        <v/>
      </c>
      <c r="S32" s="1916"/>
      <c r="T32" s="195"/>
      <c r="U32" s="211"/>
      <c r="V32" s="212"/>
      <c r="W32" s="201" t="str">
        <f t="shared" si="8"/>
        <v/>
      </c>
      <c r="X32" s="1907"/>
      <c r="Y32" s="36"/>
      <c r="Z32" s="221"/>
      <c r="AA32" s="222"/>
      <c r="AB32" s="36"/>
      <c r="AC32" s="77" t="str">
        <f t="shared" si="0"/>
        <v/>
      </c>
      <c r="AD32" s="77" t="str">
        <f t="shared" si="1"/>
        <v/>
      </c>
      <c r="AE32" s="78" t="str">
        <f t="shared" si="9"/>
        <v/>
      </c>
      <c r="AF32" s="78" t="str">
        <f t="shared" si="10"/>
        <v/>
      </c>
      <c r="AG32" s="78">
        <f t="shared" ref="AG32" si="53">IF(AE32="○",P32*IF(D31="低炭素電気へ切替",Z32,VLOOKUP(O32,$BH$10:$BI$42,2,))*IFERROR(VLOOKUP(Q32,$BN$10:$BO$18,2,),1),0)</f>
        <v>0</v>
      </c>
      <c r="AH32" s="78">
        <f t="shared" ref="AH32" si="54">IF(AF32="○",U32*IF(D31="低炭素電気へ切替",AA32,VLOOKUP(T32,$BH$10:$BI$42,2,))*VLOOKUP(V32,$BN$10:$BO$18,2,),0)</f>
        <v>0</v>
      </c>
      <c r="AI32" s="36"/>
      <c r="AJ32" s="99">
        <v>23</v>
      </c>
      <c r="AK32" s="1925"/>
      <c r="AL32" s="1933" t="s">
        <v>369</v>
      </c>
      <c r="AM32" s="1934"/>
      <c r="AN32" s="102">
        <v>45</v>
      </c>
      <c r="AO32" s="103" t="s">
        <v>364</v>
      </c>
      <c r="AP32" s="104">
        <v>1.3899999999999999E-2</v>
      </c>
      <c r="AQ32" s="103" t="s">
        <v>168</v>
      </c>
      <c r="AR32" s="128">
        <f t="shared" si="2"/>
        <v>2.2934999999999999</v>
      </c>
      <c r="AS32" s="129" t="s">
        <v>365</v>
      </c>
      <c r="AT32" s="60"/>
      <c r="AU32" s="87"/>
      <c r="AV32" s="127"/>
      <c r="AW32" s="60"/>
      <c r="AX32" s="60"/>
      <c r="AY32" s="60"/>
      <c r="AZ32" s="60"/>
      <c r="BA32" s="60"/>
      <c r="BB32" s="60"/>
      <c r="BC32" s="60"/>
      <c r="BD32" s="60"/>
      <c r="BE32" s="107">
        <f t="shared" si="48"/>
        <v>23</v>
      </c>
      <c r="BF32" s="108" t="str">
        <f t="shared" si="3"/>
        <v>都市ガス</v>
      </c>
      <c r="BG32" s="106">
        <f t="shared" si="4"/>
        <v>0</v>
      </c>
      <c r="BH32" s="109" t="str">
        <f t="shared" si="12"/>
        <v>都市ガス</v>
      </c>
      <c r="BI32" s="110">
        <f t="shared" si="5"/>
        <v>2.2934999999999999</v>
      </c>
      <c r="BJ32" s="111" t="str">
        <f t="shared" si="6"/>
        <v>tCO2/千m3</v>
      </c>
      <c r="BK32" s="112" t="str">
        <f t="shared" si="13"/>
        <v>千m3</v>
      </c>
      <c r="BL32" s="113" t="str">
        <f t="shared" si="15"/>
        <v>m3</v>
      </c>
      <c r="BM32" s="60"/>
      <c r="BN32" s="60"/>
      <c r="BO32" s="60"/>
      <c r="BP32" s="60"/>
      <c r="BQ32" s="36"/>
      <c r="BR32" s="36"/>
      <c r="BS32" s="36"/>
      <c r="BT32" s="54">
        <f>BT29+1</f>
        <v>246</v>
      </c>
      <c r="BU32" s="36"/>
      <c r="BV32" s="36"/>
      <c r="BW32" s="36"/>
      <c r="BX32" s="36"/>
    </row>
    <row r="33" spans="2:76" ht="42.95" customHeight="1" thickBot="1" x14ac:dyDescent="0.2">
      <c r="B33" s="1692"/>
      <c r="C33" s="1692"/>
      <c r="D33" s="1909"/>
      <c r="E33" s="1909"/>
      <c r="F33" s="1910"/>
      <c r="G33" s="1911"/>
      <c r="H33" s="1911"/>
      <c r="I33" s="1911"/>
      <c r="J33" s="1912"/>
      <c r="K33" s="1913"/>
      <c r="L33" s="1914"/>
      <c r="M33" s="36"/>
      <c r="N33" s="1902"/>
      <c r="O33" s="213"/>
      <c r="P33" s="214"/>
      <c r="Q33" s="215"/>
      <c r="R33" s="205" t="str">
        <f t="shared" si="7"/>
        <v/>
      </c>
      <c r="S33" s="1916"/>
      <c r="T33" s="213"/>
      <c r="U33" s="214"/>
      <c r="V33" s="215"/>
      <c r="W33" s="206" t="str">
        <f t="shared" si="8"/>
        <v/>
      </c>
      <c r="X33" s="1907"/>
      <c r="Y33" s="36"/>
      <c r="Z33" s="223"/>
      <c r="AA33" s="224"/>
      <c r="AB33" s="36"/>
      <c r="AC33" s="77" t="str">
        <f t="shared" si="0"/>
        <v/>
      </c>
      <c r="AD33" s="77" t="str">
        <f t="shared" si="1"/>
        <v/>
      </c>
      <c r="AE33" s="78" t="str">
        <f t="shared" si="9"/>
        <v/>
      </c>
      <c r="AF33" s="78" t="str">
        <f t="shared" si="10"/>
        <v/>
      </c>
      <c r="AG33" s="78">
        <f t="shared" ref="AG33" si="55">IF(AE33="○",P33*IF(D31="低炭素電気へ切替",Z33,VLOOKUP(O33,$BH$10:$BI$42,2,))*IFERROR(VLOOKUP(Q33,$BN$10:$BO$18,2,),1),0)</f>
        <v>0</v>
      </c>
      <c r="AH33" s="78">
        <f t="shared" ref="AH33" si="56">IF(AF33="○",U33*IF(D31="低炭素電気へ切替",AA33,VLOOKUP(T33,$BH$10:$BI$42,2,))*VLOOKUP(V33,$BN$10:$BO$18,2,),0)</f>
        <v>0</v>
      </c>
      <c r="AI33" s="36"/>
      <c r="AJ33" s="99">
        <v>31</v>
      </c>
      <c r="AK33" s="1925"/>
      <c r="AL33" s="130" t="s">
        <v>370</v>
      </c>
      <c r="AM33" s="131"/>
      <c r="AN33" s="132"/>
      <c r="AO33" s="133"/>
      <c r="AP33" s="132"/>
      <c r="AQ33" s="114" t="s">
        <v>168</v>
      </c>
      <c r="AR33" s="105">
        <f t="shared" si="2"/>
        <v>0</v>
      </c>
      <c r="AS33" s="134"/>
      <c r="AT33" s="61" t="s">
        <v>371</v>
      </c>
      <c r="AU33" s="135" t="s">
        <v>372</v>
      </c>
      <c r="AV33" s="136"/>
      <c r="AW33" s="137"/>
      <c r="AX33" s="137"/>
      <c r="AY33" s="137"/>
      <c r="AZ33" s="137"/>
      <c r="BA33" s="137"/>
      <c r="BB33" s="137"/>
      <c r="BC33" s="138"/>
      <c r="BD33" s="60"/>
      <c r="BE33" s="107">
        <f t="shared" si="48"/>
        <v>24</v>
      </c>
      <c r="BF33" s="108" t="str">
        <f t="shared" si="3"/>
        <v>産業用蒸気</v>
      </c>
      <c r="BG33" s="106">
        <f t="shared" si="4"/>
        <v>0</v>
      </c>
      <c r="BH33" s="109" t="str">
        <f t="shared" si="12"/>
        <v>産業用蒸気</v>
      </c>
      <c r="BI33" s="110">
        <f t="shared" si="5"/>
        <v>0.06</v>
      </c>
      <c r="BJ33" s="111" t="str">
        <f t="shared" si="6"/>
        <v>tCO2/GJ</v>
      </c>
      <c r="BK33" s="112" t="str">
        <f t="shared" si="13"/>
        <v>GJ</v>
      </c>
      <c r="BL33" s="113" t="str">
        <f t="shared" si="15"/>
        <v/>
      </c>
      <c r="BM33" s="60"/>
      <c r="BN33" s="60"/>
      <c r="BO33" s="60"/>
      <c r="BP33" s="60"/>
      <c r="BQ33" s="36"/>
      <c r="BR33" s="36"/>
      <c r="BS33" s="36"/>
      <c r="BT33" s="36"/>
      <c r="BU33" s="36"/>
      <c r="BV33" s="36"/>
      <c r="BW33" s="36"/>
      <c r="BX33" s="36"/>
    </row>
    <row r="34" spans="2:76" ht="42.95" customHeight="1" x14ac:dyDescent="0.15">
      <c r="B34" s="1692">
        <v>9</v>
      </c>
      <c r="C34" s="1692" t="e">
        <f>IF(VLOOKUP(報1!$AR$3,報告書!$B$14:$IU$327,BT35)="","",VLOOKUP(VLOOKUP(報1!$AR$3,報告書!$B$14:$IU$327,BT35),自主項目!$G$14:$M$476,3,FALSE))</f>
        <v>#N/A</v>
      </c>
      <c r="D34" s="1909" t="e">
        <f>IF(VLOOKUP(報1!$AR$3,報告書!$B$14:$IU$327,BT35)="","",VLOOKUP(VLOOKUP(報1!$AR$3,報告書!$B$14:$IU$327,BT35),自主項目!$G$14:$M$476,4,FALSE))</f>
        <v>#N/A</v>
      </c>
      <c r="E34" s="1909" t="e">
        <f>IF(VLOOKUP(報1!$AR$3,報告書!$B$14:$IU$327,BT35)="","",VLOOKUP(VLOOKUP(報1!$AR$3,報告書!$B$14:$IU$327,BT35),自主項目!$G$14:$M$476,5,FALSE))</f>
        <v>#N/A</v>
      </c>
      <c r="F34" s="1910" t="e">
        <f>IF(VLOOKUP(報1!$AR$3,報告書!$B$14:$IU$327,BT35)="","",VLOOKUP(VLOOKUP(報1!$AR$3,報告書!$B$14:$IU$327,BT35),自主項目!$G$14:$M$476,6,FALSE))</f>
        <v>#N/A</v>
      </c>
      <c r="G34" s="1911"/>
      <c r="H34" s="1911"/>
      <c r="I34" s="1911"/>
      <c r="J34" s="1912"/>
      <c r="K34" s="1913" t="e">
        <f>IF(VLOOKUP(報1!$AR$3,報告書!$B$14:$IU$327,BT35)="","",VLOOKUP(VLOOKUP(報1!$AR$3,報告書!$B$14:$IU$327,BT35),自主項目!$G$14:$M$476,7,FALSE))</f>
        <v>#N/A</v>
      </c>
      <c r="L34" s="1914"/>
      <c r="M34" s="36"/>
      <c r="N34" s="1901"/>
      <c r="O34" s="195"/>
      <c r="P34" s="211"/>
      <c r="Q34" s="212"/>
      <c r="R34" s="200" t="str">
        <f t="shared" si="7"/>
        <v/>
      </c>
      <c r="S34" s="1915"/>
      <c r="T34" s="195"/>
      <c r="U34" s="211"/>
      <c r="V34" s="212"/>
      <c r="W34" s="201" t="str">
        <f t="shared" si="8"/>
        <v/>
      </c>
      <c r="X34" s="1906" t="str">
        <f>IF(AND(AE34&lt;&gt;"×",AF34&lt;&gt;"×",OR(AE34="○",AF34="○")),AG34-AH34+AG35-AH35+AG36-AH36,"")</f>
        <v/>
      </c>
      <c r="Y34" s="36"/>
      <c r="Z34" s="219"/>
      <c r="AA34" s="220"/>
      <c r="AB34" s="36"/>
      <c r="AC34" s="77" t="str">
        <f t="shared" si="0"/>
        <v/>
      </c>
      <c r="AD34" s="77" t="str">
        <f t="shared" si="1"/>
        <v/>
      </c>
      <c r="AE34" s="78" t="str">
        <f t="shared" si="9"/>
        <v/>
      </c>
      <c r="AF34" s="78" t="str">
        <f t="shared" si="10"/>
        <v/>
      </c>
      <c r="AG34" s="78">
        <f t="shared" ref="AG34" si="57">IF(AE34="○",P34*IF(D34="低炭素電気へ切替",Z34,VLOOKUP(O34,$BH$10:$BI$42,2,))*IFERROR(VLOOKUP(Q34,$BN$10:$BO$18,2,),1),0)</f>
        <v>0</v>
      </c>
      <c r="AH34" s="78">
        <f t="shared" ref="AH34" si="58">IF(AF34="○",U34*IF(D34="低炭素電気へ切替",AA34,VLOOKUP(T34,$BH$10:$BI$42,2,))*VLOOKUP(V34,$BN$10:$BO$18,2,),0)</f>
        <v>0</v>
      </c>
      <c r="AI34" s="36"/>
      <c r="AJ34" s="99">
        <v>32</v>
      </c>
      <c r="AK34" s="1925"/>
      <c r="AL34" s="139" t="s">
        <v>373</v>
      </c>
      <c r="AM34" s="131"/>
      <c r="AN34" s="132"/>
      <c r="AO34" s="133"/>
      <c r="AP34" s="132"/>
      <c r="AQ34" s="114" t="s">
        <v>168</v>
      </c>
      <c r="AR34" s="105">
        <f t="shared" si="2"/>
        <v>0</v>
      </c>
      <c r="AS34" s="134"/>
      <c r="AT34" s="60"/>
      <c r="AU34" s="140"/>
      <c r="AV34" s="126" t="s">
        <v>191</v>
      </c>
      <c r="AW34" s="100">
        <v>1</v>
      </c>
      <c r="AX34" s="103" t="s">
        <v>374</v>
      </c>
      <c r="AY34" s="100">
        <v>0.02</v>
      </c>
      <c r="AZ34" s="114" t="s">
        <v>168</v>
      </c>
      <c r="BA34" s="141">
        <f>AW34*AY34*44/12</f>
        <v>7.3333333333333334E-2</v>
      </c>
      <c r="BB34" s="106" t="s">
        <v>375</v>
      </c>
      <c r="BC34" s="142"/>
      <c r="BD34" s="60"/>
      <c r="BE34" s="107">
        <f t="shared" si="48"/>
        <v>25</v>
      </c>
      <c r="BF34" s="108" t="str">
        <f t="shared" si="3"/>
        <v>産業用以外の蒸気</v>
      </c>
      <c r="BG34" s="106">
        <f t="shared" si="4"/>
        <v>0</v>
      </c>
      <c r="BH34" s="109" t="str">
        <f t="shared" si="12"/>
        <v>産業用以外の蒸気</v>
      </c>
      <c r="BI34" s="110">
        <f t="shared" si="5"/>
        <v>5.7000000000000002E-2</v>
      </c>
      <c r="BJ34" s="111" t="str">
        <f t="shared" si="6"/>
        <v>tCO2/GJ</v>
      </c>
      <c r="BK34" s="112" t="str">
        <f t="shared" si="13"/>
        <v>GJ</v>
      </c>
      <c r="BL34" s="113" t="str">
        <f t="shared" si="15"/>
        <v/>
      </c>
      <c r="BM34" s="60"/>
      <c r="BN34" s="60"/>
      <c r="BO34" s="60"/>
      <c r="BP34" s="60"/>
      <c r="BQ34" s="36"/>
      <c r="BR34" s="36"/>
      <c r="BS34" s="36"/>
      <c r="BT34" s="36"/>
      <c r="BU34" s="36"/>
      <c r="BV34" s="36"/>
      <c r="BW34" s="36"/>
      <c r="BX34" s="36"/>
    </row>
    <row r="35" spans="2:76" ht="42.95" customHeight="1" x14ac:dyDescent="0.15">
      <c r="B35" s="1692"/>
      <c r="C35" s="1692"/>
      <c r="D35" s="1909"/>
      <c r="E35" s="1909"/>
      <c r="F35" s="1910"/>
      <c r="G35" s="1911"/>
      <c r="H35" s="1911"/>
      <c r="I35" s="1911"/>
      <c r="J35" s="1912"/>
      <c r="K35" s="1913"/>
      <c r="L35" s="1914"/>
      <c r="M35" s="36"/>
      <c r="N35" s="1902"/>
      <c r="O35" s="195"/>
      <c r="P35" s="211"/>
      <c r="Q35" s="212"/>
      <c r="R35" s="200" t="str">
        <f t="shared" si="7"/>
        <v/>
      </c>
      <c r="S35" s="1916"/>
      <c r="T35" s="195"/>
      <c r="U35" s="211"/>
      <c r="V35" s="212"/>
      <c r="W35" s="201" t="str">
        <f t="shared" si="8"/>
        <v/>
      </c>
      <c r="X35" s="1907"/>
      <c r="Y35" s="36"/>
      <c r="Z35" s="221"/>
      <c r="AA35" s="222"/>
      <c r="AB35" s="36"/>
      <c r="AC35" s="77" t="str">
        <f t="shared" si="0"/>
        <v/>
      </c>
      <c r="AD35" s="77" t="str">
        <f t="shared" si="1"/>
        <v/>
      </c>
      <c r="AE35" s="78" t="str">
        <f t="shared" si="9"/>
        <v/>
      </c>
      <c r="AF35" s="78" t="str">
        <f t="shared" si="10"/>
        <v/>
      </c>
      <c r="AG35" s="78">
        <f t="shared" ref="AG35" si="59">IF(AE35="○",P35*IF(D34="低炭素電気へ切替",Z35,VLOOKUP(O35,$BH$10:$BI$42,2,))*IFERROR(VLOOKUP(Q35,$BN$10:$BO$18,2,),1),0)</f>
        <v>0</v>
      </c>
      <c r="AH35" s="78">
        <f t="shared" ref="AH35" si="60">IF(AF35="○",U35*IF(D34="低炭素電気へ切替",AA35,VLOOKUP(T35,$BH$10:$BI$42,2,))*VLOOKUP(V35,$BN$10:$BO$18,2,),0)</f>
        <v>0</v>
      </c>
      <c r="AI35" s="36"/>
      <c r="AJ35" s="99">
        <v>33</v>
      </c>
      <c r="AK35" s="1926"/>
      <c r="AL35" s="143" t="s">
        <v>376</v>
      </c>
      <c r="AM35" s="131"/>
      <c r="AN35" s="132"/>
      <c r="AO35" s="133"/>
      <c r="AP35" s="144"/>
      <c r="AQ35" s="145" t="s">
        <v>168</v>
      </c>
      <c r="AR35" s="105">
        <f t="shared" si="2"/>
        <v>0</v>
      </c>
      <c r="AS35" s="134"/>
      <c r="AT35" s="60"/>
      <c r="AU35" s="146"/>
      <c r="AV35" s="147"/>
      <c r="AW35" s="148"/>
      <c r="AX35" s="148"/>
      <c r="AY35" s="148"/>
      <c r="AZ35" s="148"/>
      <c r="BA35" s="148"/>
      <c r="BB35" s="148"/>
      <c r="BC35" s="81"/>
      <c r="BD35" s="60"/>
      <c r="BE35" s="107">
        <f t="shared" si="48"/>
        <v>26</v>
      </c>
      <c r="BF35" s="108" t="str">
        <f t="shared" si="3"/>
        <v>温水</v>
      </c>
      <c r="BG35" s="106">
        <f t="shared" si="4"/>
        <v>0</v>
      </c>
      <c r="BH35" s="109" t="str">
        <f t="shared" si="12"/>
        <v>温水</v>
      </c>
      <c r="BI35" s="110">
        <f t="shared" si="5"/>
        <v>5.7000000000000002E-2</v>
      </c>
      <c r="BJ35" s="111" t="str">
        <f t="shared" si="6"/>
        <v>tCO2/GJ</v>
      </c>
      <c r="BK35" s="112" t="str">
        <f t="shared" si="13"/>
        <v>GJ</v>
      </c>
      <c r="BL35" s="113" t="str">
        <f t="shared" si="15"/>
        <v/>
      </c>
      <c r="BM35" s="60"/>
      <c r="BN35" s="60"/>
      <c r="BO35" s="60"/>
      <c r="BP35" s="60"/>
      <c r="BQ35" s="36"/>
      <c r="BR35" s="36"/>
      <c r="BS35" s="36"/>
      <c r="BT35" s="54">
        <f>BT32+1</f>
        <v>247</v>
      </c>
      <c r="BU35" s="36"/>
      <c r="BV35" s="36"/>
      <c r="BW35" s="36"/>
      <c r="BX35" s="36"/>
    </row>
    <row r="36" spans="2:76" ht="42.95" customHeight="1" thickBot="1" x14ac:dyDescent="0.2">
      <c r="B36" s="1692"/>
      <c r="C36" s="1692"/>
      <c r="D36" s="1909"/>
      <c r="E36" s="1909"/>
      <c r="F36" s="1910"/>
      <c r="G36" s="1911"/>
      <c r="H36" s="1911"/>
      <c r="I36" s="1911"/>
      <c r="J36" s="1912"/>
      <c r="K36" s="1913"/>
      <c r="L36" s="1914"/>
      <c r="M36" s="36"/>
      <c r="N36" s="1903"/>
      <c r="O36" s="195"/>
      <c r="P36" s="211"/>
      <c r="Q36" s="212"/>
      <c r="R36" s="200" t="str">
        <f t="shared" si="7"/>
        <v/>
      </c>
      <c r="S36" s="1927"/>
      <c r="T36" s="195"/>
      <c r="U36" s="211"/>
      <c r="V36" s="212"/>
      <c r="W36" s="201" t="str">
        <f t="shared" si="8"/>
        <v/>
      </c>
      <c r="X36" s="1908"/>
      <c r="Y36" s="36"/>
      <c r="Z36" s="223"/>
      <c r="AA36" s="224"/>
      <c r="AB36" s="36"/>
      <c r="AC36" s="77" t="str">
        <f t="shared" si="0"/>
        <v/>
      </c>
      <c r="AD36" s="77" t="str">
        <f t="shared" si="1"/>
        <v/>
      </c>
      <c r="AE36" s="78" t="str">
        <f t="shared" si="9"/>
        <v/>
      </c>
      <c r="AF36" s="78" t="str">
        <f t="shared" si="10"/>
        <v/>
      </c>
      <c r="AG36" s="78">
        <f t="shared" ref="AG36" si="61">IF(AE36="○",P36*IF(D34="低炭素電気へ切替",Z36,VLOOKUP(O36,$BH$10:$BI$42,2,))*IFERROR(VLOOKUP(Q36,$BN$10:$BO$18,2,),1),0)</f>
        <v>0</v>
      </c>
      <c r="AH36" s="78">
        <f t="shared" ref="AH36" si="62">IF(AF36="○",U36*IF(D34="低炭素電気へ切替",AA36,VLOOKUP(T36,$BH$10:$BI$42,2,))*VLOOKUP(V36,$BN$10:$BO$18,2,),0)</f>
        <v>0</v>
      </c>
      <c r="AI36" s="36"/>
      <c r="AJ36" s="99">
        <v>24</v>
      </c>
      <c r="AK36" s="1935" t="s">
        <v>192</v>
      </c>
      <c r="AL36" s="100" t="s">
        <v>193</v>
      </c>
      <c r="AM36" s="101"/>
      <c r="AN36" s="105">
        <v>1.02</v>
      </c>
      <c r="AO36" s="103" t="s">
        <v>194</v>
      </c>
      <c r="AP36" s="149"/>
      <c r="AQ36" s="103"/>
      <c r="AR36" s="150">
        <v>0.06</v>
      </c>
      <c r="AS36" s="106" t="s">
        <v>375</v>
      </c>
      <c r="AT36" s="60"/>
      <c r="AU36" s="87"/>
      <c r="AV36" s="60"/>
      <c r="AW36" s="60"/>
      <c r="AX36" s="60"/>
      <c r="AY36" s="60"/>
      <c r="AZ36" s="60"/>
      <c r="BA36" s="60"/>
      <c r="BB36" s="60"/>
      <c r="BC36" s="60"/>
      <c r="BD36" s="60"/>
      <c r="BE36" s="107">
        <f t="shared" si="48"/>
        <v>27</v>
      </c>
      <c r="BF36" s="108" t="str">
        <f t="shared" si="3"/>
        <v>冷水</v>
      </c>
      <c r="BG36" s="106">
        <f t="shared" si="4"/>
        <v>0</v>
      </c>
      <c r="BH36" s="109" t="str">
        <f t="shared" si="12"/>
        <v>冷水</v>
      </c>
      <c r="BI36" s="110">
        <f t="shared" si="5"/>
        <v>5.7000000000000002E-2</v>
      </c>
      <c r="BJ36" s="111" t="str">
        <f t="shared" si="6"/>
        <v>tCO2/GJ</v>
      </c>
      <c r="BK36" s="112" t="str">
        <f t="shared" si="13"/>
        <v>GJ</v>
      </c>
      <c r="BL36" s="113" t="str">
        <f t="shared" si="15"/>
        <v/>
      </c>
      <c r="BM36" s="60"/>
      <c r="BN36" s="60"/>
      <c r="BO36" s="60"/>
      <c r="BP36" s="60"/>
      <c r="BQ36" s="36"/>
      <c r="BR36" s="36"/>
      <c r="BS36" s="36"/>
      <c r="BT36" s="36"/>
      <c r="BU36" s="36"/>
      <c r="BV36" s="36"/>
      <c r="BW36" s="36"/>
      <c r="BX36" s="36"/>
    </row>
    <row r="37" spans="2:76" ht="42.95" customHeight="1" x14ac:dyDescent="0.15">
      <c r="B37" s="1692">
        <v>10</v>
      </c>
      <c r="C37" s="1692" t="e">
        <f>IF(VLOOKUP(報1!$AR$3,報告書!$B$14:$IU$327,BT38)="","",VLOOKUP(VLOOKUP(報1!$AR$3,報告書!$B$14:$IU$327,BT38),自主項目!$G$14:$M$476,3,FALSE))</f>
        <v>#N/A</v>
      </c>
      <c r="D37" s="1909" t="e">
        <f>IF(VLOOKUP(報1!$AR$3,報告書!$B$14:$IU$327,BT38)="","",VLOOKUP(VLOOKUP(報1!$AR$3,報告書!$B$14:$IU$327,BT38),自主項目!$G$14:$M$476,4,FALSE))</f>
        <v>#N/A</v>
      </c>
      <c r="E37" s="1909" t="e">
        <f>IF(VLOOKUP(報1!$AR$3,報告書!$B$14:$IU$327,BT38)="","",VLOOKUP(VLOOKUP(報1!$AR$3,報告書!$B$14:$IU$327,BT38),自主項目!$G$14:$M$476,5,FALSE))</f>
        <v>#N/A</v>
      </c>
      <c r="F37" s="1910" t="e">
        <f>IF(VLOOKUP(報1!$AR$3,報告書!$B$14:$IU$327,BT38)="","",VLOOKUP(VLOOKUP(報1!$AR$3,報告書!$B$14:$IU$327,BT38),自主項目!$G$14:$M$476,6,FALSE))</f>
        <v>#N/A</v>
      </c>
      <c r="G37" s="1911"/>
      <c r="H37" s="1911"/>
      <c r="I37" s="1911"/>
      <c r="J37" s="1912"/>
      <c r="K37" s="1913" t="e">
        <f>IF(VLOOKUP(報1!$AR$3,報告書!$B$14:$IU$327,BT38)="","",VLOOKUP(VLOOKUP(報1!$AR$3,報告書!$B$14:$IU$327,BT38),自主項目!$G$14:$M$476,7,FALSE))</f>
        <v>#N/A</v>
      </c>
      <c r="L37" s="1914"/>
      <c r="M37" s="36"/>
      <c r="N37" s="1902"/>
      <c r="O37" s="216"/>
      <c r="P37" s="217"/>
      <c r="Q37" s="218"/>
      <c r="R37" s="207" t="str">
        <f t="shared" si="7"/>
        <v/>
      </c>
      <c r="S37" s="1917"/>
      <c r="T37" s="216"/>
      <c r="U37" s="217"/>
      <c r="V37" s="218"/>
      <c r="W37" s="208" t="str">
        <f t="shared" si="8"/>
        <v/>
      </c>
      <c r="X37" s="1907" t="str">
        <f>IF(AND(AE37&lt;&gt;"×",AF37&lt;&gt;"×",OR(AE37="○",AF37="○")),AG37-AH37+AG38-AH38+AG39-AH39,"")</f>
        <v/>
      </c>
      <c r="Y37" s="36"/>
      <c r="Z37" s="219"/>
      <c r="AA37" s="220"/>
      <c r="AB37" s="36"/>
      <c r="AC37" s="77" t="str">
        <f t="shared" si="0"/>
        <v/>
      </c>
      <c r="AD37" s="77" t="str">
        <f t="shared" si="1"/>
        <v/>
      </c>
      <c r="AE37" s="78" t="str">
        <f t="shared" si="9"/>
        <v/>
      </c>
      <c r="AF37" s="78" t="str">
        <f t="shared" si="10"/>
        <v/>
      </c>
      <c r="AG37" s="78">
        <f t="shared" ref="AG37" si="63">IF(AE37="○",P37*IF(D37="低炭素電気へ切替",Z37,VLOOKUP(O37,$BH$10:$BI$42,2,))*IFERROR(VLOOKUP(Q37,$BN$10:$BO$18,2,),1),0)</f>
        <v>0</v>
      </c>
      <c r="AH37" s="78">
        <f t="shared" ref="AH37" si="64">IF(AF37="○",U37*IF(D37="低炭素電気へ切替",AA37,VLOOKUP(T37,$BH$10:$BI$42,2,))*VLOOKUP(V37,$BN$10:$BO$18,2,),0)</f>
        <v>0</v>
      </c>
      <c r="AI37" s="36"/>
      <c r="AJ37" s="99">
        <v>25</v>
      </c>
      <c r="AK37" s="1925"/>
      <c r="AL37" s="100" t="s">
        <v>195</v>
      </c>
      <c r="AM37" s="101"/>
      <c r="AN37" s="105">
        <v>1.36</v>
      </c>
      <c r="AO37" s="103" t="s">
        <v>194</v>
      </c>
      <c r="AP37" s="149"/>
      <c r="AQ37" s="103"/>
      <c r="AR37" s="150">
        <v>5.7000000000000002E-2</v>
      </c>
      <c r="AS37" s="106" t="s">
        <v>375</v>
      </c>
      <c r="AT37" s="60"/>
      <c r="AU37" s="87"/>
      <c r="AV37" s="60"/>
      <c r="AW37" s="60"/>
      <c r="AX37" s="60"/>
      <c r="AY37" s="60"/>
      <c r="AZ37" s="60"/>
      <c r="BA37" s="60"/>
      <c r="BB37" s="60"/>
      <c r="BC37" s="60"/>
      <c r="BD37" s="60"/>
      <c r="BE37" s="107">
        <f t="shared" si="48"/>
        <v>28</v>
      </c>
      <c r="BF37" s="108" t="str">
        <f t="shared" si="3"/>
        <v>一般電気事業者</v>
      </c>
      <c r="BG37" s="106" t="str">
        <f t="shared" si="4"/>
        <v>昼間買電</v>
      </c>
      <c r="BH37" s="109" t="str">
        <f t="shared" si="12"/>
        <v>昼間買電</v>
      </c>
      <c r="BI37" s="110">
        <f t="shared" si="5"/>
        <v>0.45300000000000001</v>
      </c>
      <c r="BJ37" s="111" t="str">
        <f t="shared" si="6"/>
        <v>tCO2/千ｋWh</v>
      </c>
      <c r="BK37" s="112" t="str">
        <f t="shared" si="13"/>
        <v>千ｋWh</v>
      </c>
      <c r="BL37" s="113" t="str">
        <f t="shared" si="15"/>
        <v>ｋWh</v>
      </c>
      <c r="BM37" s="60"/>
      <c r="BN37" s="60"/>
      <c r="BO37" s="60"/>
      <c r="BP37" s="60"/>
      <c r="BQ37" s="36"/>
      <c r="BR37" s="36"/>
      <c r="BS37" s="36"/>
      <c r="BT37" s="36"/>
      <c r="BU37" s="36"/>
      <c r="BV37" s="36"/>
      <c r="BW37" s="36"/>
      <c r="BX37" s="36"/>
    </row>
    <row r="38" spans="2:76" ht="42.95" customHeight="1" x14ac:dyDescent="0.15">
      <c r="B38" s="1692"/>
      <c r="C38" s="1692"/>
      <c r="D38" s="1909"/>
      <c r="E38" s="1909"/>
      <c r="F38" s="1910"/>
      <c r="G38" s="1911"/>
      <c r="H38" s="1911"/>
      <c r="I38" s="1911"/>
      <c r="J38" s="1912"/>
      <c r="K38" s="1913"/>
      <c r="L38" s="1914"/>
      <c r="M38" s="36"/>
      <c r="N38" s="1902"/>
      <c r="O38" s="195"/>
      <c r="P38" s="211"/>
      <c r="Q38" s="212"/>
      <c r="R38" s="200" t="str">
        <f t="shared" si="7"/>
        <v/>
      </c>
      <c r="S38" s="1916"/>
      <c r="T38" s="195"/>
      <c r="U38" s="211"/>
      <c r="V38" s="212"/>
      <c r="W38" s="201" t="str">
        <f t="shared" si="8"/>
        <v/>
      </c>
      <c r="X38" s="1907"/>
      <c r="Y38" s="36"/>
      <c r="Z38" s="221"/>
      <c r="AA38" s="222"/>
      <c r="AB38" s="36"/>
      <c r="AC38" s="77" t="str">
        <f t="shared" si="0"/>
        <v/>
      </c>
      <c r="AD38" s="77" t="str">
        <f t="shared" si="1"/>
        <v/>
      </c>
      <c r="AE38" s="78" t="str">
        <f t="shared" si="9"/>
        <v/>
      </c>
      <c r="AF38" s="78" t="str">
        <f t="shared" si="10"/>
        <v/>
      </c>
      <c r="AG38" s="78">
        <f t="shared" ref="AG38" si="65">IF(AE38="○",P38*IF(D37="低炭素電気へ切替",Z38,VLOOKUP(O38,$BH$10:$BI$42,2,))*IFERROR(VLOOKUP(Q38,$BN$10:$BO$18,2,),1),0)</f>
        <v>0</v>
      </c>
      <c r="AH38" s="78">
        <f t="shared" ref="AH38" si="66">IF(AF38="○",U38*IF(D37="低炭素電気へ切替",AA38,VLOOKUP(T38,$BH$10:$BI$42,2,))*VLOOKUP(V38,$BN$10:$BO$18,2,),0)</f>
        <v>0</v>
      </c>
      <c r="AI38" s="36"/>
      <c r="AJ38" s="99">
        <v>26</v>
      </c>
      <c r="AK38" s="1925"/>
      <c r="AL38" s="100" t="s">
        <v>196</v>
      </c>
      <c r="AM38" s="101"/>
      <c r="AN38" s="105">
        <v>1.36</v>
      </c>
      <c r="AO38" s="103" t="s">
        <v>194</v>
      </c>
      <c r="AP38" s="149"/>
      <c r="AQ38" s="103"/>
      <c r="AR38" s="150">
        <v>5.7000000000000002E-2</v>
      </c>
      <c r="AS38" s="106" t="s">
        <v>375</v>
      </c>
      <c r="AT38" s="60"/>
      <c r="AU38" s="87"/>
      <c r="AV38" s="60"/>
      <c r="AW38" s="60"/>
      <c r="AX38" s="60"/>
      <c r="AY38" s="60"/>
      <c r="AZ38" s="60"/>
      <c r="BA38" s="60"/>
      <c r="BB38" s="60"/>
      <c r="BC38" s="60"/>
      <c r="BD38" s="60"/>
      <c r="BE38" s="107">
        <f t="shared" si="48"/>
        <v>29</v>
      </c>
      <c r="BF38" s="108">
        <f t="shared" si="3"/>
        <v>0</v>
      </c>
      <c r="BG38" s="106" t="str">
        <f t="shared" si="4"/>
        <v>夜間買電</v>
      </c>
      <c r="BH38" s="109" t="str">
        <f t="shared" si="12"/>
        <v>夜間買電</v>
      </c>
      <c r="BI38" s="110">
        <f t="shared" si="5"/>
        <v>0.45300000000000001</v>
      </c>
      <c r="BJ38" s="111" t="str">
        <f t="shared" si="6"/>
        <v>tCO2/千ｋWh</v>
      </c>
      <c r="BK38" s="112" t="str">
        <f t="shared" si="13"/>
        <v>千ｋWh</v>
      </c>
      <c r="BL38" s="113" t="str">
        <f t="shared" si="15"/>
        <v>ｋWh</v>
      </c>
      <c r="BM38" s="60"/>
      <c r="BN38" s="60"/>
      <c r="BO38" s="60"/>
      <c r="BP38" s="60"/>
      <c r="BQ38" s="36"/>
      <c r="BR38" s="36"/>
      <c r="BS38" s="36"/>
      <c r="BT38" s="54">
        <f>BT35+1</f>
        <v>248</v>
      </c>
      <c r="BU38" s="36"/>
      <c r="BV38" s="36"/>
      <c r="BW38" s="36"/>
      <c r="BX38" s="36"/>
    </row>
    <row r="39" spans="2:76" ht="42.95" customHeight="1" thickBot="1" x14ac:dyDescent="0.2">
      <c r="B39" s="1692"/>
      <c r="C39" s="1692"/>
      <c r="D39" s="1909"/>
      <c r="E39" s="1909"/>
      <c r="F39" s="1910"/>
      <c r="G39" s="1911"/>
      <c r="H39" s="1911"/>
      <c r="I39" s="1911"/>
      <c r="J39" s="1912"/>
      <c r="K39" s="1913"/>
      <c r="L39" s="1914"/>
      <c r="M39" s="36"/>
      <c r="N39" s="1902"/>
      <c r="O39" s="213"/>
      <c r="P39" s="214"/>
      <c r="Q39" s="215"/>
      <c r="R39" s="205" t="str">
        <f t="shared" si="7"/>
        <v/>
      </c>
      <c r="S39" s="1916"/>
      <c r="T39" s="213"/>
      <c r="U39" s="214"/>
      <c r="V39" s="215"/>
      <c r="W39" s="206" t="str">
        <f t="shared" si="8"/>
        <v/>
      </c>
      <c r="X39" s="1907"/>
      <c r="Y39" s="36"/>
      <c r="Z39" s="223"/>
      <c r="AA39" s="224"/>
      <c r="AB39" s="36"/>
      <c r="AC39" s="77" t="str">
        <f t="shared" si="0"/>
        <v/>
      </c>
      <c r="AD39" s="77" t="str">
        <f t="shared" si="1"/>
        <v/>
      </c>
      <c r="AE39" s="78" t="str">
        <f t="shared" si="9"/>
        <v/>
      </c>
      <c r="AF39" s="78" t="str">
        <f t="shared" si="10"/>
        <v/>
      </c>
      <c r="AG39" s="78">
        <f t="shared" ref="AG39" si="67">IF(AE39="○",P39*IF(D37="低炭素電気へ切替",Z39,VLOOKUP(O39,$BH$10:$BI$42,2,))*IFERROR(VLOOKUP(Q39,$BN$10:$BO$18,2,),1),0)</f>
        <v>0</v>
      </c>
      <c r="AH39" s="78">
        <f t="shared" ref="AH39" si="68">IF(AF39="○",U39*IF(D37="低炭素電気へ切替",AA39,VLOOKUP(T39,$BH$10:$BI$42,2,))*VLOOKUP(V39,$BN$10:$BO$18,2,),0)</f>
        <v>0</v>
      </c>
      <c r="AI39" s="36"/>
      <c r="AJ39" s="151">
        <v>27</v>
      </c>
      <c r="AK39" s="1936"/>
      <c r="AL39" s="152" t="s">
        <v>197</v>
      </c>
      <c r="AM39" s="153"/>
      <c r="AN39" s="154">
        <v>1.36</v>
      </c>
      <c r="AO39" s="155" t="s">
        <v>194</v>
      </c>
      <c r="AP39" s="156"/>
      <c r="AQ39" s="155"/>
      <c r="AR39" s="157">
        <v>5.7000000000000002E-2</v>
      </c>
      <c r="AS39" s="158" t="s">
        <v>375</v>
      </c>
      <c r="AT39" s="60"/>
      <c r="AU39" s="87"/>
      <c r="AV39" s="60"/>
      <c r="AW39" s="60"/>
      <c r="AX39" s="60"/>
      <c r="AY39" s="60"/>
      <c r="AZ39" s="60"/>
      <c r="BA39" s="60"/>
      <c r="BB39" s="60"/>
      <c r="BC39" s="60"/>
      <c r="BD39" s="60"/>
      <c r="BE39" s="107">
        <f t="shared" si="48"/>
        <v>30</v>
      </c>
      <c r="BF39" s="108" t="str">
        <f t="shared" si="3"/>
        <v>その他</v>
      </c>
      <c r="BG39" s="106" t="str">
        <f t="shared" si="4"/>
        <v>上記以外の買電</v>
      </c>
      <c r="BH39" s="109" t="str">
        <f t="shared" si="12"/>
        <v>上記以外の買電</v>
      </c>
      <c r="BI39" s="110">
        <f t="shared" si="5"/>
        <v>0.45300000000000001</v>
      </c>
      <c r="BJ39" s="111" t="str">
        <f t="shared" si="6"/>
        <v>tCO2/千ｋWh</v>
      </c>
      <c r="BK39" s="112" t="str">
        <f t="shared" si="13"/>
        <v>千ｋWh</v>
      </c>
      <c r="BL39" s="113" t="str">
        <f t="shared" si="15"/>
        <v>ｋWh</v>
      </c>
      <c r="BM39" s="60"/>
      <c r="BN39" s="60"/>
      <c r="BO39" s="60"/>
      <c r="BP39" s="60"/>
      <c r="BQ39" s="36"/>
      <c r="BR39" s="36"/>
      <c r="BS39" s="36"/>
      <c r="BT39" s="36"/>
      <c r="BU39" s="36"/>
      <c r="BV39" s="36"/>
      <c r="BW39" s="36"/>
      <c r="BX39" s="36"/>
    </row>
    <row r="40" spans="2:76" ht="42.95" customHeight="1" thickBot="1" x14ac:dyDescent="0.2">
      <c r="B40" s="1692">
        <v>11</v>
      </c>
      <c r="C40" s="1692" t="e">
        <f>IF(VLOOKUP(報1!$AR$3,報告書!$B$14:$IU$327,BT41)="","",VLOOKUP(VLOOKUP(報1!$AR$3,報告書!$B$14:$IU$327,BT41),自主項目!$G$14:$M$476,3,FALSE))</f>
        <v>#N/A</v>
      </c>
      <c r="D40" s="1909" t="e">
        <f>IF(VLOOKUP(報1!$AR$3,報告書!$B$14:$IU$327,BT41)="","",VLOOKUP(VLOOKUP(報1!$AR$3,報告書!$B$14:$IU$327,BT41),自主項目!$G$14:$M$476,4,FALSE))</f>
        <v>#N/A</v>
      </c>
      <c r="E40" s="1909" t="e">
        <f>IF(VLOOKUP(報1!$AR$3,報告書!$B$14:$IU$327,BT41)="","",VLOOKUP(VLOOKUP(報1!$AR$3,報告書!$B$14:$IU$327,BT41),自主項目!$G$14:$M$476,5,FALSE))</f>
        <v>#N/A</v>
      </c>
      <c r="F40" s="1910" t="e">
        <f>IF(VLOOKUP(報1!$AR$3,報告書!$B$14:$IU$327,BT41)="","",VLOOKUP(VLOOKUP(報1!$AR$3,報告書!$B$14:$IU$327,BT41),自主項目!$G$14:$M$476,6,FALSE))</f>
        <v>#N/A</v>
      </c>
      <c r="G40" s="1911"/>
      <c r="H40" s="1911"/>
      <c r="I40" s="1911"/>
      <c r="J40" s="1912"/>
      <c r="K40" s="1913" t="e">
        <f>IF(VLOOKUP(報1!$AR$3,報告書!$B$14:$IU$327,BT41)="","",VLOOKUP(VLOOKUP(報1!$AR$3,報告書!$B$14:$IU$327,BT41),自主項目!$G$14:$M$476,7,FALSE))</f>
        <v>#N/A</v>
      </c>
      <c r="L40" s="1914"/>
      <c r="M40" s="36"/>
      <c r="N40" s="1901"/>
      <c r="O40" s="195"/>
      <c r="P40" s="211"/>
      <c r="Q40" s="212"/>
      <c r="R40" s="200" t="str">
        <f t="shared" si="7"/>
        <v/>
      </c>
      <c r="S40" s="1915"/>
      <c r="T40" s="195"/>
      <c r="U40" s="211"/>
      <c r="V40" s="212"/>
      <c r="W40" s="201" t="str">
        <f t="shared" si="8"/>
        <v/>
      </c>
      <c r="X40" s="1906" t="str">
        <f>IF(AND(AE40&lt;&gt;"×",AF40&lt;&gt;"×",OR(AE40="○",AF40="○")),AG40-AH40+AG41-AH41+AG42-AH42,"")</f>
        <v/>
      </c>
      <c r="Y40" s="36"/>
      <c r="Z40" s="219"/>
      <c r="AA40" s="220"/>
      <c r="AB40" s="36"/>
      <c r="AC40" s="77" t="str">
        <f t="shared" si="0"/>
        <v/>
      </c>
      <c r="AD40" s="77" t="str">
        <f t="shared" si="1"/>
        <v/>
      </c>
      <c r="AE40" s="78" t="str">
        <f t="shared" si="9"/>
        <v/>
      </c>
      <c r="AF40" s="78" t="str">
        <f t="shared" si="10"/>
        <v/>
      </c>
      <c r="AG40" s="78">
        <f t="shared" ref="AG40" si="69">IF(AE40="○",P40*IF(D40="低炭素電気へ切替",Z40,VLOOKUP(O40,$BH$10:$BI$42,2,))*IFERROR(VLOOKUP(Q40,$BN$10:$BO$18,2,),1),0)</f>
        <v>0</v>
      </c>
      <c r="AH40" s="78">
        <f t="shared" ref="AH40" si="70">IF(AF40="○",U40*IF(D40="低炭素電気へ切替",AA40,VLOOKUP(T40,$BH$10:$BI$42,2,))*VLOOKUP(V40,$BN$10:$BO$18,2,),0)</f>
        <v>0</v>
      </c>
      <c r="AI40" s="36"/>
      <c r="AJ40" s="159"/>
      <c r="AK40" s="87"/>
      <c r="AL40" s="60"/>
      <c r="AM40" s="60"/>
      <c r="AN40" s="60"/>
      <c r="AO40" s="60"/>
      <c r="AP40" s="60"/>
      <c r="AQ40" s="60"/>
      <c r="AR40" s="160" t="s">
        <v>415</v>
      </c>
      <c r="AS40" s="60"/>
      <c r="AT40" s="60"/>
      <c r="AU40" s="87"/>
      <c r="AV40" s="60"/>
      <c r="AW40" s="60"/>
      <c r="AX40" s="60"/>
      <c r="AY40" s="60"/>
      <c r="AZ40" s="60"/>
      <c r="BA40" s="60"/>
      <c r="BB40" s="60"/>
      <c r="BC40" s="60"/>
      <c r="BD40" s="60"/>
      <c r="BE40" s="107">
        <f t="shared" si="48"/>
        <v>31</v>
      </c>
      <c r="BF40" s="108" t="s">
        <v>377</v>
      </c>
      <c r="BG40" s="106">
        <f t="shared" si="4"/>
        <v>0</v>
      </c>
      <c r="BH40" s="109" t="str">
        <f t="shared" si="12"/>
        <v>その他の燃料１</v>
      </c>
      <c r="BI40" s="110">
        <f t="shared" si="5"/>
        <v>0</v>
      </c>
      <c r="BJ40" s="111">
        <f t="shared" si="6"/>
        <v>0</v>
      </c>
      <c r="BK40" s="112" t="str">
        <f t="shared" si="13"/>
        <v/>
      </c>
      <c r="BL40" s="113"/>
      <c r="BM40" s="60"/>
      <c r="BN40" s="60"/>
      <c r="BO40" s="60"/>
      <c r="BP40" s="60"/>
      <c r="BQ40" s="36"/>
      <c r="BR40" s="36"/>
      <c r="BS40" s="36"/>
      <c r="BT40" s="36"/>
      <c r="BU40" s="36"/>
      <c r="BV40" s="36"/>
      <c r="BW40" s="36"/>
      <c r="BX40" s="36"/>
    </row>
    <row r="41" spans="2:76" ht="42.95" customHeight="1" x14ac:dyDescent="0.15">
      <c r="B41" s="1692"/>
      <c r="C41" s="1692"/>
      <c r="D41" s="1909"/>
      <c r="E41" s="1909"/>
      <c r="F41" s="1910"/>
      <c r="G41" s="1911"/>
      <c r="H41" s="1911"/>
      <c r="I41" s="1911"/>
      <c r="J41" s="1912"/>
      <c r="K41" s="1913"/>
      <c r="L41" s="1914"/>
      <c r="M41" s="36"/>
      <c r="N41" s="1902"/>
      <c r="O41" s="195"/>
      <c r="P41" s="211"/>
      <c r="Q41" s="212"/>
      <c r="R41" s="200" t="str">
        <f t="shared" si="7"/>
        <v/>
      </c>
      <c r="S41" s="1916"/>
      <c r="T41" s="195"/>
      <c r="U41" s="211"/>
      <c r="V41" s="212"/>
      <c r="W41" s="201" t="str">
        <f t="shared" si="8"/>
        <v/>
      </c>
      <c r="X41" s="1907"/>
      <c r="Y41" s="36"/>
      <c r="Z41" s="221"/>
      <c r="AA41" s="222"/>
      <c r="AB41" s="36"/>
      <c r="AC41" s="77" t="str">
        <f t="shared" si="0"/>
        <v/>
      </c>
      <c r="AD41" s="77" t="str">
        <f t="shared" si="1"/>
        <v/>
      </c>
      <c r="AE41" s="78" t="str">
        <f t="shared" si="9"/>
        <v/>
      </c>
      <c r="AF41" s="78" t="str">
        <f t="shared" si="10"/>
        <v/>
      </c>
      <c r="AG41" s="78">
        <f t="shared" ref="AG41" si="71">IF(AE41="○",P41*IF(D40="低炭素電気へ切替",Z41,VLOOKUP(O41,$BH$10:$BI$42,2,))*IFERROR(VLOOKUP(Q41,$BN$10:$BO$18,2,),1),0)</f>
        <v>0</v>
      </c>
      <c r="AH41" s="78">
        <f t="shared" ref="AH41" si="72">IF(AF41="○",U41*IF(D40="低炭素電気へ切替",AA41,VLOOKUP(T41,$BH$10:$BI$42,2,))*VLOOKUP(V41,$BN$10:$BO$18,2,),0)</f>
        <v>0</v>
      </c>
      <c r="AI41" s="36"/>
      <c r="AJ41" s="79">
        <v>28</v>
      </c>
      <c r="AK41" s="1924" t="s">
        <v>198</v>
      </c>
      <c r="AL41" s="1937" t="s">
        <v>206</v>
      </c>
      <c r="AM41" s="161" t="s">
        <v>199</v>
      </c>
      <c r="AN41" s="162">
        <v>9.9700000000000006</v>
      </c>
      <c r="AO41" s="163" t="s">
        <v>200</v>
      </c>
      <c r="AP41" s="60"/>
      <c r="AQ41" s="60"/>
      <c r="AR41" s="164">
        <v>0.45300000000000001</v>
      </c>
      <c r="AS41" s="163" t="s">
        <v>201</v>
      </c>
      <c r="AT41" s="127"/>
      <c r="AU41" s="60"/>
      <c r="AV41" s="60"/>
      <c r="AW41" s="60"/>
      <c r="AX41" s="60"/>
      <c r="AY41" s="60"/>
      <c r="AZ41" s="60"/>
      <c r="BA41" s="60"/>
      <c r="BB41" s="60"/>
      <c r="BC41" s="60"/>
      <c r="BD41" s="60"/>
      <c r="BE41" s="107">
        <f t="shared" si="48"/>
        <v>32</v>
      </c>
      <c r="BF41" s="108" t="s">
        <v>378</v>
      </c>
      <c r="BG41" s="106">
        <f t="shared" si="4"/>
        <v>0</v>
      </c>
      <c r="BH41" s="109" t="str">
        <f t="shared" si="12"/>
        <v>その他の燃料２</v>
      </c>
      <c r="BI41" s="110">
        <f t="shared" si="5"/>
        <v>0</v>
      </c>
      <c r="BJ41" s="111">
        <f t="shared" si="6"/>
        <v>0</v>
      </c>
      <c r="BK41" s="112" t="str">
        <f t="shared" si="13"/>
        <v/>
      </c>
      <c r="BL41" s="113"/>
      <c r="BM41" s="60"/>
      <c r="BN41" s="60"/>
      <c r="BO41" s="60"/>
      <c r="BP41" s="60"/>
      <c r="BQ41" s="36"/>
      <c r="BR41" s="36"/>
      <c r="BS41" s="36"/>
      <c r="BT41" s="54">
        <f>BT38+1</f>
        <v>249</v>
      </c>
      <c r="BU41" s="36"/>
      <c r="BV41" s="36"/>
      <c r="BW41" s="36"/>
      <c r="BX41" s="36"/>
    </row>
    <row r="42" spans="2:76" ht="42.95" customHeight="1" thickBot="1" x14ac:dyDescent="0.2">
      <c r="B42" s="1692"/>
      <c r="C42" s="1692"/>
      <c r="D42" s="1909"/>
      <c r="E42" s="1909"/>
      <c r="F42" s="1910"/>
      <c r="G42" s="1911"/>
      <c r="H42" s="1911"/>
      <c r="I42" s="1911"/>
      <c r="J42" s="1912"/>
      <c r="K42" s="1913"/>
      <c r="L42" s="1914"/>
      <c r="M42" s="36"/>
      <c r="N42" s="1903"/>
      <c r="O42" s="195"/>
      <c r="P42" s="211"/>
      <c r="Q42" s="212"/>
      <c r="R42" s="200" t="str">
        <f t="shared" si="7"/>
        <v/>
      </c>
      <c r="S42" s="1927"/>
      <c r="T42" s="195"/>
      <c r="U42" s="211"/>
      <c r="V42" s="212"/>
      <c r="W42" s="201" t="str">
        <f t="shared" si="8"/>
        <v/>
      </c>
      <c r="X42" s="1908"/>
      <c r="Y42" s="36"/>
      <c r="Z42" s="223"/>
      <c r="AA42" s="224"/>
      <c r="AB42" s="36"/>
      <c r="AC42" s="77" t="str">
        <f t="shared" ref="AC42:AC73" si="73">IFERROR(IF(O42="","",TEXT(INDEX($BE$10:$BH$42,MATCH(O42,種別リスト,0),1),"00")),"-")</f>
        <v/>
      </c>
      <c r="AD42" s="77" t="str">
        <f t="shared" ref="AD42:AD73" si="74">IFERROR(IF(T42="","",TEXT(INDEX($BE$10:$BH$42,MATCH(T42,種別リスト,0),1),"00")),"-")</f>
        <v/>
      </c>
      <c r="AE42" s="78" t="str">
        <f t="shared" ref="AE42:AE73" si="75">IFERROR(IF(AND(Q42&lt;&gt;"",OR(VLOOKUP($O42,$BH$10:$BL$42,4,)=$Q42,VLOOKUP($O42,$BH$10:$BL$42,5,)=$Q42)),"○","×"),"")</f>
        <v/>
      </c>
      <c r="AF42" s="78" t="str">
        <f t="shared" ref="AF42:AF73" si="76">IFERROR(IF(AND(V42&lt;&gt;"",OR(VLOOKUP($T42,$BH$10:$BL$42,4,)=$V42,VLOOKUP($T42,$BH$10:$BL$42,5,)=$V42)),"○","×"),"")</f>
        <v/>
      </c>
      <c r="AG42" s="78">
        <f t="shared" ref="AG42" si="77">IF(AE42="○",P42*IF(D40="低炭素電気へ切替",Z42,VLOOKUP(O42,$BH$10:$BI$42,2,))*IFERROR(VLOOKUP(Q42,$BN$10:$BO$18,2,),1),0)</f>
        <v>0</v>
      </c>
      <c r="AH42" s="78">
        <f t="shared" ref="AH42" si="78">IF(AF42="○",U42*IF(D40="低炭素電気へ切替",AA42,VLOOKUP(T42,$BH$10:$BI$42,2,))*VLOOKUP(V42,$BN$10:$BO$18,2,),0)</f>
        <v>0</v>
      </c>
      <c r="AI42" s="36"/>
      <c r="AJ42" s="99">
        <v>29</v>
      </c>
      <c r="AK42" s="1925"/>
      <c r="AL42" s="1920"/>
      <c r="AM42" s="126" t="s">
        <v>202</v>
      </c>
      <c r="AN42" s="165">
        <v>9.2799999999999994</v>
      </c>
      <c r="AO42" s="166" t="s">
        <v>200</v>
      </c>
      <c r="AP42" s="60"/>
      <c r="AQ42" s="60"/>
      <c r="AR42" s="167">
        <v>0.45300000000000001</v>
      </c>
      <c r="AS42" s="166" t="s">
        <v>201</v>
      </c>
      <c r="AT42" s="127"/>
      <c r="AU42" s="60"/>
      <c r="AV42" s="60"/>
      <c r="AW42" s="60"/>
      <c r="AX42" s="60"/>
      <c r="AY42" s="60"/>
      <c r="AZ42" s="60"/>
      <c r="BA42" s="60"/>
      <c r="BB42" s="60"/>
      <c r="BC42" s="60"/>
      <c r="BD42" s="60"/>
      <c r="BE42" s="168">
        <f t="shared" si="48"/>
        <v>33</v>
      </c>
      <c r="BF42" s="169" t="s">
        <v>379</v>
      </c>
      <c r="BG42" s="158">
        <f t="shared" si="4"/>
        <v>0</v>
      </c>
      <c r="BH42" s="170" t="str">
        <f t="shared" si="12"/>
        <v>その他の燃料３</v>
      </c>
      <c r="BI42" s="171">
        <f t="shared" si="5"/>
        <v>0</v>
      </c>
      <c r="BJ42" s="172">
        <f t="shared" si="6"/>
        <v>0</v>
      </c>
      <c r="BK42" s="120" t="str">
        <f t="shared" si="13"/>
        <v/>
      </c>
      <c r="BL42" s="173"/>
      <c r="BM42" s="60"/>
      <c r="BN42" s="60"/>
      <c r="BO42" s="60"/>
      <c r="BP42" s="60"/>
      <c r="BQ42" s="36"/>
      <c r="BR42" s="36"/>
      <c r="BS42" s="36"/>
      <c r="BT42" s="36"/>
      <c r="BU42" s="36"/>
      <c r="BV42" s="36"/>
      <c r="BW42" s="36"/>
      <c r="BX42" s="36"/>
    </row>
    <row r="43" spans="2:76" ht="42.95" customHeight="1" thickBot="1" x14ac:dyDescent="0.2">
      <c r="B43" s="1692">
        <v>12</v>
      </c>
      <c r="C43" s="1692" t="e">
        <f>IF(VLOOKUP(報1!$AR$3,報告書!$B$14:$IU$327,BT44)="","",VLOOKUP(VLOOKUP(報1!$AR$3,報告書!$B$14:$IU$327,BT44),自主項目!$G$14:$M$476,3,FALSE))</f>
        <v>#N/A</v>
      </c>
      <c r="D43" s="1909" t="e">
        <f>IF(VLOOKUP(報1!$AR$3,報告書!$B$14:$IU$327,BT44)="","",VLOOKUP(VLOOKUP(報1!$AR$3,報告書!$B$14:$IU$327,BT44),自主項目!$G$14:$M$476,4,FALSE))</f>
        <v>#N/A</v>
      </c>
      <c r="E43" s="1909" t="e">
        <f>IF(VLOOKUP(報1!$AR$3,報告書!$B$14:$IU$327,BT44)="","",VLOOKUP(VLOOKUP(報1!$AR$3,報告書!$B$14:$IU$327,BT44),自主項目!$G$14:$M$476,5,FALSE))</f>
        <v>#N/A</v>
      </c>
      <c r="F43" s="1910" t="e">
        <f>IF(VLOOKUP(報1!$AR$3,報告書!$B$14:$IU$327,BT44)="","",VLOOKUP(VLOOKUP(報1!$AR$3,報告書!$B$14:$IU$327,BT44),自主項目!$G$14:$M$476,6,FALSE))</f>
        <v>#N/A</v>
      </c>
      <c r="G43" s="1911"/>
      <c r="H43" s="1911"/>
      <c r="I43" s="1911"/>
      <c r="J43" s="1912"/>
      <c r="K43" s="1913" t="e">
        <f>IF(VLOOKUP(報1!$AR$3,報告書!$B$14:$IU$327,BT44)="","",VLOOKUP(VLOOKUP(報1!$AR$3,報告書!$B$14:$IU$327,BT44),自主項目!$G$14:$M$476,7,FALSE))</f>
        <v>#N/A</v>
      </c>
      <c r="L43" s="1914"/>
      <c r="M43" s="36"/>
      <c r="N43" s="1902"/>
      <c r="O43" s="216"/>
      <c r="P43" s="217"/>
      <c r="Q43" s="218"/>
      <c r="R43" s="207" t="str">
        <f t="shared" si="7"/>
        <v/>
      </c>
      <c r="S43" s="1917"/>
      <c r="T43" s="216"/>
      <c r="U43" s="217"/>
      <c r="V43" s="218"/>
      <c r="W43" s="208" t="str">
        <f t="shared" si="8"/>
        <v/>
      </c>
      <c r="X43" s="1907" t="str">
        <f>IF(AND(AE43&lt;&gt;"×",AF43&lt;&gt;"×",OR(AE43="○",AF43="○")),AG43-AH43+AG44-AH44+AG45-AH45,"")</f>
        <v/>
      </c>
      <c r="Y43" s="36"/>
      <c r="Z43" s="219"/>
      <c r="AA43" s="220"/>
      <c r="AB43" s="36"/>
      <c r="AC43" s="77" t="str">
        <f t="shared" si="73"/>
        <v/>
      </c>
      <c r="AD43" s="77" t="str">
        <f t="shared" si="74"/>
        <v/>
      </c>
      <c r="AE43" s="78" t="str">
        <f t="shared" si="75"/>
        <v/>
      </c>
      <c r="AF43" s="78" t="str">
        <f t="shared" si="76"/>
        <v/>
      </c>
      <c r="AG43" s="78">
        <f t="shared" ref="AG43" si="79">IF(AE43="○",P43*IF(D43="低炭素電気へ切替",Z43,VLOOKUP(O43,$BH$10:$BI$42,2,))*IFERROR(VLOOKUP(Q43,$BN$10:$BO$18,2,),1),0)</f>
        <v>0</v>
      </c>
      <c r="AH43" s="78">
        <f t="shared" ref="AH43" si="80">IF(AF43="○",U43*IF(D43="低炭素電気へ切替",AA43,VLOOKUP(T43,$BH$10:$BI$42,2,))*VLOOKUP(V43,$BN$10:$BO$18,2,),0)</f>
        <v>0</v>
      </c>
      <c r="AI43" s="36"/>
      <c r="AJ43" s="151">
        <v>30</v>
      </c>
      <c r="AK43" s="1936"/>
      <c r="AL43" s="153" t="s">
        <v>203</v>
      </c>
      <c r="AM43" s="174" t="s">
        <v>204</v>
      </c>
      <c r="AN43" s="175">
        <v>9.76</v>
      </c>
      <c r="AO43" s="176" t="s">
        <v>200</v>
      </c>
      <c r="AP43" s="60"/>
      <c r="AQ43" s="60"/>
      <c r="AR43" s="177">
        <v>0.45300000000000001</v>
      </c>
      <c r="AS43" s="176" t="s">
        <v>201</v>
      </c>
      <c r="AT43" s="60"/>
      <c r="AU43" s="60"/>
      <c r="AV43" s="60"/>
      <c r="AW43" s="60"/>
      <c r="AX43" s="60"/>
      <c r="AY43" s="60"/>
      <c r="AZ43" s="60"/>
      <c r="BA43" s="60"/>
      <c r="BB43" s="60"/>
      <c r="BC43" s="60"/>
      <c r="BD43" s="60"/>
      <c r="BE43" s="36"/>
      <c r="BF43" s="36"/>
      <c r="BG43" s="36"/>
      <c r="BH43" s="36"/>
      <c r="BI43" s="36"/>
      <c r="BJ43" s="36"/>
      <c r="BK43" s="36"/>
      <c r="BL43" s="36"/>
      <c r="BM43" s="60"/>
      <c r="BN43" s="60"/>
      <c r="BO43" s="60"/>
      <c r="BP43" s="60"/>
      <c r="BQ43" s="36"/>
      <c r="BR43" s="36"/>
      <c r="BS43" s="36"/>
      <c r="BT43" s="36"/>
      <c r="BU43" s="36"/>
      <c r="BV43" s="36"/>
      <c r="BW43" s="36"/>
      <c r="BX43" s="36"/>
    </row>
    <row r="44" spans="2:76" ht="42.95" customHeight="1" x14ac:dyDescent="0.15">
      <c r="B44" s="1692"/>
      <c r="C44" s="1692"/>
      <c r="D44" s="1909"/>
      <c r="E44" s="1909"/>
      <c r="F44" s="1910"/>
      <c r="G44" s="1911"/>
      <c r="H44" s="1911"/>
      <c r="I44" s="1911"/>
      <c r="J44" s="1912"/>
      <c r="K44" s="1913"/>
      <c r="L44" s="1914"/>
      <c r="M44" s="36"/>
      <c r="N44" s="1902"/>
      <c r="O44" s="195"/>
      <c r="P44" s="211"/>
      <c r="Q44" s="212"/>
      <c r="R44" s="200" t="str">
        <f t="shared" si="7"/>
        <v/>
      </c>
      <c r="S44" s="1916"/>
      <c r="T44" s="195"/>
      <c r="U44" s="211"/>
      <c r="V44" s="212"/>
      <c r="W44" s="201" t="str">
        <f t="shared" si="8"/>
        <v/>
      </c>
      <c r="X44" s="1907"/>
      <c r="Y44" s="36"/>
      <c r="Z44" s="221"/>
      <c r="AA44" s="222"/>
      <c r="AB44" s="36"/>
      <c r="AC44" s="77" t="str">
        <f t="shared" si="73"/>
        <v/>
      </c>
      <c r="AD44" s="77" t="str">
        <f t="shared" si="74"/>
        <v/>
      </c>
      <c r="AE44" s="78" t="str">
        <f t="shared" si="75"/>
        <v/>
      </c>
      <c r="AF44" s="78" t="str">
        <f t="shared" si="76"/>
        <v/>
      </c>
      <c r="AG44" s="78">
        <f t="shared" ref="AG44" si="81">IF(AE44="○",P44*IF(D43="低炭素電気へ切替",Z44,VLOOKUP(O44,$BH$10:$BI$42,2,))*IFERROR(VLOOKUP(Q44,$BN$10:$BO$18,2,),1),0)</f>
        <v>0</v>
      </c>
      <c r="AH44" s="78">
        <f t="shared" ref="AH44" si="82">IF(AF44="○",U44*IF(D43="低炭素電気へ切替",AA44,VLOOKUP(T44,$BH$10:$BI$42,2,))*VLOOKUP(V44,$BN$10:$BO$18,2,),0)</f>
        <v>0</v>
      </c>
      <c r="AI44" s="36"/>
      <c r="AJ44" s="36"/>
      <c r="AK44" s="178"/>
      <c r="AL44" s="178"/>
      <c r="AM44" s="178"/>
      <c r="AN44" s="178"/>
      <c r="AO44" s="178"/>
      <c r="AP44" s="178"/>
      <c r="AQ44" s="178"/>
      <c r="AR44" s="178"/>
      <c r="AS44" s="178"/>
      <c r="AT44" s="125"/>
      <c r="AU44" s="125"/>
      <c r="AV44" s="125"/>
      <c r="AW44" s="125"/>
      <c r="AX44" s="125"/>
      <c r="AY44" s="125"/>
      <c r="AZ44" s="125"/>
      <c r="BA44" s="125"/>
      <c r="BB44" s="125"/>
      <c r="BC44" s="125"/>
      <c r="BD44" s="125"/>
      <c r="BE44" s="36"/>
      <c r="BF44" s="36"/>
      <c r="BG44" s="36"/>
      <c r="BH44" s="36"/>
      <c r="BI44" s="36"/>
      <c r="BJ44" s="36"/>
      <c r="BK44" s="36"/>
      <c r="BL44" s="36"/>
      <c r="BM44" s="60"/>
      <c r="BN44" s="60"/>
      <c r="BO44" s="60"/>
      <c r="BP44" s="60"/>
      <c r="BQ44" s="36"/>
      <c r="BR44" s="36"/>
      <c r="BS44" s="36"/>
      <c r="BT44" s="54">
        <f>BT41+1</f>
        <v>250</v>
      </c>
      <c r="BU44" s="36"/>
      <c r="BV44" s="36"/>
      <c r="BW44" s="36"/>
      <c r="BX44" s="36"/>
    </row>
    <row r="45" spans="2:76" ht="42.95" customHeight="1" thickBot="1" x14ac:dyDescent="0.2">
      <c r="B45" s="1692"/>
      <c r="C45" s="1692"/>
      <c r="D45" s="1909"/>
      <c r="E45" s="1909"/>
      <c r="F45" s="1910"/>
      <c r="G45" s="1911"/>
      <c r="H45" s="1911"/>
      <c r="I45" s="1911"/>
      <c r="J45" s="1912"/>
      <c r="K45" s="1913"/>
      <c r="L45" s="1914"/>
      <c r="M45" s="36"/>
      <c r="N45" s="1902"/>
      <c r="O45" s="213"/>
      <c r="P45" s="214"/>
      <c r="Q45" s="215"/>
      <c r="R45" s="205" t="str">
        <f t="shared" si="7"/>
        <v/>
      </c>
      <c r="S45" s="1916"/>
      <c r="T45" s="213"/>
      <c r="U45" s="214"/>
      <c r="V45" s="215"/>
      <c r="W45" s="206" t="str">
        <f t="shared" si="8"/>
        <v/>
      </c>
      <c r="X45" s="1907"/>
      <c r="Y45" s="36"/>
      <c r="Z45" s="223"/>
      <c r="AA45" s="224"/>
      <c r="AB45" s="36"/>
      <c r="AC45" s="77" t="str">
        <f t="shared" si="73"/>
        <v/>
      </c>
      <c r="AD45" s="77" t="str">
        <f t="shared" si="74"/>
        <v/>
      </c>
      <c r="AE45" s="78" t="str">
        <f t="shared" si="75"/>
        <v/>
      </c>
      <c r="AF45" s="78" t="str">
        <f t="shared" si="76"/>
        <v/>
      </c>
      <c r="AG45" s="78">
        <f t="shared" ref="AG45" si="83">IF(AE45="○",P45*IF(D43="低炭素電気へ切替",Z45,VLOOKUP(O45,$BH$10:$BI$42,2,))*IFERROR(VLOOKUP(Q45,$BN$10:$BO$18,2,),1),0)</f>
        <v>0</v>
      </c>
      <c r="AH45" s="78">
        <f t="shared" ref="AH45" si="84">IF(AF45="○",U45*IF(D43="低炭素電気へ切替",AA45,VLOOKUP(T45,$BH$10:$BI$42,2,))*VLOOKUP(V45,$BN$10:$BO$18,2,),0)</f>
        <v>0</v>
      </c>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60"/>
      <c r="BN45" s="60"/>
      <c r="BO45" s="60"/>
      <c r="BP45" s="60"/>
      <c r="BQ45" s="36"/>
      <c r="BR45" s="36"/>
      <c r="BS45" s="36"/>
      <c r="BT45" s="36"/>
      <c r="BU45" s="36"/>
      <c r="BV45" s="36"/>
      <c r="BW45" s="36"/>
      <c r="BX45" s="36"/>
    </row>
    <row r="46" spans="2:76" ht="42.95" customHeight="1" x14ac:dyDescent="0.15">
      <c r="B46" s="1692">
        <v>13</v>
      </c>
      <c r="C46" s="1692" t="e">
        <f>IF(VLOOKUP(報1!$AR$3,報告書!$B$14:$IU$327,BT47)="","",VLOOKUP(VLOOKUP(報1!$AR$3,報告書!$B$14:$IU$327,BT47),自主項目!$G$14:$M$476,3,FALSE))</f>
        <v>#N/A</v>
      </c>
      <c r="D46" s="1909" t="e">
        <f>IF(VLOOKUP(報1!$AR$3,報告書!$B$14:$IU$327,BT47)="","",VLOOKUP(VLOOKUP(報1!$AR$3,報告書!$B$14:$IU$327,BT47),自主項目!$G$14:$M$476,4,FALSE))</f>
        <v>#N/A</v>
      </c>
      <c r="E46" s="1909" t="e">
        <f>IF(VLOOKUP(報1!$AR$3,報告書!$B$14:$IU$327,BT47)="","",VLOOKUP(VLOOKUP(報1!$AR$3,報告書!$B$14:$IU$327,BT47),自主項目!$G$14:$M$476,5,FALSE))</f>
        <v>#N/A</v>
      </c>
      <c r="F46" s="1910" t="e">
        <f>IF(VLOOKUP(報1!$AR$3,報告書!$B$14:$IU$327,BT47)="","",VLOOKUP(VLOOKUP(報1!$AR$3,報告書!$B$14:$IU$327,BT47),自主項目!$G$14:$M$476,6,FALSE))</f>
        <v>#N/A</v>
      </c>
      <c r="G46" s="1911"/>
      <c r="H46" s="1911"/>
      <c r="I46" s="1911"/>
      <c r="J46" s="1912"/>
      <c r="K46" s="1913" t="e">
        <f>IF(VLOOKUP(報1!$AR$3,報告書!$B$14:$IU$327,BT47)="","",VLOOKUP(VLOOKUP(報1!$AR$3,報告書!$B$14:$IU$327,BT47),自主項目!$G$14:$M$476,7,FALSE))</f>
        <v>#N/A</v>
      </c>
      <c r="L46" s="1914"/>
      <c r="M46" s="36"/>
      <c r="N46" s="1901"/>
      <c r="O46" s="195"/>
      <c r="P46" s="211"/>
      <c r="Q46" s="212"/>
      <c r="R46" s="200" t="str">
        <f t="shared" si="7"/>
        <v/>
      </c>
      <c r="S46" s="1915"/>
      <c r="T46" s="195"/>
      <c r="U46" s="211"/>
      <c r="V46" s="212"/>
      <c r="W46" s="201" t="str">
        <f t="shared" si="8"/>
        <v/>
      </c>
      <c r="X46" s="1906" t="str">
        <f>IF(AND(AE46&lt;&gt;"×",AF46&lt;&gt;"×",OR(AE46="○",AF46="○")),AG46-AH46+AG47-AH47+AG48-AH48,"")</f>
        <v/>
      </c>
      <c r="Y46" s="36"/>
      <c r="Z46" s="219"/>
      <c r="AA46" s="220"/>
      <c r="AB46" s="36"/>
      <c r="AC46" s="77" t="str">
        <f t="shared" si="73"/>
        <v/>
      </c>
      <c r="AD46" s="77" t="str">
        <f t="shared" si="74"/>
        <v/>
      </c>
      <c r="AE46" s="78" t="str">
        <f t="shared" si="75"/>
        <v/>
      </c>
      <c r="AF46" s="78" t="str">
        <f t="shared" si="76"/>
        <v/>
      </c>
      <c r="AG46" s="78">
        <f t="shared" ref="AG46" si="85">IF(AE46="○",P46*IF(D46="低炭素電気へ切替",Z46,VLOOKUP(O46,$BH$10:$BI$42,2,))*IFERROR(VLOOKUP(Q46,$BN$10:$BO$18,2,),1),0)</f>
        <v>0</v>
      </c>
      <c r="AH46" s="78">
        <f t="shared" ref="AH46" si="86">IF(AF46="○",U46*IF(D46="低炭素電気へ切替",AA46,VLOOKUP(T46,$BH$10:$BI$42,2,))*VLOOKUP(V46,$BN$10:$BO$18,2,),0)</f>
        <v>0</v>
      </c>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60"/>
      <c r="BN46" s="60"/>
      <c r="BO46" s="60"/>
      <c r="BP46" s="60"/>
      <c r="BQ46" s="36"/>
      <c r="BR46" s="36"/>
      <c r="BS46" s="36"/>
      <c r="BT46" s="36"/>
      <c r="BU46" s="36"/>
      <c r="BV46" s="36"/>
      <c r="BW46" s="36"/>
      <c r="BX46" s="36"/>
    </row>
    <row r="47" spans="2:76" ht="42.95" customHeight="1" x14ac:dyDescent="0.15">
      <c r="B47" s="1692"/>
      <c r="C47" s="1692"/>
      <c r="D47" s="1909"/>
      <c r="E47" s="1909"/>
      <c r="F47" s="1910"/>
      <c r="G47" s="1911"/>
      <c r="H47" s="1911"/>
      <c r="I47" s="1911"/>
      <c r="J47" s="1912"/>
      <c r="K47" s="1913"/>
      <c r="L47" s="1914"/>
      <c r="M47" s="36"/>
      <c r="N47" s="1902"/>
      <c r="O47" s="195"/>
      <c r="P47" s="211"/>
      <c r="Q47" s="212"/>
      <c r="R47" s="200" t="str">
        <f t="shared" si="7"/>
        <v/>
      </c>
      <c r="S47" s="1916"/>
      <c r="T47" s="195"/>
      <c r="U47" s="211"/>
      <c r="V47" s="212"/>
      <c r="W47" s="201" t="str">
        <f t="shared" si="8"/>
        <v/>
      </c>
      <c r="X47" s="1907"/>
      <c r="Y47" s="36"/>
      <c r="Z47" s="221"/>
      <c r="AA47" s="222"/>
      <c r="AB47" s="36"/>
      <c r="AC47" s="77" t="str">
        <f t="shared" si="73"/>
        <v/>
      </c>
      <c r="AD47" s="77" t="str">
        <f t="shared" si="74"/>
        <v/>
      </c>
      <c r="AE47" s="78" t="str">
        <f t="shared" si="75"/>
        <v/>
      </c>
      <c r="AF47" s="78" t="str">
        <f t="shared" si="76"/>
        <v/>
      </c>
      <c r="AG47" s="78">
        <f t="shared" ref="AG47" si="87">IF(AE47="○",P47*IF(D46="低炭素電気へ切替",Z47,VLOOKUP(O47,$BH$10:$BI$42,2,))*IFERROR(VLOOKUP(Q47,$BN$10:$BO$18,2,),1),0)</f>
        <v>0</v>
      </c>
      <c r="AH47" s="78">
        <f t="shared" ref="AH47" si="88">IF(AF47="○",U47*IF(D46="低炭素電気へ切替",AA47,VLOOKUP(T47,$BH$10:$BI$42,2,))*VLOOKUP(V47,$BN$10:$BO$18,2,),0)</f>
        <v>0</v>
      </c>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60"/>
      <c r="BN47" s="60"/>
      <c r="BO47" s="60"/>
      <c r="BP47" s="60"/>
      <c r="BQ47" s="36"/>
      <c r="BR47" s="36"/>
      <c r="BS47" s="36"/>
      <c r="BT47" s="54">
        <f>BT44+1</f>
        <v>251</v>
      </c>
      <c r="BU47" s="36"/>
      <c r="BV47" s="36"/>
      <c r="BW47" s="36"/>
      <c r="BX47" s="36"/>
    </row>
    <row r="48" spans="2:76" ht="42.95" customHeight="1" thickBot="1" x14ac:dyDescent="0.2">
      <c r="B48" s="1692"/>
      <c r="C48" s="1692"/>
      <c r="D48" s="1909"/>
      <c r="E48" s="1909"/>
      <c r="F48" s="1910"/>
      <c r="G48" s="1911"/>
      <c r="H48" s="1911"/>
      <c r="I48" s="1911"/>
      <c r="J48" s="1912"/>
      <c r="K48" s="1913"/>
      <c r="L48" s="1914"/>
      <c r="M48" s="36"/>
      <c r="N48" s="1903"/>
      <c r="O48" s="195"/>
      <c r="P48" s="211"/>
      <c r="Q48" s="212"/>
      <c r="R48" s="200" t="str">
        <f t="shared" si="7"/>
        <v/>
      </c>
      <c r="S48" s="1927"/>
      <c r="T48" s="195"/>
      <c r="U48" s="211"/>
      <c r="V48" s="212"/>
      <c r="W48" s="201" t="str">
        <f t="shared" si="8"/>
        <v/>
      </c>
      <c r="X48" s="1908"/>
      <c r="Y48" s="36"/>
      <c r="Z48" s="223"/>
      <c r="AA48" s="224"/>
      <c r="AB48" s="36"/>
      <c r="AC48" s="77" t="str">
        <f t="shared" si="73"/>
        <v/>
      </c>
      <c r="AD48" s="77" t="str">
        <f t="shared" si="74"/>
        <v/>
      </c>
      <c r="AE48" s="78" t="str">
        <f t="shared" si="75"/>
        <v/>
      </c>
      <c r="AF48" s="78" t="str">
        <f t="shared" si="76"/>
        <v/>
      </c>
      <c r="AG48" s="78">
        <f t="shared" ref="AG48" si="89">IF(AE48="○",P48*IF(D46="低炭素電気へ切替",Z48,VLOOKUP(O48,$BH$10:$BI$42,2,))*IFERROR(VLOOKUP(Q48,$BN$10:$BO$18,2,),1),0)</f>
        <v>0</v>
      </c>
      <c r="AH48" s="78">
        <f t="shared" ref="AH48" si="90">IF(AF48="○",U48*IF(D46="低炭素電気へ切替",AA48,VLOOKUP(T48,$BH$10:$BI$42,2,))*VLOOKUP(V48,$BN$10:$BO$18,2,),0)</f>
        <v>0</v>
      </c>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60"/>
      <c r="BN48" s="60"/>
      <c r="BO48" s="60"/>
      <c r="BP48" s="60"/>
      <c r="BQ48" s="36"/>
      <c r="BR48" s="36"/>
      <c r="BS48" s="36"/>
      <c r="BT48" s="36"/>
      <c r="BU48" s="36"/>
      <c r="BV48" s="36"/>
      <c r="BW48" s="36"/>
      <c r="BX48" s="36"/>
    </row>
    <row r="49" spans="2:76" ht="42.95" customHeight="1" x14ac:dyDescent="0.15">
      <c r="B49" s="1692">
        <v>14</v>
      </c>
      <c r="C49" s="1692" t="e">
        <f>IF(VLOOKUP(報1!$AR$3,報告書!$B$14:$IU$327,BT50)="","",VLOOKUP(VLOOKUP(報1!$AR$3,報告書!$B$14:$IU$327,BT50),自主項目!$G$14:$M$476,3,FALSE))</f>
        <v>#N/A</v>
      </c>
      <c r="D49" s="1909" t="e">
        <f>IF(VLOOKUP(報1!$AR$3,報告書!$B$14:$IU$327,BT50)="","",VLOOKUP(VLOOKUP(報1!$AR$3,報告書!$B$14:$IU$327,BT50),自主項目!$G$14:$M$476,4,FALSE))</f>
        <v>#N/A</v>
      </c>
      <c r="E49" s="1909" t="e">
        <f>IF(VLOOKUP(報1!$AR$3,報告書!$B$14:$IU$327,BT50)="","",VLOOKUP(VLOOKUP(報1!$AR$3,報告書!$B$14:$IU$327,BT50),自主項目!$G$14:$M$476,5,FALSE))</f>
        <v>#N/A</v>
      </c>
      <c r="F49" s="1910" t="e">
        <f>IF(VLOOKUP(報1!$AR$3,報告書!$B$14:$IU$327,BT50)="","",VLOOKUP(VLOOKUP(報1!$AR$3,報告書!$B$14:$IU$327,BT50),自主項目!$G$14:$M$476,6,FALSE))</f>
        <v>#N/A</v>
      </c>
      <c r="G49" s="1911"/>
      <c r="H49" s="1911"/>
      <c r="I49" s="1911"/>
      <c r="J49" s="1912"/>
      <c r="K49" s="1913" t="e">
        <f>IF(VLOOKUP(報1!$AR$3,報告書!$B$14:$IU$327,BT50)="","",VLOOKUP(VLOOKUP(報1!$AR$3,報告書!$B$14:$IU$327,BT50),自主項目!$G$14:$M$476,7,FALSE))</f>
        <v>#N/A</v>
      </c>
      <c r="L49" s="1914"/>
      <c r="M49" s="36"/>
      <c r="N49" s="1902"/>
      <c r="O49" s="216"/>
      <c r="P49" s="217"/>
      <c r="Q49" s="218"/>
      <c r="R49" s="207" t="str">
        <f t="shared" si="7"/>
        <v/>
      </c>
      <c r="S49" s="1917"/>
      <c r="T49" s="216"/>
      <c r="U49" s="217"/>
      <c r="V49" s="218"/>
      <c r="W49" s="208" t="str">
        <f t="shared" si="8"/>
        <v/>
      </c>
      <c r="X49" s="1907" t="str">
        <f>IF(AND(AE49&lt;&gt;"×",AF49&lt;&gt;"×",OR(AE49="○",AF49="○")),AG49-AH49+AG50-AH50+AG51-AH51,"")</f>
        <v/>
      </c>
      <c r="Y49" s="36"/>
      <c r="Z49" s="219"/>
      <c r="AA49" s="220"/>
      <c r="AB49" s="36"/>
      <c r="AC49" s="77" t="str">
        <f t="shared" si="73"/>
        <v/>
      </c>
      <c r="AD49" s="77" t="str">
        <f t="shared" si="74"/>
        <v/>
      </c>
      <c r="AE49" s="78" t="str">
        <f t="shared" si="75"/>
        <v/>
      </c>
      <c r="AF49" s="78" t="str">
        <f t="shared" si="76"/>
        <v/>
      </c>
      <c r="AG49" s="78">
        <f t="shared" ref="AG49" si="91">IF(AE49="○",P49*IF(D49="低炭素電気へ切替",Z49,VLOOKUP(O49,$BH$10:$BI$42,2,))*IFERROR(VLOOKUP(Q49,$BN$10:$BO$18,2,),1),0)</f>
        <v>0</v>
      </c>
      <c r="AH49" s="78">
        <f t="shared" ref="AH49" si="92">IF(AF49="○",U49*IF(D49="低炭素電気へ切替",AA49,VLOOKUP(T49,$BH$10:$BI$42,2,))*VLOOKUP(V49,$BN$10:$BO$18,2,),0)</f>
        <v>0</v>
      </c>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60"/>
      <c r="BN49" s="60"/>
      <c r="BO49" s="60"/>
      <c r="BP49" s="60"/>
      <c r="BQ49" s="36"/>
      <c r="BR49" s="36"/>
      <c r="BS49" s="36"/>
      <c r="BT49" s="36"/>
      <c r="BU49" s="36"/>
      <c r="BV49" s="36"/>
      <c r="BW49" s="36"/>
      <c r="BX49" s="36"/>
    </row>
    <row r="50" spans="2:76" ht="42.95" customHeight="1" x14ac:dyDescent="0.15">
      <c r="B50" s="1692"/>
      <c r="C50" s="1692"/>
      <c r="D50" s="1909"/>
      <c r="E50" s="1909"/>
      <c r="F50" s="1910"/>
      <c r="G50" s="1911"/>
      <c r="H50" s="1911"/>
      <c r="I50" s="1911"/>
      <c r="J50" s="1912"/>
      <c r="K50" s="1913"/>
      <c r="L50" s="1914"/>
      <c r="M50" s="36"/>
      <c r="N50" s="1902"/>
      <c r="O50" s="195"/>
      <c r="P50" s="211"/>
      <c r="Q50" s="212"/>
      <c r="R50" s="200" t="str">
        <f t="shared" si="7"/>
        <v/>
      </c>
      <c r="S50" s="1916"/>
      <c r="T50" s="195"/>
      <c r="U50" s="211"/>
      <c r="V50" s="212"/>
      <c r="W50" s="201" t="str">
        <f t="shared" si="8"/>
        <v/>
      </c>
      <c r="X50" s="1907"/>
      <c r="Y50" s="36"/>
      <c r="Z50" s="221"/>
      <c r="AA50" s="222"/>
      <c r="AB50" s="36"/>
      <c r="AC50" s="77" t="str">
        <f t="shared" si="73"/>
        <v/>
      </c>
      <c r="AD50" s="77" t="str">
        <f t="shared" si="74"/>
        <v/>
      </c>
      <c r="AE50" s="78" t="str">
        <f t="shared" si="75"/>
        <v/>
      </c>
      <c r="AF50" s="78" t="str">
        <f t="shared" si="76"/>
        <v/>
      </c>
      <c r="AG50" s="78">
        <f t="shared" ref="AG50" si="93">IF(AE50="○",P50*IF(D49="低炭素電気へ切替",Z50,VLOOKUP(O50,$BH$10:$BI$42,2,))*IFERROR(VLOOKUP(Q50,$BN$10:$BO$18,2,),1),0)</f>
        <v>0</v>
      </c>
      <c r="AH50" s="78">
        <f t="shared" ref="AH50" si="94">IF(AF50="○",U50*IF(D49="低炭素電気へ切替",AA50,VLOOKUP(T50,$BH$10:$BI$42,2,))*VLOOKUP(V50,$BN$10:$BO$18,2,),0)</f>
        <v>0</v>
      </c>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60"/>
      <c r="BN50" s="60"/>
      <c r="BO50" s="60"/>
      <c r="BP50" s="60"/>
      <c r="BQ50" s="36"/>
      <c r="BR50" s="36"/>
      <c r="BS50" s="36"/>
      <c r="BT50" s="54">
        <f>BT47+1</f>
        <v>252</v>
      </c>
      <c r="BU50" s="36"/>
      <c r="BV50" s="36"/>
      <c r="BW50" s="36"/>
      <c r="BX50" s="36"/>
    </row>
    <row r="51" spans="2:76" ht="42.95" customHeight="1" thickBot="1" x14ac:dyDescent="0.2">
      <c r="B51" s="1692"/>
      <c r="C51" s="1692"/>
      <c r="D51" s="1909"/>
      <c r="E51" s="1909"/>
      <c r="F51" s="1910"/>
      <c r="G51" s="1911"/>
      <c r="H51" s="1911"/>
      <c r="I51" s="1911"/>
      <c r="J51" s="1912"/>
      <c r="K51" s="1913"/>
      <c r="L51" s="1914"/>
      <c r="M51" s="36"/>
      <c r="N51" s="1902"/>
      <c r="O51" s="213"/>
      <c r="P51" s="214"/>
      <c r="Q51" s="215"/>
      <c r="R51" s="205" t="str">
        <f t="shared" si="7"/>
        <v/>
      </c>
      <c r="S51" s="1916"/>
      <c r="T51" s="213"/>
      <c r="U51" s="214"/>
      <c r="V51" s="215"/>
      <c r="W51" s="206" t="str">
        <f t="shared" si="8"/>
        <v/>
      </c>
      <c r="X51" s="1907"/>
      <c r="Y51" s="36"/>
      <c r="Z51" s="223"/>
      <c r="AA51" s="224"/>
      <c r="AB51" s="36"/>
      <c r="AC51" s="77" t="str">
        <f t="shared" si="73"/>
        <v/>
      </c>
      <c r="AD51" s="77" t="str">
        <f t="shared" si="74"/>
        <v/>
      </c>
      <c r="AE51" s="78" t="str">
        <f t="shared" si="75"/>
        <v/>
      </c>
      <c r="AF51" s="78" t="str">
        <f t="shared" si="76"/>
        <v/>
      </c>
      <c r="AG51" s="78">
        <f t="shared" ref="AG51" si="95">IF(AE51="○",P51*IF(D49="低炭素電気へ切替",Z51,VLOOKUP(O51,$BH$10:$BI$42,2,))*IFERROR(VLOOKUP(Q51,$BN$10:$BO$18,2,),1),0)</f>
        <v>0</v>
      </c>
      <c r="AH51" s="78">
        <f t="shared" ref="AH51" si="96">IF(AF51="○",U51*IF(D49="低炭素電気へ切替",AA51,VLOOKUP(T51,$BH$10:$BI$42,2,))*VLOOKUP(V51,$BN$10:$BO$18,2,),0)</f>
        <v>0</v>
      </c>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60"/>
      <c r="BN51" s="60"/>
      <c r="BO51" s="60"/>
      <c r="BP51" s="60"/>
      <c r="BQ51" s="36"/>
      <c r="BR51" s="36"/>
      <c r="BS51" s="36"/>
      <c r="BT51" s="36"/>
      <c r="BU51" s="36"/>
      <c r="BV51" s="36"/>
      <c r="BW51" s="36"/>
      <c r="BX51" s="36"/>
    </row>
    <row r="52" spans="2:76" ht="42.95" customHeight="1" x14ac:dyDescent="0.15">
      <c r="B52" s="1692">
        <v>15</v>
      </c>
      <c r="C52" s="1692" t="e">
        <f>IF(VLOOKUP(報1!$AR$3,報告書!$B$14:$IU$327,BT53)="","",VLOOKUP(VLOOKUP(報1!$AR$3,報告書!$B$14:$IU$327,BT53),自主項目!$G$14:$M$476,3,FALSE))</f>
        <v>#N/A</v>
      </c>
      <c r="D52" s="1909" t="e">
        <f>IF(VLOOKUP(報1!$AR$3,報告書!$B$14:$IU$327,BT53)="","",VLOOKUP(VLOOKUP(報1!$AR$3,報告書!$B$14:$IU$327,BT53),自主項目!$G$14:$M$476,4,FALSE))</f>
        <v>#N/A</v>
      </c>
      <c r="E52" s="1909" t="e">
        <f>IF(VLOOKUP(報1!$AR$3,報告書!$B$14:$IU$327,BT53)="","",VLOOKUP(VLOOKUP(報1!$AR$3,報告書!$B$14:$IU$327,BT53),自主項目!$G$14:$M$476,5,FALSE))</f>
        <v>#N/A</v>
      </c>
      <c r="F52" s="1910" t="e">
        <f>IF(VLOOKUP(報1!$AR$3,報告書!$B$14:$IU$327,BT53)="","",VLOOKUP(VLOOKUP(報1!$AR$3,報告書!$B$14:$IU$327,BT53),自主項目!$G$14:$M$476,6,FALSE))</f>
        <v>#N/A</v>
      </c>
      <c r="G52" s="1911"/>
      <c r="H52" s="1911"/>
      <c r="I52" s="1911"/>
      <c r="J52" s="1912"/>
      <c r="K52" s="1913" t="e">
        <f>IF(VLOOKUP(報1!$AR$3,報告書!$B$14:$IU$327,BT53)="","",VLOOKUP(VLOOKUP(報1!$AR$3,報告書!$B$14:$IU$327,BT53),自主項目!$G$14:$M$476,7,FALSE))</f>
        <v>#N/A</v>
      </c>
      <c r="L52" s="1914"/>
      <c r="M52" s="36"/>
      <c r="N52" s="1901"/>
      <c r="O52" s="195"/>
      <c r="P52" s="211"/>
      <c r="Q52" s="212"/>
      <c r="R52" s="200" t="str">
        <f t="shared" si="7"/>
        <v/>
      </c>
      <c r="S52" s="1915"/>
      <c r="T52" s="195"/>
      <c r="U52" s="211"/>
      <c r="V52" s="212"/>
      <c r="W52" s="201" t="str">
        <f t="shared" si="8"/>
        <v/>
      </c>
      <c r="X52" s="1906" t="str">
        <f>IF(AND(AE52&lt;&gt;"×",AF52&lt;&gt;"×",OR(AE52="○",AF52="○")),AG52-AH52+AG53-AH53+AG54-AH54,"")</f>
        <v/>
      </c>
      <c r="Y52" s="36"/>
      <c r="Z52" s="219"/>
      <c r="AA52" s="220"/>
      <c r="AB52" s="36"/>
      <c r="AC52" s="77" t="str">
        <f t="shared" si="73"/>
        <v/>
      </c>
      <c r="AD52" s="77" t="str">
        <f t="shared" si="74"/>
        <v/>
      </c>
      <c r="AE52" s="78" t="str">
        <f t="shared" si="75"/>
        <v/>
      </c>
      <c r="AF52" s="78" t="str">
        <f t="shared" si="76"/>
        <v/>
      </c>
      <c r="AG52" s="78">
        <f t="shared" ref="AG52" si="97">IF(AE52="○",P52*IF(D52="低炭素電気へ切替",Z52,VLOOKUP(O52,$BH$10:$BI$42,2,))*IFERROR(VLOOKUP(Q52,$BN$10:$BO$18,2,),1),0)</f>
        <v>0</v>
      </c>
      <c r="AH52" s="78">
        <f t="shared" ref="AH52" si="98">IF(AF52="○",U52*IF(D52="低炭素電気へ切替",AA52,VLOOKUP(T52,$BH$10:$BI$42,2,))*VLOOKUP(V52,$BN$10:$BO$18,2,),0)</f>
        <v>0</v>
      </c>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60"/>
      <c r="BN52" s="60"/>
      <c r="BO52" s="60"/>
      <c r="BP52" s="60"/>
      <c r="BQ52" s="36"/>
      <c r="BR52" s="36"/>
      <c r="BS52" s="36"/>
      <c r="BT52" s="36"/>
      <c r="BU52" s="36"/>
      <c r="BV52" s="36"/>
      <c r="BW52" s="36"/>
      <c r="BX52" s="36"/>
    </row>
    <row r="53" spans="2:76" ht="42.95" customHeight="1" x14ac:dyDescent="0.15">
      <c r="B53" s="1692"/>
      <c r="C53" s="1692"/>
      <c r="D53" s="1909"/>
      <c r="E53" s="1909"/>
      <c r="F53" s="1910"/>
      <c r="G53" s="1911"/>
      <c r="H53" s="1911"/>
      <c r="I53" s="1911"/>
      <c r="J53" s="1912"/>
      <c r="K53" s="1913"/>
      <c r="L53" s="1914"/>
      <c r="M53" s="36"/>
      <c r="N53" s="1902"/>
      <c r="O53" s="195"/>
      <c r="P53" s="211"/>
      <c r="Q53" s="212"/>
      <c r="R53" s="200" t="str">
        <f t="shared" si="7"/>
        <v/>
      </c>
      <c r="S53" s="1916"/>
      <c r="T53" s="195"/>
      <c r="U53" s="211"/>
      <c r="V53" s="212"/>
      <c r="W53" s="201" t="str">
        <f t="shared" si="8"/>
        <v/>
      </c>
      <c r="X53" s="1907"/>
      <c r="Y53" s="36"/>
      <c r="Z53" s="221"/>
      <c r="AA53" s="222"/>
      <c r="AB53" s="36"/>
      <c r="AC53" s="77" t="str">
        <f t="shared" si="73"/>
        <v/>
      </c>
      <c r="AD53" s="77" t="str">
        <f t="shared" si="74"/>
        <v/>
      </c>
      <c r="AE53" s="78" t="str">
        <f t="shared" si="75"/>
        <v/>
      </c>
      <c r="AF53" s="78" t="str">
        <f t="shared" si="76"/>
        <v/>
      </c>
      <c r="AG53" s="78">
        <f t="shared" ref="AG53" si="99">IF(AE53="○",P53*IF(D52="低炭素電気へ切替",Z53,VLOOKUP(O53,$BH$10:$BI$42,2,))*IFERROR(VLOOKUP(Q53,$BN$10:$BO$18,2,),1),0)</f>
        <v>0</v>
      </c>
      <c r="AH53" s="78">
        <f t="shared" ref="AH53" si="100">IF(AF53="○",U53*IF(D52="低炭素電気へ切替",AA53,VLOOKUP(T53,$BH$10:$BI$42,2,))*VLOOKUP(V53,$BN$10:$BO$18,2,),0)</f>
        <v>0</v>
      </c>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60"/>
      <c r="BN53" s="60"/>
      <c r="BO53" s="60"/>
      <c r="BP53" s="60"/>
      <c r="BQ53" s="36"/>
      <c r="BR53" s="36"/>
      <c r="BS53" s="36"/>
      <c r="BT53" s="54">
        <f>BT50+1</f>
        <v>253</v>
      </c>
      <c r="BU53" s="36"/>
      <c r="BV53" s="36"/>
      <c r="BW53" s="36"/>
      <c r="BX53" s="36"/>
    </row>
    <row r="54" spans="2:76" ht="42.95" customHeight="1" thickBot="1" x14ac:dyDescent="0.2">
      <c r="B54" s="1692"/>
      <c r="C54" s="1692"/>
      <c r="D54" s="1909"/>
      <c r="E54" s="1909"/>
      <c r="F54" s="1910"/>
      <c r="G54" s="1911"/>
      <c r="H54" s="1911"/>
      <c r="I54" s="1911"/>
      <c r="J54" s="1912"/>
      <c r="K54" s="1913"/>
      <c r="L54" s="1914"/>
      <c r="M54" s="36"/>
      <c r="N54" s="1903"/>
      <c r="O54" s="195"/>
      <c r="P54" s="211"/>
      <c r="Q54" s="212"/>
      <c r="R54" s="200" t="str">
        <f t="shared" si="7"/>
        <v/>
      </c>
      <c r="S54" s="1927"/>
      <c r="T54" s="195"/>
      <c r="U54" s="211"/>
      <c r="V54" s="212"/>
      <c r="W54" s="201" t="str">
        <f t="shared" si="8"/>
        <v/>
      </c>
      <c r="X54" s="1908"/>
      <c r="Y54" s="36"/>
      <c r="Z54" s="223"/>
      <c r="AA54" s="224"/>
      <c r="AB54" s="36"/>
      <c r="AC54" s="77" t="str">
        <f t="shared" si="73"/>
        <v/>
      </c>
      <c r="AD54" s="77" t="str">
        <f t="shared" si="74"/>
        <v/>
      </c>
      <c r="AE54" s="78" t="str">
        <f t="shared" si="75"/>
        <v/>
      </c>
      <c r="AF54" s="78" t="str">
        <f t="shared" si="76"/>
        <v/>
      </c>
      <c r="AG54" s="78">
        <f t="shared" ref="AG54" si="101">IF(AE54="○",P54*IF(D52="低炭素電気へ切替",Z54,VLOOKUP(O54,$BH$10:$BI$42,2,))*IFERROR(VLOOKUP(Q54,$BN$10:$BO$18,2,),1),0)</f>
        <v>0</v>
      </c>
      <c r="AH54" s="78">
        <f t="shared" ref="AH54" si="102">IF(AF54="○",U54*IF(D52="低炭素電気へ切替",AA54,VLOOKUP(T54,$BH$10:$BI$42,2,))*VLOOKUP(V54,$BN$10:$BO$18,2,),0)</f>
        <v>0</v>
      </c>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60"/>
      <c r="BN54" s="60"/>
      <c r="BO54" s="60"/>
      <c r="BP54" s="60"/>
      <c r="BQ54" s="36"/>
      <c r="BR54" s="36"/>
      <c r="BS54" s="36"/>
      <c r="BT54" s="36"/>
      <c r="BU54" s="36"/>
      <c r="BV54" s="36"/>
      <c r="BW54" s="36"/>
      <c r="BX54" s="36"/>
    </row>
    <row r="55" spans="2:76" ht="42.95" customHeight="1" x14ac:dyDescent="0.15">
      <c r="B55" s="1692">
        <v>16</v>
      </c>
      <c r="C55" s="1692" t="e">
        <f>IF(VLOOKUP(報1!$AR$3,報告書!$B$14:$IU$327,BT56)="","",VLOOKUP(VLOOKUP(報1!$AR$3,報告書!$B$14:$IU$327,BT56),自主項目!$G$14:$M$476,3,FALSE))</f>
        <v>#N/A</v>
      </c>
      <c r="D55" s="1909" t="e">
        <f>IF(VLOOKUP(報1!$AR$3,報告書!$B$14:$IU$327,BT56)="","",VLOOKUP(VLOOKUP(報1!$AR$3,報告書!$B$14:$IU$327,BT56),自主項目!$G$14:$M$476,4,FALSE))</f>
        <v>#N/A</v>
      </c>
      <c r="E55" s="1909" t="e">
        <f>IF(VLOOKUP(報1!$AR$3,報告書!$B$14:$IU$327,BT56)="","",VLOOKUP(VLOOKUP(報1!$AR$3,報告書!$B$14:$IU$327,BT56),自主項目!$G$14:$M$476,5,FALSE))</f>
        <v>#N/A</v>
      </c>
      <c r="F55" s="1910" t="e">
        <f>IF(VLOOKUP(報1!$AR$3,報告書!$B$14:$IU$327,BT56)="","",VLOOKUP(VLOOKUP(報1!$AR$3,報告書!$B$14:$IU$327,BT56),自主項目!$G$14:$M$476,6,FALSE))</f>
        <v>#N/A</v>
      </c>
      <c r="G55" s="1911"/>
      <c r="H55" s="1911"/>
      <c r="I55" s="1911"/>
      <c r="J55" s="1912"/>
      <c r="K55" s="1913" t="e">
        <f>IF(VLOOKUP(報1!$AR$3,報告書!$B$14:$IU$327,BT56)="","",VLOOKUP(VLOOKUP(報1!$AR$3,報告書!$B$14:$IU$327,BT56),自主項目!$G$14:$M$476,7,FALSE))</f>
        <v>#N/A</v>
      </c>
      <c r="L55" s="1914"/>
      <c r="M55" s="36"/>
      <c r="N55" s="1902"/>
      <c r="O55" s="216"/>
      <c r="P55" s="217"/>
      <c r="Q55" s="218"/>
      <c r="R55" s="207" t="str">
        <f t="shared" si="7"/>
        <v/>
      </c>
      <c r="S55" s="1917"/>
      <c r="T55" s="216"/>
      <c r="U55" s="217"/>
      <c r="V55" s="218"/>
      <c r="W55" s="208" t="str">
        <f t="shared" si="8"/>
        <v/>
      </c>
      <c r="X55" s="1907" t="str">
        <f>IF(AND(AE55&lt;&gt;"×",AF55&lt;&gt;"×",OR(AE55="○",AF55="○")),AG55-AH55+AG56-AH56+AG57-AH57,"")</f>
        <v/>
      </c>
      <c r="Y55" s="36"/>
      <c r="Z55" s="219"/>
      <c r="AA55" s="220"/>
      <c r="AB55" s="36"/>
      <c r="AC55" s="77" t="str">
        <f t="shared" si="73"/>
        <v/>
      </c>
      <c r="AD55" s="77" t="str">
        <f t="shared" si="74"/>
        <v/>
      </c>
      <c r="AE55" s="78" t="str">
        <f t="shared" si="75"/>
        <v/>
      </c>
      <c r="AF55" s="78" t="str">
        <f t="shared" si="76"/>
        <v/>
      </c>
      <c r="AG55" s="78">
        <f t="shared" ref="AG55" si="103">IF(AE55="○",P55*IF(D55="低炭素電気へ切替",Z55,VLOOKUP(O55,$BH$10:$BI$42,2,))*IFERROR(VLOOKUP(Q55,$BN$10:$BO$18,2,),1),0)</f>
        <v>0</v>
      </c>
      <c r="AH55" s="78">
        <f t="shared" ref="AH55" si="104">IF(AF55="○",U55*IF(D55="低炭素電気へ切替",AA55,VLOOKUP(T55,$BH$10:$BI$42,2,))*VLOOKUP(V55,$BN$10:$BO$18,2,),0)</f>
        <v>0</v>
      </c>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60"/>
      <c r="BN55" s="60"/>
      <c r="BO55" s="60"/>
      <c r="BP55" s="60"/>
      <c r="BQ55" s="36"/>
      <c r="BR55" s="36"/>
      <c r="BS55" s="36"/>
      <c r="BT55" s="36"/>
      <c r="BU55" s="36"/>
      <c r="BV55" s="36"/>
      <c r="BW55" s="36"/>
      <c r="BX55" s="36"/>
    </row>
    <row r="56" spans="2:76" ht="42.95" customHeight="1" x14ac:dyDescent="0.15">
      <c r="B56" s="1692"/>
      <c r="C56" s="1692"/>
      <c r="D56" s="1909"/>
      <c r="E56" s="1909"/>
      <c r="F56" s="1910"/>
      <c r="G56" s="1911"/>
      <c r="H56" s="1911"/>
      <c r="I56" s="1911"/>
      <c r="J56" s="1912"/>
      <c r="K56" s="1913"/>
      <c r="L56" s="1914"/>
      <c r="M56" s="36"/>
      <c r="N56" s="1902"/>
      <c r="O56" s="195"/>
      <c r="P56" s="211"/>
      <c r="Q56" s="212"/>
      <c r="R56" s="200" t="str">
        <f t="shared" si="7"/>
        <v/>
      </c>
      <c r="S56" s="1916"/>
      <c r="T56" s="195"/>
      <c r="U56" s="211"/>
      <c r="V56" s="212"/>
      <c r="W56" s="201" t="str">
        <f t="shared" si="8"/>
        <v/>
      </c>
      <c r="X56" s="1907"/>
      <c r="Y56" s="36"/>
      <c r="Z56" s="221"/>
      <c r="AA56" s="222"/>
      <c r="AB56" s="36"/>
      <c r="AC56" s="77" t="str">
        <f t="shared" si="73"/>
        <v/>
      </c>
      <c r="AD56" s="77" t="str">
        <f t="shared" si="74"/>
        <v/>
      </c>
      <c r="AE56" s="78" t="str">
        <f t="shared" si="75"/>
        <v/>
      </c>
      <c r="AF56" s="78" t="str">
        <f t="shared" si="76"/>
        <v/>
      </c>
      <c r="AG56" s="78">
        <f t="shared" ref="AG56" si="105">IF(AE56="○",P56*IF(D55="低炭素電気へ切替",Z56,VLOOKUP(O56,$BH$10:$BI$42,2,))*IFERROR(VLOOKUP(Q56,$BN$10:$BO$18,2,),1),0)</f>
        <v>0</v>
      </c>
      <c r="AH56" s="78">
        <f t="shared" ref="AH56" si="106">IF(AF56="○",U56*IF(D55="低炭素電気へ切替",AA56,VLOOKUP(T56,$BH$10:$BI$42,2,))*VLOOKUP(V56,$BN$10:$BO$18,2,),0)</f>
        <v>0</v>
      </c>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60"/>
      <c r="BN56" s="60"/>
      <c r="BO56" s="60"/>
      <c r="BP56" s="60"/>
      <c r="BQ56" s="36"/>
      <c r="BR56" s="36"/>
      <c r="BS56" s="36"/>
      <c r="BT56" s="54">
        <f>BT53+1</f>
        <v>254</v>
      </c>
      <c r="BU56" s="36"/>
      <c r="BV56" s="36"/>
      <c r="BW56" s="36"/>
      <c r="BX56" s="36"/>
    </row>
    <row r="57" spans="2:76" ht="42.95" customHeight="1" thickBot="1" x14ac:dyDescent="0.2">
      <c r="B57" s="1692"/>
      <c r="C57" s="1692"/>
      <c r="D57" s="1909"/>
      <c r="E57" s="1909"/>
      <c r="F57" s="1910"/>
      <c r="G57" s="1911"/>
      <c r="H57" s="1911"/>
      <c r="I57" s="1911"/>
      <c r="J57" s="1912"/>
      <c r="K57" s="1913"/>
      <c r="L57" s="1914"/>
      <c r="M57" s="36"/>
      <c r="N57" s="1902"/>
      <c r="O57" s="213"/>
      <c r="P57" s="214"/>
      <c r="Q57" s="215"/>
      <c r="R57" s="205" t="str">
        <f t="shared" si="7"/>
        <v/>
      </c>
      <c r="S57" s="1916"/>
      <c r="T57" s="213"/>
      <c r="U57" s="214"/>
      <c r="V57" s="215"/>
      <c r="W57" s="206" t="str">
        <f t="shared" si="8"/>
        <v/>
      </c>
      <c r="X57" s="1907"/>
      <c r="Y57" s="36"/>
      <c r="Z57" s="223"/>
      <c r="AA57" s="224"/>
      <c r="AB57" s="36"/>
      <c r="AC57" s="77" t="str">
        <f t="shared" si="73"/>
        <v/>
      </c>
      <c r="AD57" s="77" t="str">
        <f t="shared" si="74"/>
        <v/>
      </c>
      <c r="AE57" s="78" t="str">
        <f t="shared" si="75"/>
        <v/>
      </c>
      <c r="AF57" s="78" t="str">
        <f t="shared" si="76"/>
        <v/>
      </c>
      <c r="AG57" s="78">
        <f t="shared" ref="AG57" si="107">IF(AE57="○",P57*IF(D55="低炭素電気へ切替",Z57,VLOOKUP(O57,$BH$10:$BI$42,2,))*IFERROR(VLOOKUP(Q57,$BN$10:$BO$18,2,),1),0)</f>
        <v>0</v>
      </c>
      <c r="AH57" s="78">
        <f t="shared" ref="AH57" si="108">IF(AF57="○",U57*IF(D55="低炭素電気へ切替",AA57,VLOOKUP(T57,$BH$10:$BI$42,2,))*VLOOKUP(V57,$BN$10:$BO$18,2,),0)</f>
        <v>0</v>
      </c>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60"/>
      <c r="BN57" s="60"/>
      <c r="BO57" s="60"/>
      <c r="BP57" s="60"/>
      <c r="BQ57" s="36"/>
      <c r="BR57" s="36"/>
      <c r="BS57" s="36"/>
      <c r="BT57" s="36"/>
      <c r="BU57" s="36"/>
      <c r="BV57" s="36"/>
      <c r="BW57" s="36"/>
      <c r="BX57" s="36"/>
    </row>
    <row r="58" spans="2:76" ht="42.95" customHeight="1" x14ac:dyDescent="0.15">
      <c r="B58" s="1692">
        <v>17</v>
      </c>
      <c r="C58" s="1692" t="e">
        <f>IF(VLOOKUP(報1!$AR$3,報告書!$B$14:$IU$327,BT59)="","",VLOOKUP(VLOOKUP(報1!$AR$3,報告書!$B$14:$IU$327,BT59),自主項目!$G$14:$M$476,3,FALSE))</f>
        <v>#N/A</v>
      </c>
      <c r="D58" s="1909" t="e">
        <f>IF(VLOOKUP(報1!$AR$3,報告書!$B$14:$IU$327,BT59)="","",VLOOKUP(VLOOKUP(報1!$AR$3,報告書!$B$14:$IU$327,BT59),自主項目!$G$14:$M$476,4,FALSE))</f>
        <v>#N/A</v>
      </c>
      <c r="E58" s="1909" t="e">
        <f>IF(VLOOKUP(報1!$AR$3,報告書!$B$14:$IU$327,BT59)="","",VLOOKUP(VLOOKUP(報1!$AR$3,報告書!$B$14:$IU$327,BT59),自主項目!$G$14:$M$476,5,FALSE))</f>
        <v>#N/A</v>
      </c>
      <c r="F58" s="1910" t="e">
        <f>IF(VLOOKUP(報1!$AR$3,報告書!$B$14:$IU$327,BT59)="","",VLOOKUP(VLOOKUP(報1!$AR$3,報告書!$B$14:$IU$327,BT59),自主項目!$G$14:$M$476,6,FALSE))</f>
        <v>#N/A</v>
      </c>
      <c r="G58" s="1911"/>
      <c r="H58" s="1911"/>
      <c r="I58" s="1911"/>
      <c r="J58" s="1912"/>
      <c r="K58" s="1913" t="e">
        <f>IF(VLOOKUP(報1!$AR$3,報告書!$B$14:$IU$327,BT59)="","",VLOOKUP(VLOOKUP(報1!$AR$3,報告書!$B$14:$IU$327,BT59),自主項目!$G$14:$M$476,7,FALSE))</f>
        <v>#N/A</v>
      </c>
      <c r="L58" s="1914"/>
      <c r="M58" s="36"/>
      <c r="N58" s="1901"/>
      <c r="O58" s="195"/>
      <c r="P58" s="211"/>
      <c r="Q58" s="212"/>
      <c r="R58" s="200" t="str">
        <f t="shared" si="7"/>
        <v/>
      </c>
      <c r="S58" s="1915"/>
      <c r="T58" s="195"/>
      <c r="U58" s="211"/>
      <c r="V58" s="212"/>
      <c r="W58" s="201" t="str">
        <f t="shared" si="8"/>
        <v/>
      </c>
      <c r="X58" s="1906" t="str">
        <f>IF(AND(AE58&lt;&gt;"×",AF58&lt;&gt;"×",OR(AE58="○",AF58="○")),AG58-AH58+AG59-AH59+AG60-AH60,"")</f>
        <v/>
      </c>
      <c r="Y58" s="36"/>
      <c r="Z58" s="219"/>
      <c r="AA58" s="220"/>
      <c r="AB58" s="36"/>
      <c r="AC58" s="77" t="str">
        <f t="shared" si="73"/>
        <v/>
      </c>
      <c r="AD58" s="77" t="str">
        <f t="shared" si="74"/>
        <v/>
      </c>
      <c r="AE58" s="78" t="str">
        <f t="shared" si="75"/>
        <v/>
      </c>
      <c r="AF58" s="78" t="str">
        <f t="shared" si="76"/>
        <v/>
      </c>
      <c r="AG58" s="78">
        <f t="shared" ref="AG58" si="109">IF(AE58="○",P58*IF(D58="低炭素電気へ切替",Z58,VLOOKUP(O58,$BH$10:$BI$42,2,))*IFERROR(VLOOKUP(Q58,$BN$10:$BO$18,2,),1),0)</f>
        <v>0</v>
      </c>
      <c r="AH58" s="78">
        <f t="shared" ref="AH58" si="110">IF(AF58="○",U58*IF(D58="低炭素電気へ切替",AA58,VLOOKUP(T58,$BH$10:$BI$42,2,))*VLOOKUP(V58,$BN$10:$BO$18,2,),0)</f>
        <v>0</v>
      </c>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60"/>
      <c r="BN58" s="60"/>
      <c r="BO58" s="60"/>
      <c r="BP58" s="60"/>
      <c r="BQ58" s="36"/>
      <c r="BR58" s="36"/>
      <c r="BS58" s="36"/>
      <c r="BT58" s="36"/>
      <c r="BU58" s="36"/>
      <c r="BV58" s="36"/>
      <c r="BW58" s="36"/>
      <c r="BX58" s="36"/>
    </row>
    <row r="59" spans="2:76" ht="42.95" customHeight="1" x14ac:dyDescent="0.15">
      <c r="B59" s="1692"/>
      <c r="C59" s="1692"/>
      <c r="D59" s="1909"/>
      <c r="E59" s="1909"/>
      <c r="F59" s="1910"/>
      <c r="G59" s="1911"/>
      <c r="H59" s="1911"/>
      <c r="I59" s="1911"/>
      <c r="J59" s="1912"/>
      <c r="K59" s="1913"/>
      <c r="L59" s="1914"/>
      <c r="M59" s="36"/>
      <c r="N59" s="1902"/>
      <c r="O59" s="195"/>
      <c r="P59" s="211"/>
      <c r="Q59" s="212"/>
      <c r="R59" s="200" t="str">
        <f t="shared" si="7"/>
        <v/>
      </c>
      <c r="S59" s="1916"/>
      <c r="T59" s="195"/>
      <c r="U59" s="211"/>
      <c r="V59" s="212"/>
      <c r="W59" s="201" t="str">
        <f t="shared" si="8"/>
        <v/>
      </c>
      <c r="X59" s="1907"/>
      <c r="Y59" s="36"/>
      <c r="Z59" s="221"/>
      <c r="AA59" s="222"/>
      <c r="AB59" s="36"/>
      <c r="AC59" s="77" t="str">
        <f t="shared" si="73"/>
        <v/>
      </c>
      <c r="AD59" s="77" t="str">
        <f t="shared" si="74"/>
        <v/>
      </c>
      <c r="AE59" s="78" t="str">
        <f t="shared" si="75"/>
        <v/>
      </c>
      <c r="AF59" s="78" t="str">
        <f t="shared" si="76"/>
        <v/>
      </c>
      <c r="AG59" s="78">
        <f t="shared" ref="AG59" si="111">IF(AE59="○",P59*IF(D58="低炭素電気へ切替",Z59,VLOOKUP(O59,$BH$10:$BI$42,2,))*IFERROR(VLOOKUP(Q59,$BN$10:$BO$18,2,),1),0)</f>
        <v>0</v>
      </c>
      <c r="AH59" s="78">
        <f t="shared" ref="AH59" si="112">IF(AF59="○",U59*IF(D58="低炭素電気へ切替",AA59,VLOOKUP(T59,$BH$10:$BI$42,2,))*VLOOKUP(V59,$BN$10:$BO$18,2,),0)</f>
        <v>0</v>
      </c>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60"/>
      <c r="BN59" s="60"/>
      <c r="BO59" s="60"/>
      <c r="BP59" s="60"/>
      <c r="BQ59" s="36"/>
      <c r="BR59" s="36"/>
      <c r="BS59" s="36"/>
      <c r="BT59" s="54">
        <f>BT56+1</f>
        <v>255</v>
      </c>
      <c r="BU59" s="36"/>
      <c r="BV59" s="36"/>
      <c r="BW59" s="36"/>
      <c r="BX59" s="36"/>
    </row>
    <row r="60" spans="2:76" ht="42.95" customHeight="1" thickBot="1" x14ac:dyDescent="0.2">
      <c r="B60" s="1692"/>
      <c r="C60" s="1692"/>
      <c r="D60" s="1909"/>
      <c r="E60" s="1909"/>
      <c r="F60" s="1910"/>
      <c r="G60" s="1911"/>
      <c r="H60" s="1911"/>
      <c r="I60" s="1911"/>
      <c r="J60" s="1912"/>
      <c r="K60" s="1913"/>
      <c r="L60" s="1914"/>
      <c r="M60" s="36"/>
      <c r="N60" s="1903"/>
      <c r="O60" s="195"/>
      <c r="P60" s="211"/>
      <c r="Q60" s="212"/>
      <c r="R60" s="200" t="str">
        <f t="shared" si="7"/>
        <v/>
      </c>
      <c r="S60" s="1927"/>
      <c r="T60" s="195"/>
      <c r="U60" s="211"/>
      <c r="V60" s="212"/>
      <c r="W60" s="201" t="str">
        <f t="shared" si="8"/>
        <v/>
      </c>
      <c r="X60" s="1908"/>
      <c r="Y60" s="36"/>
      <c r="Z60" s="223"/>
      <c r="AA60" s="224"/>
      <c r="AB60" s="36"/>
      <c r="AC60" s="77" t="str">
        <f t="shared" si="73"/>
        <v/>
      </c>
      <c r="AD60" s="77" t="str">
        <f t="shared" si="74"/>
        <v/>
      </c>
      <c r="AE60" s="78" t="str">
        <f t="shared" si="75"/>
        <v/>
      </c>
      <c r="AF60" s="78" t="str">
        <f t="shared" si="76"/>
        <v/>
      </c>
      <c r="AG60" s="78">
        <f t="shared" ref="AG60" si="113">IF(AE60="○",P60*IF(D58="低炭素電気へ切替",Z60,VLOOKUP(O60,$BH$10:$BI$42,2,))*IFERROR(VLOOKUP(Q60,$BN$10:$BO$18,2,),1),0)</f>
        <v>0</v>
      </c>
      <c r="AH60" s="78">
        <f t="shared" ref="AH60" si="114">IF(AF60="○",U60*IF(D58="低炭素電気へ切替",AA60,VLOOKUP(T60,$BH$10:$BI$42,2,))*VLOOKUP(V60,$BN$10:$BO$18,2,),0)</f>
        <v>0</v>
      </c>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60"/>
      <c r="BN60" s="60"/>
      <c r="BO60" s="60"/>
      <c r="BP60" s="60"/>
      <c r="BQ60" s="36"/>
      <c r="BR60" s="36"/>
      <c r="BS60" s="36"/>
      <c r="BT60" s="36"/>
      <c r="BU60" s="36"/>
      <c r="BV60" s="36"/>
      <c r="BW60" s="36"/>
      <c r="BX60" s="36"/>
    </row>
    <row r="61" spans="2:76" ht="42.95" customHeight="1" x14ac:dyDescent="0.15">
      <c r="B61" s="1692">
        <v>18</v>
      </c>
      <c r="C61" s="1692" t="e">
        <f>IF(VLOOKUP(報1!$AR$3,報告書!$B$14:$IU$327,BT62)="","",VLOOKUP(VLOOKUP(報1!$AR$3,報告書!$B$14:$IU$327,BT62),自主項目!$G$14:$M$476,3,FALSE))</f>
        <v>#N/A</v>
      </c>
      <c r="D61" s="1909" t="e">
        <f>IF(VLOOKUP(報1!$AR$3,報告書!$B$14:$IU$327,BT62)="","",VLOOKUP(VLOOKUP(報1!$AR$3,報告書!$B$14:$IU$327,BT62),自主項目!$G$14:$M$476,4,FALSE))</f>
        <v>#N/A</v>
      </c>
      <c r="E61" s="1909" t="e">
        <f>IF(VLOOKUP(報1!$AR$3,報告書!$B$14:$IU$327,BT62)="","",VLOOKUP(VLOOKUP(報1!$AR$3,報告書!$B$14:$IU$327,BT62),自主項目!$G$14:$M$476,5,FALSE))</f>
        <v>#N/A</v>
      </c>
      <c r="F61" s="1910" t="e">
        <f>IF(VLOOKUP(報1!$AR$3,報告書!$B$14:$IU$327,BT62)="","",VLOOKUP(VLOOKUP(報1!$AR$3,報告書!$B$14:$IU$327,BT62),自主項目!$G$14:$M$476,6,FALSE))</f>
        <v>#N/A</v>
      </c>
      <c r="G61" s="1911"/>
      <c r="H61" s="1911"/>
      <c r="I61" s="1911"/>
      <c r="J61" s="1912"/>
      <c r="K61" s="1913" t="e">
        <f>IF(VLOOKUP(報1!$AR$3,報告書!$B$14:$IU$327,BT62)="","",VLOOKUP(VLOOKUP(報1!$AR$3,報告書!$B$14:$IU$327,BT62),自主項目!$G$14:$M$476,7,FALSE))</f>
        <v>#N/A</v>
      </c>
      <c r="L61" s="1914"/>
      <c r="M61" s="36"/>
      <c r="N61" s="1902"/>
      <c r="O61" s="216"/>
      <c r="P61" s="217"/>
      <c r="Q61" s="218"/>
      <c r="R61" s="207" t="str">
        <f t="shared" si="7"/>
        <v/>
      </c>
      <c r="S61" s="1917"/>
      <c r="T61" s="216"/>
      <c r="U61" s="217"/>
      <c r="V61" s="218"/>
      <c r="W61" s="208" t="str">
        <f t="shared" si="8"/>
        <v/>
      </c>
      <c r="X61" s="1907" t="str">
        <f>IF(AND(AE61&lt;&gt;"×",AF61&lt;&gt;"×",OR(AE61="○",AF61="○")),AG61-AH61+AG62-AH62+AG63-AH63,"")</f>
        <v/>
      </c>
      <c r="Y61" s="36"/>
      <c r="Z61" s="219"/>
      <c r="AA61" s="220"/>
      <c r="AB61" s="36"/>
      <c r="AC61" s="77" t="str">
        <f t="shared" si="73"/>
        <v/>
      </c>
      <c r="AD61" s="77" t="str">
        <f t="shared" si="74"/>
        <v/>
      </c>
      <c r="AE61" s="78" t="str">
        <f t="shared" si="75"/>
        <v/>
      </c>
      <c r="AF61" s="78" t="str">
        <f t="shared" si="76"/>
        <v/>
      </c>
      <c r="AG61" s="78">
        <f t="shared" ref="AG61" si="115">IF(AE61="○",P61*IF(D61="低炭素電気へ切替",Z61,VLOOKUP(O61,$BH$10:$BI$42,2,))*IFERROR(VLOOKUP(Q61,$BN$10:$BO$18,2,),1),0)</f>
        <v>0</v>
      </c>
      <c r="AH61" s="78">
        <f t="shared" ref="AH61" si="116">IF(AF61="○",U61*IF(D61="低炭素電気へ切替",AA61,VLOOKUP(T61,$BH$10:$BI$42,2,))*VLOOKUP(V61,$BN$10:$BO$18,2,),0)</f>
        <v>0</v>
      </c>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60"/>
      <c r="BN61" s="60"/>
      <c r="BO61" s="60"/>
      <c r="BP61" s="60"/>
      <c r="BQ61" s="36"/>
      <c r="BR61" s="36"/>
      <c r="BS61" s="36"/>
      <c r="BT61" s="36"/>
      <c r="BU61" s="36"/>
      <c r="BV61" s="36"/>
      <c r="BW61" s="36"/>
      <c r="BX61" s="36"/>
    </row>
    <row r="62" spans="2:76" ht="42.95" customHeight="1" x14ac:dyDescent="0.15">
      <c r="B62" s="1692"/>
      <c r="C62" s="1692"/>
      <c r="D62" s="1909"/>
      <c r="E62" s="1909"/>
      <c r="F62" s="1910"/>
      <c r="G62" s="1911"/>
      <c r="H62" s="1911"/>
      <c r="I62" s="1911"/>
      <c r="J62" s="1912"/>
      <c r="K62" s="1913"/>
      <c r="L62" s="1914"/>
      <c r="M62" s="36"/>
      <c r="N62" s="1902"/>
      <c r="O62" s="195"/>
      <c r="P62" s="211"/>
      <c r="Q62" s="212"/>
      <c r="R62" s="200" t="str">
        <f t="shared" si="7"/>
        <v/>
      </c>
      <c r="S62" s="1916"/>
      <c r="T62" s="195"/>
      <c r="U62" s="211"/>
      <c r="V62" s="212"/>
      <c r="W62" s="201" t="str">
        <f t="shared" si="8"/>
        <v/>
      </c>
      <c r="X62" s="1907"/>
      <c r="Y62" s="36"/>
      <c r="Z62" s="221"/>
      <c r="AA62" s="222"/>
      <c r="AB62" s="36"/>
      <c r="AC62" s="77" t="str">
        <f t="shared" si="73"/>
        <v/>
      </c>
      <c r="AD62" s="77" t="str">
        <f t="shared" si="74"/>
        <v/>
      </c>
      <c r="AE62" s="78" t="str">
        <f t="shared" si="75"/>
        <v/>
      </c>
      <c r="AF62" s="78" t="str">
        <f t="shared" si="76"/>
        <v/>
      </c>
      <c r="AG62" s="78">
        <f t="shared" ref="AG62" si="117">IF(AE62="○",P62*IF(D61="低炭素電気へ切替",Z62,VLOOKUP(O62,$BH$10:$BI$42,2,))*IFERROR(VLOOKUP(Q62,$BN$10:$BO$18,2,),1),0)</f>
        <v>0</v>
      </c>
      <c r="AH62" s="78">
        <f t="shared" ref="AH62" si="118">IF(AF62="○",U62*IF(D61="低炭素電気へ切替",AA62,VLOOKUP(T62,$BH$10:$BI$42,2,))*VLOOKUP(V62,$BN$10:$BO$18,2,),0)</f>
        <v>0</v>
      </c>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60"/>
      <c r="BN62" s="60"/>
      <c r="BO62" s="60"/>
      <c r="BP62" s="60"/>
      <c r="BQ62" s="36"/>
      <c r="BR62" s="36"/>
      <c r="BS62" s="36"/>
      <c r="BT62" s="54">
        <f>BT59+1</f>
        <v>256</v>
      </c>
      <c r="BU62" s="36"/>
      <c r="BV62" s="36"/>
      <c r="BW62" s="36"/>
      <c r="BX62" s="36"/>
    </row>
    <row r="63" spans="2:76" ht="42.95" customHeight="1" thickBot="1" x14ac:dyDescent="0.2">
      <c r="B63" s="1692"/>
      <c r="C63" s="1692"/>
      <c r="D63" s="1909"/>
      <c r="E63" s="1909"/>
      <c r="F63" s="1910"/>
      <c r="G63" s="1911"/>
      <c r="H63" s="1911"/>
      <c r="I63" s="1911"/>
      <c r="J63" s="1912"/>
      <c r="K63" s="1913"/>
      <c r="L63" s="1914"/>
      <c r="M63" s="36"/>
      <c r="N63" s="1902"/>
      <c r="O63" s="213"/>
      <c r="P63" s="214"/>
      <c r="Q63" s="215"/>
      <c r="R63" s="205" t="str">
        <f t="shared" si="7"/>
        <v/>
      </c>
      <c r="S63" s="1916"/>
      <c r="T63" s="213"/>
      <c r="U63" s="214"/>
      <c r="V63" s="215"/>
      <c r="W63" s="206" t="str">
        <f t="shared" si="8"/>
        <v/>
      </c>
      <c r="X63" s="1907"/>
      <c r="Y63" s="36"/>
      <c r="Z63" s="223"/>
      <c r="AA63" s="224"/>
      <c r="AB63" s="36"/>
      <c r="AC63" s="77" t="str">
        <f t="shared" si="73"/>
        <v/>
      </c>
      <c r="AD63" s="77" t="str">
        <f t="shared" si="74"/>
        <v/>
      </c>
      <c r="AE63" s="78" t="str">
        <f t="shared" si="75"/>
        <v/>
      </c>
      <c r="AF63" s="78" t="str">
        <f t="shared" si="76"/>
        <v/>
      </c>
      <c r="AG63" s="78">
        <f t="shared" ref="AG63" si="119">IF(AE63="○",P63*IF(D61="低炭素電気へ切替",Z63,VLOOKUP(O63,$BH$10:$BI$42,2,))*IFERROR(VLOOKUP(Q63,$BN$10:$BO$18,2,),1),0)</f>
        <v>0</v>
      </c>
      <c r="AH63" s="78">
        <f t="shared" ref="AH63" si="120">IF(AF63="○",U63*IF(D61="低炭素電気へ切替",AA63,VLOOKUP(T63,$BH$10:$BI$42,2,))*VLOOKUP(V63,$BN$10:$BO$18,2,),0)</f>
        <v>0</v>
      </c>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60"/>
      <c r="BN63" s="60"/>
      <c r="BO63" s="60"/>
      <c r="BP63" s="60"/>
      <c r="BQ63" s="36"/>
      <c r="BR63" s="36"/>
      <c r="BS63" s="36"/>
      <c r="BT63" s="36"/>
      <c r="BU63" s="36"/>
      <c r="BV63" s="36"/>
      <c r="BW63" s="36"/>
      <c r="BX63" s="36"/>
    </row>
    <row r="64" spans="2:76" ht="42.95" customHeight="1" x14ac:dyDescent="0.15">
      <c r="B64" s="1692">
        <v>19</v>
      </c>
      <c r="C64" s="1692" t="e">
        <f>IF(VLOOKUP(報1!$AR$3,報告書!$B$14:$IU$327,BT65)="","",VLOOKUP(VLOOKUP(報1!$AR$3,報告書!$B$14:$IU$327,BT65),自主項目!$G$14:$M$476,3,FALSE))</f>
        <v>#N/A</v>
      </c>
      <c r="D64" s="1909" t="e">
        <f>IF(VLOOKUP(報1!$AR$3,報告書!$B$14:$IU$327,BT65)="","",VLOOKUP(VLOOKUP(報1!$AR$3,報告書!$B$14:$IU$327,BT65),自主項目!$G$14:$M$476,4,FALSE))</f>
        <v>#N/A</v>
      </c>
      <c r="E64" s="1909" t="e">
        <f>IF(VLOOKUP(報1!$AR$3,報告書!$B$14:$IU$327,BT65)="","",VLOOKUP(VLOOKUP(報1!$AR$3,報告書!$B$14:$IU$327,BT65),自主項目!$G$14:$M$476,5,FALSE))</f>
        <v>#N/A</v>
      </c>
      <c r="F64" s="1910" t="e">
        <f>IF(VLOOKUP(報1!$AR$3,報告書!$B$14:$IU$327,BT65)="","",VLOOKUP(VLOOKUP(報1!$AR$3,報告書!$B$14:$IU$327,BT65),自主項目!$G$14:$M$476,6,FALSE))</f>
        <v>#N/A</v>
      </c>
      <c r="G64" s="1911"/>
      <c r="H64" s="1911"/>
      <c r="I64" s="1911"/>
      <c r="J64" s="1912"/>
      <c r="K64" s="1913" t="e">
        <f>IF(VLOOKUP(報1!$AR$3,報告書!$B$14:$IU$327,BT65)="","",VLOOKUP(VLOOKUP(報1!$AR$3,報告書!$B$14:$IU$327,BT65),自主項目!$G$14:$M$476,7,FALSE))</f>
        <v>#N/A</v>
      </c>
      <c r="L64" s="1914"/>
      <c r="M64" s="36"/>
      <c r="N64" s="1901"/>
      <c r="O64" s="195"/>
      <c r="P64" s="211"/>
      <c r="Q64" s="212"/>
      <c r="R64" s="200" t="str">
        <f t="shared" si="7"/>
        <v/>
      </c>
      <c r="S64" s="1915"/>
      <c r="T64" s="195"/>
      <c r="U64" s="211"/>
      <c r="V64" s="212"/>
      <c r="W64" s="201" t="str">
        <f t="shared" si="8"/>
        <v/>
      </c>
      <c r="X64" s="1906" t="str">
        <f>IF(AND(AE64&lt;&gt;"×",AF64&lt;&gt;"×",OR(AE64="○",AF64="○")),AG64-AH64+AG65-AH65+AG66-AH66,"")</f>
        <v/>
      </c>
      <c r="Y64" s="36"/>
      <c r="Z64" s="219"/>
      <c r="AA64" s="220"/>
      <c r="AB64" s="36"/>
      <c r="AC64" s="77" t="str">
        <f t="shared" si="73"/>
        <v/>
      </c>
      <c r="AD64" s="77" t="str">
        <f t="shared" si="74"/>
        <v/>
      </c>
      <c r="AE64" s="78" t="str">
        <f t="shared" si="75"/>
        <v/>
      </c>
      <c r="AF64" s="78" t="str">
        <f t="shared" si="76"/>
        <v/>
      </c>
      <c r="AG64" s="78">
        <f t="shared" ref="AG64" si="121">IF(AE64="○",P64*IF(D64="低炭素電気へ切替",Z64,VLOOKUP(O64,$BH$10:$BI$42,2,))*IFERROR(VLOOKUP(Q64,$BN$10:$BO$18,2,),1),0)</f>
        <v>0</v>
      </c>
      <c r="AH64" s="78">
        <f t="shared" ref="AH64" si="122">IF(AF64="○",U64*IF(D64="低炭素電気へ切替",AA64,VLOOKUP(T64,$BH$10:$BI$42,2,))*VLOOKUP(V64,$BN$10:$BO$18,2,),0)</f>
        <v>0</v>
      </c>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60"/>
      <c r="BN64" s="60"/>
      <c r="BO64" s="60"/>
      <c r="BP64" s="60"/>
      <c r="BQ64" s="36"/>
      <c r="BR64" s="36"/>
      <c r="BS64" s="36"/>
      <c r="BT64" s="36"/>
      <c r="BU64" s="36"/>
      <c r="BV64" s="36"/>
      <c r="BW64" s="36"/>
      <c r="BX64" s="36"/>
    </row>
    <row r="65" spans="2:76" ht="42.95" customHeight="1" x14ac:dyDescent="0.15">
      <c r="B65" s="1692"/>
      <c r="C65" s="1692"/>
      <c r="D65" s="1909"/>
      <c r="E65" s="1909"/>
      <c r="F65" s="1910"/>
      <c r="G65" s="1911"/>
      <c r="H65" s="1911"/>
      <c r="I65" s="1911"/>
      <c r="J65" s="1912"/>
      <c r="K65" s="1913"/>
      <c r="L65" s="1914"/>
      <c r="M65" s="36"/>
      <c r="N65" s="1902"/>
      <c r="O65" s="195"/>
      <c r="P65" s="211"/>
      <c r="Q65" s="212"/>
      <c r="R65" s="200" t="str">
        <f t="shared" si="7"/>
        <v/>
      </c>
      <c r="S65" s="1916"/>
      <c r="T65" s="195"/>
      <c r="U65" s="211"/>
      <c r="V65" s="212"/>
      <c r="W65" s="201" t="str">
        <f t="shared" si="8"/>
        <v/>
      </c>
      <c r="X65" s="1907"/>
      <c r="Y65" s="36"/>
      <c r="Z65" s="221"/>
      <c r="AA65" s="222"/>
      <c r="AB65" s="36"/>
      <c r="AC65" s="77" t="str">
        <f t="shared" si="73"/>
        <v/>
      </c>
      <c r="AD65" s="77" t="str">
        <f t="shared" si="74"/>
        <v/>
      </c>
      <c r="AE65" s="78" t="str">
        <f t="shared" si="75"/>
        <v/>
      </c>
      <c r="AF65" s="78" t="str">
        <f t="shared" si="76"/>
        <v/>
      </c>
      <c r="AG65" s="78">
        <f t="shared" ref="AG65" si="123">IF(AE65="○",P65*IF(D64="低炭素電気へ切替",Z65,VLOOKUP(O65,$BH$10:$BI$42,2,))*IFERROR(VLOOKUP(Q65,$BN$10:$BO$18,2,),1),0)</f>
        <v>0</v>
      </c>
      <c r="AH65" s="78">
        <f t="shared" ref="AH65" si="124">IF(AF65="○",U65*IF(D64="低炭素電気へ切替",AA65,VLOOKUP(T65,$BH$10:$BI$42,2,))*VLOOKUP(V65,$BN$10:$BO$18,2,),0)</f>
        <v>0</v>
      </c>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60"/>
      <c r="BN65" s="60"/>
      <c r="BO65" s="60"/>
      <c r="BP65" s="60"/>
      <c r="BQ65" s="36"/>
      <c r="BR65" s="36"/>
      <c r="BS65" s="36"/>
      <c r="BT65" s="54">
        <f>BT62+1</f>
        <v>257</v>
      </c>
      <c r="BU65" s="36"/>
      <c r="BV65" s="36"/>
      <c r="BW65" s="36"/>
      <c r="BX65" s="36"/>
    </row>
    <row r="66" spans="2:76" ht="42.95" customHeight="1" thickBot="1" x14ac:dyDescent="0.2">
      <c r="B66" s="1692"/>
      <c r="C66" s="1692"/>
      <c r="D66" s="1909"/>
      <c r="E66" s="1909"/>
      <c r="F66" s="1910"/>
      <c r="G66" s="1911"/>
      <c r="H66" s="1911"/>
      <c r="I66" s="1911"/>
      <c r="J66" s="1912"/>
      <c r="K66" s="1913"/>
      <c r="L66" s="1914"/>
      <c r="M66" s="36"/>
      <c r="N66" s="1903"/>
      <c r="O66" s="195"/>
      <c r="P66" s="211"/>
      <c r="Q66" s="212"/>
      <c r="R66" s="200" t="str">
        <f t="shared" si="7"/>
        <v/>
      </c>
      <c r="S66" s="1927"/>
      <c r="T66" s="195"/>
      <c r="U66" s="211"/>
      <c r="V66" s="212"/>
      <c r="W66" s="201" t="str">
        <f t="shared" si="8"/>
        <v/>
      </c>
      <c r="X66" s="1908"/>
      <c r="Y66" s="36"/>
      <c r="Z66" s="223"/>
      <c r="AA66" s="224"/>
      <c r="AB66" s="36"/>
      <c r="AC66" s="77" t="str">
        <f t="shared" si="73"/>
        <v/>
      </c>
      <c r="AD66" s="77" t="str">
        <f t="shared" si="74"/>
        <v/>
      </c>
      <c r="AE66" s="78" t="str">
        <f t="shared" si="75"/>
        <v/>
      </c>
      <c r="AF66" s="78" t="str">
        <f t="shared" si="76"/>
        <v/>
      </c>
      <c r="AG66" s="78">
        <f t="shared" ref="AG66" si="125">IF(AE66="○",P66*IF(D64="低炭素電気へ切替",Z66,VLOOKUP(O66,$BH$10:$BI$42,2,))*IFERROR(VLOOKUP(Q66,$BN$10:$BO$18,2,),1),0)</f>
        <v>0</v>
      </c>
      <c r="AH66" s="78">
        <f t="shared" ref="AH66" si="126">IF(AF66="○",U66*IF(D64="低炭素電気へ切替",AA66,VLOOKUP(T66,$BH$10:$BI$42,2,))*VLOOKUP(V66,$BN$10:$BO$18,2,),0)</f>
        <v>0</v>
      </c>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60"/>
      <c r="BN66" s="60"/>
      <c r="BO66" s="60"/>
      <c r="BP66" s="60"/>
      <c r="BQ66" s="36"/>
      <c r="BR66" s="36"/>
      <c r="BS66" s="36"/>
      <c r="BT66" s="36"/>
      <c r="BU66" s="36"/>
      <c r="BV66" s="36"/>
      <c r="BW66" s="36"/>
      <c r="BX66" s="36"/>
    </row>
    <row r="67" spans="2:76" ht="42.95" customHeight="1" x14ac:dyDescent="0.15">
      <c r="B67" s="1692">
        <v>20</v>
      </c>
      <c r="C67" s="1692" t="e">
        <f>IF(VLOOKUP(報1!$AR$3,報告書!$B$14:$IU$327,BT68)="","",VLOOKUP(VLOOKUP(報1!$AR$3,報告書!$B$14:$IU$327,BT68),自主項目!$G$14:$M$476,3,FALSE))</f>
        <v>#N/A</v>
      </c>
      <c r="D67" s="1909" t="e">
        <f>IF(VLOOKUP(報1!$AR$3,報告書!$B$14:$IU$327,BT68)="","",VLOOKUP(VLOOKUP(報1!$AR$3,報告書!$B$14:$IU$327,BT68),自主項目!$G$14:$M$476,4,FALSE))</f>
        <v>#N/A</v>
      </c>
      <c r="E67" s="1909" t="e">
        <f>IF(VLOOKUP(報1!$AR$3,報告書!$B$14:$IU$327,BT68)="","",VLOOKUP(VLOOKUP(報1!$AR$3,報告書!$B$14:$IU$327,BT68),自主項目!$G$14:$M$476,5,FALSE))</f>
        <v>#N/A</v>
      </c>
      <c r="F67" s="1910" t="e">
        <f>IF(VLOOKUP(報1!$AR$3,報告書!$B$14:$IU$327,BT68)="","",VLOOKUP(VLOOKUP(報1!$AR$3,報告書!$B$14:$IU$327,BT68),自主項目!$G$14:$M$476,6,FALSE))</f>
        <v>#N/A</v>
      </c>
      <c r="G67" s="1911"/>
      <c r="H67" s="1911"/>
      <c r="I67" s="1911"/>
      <c r="J67" s="1912"/>
      <c r="K67" s="1913" t="e">
        <f>IF(VLOOKUP(報1!$AR$3,報告書!$B$14:$IU$327,BT68)="","",VLOOKUP(VLOOKUP(報1!$AR$3,報告書!$B$14:$IU$327,BT68),自主項目!$G$14:$M$476,7,FALSE))</f>
        <v>#N/A</v>
      </c>
      <c r="L67" s="1914"/>
      <c r="M67" s="36"/>
      <c r="N67" s="1902"/>
      <c r="O67" s="216"/>
      <c r="P67" s="217"/>
      <c r="Q67" s="218"/>
      <c r="R67" s="207" t="str">
        <f t="shared" si="7"/>
        <v/>
      </c>
      <c r="S67" s="1917"/>
      <c r="T67" s="216"/>
      <c r="U67" s="217"/>
      <c r="V67" s="218"/>
      <c r="W67" s="208" t="str">
        <f t="shared" si="8"/>
        <v/>
      </c>
      <c r="X67" s="1907" t="str">
        <f>IF(AND(AE67&lt;&gt;"×",AF67&lt;&gt;"×",OR(AE67="○",AF67="○")),AG67-AH67+AG68-AH68+AG69-AH69,"")</f>
        <v/>
      </c>
      <c r="Y67" s="36"/>
      <c r="Z67" s="219"/>
      <c r="AA67" s="220"/>
      <c r="AB67" s="36"/>
      <c r="AC67" s="77" t="str">
        <f t="shared" si="73"/>
        <v/>
      </c>
      <c r="AD67" s="77" t="str">
        <f t="shared" si="74"/>
        <v/>
      </c>
      <c r="AE67" s="78" t="str">
        <f t="shared" si="75"/>
        <v/>
      </c>
      <c r="AF67" s="78" t="str">
        <f t="shared" si="76"/>
        <v/>
      </c>
      <c r="AG67" s="78">
        <f t="shared" ref="AG67" si="127">IF(AE67="○",P67*IF(D67="低炭素電気へ切替",Z67,VLOOKUP(O67,$BH$10:$BI$42,2,))*IFERROR(VLOOKUP(Q67,$BN$10:$BO$18,2,),1),0)</f>
        <v>0</v>
      </c>
      <c r="AH67" s="78">
        <f t="shared" ref="AH67" si="128">IF(AF67="○",U67*IF(D67="低炭素電気へ切替",AA67,VLOOKUP(T67,$BH$10:$BI$42,2,))*VLOOKUP(V67,$BN$10:$BO$18,2,),0)</f>
        <v>0</v>
      </c>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60"/>
      <c r="BN67" s="60"/>
      <c r="BO67" s="60"/>
      <c r="BP67" s="60"/>
      <c r="BQ67" s="36"/>
      <c r="BR67" s="36"/>
      <c r="BS67" s="36"/>
      <c r="BT67" s="36"/>
      <c r="BU67" s="36"/>
      <c r="BV67" s="36"/>
      <c r="BW67" s="36"/>
      <c r="BX67" s="36"/>
    </row>
    <row r="68" spans="2:76" ht="42.95" customHeight="1" x14ac:dyDescent="0.15">
      <c r="B68" s="1692"/>
      <c r="C68" s="1692"/>
      <c r="D68" s="1909"/>
      <c r="E68" s="1909"/>
      <c r="F68" s="1910"/>
      <c r="G68" s="1911"/>
      <c r="H68" s="1911"/>
      <c r="I68" s="1911"/>
      <c r="J68" s="1912"/>
      <c r="K68" s="1913"/>
      <c r="L68" s="1914"/>
      <c r="M68" s="36"/>
      <c r="N68" s="1902"/>
      <c r="O68" s="195"/>
      <c r="P68" s="211"/>
      <c r="Q68" s="212"/>
      <c r="R68" s="200" t="str">
        <f t="shared" si="7"/>
        <v/>
      </c>
      <c r="S68" s="1916"/>
      <c r="T68" s="195"/>
      <c r="U68" s="211"/>
      <c r="V68" s="212"/>
      <c r="W68" s="201" t="str">
        <f t="shared" si="8"/>
        <v/>
      </c>
      <c r="X68" s="1907"/>
      <c r="Y68" s="36"/>
      <c r="Z68" s="221"/>
      <c r="AA68" s="222"/>
      <c r="AB68" s="36"/>
      <c r="AC68" s="77" t="str">
        <f t="shared" si="73"/>
        <v/>
      </c>
      <c r="AD68" s="77" t="str">
        <f t="shared" si="74"/>
        <v/>
      </c>
      <c r="AE68" s="78" t="str">
        <f t="shared" si="75"/>
        <v/>
      </c>
      <c r="AF68" s="78" t="str">
        <f t="shared" si="76"/>
        <v/>
      </c>
      <c r="AG68" s="78">
        <f t="shared" ref="AG68" si="129">IF(AE68="○",P68*IF(D67="低炭素電気へ切替",Z68,VLOOKUP(O68,$BH$10:$BI$42,2,))*IFERROR(VLOOKUP(Q68,$BN$10:$BO$18,2,),1),0)</f>
        <v>0</v>
      </c>
      <c r="AH68" s="78">
        <f t="shared" ref="AH68" si="130">IF(AF68="○",U68*IF(D67="低炭素電気へ切替",AA68,VLOOKUP(T68,$BH$10:$BI$42,2,))*VLOOKUP(V68,$BN$10:$BO$18,2,),0)</f>
        <v>0</v>
      </c>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60"/>
      <c r="BN68" s="60"/>
      <c r="BO68" s="60"/>
      <c r="BP68" s="60"/>
      <c r="BQ68" s="36"/>
      <c r="BR68" s="36"/>
      <c r="BS68" s="36"/>
      <c r="BT68" s="54">
        <f>BT65+1</f>
        <v>258</v>
      </c>
      <c r="BU68" s="36"/>
      <c r="BV68" s="36"/>
      <c r="BW68" s="36"/>
      <c r="BX68" s="36"/>
    </row>
    <row r="69" spans="2:76" ht="42.95" customHeight="1" thickBot="1" x14ac:dyDescent="0.2">
      <c r="B69" s="1692"/>
      <c r="C69" s="1692"/>
      <c r="D69" s="1909"/>
      <c r="E69" s="1909"/>
      <c r="F69" s="1910"/>
      <c r="G69" s="1911"/>
      <c r="H69" s="1911"/>
      <c r="I69" s="1911"/>
      <c r="J69" s="1912"/>
      <c r="K69" s="1913"/>
      <c r="L69" s="1914"/>
      <c r="M69" s="36"/>
      <c r="N69" s="1902"/>
      <c r="O69" s="213"/>
      <c r="P69" s="214"/>
      <c r="Q69" s="215"/>
      <c r="R69" s="205" t="str">
        <f t="shared" si="7"/>
        <v/>
      </c>
      <c r="S69" s="1916"/>
      <c r="T69" s="213"/>
      <c r="U69" s="214"/>
      <c r="V69" s="215"/>
      <c r="W69" s="206" t="str">
        <f t="shared" si="8"/>
        <v/>
      </c>
      <c r="X69" s="1907"/>
      <c r="Y69" s="36"/>
      <c r="Z69" s="223"/>
      <c r="AA69" s="224"/>
      <c r="AB69" s="36"/>
      <c r="AC69" s="77" t="str">
        <f t="shared" si="73"/>
        <v/>
      </c>
      <c r="AD69" s="77" t="str">
        <f t="shared" si="74"/>
        <v/>
      </c>
      <c r="AE69" s="78" t="str">
        <f t="shared" si="75"/>
        <v/>
      </c>
      <c r="AF69" s="78" t="str">
        <f t="shared" si="76"/>
        <v/>
      </c>
      <c r="AG69" s="78">
        <f t="shared" ref="AG69" si="131">IF(AE69="○",P69*IF(D67="低炭素電気へ切替",Z69,VLOOKUP(O69,$BH$10:$BI$42,2,))*IFERROR(VLOOKUP(Q69,$BN$10:$BO$18,2,),1),0)</f>
        <v>0</v>
      </c>
      <c r="AH69" s="78">
        <f t="shared" ref="AH69" si="132">IF(AF69="○",U69*IF(D67="低炭素電気へ切替",AA69,VLOOKUP(T69,$BH$10:$BI$42,2,))*VLOOKUP(V69,$BN$10:$BO$18,2,),0)</f>
        <v>0</v>
      </c>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60"/>
      <c r="BN69" s="60"/>
      <c r="BO69" s="60"/>
      <c r="BP69" s="60"/>
      <c r="BQ69" s="36"/>
      <c r="BR69" s="36"/>
      <c r="BS69" s="36"/>
      <c r="BT69" s="36"/>
      <c r="BU69" s="36"/>
      <c r="BV69" s="36"/>
      <c r="BW69" s="36"/>
      <c r="BX69" s="36"/>
    </row>
    <row r="70" spans="2:76" ht="42.95" customHeight="1" x14ac:dyDescent="0.15">
      <c r="B70" s="1692">
        <v>21</v>
      </c>
      <c r="C70" s="1692" t="e">
        <f>IF(VLOOKUP(報1!$AR$3,報告書!$B$14:$IU$327,BT71)="","",VLOOKUP(VLOOKUP(報1!$AR$3,報告書!$B$14:$IU$327,BT71),自主項目!$G$14:$M$476,3,FALSE))</f>
        <v>#N/A</v>
      </c>
      <c r="D70" s="1909" t="e">
        <f>IF(VLOOKUP(報1!$AR$3,報告書!$B$14:$IU$327,BT71)="","",VLOOKUP(VLOOKUP(報1!$AR$3,報告書!$B$14:$IU$327,BT71),自主項目!$G$14:$M$476,4,FALSE))</f>
        <v>#N/A</v>
      </c>
      <c r="E70" s="1909" t="e">
        <f>IF(VLOOKUP(報1!$AR$3,報告書!$B$14:$IU$327,BT71)="","",VLOOKUP(VLOOKUP(報1!$AR$3,報告書!$B$14:$IU$327,BT71),自主項目!$G$14:$M$476,5,FALSE))</f>
        <v>#N/A</v>
      </c>
      <c r="F70" s="1910" t="e">
        <f>IF(VLOOKUP(報1!$AR$3,報告書!$B$14:$IU$327,BT71)="","",VLOOKUP(VLOOKUP(報1!$AR$3,報告書!$B$14:$IU$327,BT71),自主項目!$G$14:$M$476,6,FALSE))</f>
        <v>#N/A</v>
      </c>
      <c r="G70" s="1911"/>
      <c r="H70" s="1911"/>
      <c r="I70" s="1911"/>
      <c r="J70" s="1912"/>
      <c r="K70" s="1913" t="e">
        <f>IF(VLOOKUP(報1!$AR$3,報告書!$B$14:$IU$327,BT71)="","",VLOOKUP(VLOOKUP(報1!$AR$3,報告書!$B$14:$IU$327,BT71),自主項目!$G$14:$M$476,7,FALSE))</f>
        <v>#N/A</v>
      </c>
      <c r="L70" s="1914"/>
      <c r="M70" s="36"/>
      <c r="N70" s="1901"/>
      <c r="O70" s="195"/>
      <c r="P70" s="211"/>
      <c r="Q70" s="212"/>
      <c r="R70" s="200" t="str">
        <f t="shared" si="7"/>
        <v/>
      </c>
      <c r="S70" s="1915"/>
      <c r="T70" s="195"/>
      <c r="U70" s="211"/>
      <c r="V70" s="212"/>
      <c r="W70" s="201" t="str">
        <f t="shared" si="8"/>
        <v/>
      </c>
      <c r="X70" s="1906" t="str">
        <f>IF(AND(AE70&lt;&gt;"×",AF70&lt;&gt;"×",OR(AE70="○",AF70="○")),AG70-AH70+AG71-AH71+AG72-AH72,"")</f>
        <v/>
      </c>
      <c r="Y70" s="36"/>
      <c r="Z70" s="219"/>
      <c r="AA70" s="220"/>
      <c r="AB70" s="36"/>
      <c r="AC70" s="77" t="str">
        <f t="shared" si="73"/>
        <v/>
      </c>
      <c r="AD70" s="77" t="str">
        <f t="shared" si="74"/>
        <v/>
      </c>
      <c r="AE70" s="78" t="str">
        <f t="shared" si="75"/>
        <v/>
      </c>
      <c r="AF70" s="78" t="str">
        <f t="shared" si="76"/>
        <v/>
      </c>
      <c r="AG70" s="78">
        <f t="shared" ref="AG70" si="133">IF(AE70="○",P70*IF(D70="低炭素電気へ切替",Z70,VLOOKUP(O70,$BH$10:$BI$42,2,))*IFERROR(VLOOKUP(Q70,$BN$10:$BO$18,2,),1),0)</f>
        <v>0</v>
      </c>
      <c r="AH70" s="78">
        <f t="shared" ref="AH70" si="134">IF(AF70="○",U70*IF(D70="低炭素電気へ切替",AA70,VLOOKUP(T70,$BH$10:$BI$42,2,))*VLOOKUP(V70,$BN$10:$BO$18,2,),0)</f>
        <v>0</v>
      </c>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60"/>
      <c r="BN70" s="60"/>
      <c r="BO70" s="60"/>
      <c r="BP70" s="60"/>
      <c r="BQ70" s="36"/>
      <c r="BR70" s="36"/>
      <c r="BS70" s="36"/>
      <c r="BT70" s="36"/>
      <c r="BU70" s="36"/>
      <c r="BV70" s="36"/>
      <c r="BW70" s="36"/>
      <c r="BX70" s="36"/>
    </row>
    <row r="71" spans="2:76" ht="42.95" customHeight="1" x14ac:dyDescent="0.15">
      <c r="B71" s="1692"/>
      <c r="C71" s="1692"/>
      <c r="D71" s="1909"/>
      <c r="E71" s="1909"/>
      <c r="F71" s="1910"/>
      <c r="G71" s="1911"/>
      <c r="H71" s="1911"/>
      <c r="I71" s="1911"/>
      <c r="J71" s="1912"/>
      <c r="K71" s="1913"/>
      <c r="L71" s="1914"/>
      <c r="M71" s="36"/>
      <c r="N71" s="1902"/>
      <c r="O71" s="195"/>
      <c r="P71" s="211"/>
      <c r="Q71" s="212"/>
      <c r="R71" s="200" t="str">
        <f t="shared" si="7"/>
        <v/>
      </c>
      <c r="S71" s="1916"/>
      <c r="T71" s="195"/>
      <c r="U71" s="211"/>
      <c r="V71" s="212"/>
      <c r="W71" s="201" t="str">
        <f t="shared" si="8"/>
        <v/>
      </c>
      <c r="X71" s="1907"/>
      <c r="Y71" s="36"/>
      <c r="Z71" s="221"/>
      <c r="AA71" s="222"/>
      <c r="AB71" s="36"/>
      <c r="AC71" s="77" t="str">
        <f t="shared" si="73"/>
        <v/>
      </c>
      <c r="AD71" s="77" t="str">
        <f t="shared" si="74"/>
        <v/>
      </c>
      <c r="AE71" s="78" t="str">
        <f t="shared" si="75"/>
        <v/>
      </c>
      <c r="AF71" s="78" t="str">
        <f t="shared" si="76"/>
        <v/>
      </c>
      <c r="AG71" s="78">
        <f t="shared" ref="AG71" si="135">IF(AE71="○",P71*IF(D70="低炭素電気へ切替",Z71,VLOOKUP(O71,$BH$10:$BI$42,2,))*IFERROR(VLOOKUP(Q71,$BN$10:$BO$18,2,),1),0)</f>
        <v>0</v>
      </c>
      <c r="AH71" s="78">
        <f t="shared" ref="AH71" si="136">IF(AF71="○",U71*IF(D70="低炭素電気へ切替",AA71,VLOOKUP(T71,$BH$10:$BI$42,2,))*VLOOKUP(V71,$BN$10:$BO$18,2,),0)</f>
        <v>0</v>
      </c>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60"/>
      <c r="BN71" s="60"/>
      <c r="BO71" s="60"/>
      <c r="BP71" s="60"/>
      <c r="BQ71" s="36"/>
      <c r="BR71" s="36"/>
      <c r="BS71" s="36"/>
      <c r="BT71" s="54">
        <f>BT68+1</f>
        <v>259</v>
      </c>
      <c r="BU71" s="36"/>
      <c r="BV71" s="36"/>
      <c r="BW71" s="36"/>
      <c r="BX71" s="36"/>
    </row>
    <row r="72" spans="2:76" ht="42.95" customHeight="1" thickBot="1" x14ac:dyDescent="0.2">
      <c r="B72" s="1692"/>
      <c r="C72" s="1692"/>
      <c r="D72" s="1909"/>
      <c r="E72" s="1909"/>
      <c r="F72" s="1910"/>
      <c r="G72" s="1911"/>
      <c r="H72" s="1911"/>
      <c r="I72" s="1911"/>
      <c r="J72" s="1912"/>
      <c r="K72" s="1913"/>
      <c r="L72" s="1914"/>
      <c r="M72" s="36"/>
      <c r="N72" s="1903"/>
      <c r="O72" s="195"/>
      <c r="P72" s="211"/>
      <c r="Q72" s="212"/>
      <c r="R72" s="200" t="str">
        <f t="shared" si="7"/>
        <v/>
      </c>
      <c r="S72" s="1927"/>
      <c r="T72" s="195"/>
      <c r="U72" s="211"/>
      <c r="V72" s="212"/>
      <c r="W72" s="201" t="str">
        <f t="shared" si="8"/>
        <v/>
      </c>
      <c r="X72" s="1908"/>
      <c r="Y72" s="36"/>
      <c r="Z72" s="223"/>
      <c r="AA72" s="224"/>
      <c r="AB72" s="36"/>
      <c r="AC72" s="77" t="str">
        <f t="shared" si="73"/>
        <v/>
      </c>
      <c r="AD72" s="77" t="str">
        <f t="shared" si="74"/>
        <v/>
      </c>
      <c r="AE72" s="78" t="str">
        <f t="shared" si="75"/>
        <v/>
      </c>
      <c r="AF72" s="78" t="str">
        <f t="shared" si="76"/>
        <v/>
      </c>
      <c r="AG72" s="78">
        <f t="shared" ref="AG72" si="137">IF(AE72="○",P72*IF(D70="低炭素電気へ切替",Z72,VLOOKUP(O72,$BH$10:$BI$42,2,))*IFERROR(VLOOKUP(Q72,$BN$10:$BO$18,2,),1),0)</f>
        <v>0</v>
      </c>
      <c r="AH72" s="78">
        <f t="shared" ref="AH72" si="138">IF(AF72="○",U72*IF(D70="低炭素電気へ切替",AA72,VLOOKUP(T72,$BH$10:$BI$42,2,))*VLOOKUP(V72,$BN$10:$BO$18,2,),0)</f>
        <v>0</v>
      </c>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60"/>
      <c r="BN72" s="60"/>
      <c r="BO72" s="60"/>
      <c r="BP72" s="60"/>
      <c r="BQ72" s="36"/>
      <c r="BR72" s="36"/>
      <c r="BS72" s="36"/>
      <c r="BT72" s="36"/>
      <c r="BU72" s="36"/>
      <c r="BV72" s="36"/>
      <c r="BW72" s="36"/>
      <c r="BX72" s="36"/>
    </row>
    <row r="73" spans="2:76" ht="42.95" customHeight="1" x14ac:dyDescent="0.15">
      <c r="B73" s="1692">
        <v>22</v>
      </c>
      <c r="C73" s="1692" t="e">
        <f>IF(VLOOKUP(報1!$AR$3,報告書!$B$14:$IU$327,BT74)="","",VLOOKUP(VLOOKUP(報1!$AR$3,報告書!$B$14:$IU$327,BT74),自主項目!$G$14:$M$476,3,FALSE))</f>
        <v>#N/A</v>
      </c>
      <c r="D73" s="1909" t="e">
        <f>IF(VLOOKUP(報1!$AR$3,報告書!$B$14:$IU$327,BT74)="","",VLOOKUP(VLOOKUP(報1!$AR$3,報告書!$B$14:$IU$327,BT74),自主項目!$G$14:$M$476,4,FALSE))</f>
        <v>#N/A</v>
      </c>
      <c r="E73" s="1909" t="e">
        <f>IF(VLOOKUP(報1!$AR$3,報告書!$B$14:$IU$327,BT74)="","",VLOOKUP(VLOOKUP(報1!$AR$3,報告書!$B$14:$IU$327,BT74),自主項目!$G$14:$M$476,5,FALSE))</f>
        <v>#N/A</v>
      </c>
      <c r="F73" s="1910" t="e">
        <f>IF(VLOOKUP(報1!$AR$3,報告書!$B$14:$IU$327,BT74)="","",VLOOKUP(VLOOKUP(報1!$AR$3,報告書!$B$14:$IU$327,BT74),自主項目!$G$14:$M$476,6,FALSE))</f>
        <v>#N/A</v>
      </c>
      <c r="G73" s="1911"/>
      <c r="H73" s="1911"/>
      <c r="I73" s="1911"/>
      <c r="J73" s="1912"/>
      <c r="K73" s="1913" t="e">
        <f>IF(VLOOKUP(報1!$AR$3,報告書!$B$14:$IU$327,BT74)="","",VLOOKUP(VLOOKUP(報1!$AR$3,報告書!$B$14:$IU$327,BT74),自主項目!$G$14:$M$476,7,FALSE))</f>
        <v>#N/A</v>
      </c>
      <c r="L73" s="1914"/>
      <c r="M73" s="36"/>
      <c r="N73" s="1902"/>
      <c r="O73" s="216"/>
      <c r="P73" s="217"/>
      <c r="Q73" s="218"/>
      <c r="R73" s="207" t="str">
        <f t="shared" si="7"/>
        <v/>
      </c>
      <c r="S73" s="1917"/>
      <c r="T73" s="216"/>
      <c r="U73" s="217"/>
      <c r="V73" s="218"/>
      <c r="W73" s="208" t="str">
        <f t="shared" si="8"/>
        <v/>
      </c>
      <c r="X73" s="1907" t="str">
        <f>IF(AND(AE73&lt;&gt;"×",AF73&lt;&gt;"×",OR(AE73="○",AF73="○")),AG73-AH73+AG74-AH74+AG75-AH75,"")</f>
        <v/>
      </c>
      <c r="Y73" s="36"/>
      <c r="Z73" s="219"/>
      <c r="AA73" s="220"/>
      <c r="AB73" s="36"/>
      <c r="AC73" s="77" t="str">
        <f t="shared" si="73"/>
        <v/>
      </c>
      <c r="AD73" s="77" t="str">
        <f t="shared" si="74"/>
        <v/>
      </c>
      <c r="AE73" s="78" t="str">
        <f t="shared" si="75"/>
        <v/>
      </c>
      <c r="AF73" s="78" t="str">
        <f t="shared" si="76"/>
        <v/>
      </c>
      <c r="AG73" s="78">
        <f t="shared" ref="AG73" si="139">IF(AE73="○",P73*IF(D73="低炭素電気へ切替",Z73,VLOOKUP(O73,$BH$10:$BI$42,2,))*IFERROR(VLOOKUP(Q73,$BN$10:$BO$18,2,),1),0)</f>
        <v>0</v>
      </c>
      <c r="AH73" s="78">
        <f t="shared" ref="AH73" si="140">IF(AF73="○",U73*IF(D73="低炭素電気へ切替",AA73,VLOOKUP(T73,$BH$10:$BI$42,2,))*VLOOKUP(V73,$BN$10:$BO$18,2,),0)</f>
        <v>0</v>
      </c>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60"/>
      <c r="BN73" s="60"/>
      <c r="BO73" s="60"/>
      <c r="BP73" s="60"/>
      <c r="BQ73" s="36"/>
      <c r="BR73" s="36"/>
      <c r="BS73" s="36"/>
      <c r="BT73" s="36"/>
      <c r="BU73" s="36"/>
      <c r="BV73" s="36"/>
      <c r="BW73" s="36"/>
      <c r="BX73" s="36"/>
    </row>
    <row r="74" spans="2:76" ht="42.95" customHeight="1" x14ac:dyDescent="0.15">
      <c r="B74" s="1692"/>
      <c r="C74" s="1692"/>
      <c r="D74" s="1909"/>
      <c r="E74" s="1909"/>
      <c r="F74" s="1910"/>
      <c r="G74" s="1911"/>
      <c r="H74" s="1911"/>
      <c r="I74" s="1911"/>
      <c r="J74" s="1912"/>
      <c r="K74" s="1913"/>
      <c r="L74" s="1914"/>
      <c r="M74" s="36"/>
      <c r="N74" s="1902"/>
      <c r="O74" s="195"/>
      <c r="P74" s="211"/>
      <c r="Q74" s="212"/>
      <c r="R74" s="200" t="str">
        <f t="shared" si="7"/>
        <v/>
      </c>
      <c r="S74" s="1916"/>
      <c r="T74" s="195"/>
      <c r="U74" s="211"/>
      <c r="V74" s="212"/>
      <c r="W74" s="201" t="str">
        <f t="shared" si="8"/>
        <v/>
      </c>
      <c r="X74" s="1907"/>
      <c r="Y74" s="36"/>
      <c r="Z74" s="221"/>
      <c r="AA74" s="222"/>
      <c r="AB74" s="36"/>
      <c r="AC74" s="77" t="str">
        <f t="shared" ref="AC74:AC99" si="141">IFERROR(IF(O74="","",TEXT(INDEX($BE$10:$BH$42,MATCH(O74,種別リスト,0),1),"00")),"-")</f>
        <v/>
      </c>
      <c r="AD74" s="77" t="str">
        <f t="shared" ref="AD74:AD99" si="142">IFERROR(IF(T74="","",TEXT(INDEX($BE$10:$BH$42,MATCH(T74,種別リスト,0),1),"00")),"-")</f>
        <v/>
      </c>
      <c r="AE74" s="78" t="str">
        <f t="shared" ref="AE74:AE99" si="143">IFERROR(IF(AND(Q74&lt;&gt;"",OR(VLOOKUP($O74,$BH$10:$BL$42,4,)=$Q74,VLOOKUP($O74,$BH$10:$BL$42,5,)=$Q74)),"○","×"),"")</f>
        <v/>
      </c>
      <c r="AF74" s="78" t="str">
        <f t="shared" ref="AF74:AF99" si="144">IFERROR(IF(AND(V74&lt;&gt;"",OR(VLOOKUP($T74,$BH$10:$BL$42,4,)=$V74,VLOOKUP($T74,$BH$10:$BL$42,5,)=$V74)),"○","×"),"")</f>
        <v/>
      </c>
      <c r="AG74" s="78">
        <f t="shared" ref="AG74" si="145">IF(AE74="○",P74*IF(D73="低炭素電気へ切替",Z74,VLOOKUP(O74,$BH$10:$BI$42,2,))*IFERROR(VLOOKUP(Q74,$BN$10:$BO$18,2,),1),0)</f>
        <v>0</v>
      </c>
      <c r="AH74" s="78">
        <f t="shared" ref="AH74" si="146">IF(AF74="○",U74*IF(D73="低炭素電気へ切替",AA74,VLOOKUP(T74,$BH$10:$BI$42,2,))*VLOOKUP(V74,$BN$10:$BO$18,2,),0)</f>
        <v>0</v>
      </c>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60"/>
      <c r="BN74" s="60"/>
      <c r="BO74" s="60"/>
      <c r="BP74" s="60"/>
      <c r="BQ74" s="36"/>
      <c r="BR74" s="36"/>
      <c r="BS74" s="36"/>
      <c r="BT74" s="54">
        <f>BT71+1</f>
        <v>260</v>
      </c>
      <c r="BU74" s="36"/>
      <c r="BV74" s="36"/>
      <c r="BW74" s="36"/>
      <c r="BX74" s="36"/>
    </row>
    <row r="75" spans="2:76" ht="42.95" customHeight="1" thickBot="1" x14ac:dyDescent="0.2">
      <c r="B75" s="1692"/>
      <c r="C75" s="1692"/>
      <c r="D75" s="1909"/>
      <c r="E75" s="1909"/>
      <c r="F75" s="1910"/>
      <c r="G75" s="1911"/>
      <c r="H75" s="1911"/>
      <c r="I75" s="1911"/>
      <c r="J75" s="1912"/>
      <c r="K75" s="1913"/>
      <c r="L75" s="1914"/>
      <c r="M75" s="36"/>
      <c r="N75" s="1902"/>
      <c r="O75" s="213"/>
      <c r="P75" s="214"/>
      <c r="Q75" s="215"/>
      <c r="R75" s="205" t="str">
        <f t="shared" ref="R75:R99" si="147">IF(AE75="○",AG75,IF(AE75="×","単位不一致",""))</f>
        <v/>
      </c>
      <c r="S75" s="1916"/>
      <c r="T75" s="213"/>
      <c r="U75" s="214"/>
      <c r="V75" s="215"/>
      <c r="W75" s="206" t="str">
        <f t="shared" ref="W75:W99" si="148">IF(AF75="○",AH75,IF(AF75="×","単位不一致",""))</f>
        <v/>
      </c>
      <c r="X75" s="1907"/>
      <c r="Y75" s="36"/>
      <c r="Z75" s="223"/>
      <c r="AA75" s="224"/>
      <c r="AB75" s="36"/>
      <c r="AC75" s="77" t="str">
        <f t="shared" si="141"/>
        <v/>
      </c>
      <c r="AD75" s="77" t="str">
        <f t="shared" si="142"/>
        <v/>
      </c>
      <c r="AE75" s="78" t="str">
        <f t="shared" si="143"/>
        <v/>
      </c>
      <c r="AF75" s="78" t="str">
        <f t="shared" si="144"/>
        <v/>
      </c>
      <c r="AG75" s="78">
        <f t="shared" ref="AG75" si="149">IF(AE75="○",P75*IF(D73="低炭素電気へ切替",Z75,VLOOKUP(O75,$BH$10:$BI$42,2,))*IFERROR(VLOOKUP(Q75,$BN$10:$BO$18,2,),1),0)</f>
        <v>0</v>
      </c>
      <c r="AH75" s="78">
        <f t="shared" ref="AH75" si="150">IF(AF75="○",U75*IF(D73="低炭素電気へ切替",AA75,VLOOKUP(T75,$BH$10:$BI$42,2,))*VLOOKUP(V75,$BN$10:$BO$18,2,),0)</f>
        <v>0</v>
      </c>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60"/>
      <c r="BN75" s="60"/>
      <c r="BO75" s="60"/>
      <c r="BP75" s="60"/>
      <c r="BQ75" s="36"/>
      <c r="BR75" s="36"/>
      <c r="BS75" s="36"/>
      <c r="BT75" s="36"/>
      <c r="BU75" s="36"/>
      <c r="BV75" s="36"/>
      <c r="BW75" s="36"/>
      <c r="BX75" s="36"/>
    </row>
    <row r="76" spans="2:76" ht="42.95" customHeight="1" x14ac:dyDescent="0.15">
      <c r="B76" s="1692">
        <v>23</v>
      </c>
      <c r="C76" s="1692" t="e">
        <f>IF(VLOOKUP(報1!$AR$3,報告書!$B$14:$IU$327,BT77)="","",VLOOKUP(VLOOKUP(報1!$AR$3,報告書!$B$14:$IU$327,BT77),自主項目!$G$14:$M$476,3,FALSE))</f>
        <v>#N/A</v>
      </c>
      <c r="D76" s="1909" t="e">
        <f>IF(VLOOKUP(報1!$AR$3,報告書!$B$14:$IU$327,BT77)="","",VLOOKUP(VLOOKUP(報1!$AR$3,報告書!$B$14:$IU$327,BT77),自主項目!$G$14:$M$476,4,FALSE))</f>
        <v>#N/A</v>
      </c>
      <c r="E76" s="1909" t="e">
        <f>IF(VLOOKUP(報1!$AR$3,報告書!$B$14:$IU$327,BT77)="","",VLOOKUP(VLOOKUP(報1!$AR$3,報告書!$B$14:$IU$327,BT77),自主項目!$G$14:$M$476,5,FALSE))</f>
        <v>#N/A</v>
      </c>
      <c r="F76" s="1910" t="e">
        <f>IF(VLOOKUP(報1!$AR$3,報告書!$B$14:$IU$327,BT77)="","",VLOOKUP(VLOOKUP(報1!$AR$3,報告書!$B$14:$IU$327,BT77),自主項目!$G$14:$M$476,6,FALSE))</f>
        <v>#N/A</v>
      </c>
      <c r="G76" s="1911"/>
      <c r="H76" s="1911"/>
      <c r="I76" s="1911"/>
      <c r="J76" s="1912"/>
      <c r="K76" s="1913" t="e">
        <f>IF(VLOOKUP(報1!$AR$3,報告書!$B$14:$IU$327,BT77)="","",VLOOKUP(VLOOKUP(報1!$AR$3,報告書!$B$14:$IU$327,BT77),自主項目!$G$14:$M$476,7,FALSE))</f>
        <v>#N/A</v>
      </c>
      <c r="L76" s="1914"/>
      <c r="M76" s="36"/>
      <c r="N76" s="1901"/>
      <c r="O76" s="195"/>
      <c r="P76" s="211"/>
      <c r="Q76" s="212"/>
      <c r="R76" s="200" t="str">
        <f t="shared" si="147"/>
        <v/>
      </c>
      <c r="S76" s="1915"/>
      <c r="T76" s="195"/>
      <c r="U76" s="211"/>
      <c r="V76" s="212"/>
      <c r="W76" s="201" t="str">
        <f t="shared" si="148"/>
        <v/>
      </c>
      <c r="X76" s="1906" t="str">
        <f>IF(AND(AE76&lt;&gt;"×",AF76&lt;&gt;"×",OR(AE76="○",AF76="○")),AG76-AH76+AG77-AH77+AG78-AH78,"")</f>
        <v/>
      </c>
      <c r="Y76" s="36"/>
      <c r="Z76" s="219"/>
      <c r="AA76" s="220"/>
      <c r="AB76" s="36"/>
      <c r="AC76" s="77" t="str">
        <f t="shared" si="141"/>
        <v/>
      </c>
      <c r="AD76" s="77" t="str">
        <f t="shared" si="142"/>
        <v/>
      </c>
      <c r="AE76" s="78" t="str">
        <f t="shared" si="143"/>
        <v/>
      </c>
      <c r="AF76" s="78" t="str">
        <f t="shared" si="144"/>
        <v/>
      </c>
      <c r="AG76" s="78">
        <f t="shared" ref="AG76" si="151">IF(AE76="○",P76*IF(D76="低炭素電気へ切替",Z76,VLOOKUP(O76,$BH$10:$BI$42,2,))*IFERROR(VLOOKUP(Q76,$BN$10:$BO$18,2,),1),0)</f>
        <v>0</v>
      </c>
      <c r="AH76" s="78">
        <f t="shared" ref="AH76" si="152">IF(AF76="○",U76*IF(D76="低炭素電気へ切替",AA76,VLOOKUP(T76,$BH$10:$BI$42,2,))*VLOOKUP(V76,$BN$10:$BO$18,2,),0)</f>
        <v>0</v>
      </c>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60"/>
      <c r="BN76" s="60"/>
      <c r="BO76" s="60"/>
      <c r="BP76" s="60"/>
      <c r="BQ76" s="36"/>
      <c r="BR76" s="36"/>
      <c r="BS76" s="36"/>
      <c r="BT76" s="36"/>
      <c r="BU76" s="36"/>
      <c r="BV76" s="36"/>
      <c r="BW76" s="36"/>
      <c r="BX76" s="36"/>
    </row>
    <row r="77" spans="2:76" ht="42.95" customHeight="1" x14ac:dyDescent="0.15">
      <c r="B77" s="1692"/>
      <c r="C77" s="1692"/>
      <c r="D77" s="1909"/>
      <c r="E77" s="1909"/>
      <c r="F77" s="1910"/>
      <c r="G77" s="1911"/>
      <c r="H77" s="1911"/>
      <c r="I77" s="1911"/>
      <c r="J77" s="1912"/>
      <c r="K77" s="1913"/>
      <c r="L77" s="1914"/>
      <c r="M77" s="36"/>
      <c r="N77" s="1902"/>
      <c r="O77" s="195"/>
      <c r="P77" s="211"/>
      <c r="Q77" s="212"/>
      <c r="R77" s="200" t="str">
        <f t="shared" si="147"/>
        <v/>
      </c>
      <c r="S77" s="1916"/>
      <c r="T77" s="195"/>
      <c r="U77" s="211"/>
      <c r="V77" s="212"/>
      <c r="W77" s="201" t="str">
        <f t="shared" si="148"/>
        <v/>
      </c>
      <c r="X77" s="1907"/>
      <c r="Y77" s="36"/>
      <c r="Z77" s="221"/>
      <c r="AA77" s="222"/>
      <c r="AB77" s="36"/>
      <c r="AC77" s="77" t="str">
        <f t="shared" si="141"/>
        <v/>
      </c>
      <c r="AD77" s="77" t="str">
        <f t="shared" si="142"/>
        <v/>
      </c>
      <c r="AE77" s="78" t="str">
        <f t="shared" si="143"/>
        <v/>
      </c>
      <c r="AF77" s="78" t="str">
        <f t="shared" si="144"/>
        <v/>
      </c>
      <c r="AG77" s="78">
        <f t="shared" ref="AG77" si="153">IF(AE77="○",P77*IF(D76="低炭素電気へ切替",Z77,VLOOKUP(O77,$BH$10:$BI$42,2,))*IFERROR(VLOOKUP(Q77,$BN$10:$BO$18,2,),1),0)</f>
        <v>0</v>
      </c>
      <c r="AH77" s="78">
        <f t="shared" ref="AH77" si="154">IF(AF77="○",U77*IF(D76="低炭素電気へ切替",AA77,VLOOKUP(T77,$BH$10:$BI$42,2,))*VLOOKUP(V77,$BN$10:$BO$18,2,),0)</f>
        <v>0</v>
      </c>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60"/>
      <c r="BN77" s="60"/>
      <c r="BO77" s="60"/>
      <c r="BP77" s="60"/>
      <c r="BQ77" s="36"/>
      <c r="BR77" s="36"/>
      <c r="BS77" s="36"/>
      <c r="BT77" s="54">
        <f>BT74+1</f>
        <v>261</v>
      </c>
      <c r="BU77" s="36"/>
      <c r="BV77" s="36"/>
      <c r="BW77" s="36"/>
      <c r="BX77" s="36"/>
    </row>
    <row r="78" spans="2:76" ht="42.95" customHeight="1" thickBot="1" x14ac:dyDescent="0.2">
      <c r="B78" s="1692"/>
      <c r="C78" s="1692"/>
      <c r="D78" s="1909"/>
      <c r="E78" s="1909"/>
      <c r="F78" s="1910"/>
      <c r="G78" s="1911"/>
      <c r="H78" s="1911"/>
      <c r="I78" s="1911"/>
      <c r="J78" s="1912"/>
      <c r="K78" s="1913"/>
      <c r="L78" s="1914"/>
      <c r="M78" s="36"/>
      <c r="N78" s="1903"/>
      <c r="O78" s="195"/>
      <c r="P78" s="211"/>
      <c r="Q78" s="212"/>
      <c r="R78" s="200" t="str">
        <f t="shared" si="147"/>
        <v/>
      </c>
      <c r="S78" s="1927"/>
      <c r="T78" s="195"/>
      <c r="U78" s="211"/>
      <c r="V78" s="212"/>
      <c r="W78" s="201" t="str">
        <f t="shared" si="148"/>
        <v/>
      </c>
      <c r="X78" s="1908"/>
      <c r="Y78" s="36"/>
      <c r="Z78" s="223"/>
      <c r="AA78" s="224"/>
      <c r="AB78" s="36"/>
      <c r="AC78" s="77" t="str">
        <f t="shared" si="141"/>
        <v/>
      </c>
      <c r="AD78" s="77" t="str">
        <f t="shared" si="142"/>
        <v/>
      </c>
      <c r="AE78" s="78" t="str">
        <f t="shared" si="143"/>
        <v/>
      </c>
      <c r="AF78" s="78" t="str">
        <f t="shared" si="144"/>
        <v/>
      </c>
      <c r="AG78" s="78">
        <f t="shared" ref="AG78" si="155">IF(AE78="○",P78*IF(D76="低炭素電気へ切替",Z78,VLOOKUP(O78,$BH$10:$BI$42,2,))*IFERROR(VLOOKUP(Q78,$BN$10:$BO$18,2,),1),0)</f>
        <v>0</v>
      </c>
      <c r="AH78" s="78">
        <f t="shared" ref="AH78" si="156">IF(AF78="○",U78*IF(D76="低炭素電気へ切替",AA78,VLOOKUP(T78,$BH$10:$BI$42,2,))*VLOOKUP(V78,$BN$10:$BO$18,2,),0)</f>
        <v>0</v>
      </c>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60"/>
      <c r="BN78" s="60"/>
      <c r="BO78" s="60"/>
      <c r="BP78" s="60"/>
      <c r="BQ78" s="36"/>
      <c r="BR78" s="36"/>
      <c r="BS78" s="36"/>
      <c r="BT78" s="36"/>
      <c r="BU78" s="36"/>
      <c r="BV78" s="36"/>
      <c r="BW78" s="36"/>
      <c r="BX78" s="36"/>
    </row>
    <row r="79" spans="2:76" ht="42.95" customHeight="1" x14ac:dyDescent="0.15">
      <c r="B79" s="1692">
        <v>24</v>
      </c>
      <c r="C79" s="1692" t="e">
        <f>IF(VLOOKUP(報1!$AR$3,報告書!$B$14:$IU$327,BT80)="","",VLOOKUP(VLOOKUP(報1!$AR$3,報告書!$B$14:$IU$327,BT80),自主項目!$G$14:$M$476,3,FALSE))</f>
        <v>#N/A</v>
      </c>
      <c r="D79" s="1909" t="e">
        <f>IF(VLOOKUP(報1!$AR$3,報告書!$B$14:$IU$327,BT80)="","",VLOOKUP(VLOOKUP(報1!$AR$3,報告書!$B$14:$IU$327,BT80),自主項目!$G$14:$M$476,4,FALSE))</f>
        <v>#N/A</v>
      </c>
      <c r="E79" s="1909" t="e">
        <f>IF(VLOOKUP(報1!$AR$3,報告書!$B$14:$IU$327,BT80)="","",VLOOKUP(VLOOKUP(報1!$AR$3,報告書!$B$14:$IU$327,BT80),自主項目!$G$14:$M$476,5,FALSE))</f>
        <v>#N/A</v>
      </c>
      <c r="F79" s="1910" t="e">
        <f>IF(VLOOKUP(報1!$AR$3,報告書!$B$14:$IU$327,BT80)="","",VLOOKUP(VLOOKUP(報1!$AR$3,報告書!$B$14:$IU$327,BT80),自主項目!$G$14:$M$476,6,FALSE))</f>
        <v>#N/A</v>
      </c>
      <c r="G79" s="1911"/>
      <c r="H79" s="1911"/>
      <c r="I79" s="1911"/>
      <c r="J79" s="1912"/>
      <c r="K79" s="1913" t="e">
        <f>IF(VLOOKUP(報1!$AR$3,報告書!$B$14:$IU$327,BT80)="","",VLOOKUP(VLOOKUP(報1!$AR$3,報告書!$B$14:$IU$327,BT80),自主項目!$G$14:$M$476,7,FALSE))</f>
        <v>#N/A</v>
      </c>
      <c r="L79" s="1914"/>
      <c r="M79" s="36"/>
      <c r="N79" s="1902"/>
      <c r="O79" s="216"/>
      <c r="P79" s="217"/>
      <c r="Q79" s="218"/>
      <c r="R79" s="207" t="str">
        <f t="shared" si="147"/>
        <v/>
      </c>
      <c r="S79" s="1917"/>
      <c r="T79" s="216"/>
      <c r="U79" s="217"/>
      <c r="V79" s="218"/>
      <c r="W79" s="208" t="str">
        <f t="shared" si="148"/>
        <v/>
      </c>
      <c r="X79" s="1907" t="str">
        <f>IF(AND(AE79&lt;&gt;"×",AF79&lt;&gt;"×",OR(AE79="○",AF79="○")),AG79-AH79+AG80-AH80+AG81-AH81,"")</f>
        <v/>
      </c>
      <c r="Y79" s="36"/>
      <c r="Z79" s="219"/>
      <c r="AA79" s="220"/>
      <c r="AB79" s="36"/>
      <c r="AC79" s="77" t="str">
        <f t="shared" si="141"/>
        <v/>
      </c>
      <c r="AD79" s="77" t="str">
        <f t="shared" si="142"/>
        <v/>
      </c>
      <c r="AE79" s="78" t="str">
        <f t="shared" si="143"/>
        <v/>
      </c>
      <c r="AF79" s="78" t="str">
        <f t="shared" si="144"/>
        <v/>
      </c>
      <c r="AG79" s="78">
        <f t="shared" ref="AG79" si="157">IF(AE79="○",P79*IF(D79="低炭素電気へ切替",Z79,VLOOKUP(O79,$BH$10:$BI$42,2,))*IFERROR(VLOOKUP(Q79,$BN$10:$BO$18,2,),1),0)</f>
        <v>0</v>
      </c>
      <c r="AH79" s="78">
        <f t="shared" ref="AH79" si="158">IF(AF79="○",U79*IF(D79="低炭素電気へ切替",AA79,VLOOKUP(T79,$BH$10:$BI$42,2,))*VLOOKUP(V79,$BN$10:$BO$18,2,),0)</f>
        <v>0</v>
      </c>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60"/>
      <c r="BN79" s="60"/>
      <c r="BO79" s="60"/>
      <c r="BP79" s="60"/>
      <c r="BQ79" s="36"/>
      <c r="BR79" s="36"/>
      <c r="BS79" s="36"/>
      <c r="BT79" s="36"/>
      <c r="BU79" s="36"/>
      <c r="BV79" s="36"/>
      <c r="BW79" s="36"/>
      <c r="BX79" s="36"/>
    </row>
    <row r="80" spans="2:76" ht="42.95" customHeight="1" x14ac:dyDescent="0.15">
      <c r="B80" s="1692"/>
      <c r="C80" s="1692"/>
      <c r="D80" s="1909"/>
      <c r="E80" s="1909"/>
      <c r="F80" s="1910"/>
      <c r="G80" s="1911"/>
      <c r="H80" s="1911"/>
      <c r="I80" s="1911"/>
      <c r="J80" s="1912"/>
      <c r="K80" s="1913"/>
      <c r="L80" s="1914"/>
      <c r="M80" s="36"/>
      <c r="N80" s="1902"/>
      <c r="O80" s="195"/>
      <c r="P80" s="211"/>
      <c r="Q80" s="212"/>
      <c r="R80" s="200" t="str">
        <f t="shared" si="147"/>
        <v/>
      </c>
      <c r="S80" s="1916"/>
      <c r="T80" s="195"/>
      <c r="U80" s="211"/>
      <c r="V80" s="212"/>
      <c r="W80" s="201" t="str">
        <f t="shared" si="148"/>
        <v/>
      </c>
      <c r="X80" s="1907"/>
      <c r="Y80" s="36"/>
      <c r="Z80" s="221"/>
      <c r="AA80" s="222"/>
      <c r="AB80" s="36"/>
      <c r="AC80" s="77" t="str">
        <f t="shared" si="141"/>
        <v/>
      </c>
      <c r="AD80" s="77" t="str">
        <f t="shared" si="142"/>
        <v/>
      </c>
      <c r="AE80" s="78" t="str">
        <f t="shared" si="143"/>
        <v/>
      </c>
      <c r="AF80" s="78" t="str">
        <f t="shared" si="144"/>
        <v/>
      </c>
      <c r="AG80" s="78">
        <f t="shared" ref="AG80" si="159">IF(AE80="○",P80*IF(D79="低炭素電気へ切替",Z80,VLOOKUP(O80,$BH$10:$BI$42,2,))*IFERROR(VLOOKUP(Q80,$BN$10:$BO$18,2,),1),0)</f>
        <v>0</v>
      </c>
      <c r="AH80" s="78">
        <f t="shared" ref="AH80" si="160">IF(AF80="○",U80*IF(D79="低炭素電気へ切替",AA80,VLOOKUP(T80,$BH$10:$BI$42,2,))*VLOOKUP(V80,$BN$10:$BO$18,2,),0)</f>
        <v>0</v>
      </c>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60"/>
      <c r="BN80" s="60"/>
      <c r="BO80" s="60"/>
      <c r="BP80" s="60"/>
      <c r="BQ80" s="36"/>
      <c r="BR80" s="36"/>
      <c r="BS80" s="36"/>
      <c r="BT80" s="54">
        <f>BT77+1</f>
        <v>262</v>
      </c>
      <c r="BU80" s="36"/>
      <c r="BV80" s="36"/>
      <c r="BW80" s="36"/>
      <c r="BX80" s="36"/>
    </row>
    <row r="81" spans="2:76" ht="42.95" customHeight="1" thickBot="1" x14ac:dyDescent="0.2">
      <c r="B81" s="1692"/>
      <c r="C81" s="1692"/>
      <c r="D81" s="1909"/>
      <c r="E81" s="1909"/>
      <c r="F81" s="1910"/>
      <c r="G81" s="1911"/>
      <c r="H81" s="1911"/>
      <c r="I81" s="1911"/>
      <c r="J81" s="1912"/>
      <c r="K81" s="1913"/>
      <c r="L81" s="1914"/>
      <c r="M81" s="36"/>
      <c r="N81" s="1902"/>
      <c r="O81" s="213"/>
      <c r="P81" s="214"/>
      <c r="Q81" s="215"/>
      <c r="R81" s="205" t="str">
        <f t="shared" si="147"/>
        <v/>
      </c>
      <c r="S81" s="1916"/>
      <c r="T81" s="213"/>
      <c r="U81" s="214"/>
      <c r="V81" s="215"/>
      <c r="W81" s="206" t="str">
        <f t="shared" si="148"/>
        <v/>
      </c>
      <c r="X81" s="1907"/>
      <c r="Y81" s="36"/>
      <c r="Z81" s="223"/>
      <c r="AA81" s="224"/>
      <c r="AB81" s="36"/>
      <c r="AC81" s="77" t="str">
        <f t="shared" si="141"/>
        <v/>
      </c>
      <c r="AD81" s="77" t="str">
        <f t="shared" si="142"/>
        <v/>
      </c>
      <c r="AE81" s="78" t="str">
        <f t="shared" si="143"/>
        <v/>
      </c>
      <c r="AF81" s="78" t="str">
        <f t="shared" si="144"/>
        <v/>
      </c>
      <c r="AG81" s="78">
        <f t="shared" ref="AG81" si="161">IF(AE81="○",P81*IF(D79="低炭素電気へ切替",Z81,VLOOKUP(O81,$BH$10:$BI$42,2,))*IFERROR(VLOOKUP(Q81,$BN$10:$BO$18,2,),1),0)</f>
        <v>0</v>
      </c>
      <c r="AH81" s="78">
        <f t="shared" ref="AH81" si="162">IF(AF81="○",U81*IF(D79="低炭素電気へ切替",AA81,VLOOKUP(T81,$BH$10:$BI$42,2,))*VLOOKUP(V81,$BN$10:$BO$18,2,),0)</f>
        <v>0</v>
      </c>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60"/>
      <c r="BN81" s="60"/>
      <c r="BO81" s="60"/>
      <c r="BP81" s="60"/>
      <c r="BQ81" s="36"/>
      <c r="BR81" s="36"/>
      <c r="BS81" s="36"/>
      <c r="BT81" s="36"/>
      <c r="BU81" s="36"/>
      <c r="BV81" s="36"/>
      <c r="BW81" s="36"/>
      <c r="BX81" s="36"/>
    </row>
    <row r="82" spans="2:76" ht="42.95" customHeight="1" x14ac:dyDescent="0.15">
      <c r="B82" s="1692">
        <v>25</v>
      </c>
      <c r="C82" s="1692" t="e">
        <f>IF(VLOOKUP(報1!$AR$3,報告書!$B$14:$IU$327,BT83)="","",VLOOKUP(VLOOKUP(報1!$AR$3,報告書!$B$14:$IU$327,BT83),自主項目!$G$14:$M$476,3,FALSE))</f>
        <v>#N/A</v>
      </c>
      <c r="D82" s="1909" t="e">
        <f>IF(VLOOKUP(報1!$AR$3,報告書!$B$14:$IU$327,BT83)="","",VLOOKUP(VLOOKUP(報1!$AR$3,報告書!$B$14:$IU$327,BT83),自主項目!$G$14:$M$476,4,FALSE))</f>
        <v>#N/A</v>
      </c>
      <c r="E82" s="1909" t="e">
        <f>IF(VLOOKUP(報1!$AR$3,報告書!$B$14:$IU$327,BT83)="","",VLOOKUP(VLOOKUP(報1!$AR$3,報告書!$B$14:$IU$327,BT83),自主項目!$G$14:$M$476,5,FALSE))</f>
        <v>#N/A</v>
      </c>
      <c r="F82" s="1910" t="e">
        <f>IF(VLOOKUP(報1!$AR$3,報告書!$B$14:$IU$327,BT83)="","",VLOOKUP(VLOOKUP(報1!$AR$3,報告書!$B$14:$IU$327,BT83),自主項目!$G$14:$M$476,6,FALSE))</f>
        <v>#N/A</v>
      </c>
      <c r="G82" s="1911"/>
      <c r="H82" s="1911"/>
      <c r="I82" s="1911"/>
      <c r="J82" s="1912"/>
      <c r="K82" s="1913" t="e">
        <f>IF(VLOOKUP(報1!$AR$3,報告書!$B$14:$IU$327,BT83)="","",VLOOKUP(VLOOKUP(報1!$AR$3,報告書!$B$14:$IU$327,BT83),自主項目!$G$14:$M$476,7,FALSE))</f>
        <v>#N/A</v>
      </c>
      <c r="L82" s="1914"/>
      <c r="M82" s="36"/>
      <c r="N82" s="1901"/>
      <c r="O82" s="195"/>
      <c r="P82" s="211"/>
      <c r="Q82" s="212"/>
      <c r="R82" s="200" t="str">
        <f t="shared" si="147"/>
        <v/>
      </c>
      <c r="S82" s="1915"/>
      <c r="T82" s="195"/>
      <c r="U82" s="211"/>
      <c r="V82" s="212"/>
      <c r="W82" s="201" t="str">
        <f t="shared" si="148"/>
        <v/>
      </c>
      <c r="X82" s="1906" t="str">
        <f>IF(AND(AE82&lt;&gt;"×",AF82&lt;&gt;"×",OR(AE82="○",AF82="○")),AG82-AH82+AG83-AH83+AG84-AH84,"")</f>
        <v/>
      </c>
      <c r="Y82" s="36"/>
      <c r="Z82" s="219"/>
      <c r="AA82" s="220"/>
      <c r="AB82" s="36"/>
      <c r="AC82" s="77" t="str">
        <f t="shared" si="141"/>
        <v/>
      </c>
      <c r="AD82" s="77" t="str">
        <f t="shared" si="142"/>
        <v/>
      </c>
      <c r="AE82" s="78" t="str">
        <f t="shared" si="143"/>
        <v/>
      </c>
      <c r="AF82" s="78" t="str">
        <f t="shared" si="144"/>
        <v/>
      </c>
      <c r="AG82" s="78">
        <f t="shared" ref="AG82" si="163">IF(AE82="○",P82*IF(D82="低炭素電気へ切替",Z82,VLOOKUP(O82,$BH$10:$BI$42,2,))*IFERROR(VLOOKUP(Q82,$BN$10:$BO$18,2,),1),0)</f>
        <v>0</v>
      </c>
      <c r="AH82" s="78">
        <f t="shared" ref="AH82" si="164">IF(AF82="○",U82*IF(D82="低炭素電気へ切替",AA82,VLOOKUP(T82,$BH$10:$BI$42,2,))*VLOOKUP(V82,$BN$10:$BO$18,2,),0)</f>
        <v>0</v>
      </c>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60"/>
      <c r="BN82" s="60"/>
      <c r="BO82" s="60"/>
      <c r="BP82" s="60"/>
      <c r="BQ82" s="36"/>
      <c r="BR82" s="36"/>
      <c r="BS82" s="36"/>
      <c r="BT82" s="36"/>
      <c r="BU82" s="36"/>
      <c r="BV82" s="36"/>
      <c r="BW82" s="36"/>
      <c r="BX82" s="36"/>
    </row>
    <row r="83" spans="2:76" ht="42.95" customHeight="1" x14ac:dyDescent="0.15">
      <c r="B83" s="1692"/>
      <c r="C83" s="1692"/>
      <c r="D83" s="1909"/>
      <c r="E83" s="1909"/>
      <c r="F83" s="1910"/>
      <c r="G83" s="1911"/>
      <c r="H83" s="1911"/>
      <c r="I83" s="1911"/>
      <c r="J83" s="1912"/>
      <c r="K83" s="1913"/>
      <c r="L83" s="1914"/>
      <c r="M83" s="36"/>
      <c r="N83" s="1902"/>
      <c r="O83" s="195"/>
      <c r="P83" s="211"/>
      <c r="Q83" s="212"/>
      <c r="R83" s="200" t="str">
        <f t="shared" si="147"/>
        <v/>
      </c>
      <c r="S83" s="1916"/>
      <c r="T83" s="195"/>
      <c r="U83" s="211"/>
      <c r="V83" s="212"/>
      <c r="W83" s="201" t="str">
        <f t="shared" si="148"/>
        <v/>
      </c>
      <c r="X83" s="1907"/>
      <c r="Y83" s="36"/>
      <c r="Z83" s="221"/>
      <c r="AA83" s="222"/>
      <c r="AB83" s="36"/>
      <c r="AC83" s="77" t="str">
        <f t="shared" si="141"/>
        <v/>
      </c>
      <c r="AD83" s="77" t="str">
        <f t="shared" si="142"/>
        <v/>
      </c>
      <c r="AE83" s="78" t="str">
        <f t="shared" si="143"/>
        <v/>
      </c>
      <c r="AF83" s="78" t="str">
        <f t="shared" si="144"/>
        <v/>
      </c>
      <c r="AG83" s="78">
        <f t="shared" ref="AG83" si="165">IF(AE83="○",P83*IF(D82="低炭素電気へ切替",Z83,VLOOKUP(O83,$BH$10:$BI$42,2,))*IFERROR(VLOOKUP(Q83,$BN$10:$BO$18,2,),1),0)</f>
        <v>0</v>
      </c>
      <c r="AH83" s="78">
        <f t="shared" ref="AH83" si="166">IF(AF83="○",U83*IF(D82="低炭素電気へ切替",AA83,VLOOKUP(T83,$BH$10:$BI$42,2,))*VLOOKUP(V83,$BN$10:$BO$18,2,),0)</f>
        <v>0</v>
      </c>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60"/>
      <c r="BN83" s="60"/>
      <c r="BO83" s="60"/>
      <c r="BP83" s="60"/>
      <c r="BQ83" s="36"/>
      <c r="BR83" s="36"/>
      <c r="BS83" s="36"/>
      <c r="BT83" s="54">
        <f>BT80+1</f>
        <v>263</v>
      </c>
      <c r="BU83" s="36"/>
      <c r="BV83" s="36"/>
      <c r="BW83" s="36"/>
      <c r="BX83" s="36"/>
    </row>
    <row r="84" spans="2:76" ht="42.95" customHeight="1" thickBot="1" x14ac:dyDescent="0.2">
      <c r="B84" s="1692"/>
      <c r="C84" s="1692"/>
      <c r="D84" s="1909"/>
      <c r="E84" s="1909"/>
      <c r="F84" s="1910"/>
      <c r="G84" s="1911"/>
      <c r="H84" s="1911"/>
      <c r="I84" s="1911"/>
      <c r="J84" s="1912"/>
      <c r="K84" s="1913"/>
      <c r="L84" s="1914"/>
      <c r="M84" s="36"/>
      <c r="N84" s="1903"/>
      <c r="O84" s="195"/>
      <c r="P84" s="211"/>
      <c r="Q84" s="212"/>
      <c r="R84" s="200" t="str">
        <f t="shared" si="147"/>
        <v/>
      </c>
      <c r="S84" s="1927"/>
      <c r="T84" s="195"/>
      <c r="U84" s="211"/>
      <c r="V84" s="212"/>
      <c r="W84" s="201" t="str">
        <f t="shared" si="148"/>
        <v/>
      </c>
      <c r="X84" s="1908"/>
      <c r="Y84" s="36"/>
      <c r="Z84" s="223"/>
      <c r="AA84" s="224"/>
      <c r="AB84" s="36"/>
      <c r="AC84" s="77" t="str">
        <f t="shared" si="141"/>
        <v/>
      </c>
      <c r="AD84" s="77" t="str">
        <f t="shared" si="142"/>
        <v/>
      </c>
      <c r="AE84" s="78" t="str">
        <f t="shared" si="143"/>
        <v/>
      </c>
      <c r="AF84" s="78" t="str">
        <f t="shared" si="144"/>
        <v/>
      </c>
      <c r="AG84" s="78">
        <f t="shared" ref="AG84" si="167">IF(AE84="○",P84*IF(D82="低炭素電気へ切替",Z84,VLOOKUP(O84,$BH$10:$BI$42,2,))*IFERROR(VLOOKUP(Q84,$BN$10:$BO$18,2,),1),0)</f>
        <v>0</v>
      </c>
      <c r="AH84" s="78">
        <f t="shared" ref="AH84" si="168">IF(AF84="○",U84*IF(D82="低炭素電気へ切替",AA84,VLOOKUP(T84,$BH$10:$BI$42,2,))*VLOOKUP(V84,$BN$10:$BO$18,2,),0)</f>
        <v>0</v>
      </c>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60"/>
      <c r="BN84" s="60"/>
      <c r="BO84" s="60"/>
      <c r="BP84" s="60"/>
      <c r="BQ84" s="36"/>
      <c r="BR84" s="36"/>
      <c r="BS84" s="36"/>
      <c r="BT84" s="36"/>
      <c r="BU84" s="36"/>
      <c r="BV84" s="36"/>
      <c r="BW84" s="36"/>
      <c r="BX84" s="36"/>
    </row>
    <row r="85" spans="2:76" ht="42.95" customHeight="1" x14ac:dyDescent="0.15">
      <c r="B85" s="1692">
        <v>26</v>
      </c>
      <c r="C85" s="1692" t="e">
        <f>IF(VLOOKUP(報1!$AR$3,報告書!$B$14:$IU$327,BT86)="","",VLOOKUP(VLOOKUP(報1!$AR$3,報告書!$B$14:$IU$327,BT86),自主項目!$G$14:$M$476,3,FALSE))</f>
        <v>#N/A</v>
      </c>
      <c r="D85" s="1909" t="e">
        <f>IF(VLOOKUP(報1!$AR$3,報告書!$B$14:$IU$327,BT86)="","",VLOOKUP(VLOOKUP(報1!$AR$3,報告書!$B$14:$IU$327,BT86),自主項目!$G$14:$M$476,4,FALSE))</f>
        <v>#N/A</v>
      </c>
      <c r="E85" s="1909" t="e">
        <f>IF(VLOOKUP(報1!$AR$3,報告書!$B$14:$IU$327,BT86)="","",VLOOKUP(VLOOKUP(報1!$AR$3,報告書!$B$14:$IU$327,BT86),自主項目!$G$14:$M$476,5,FALSE))</f>
        <v>#N/A</v>
      </c>
      <c r="F85" s="1910" t="e">
        <f>IF(VLOOKUP(報1!$AR$3,報告書!$B$14:$IU$327,BT86)="","",VLOOKUP(VLOOKUP(報1!$AR$3,報告書!$B$14:$IU$327,BT86),自主項目!$G$14:$M$476,6,FALSE))</f>
        <v>#N/A</v>
      </c>
      <c r="G85" s="1911"/>
      <c r="H85" s="1911"/>
      <c r="I85" s="1911"/>
      <c r="J85" s="1912"/>
      <c r="K85" s="1913" t="e">
        <f>IF(VLOOKUP(報1!$AR$3,報告書!$B$14:$IU$327,BT86)="","",VLOOKUP(VLOOKUP(報1!$AR$3,報告書!$B$14:$IU$327,BT86),自主項目!$G$14:$M$476,7,FALSE))</f>
        <v>#N/A</v>
      </c>
      <c r="L85" s="1914"/>
      <c r="M85" s="36"/>
      <c r="N85" s="1902"/>
      <c r="O85" s="216"/>
      <c r="P85" s="217"/>
      <c r="Q85" s="218"/>
      <c r="R85" s="207" t="str">
        <f t="shared" si="147"/>
        <v/>
      </c>
      <c r="S85" s="1917"/>
      <c r="T85" s="216"/>
      <c r="U85" s="217"/>
      <c r="V85" s="218"/>
      <c r="W85" s="208" t="str">
        <f t="shared" si="148"/>
        <v/>
      </c>
      <c r="X85" s="1907" t="str">
        <f>IF(AND(AE85&lt;&gt;"×",AF85&lt;&gt;"×",OR(AE85="○",AF85="○")),AG85-AH85+AG86-AH86+AG87-AH87,"")</f>
        <v/>
      </c>
      <c r="Y85" s="36"/>
      <c r="Z85" s="219"/>
      <c r="AA85" s="220"/>
      <c r="AB85" s="36"/>
      <c r="AC85" s="77" t="str">
        <f t="shared" si="141"/>
        <v/>
      </c>
      <c r="AD85" s="77" t="str">
        <f t="shared" si="142"/>
        <v/>
      </c>
      <c r="AE85" s="78" t="str">
        <f t="shared" si="143"/>
        <v/>
      </c>
      <c r="AF85" s="78" t="str">
        <f t="shared" si="144"/>
        <v/>
      </c>
      <c r="AG85" s="78">
        <f t="shared" ref="AG85" si="169">IF(AE85="○",P85*IF(D85="低炭素電気へ切替",Z85,VLOOKUP(O85,$BH$10:$BI$42,2,))*IFERROR(VLOOKUP(Q85,$BN$10:$BO$18,2,),1),0)</f>
        <v>0</v>
      </c>
      <c r="AH85" s="78">
        <f t="shared" ref="AH85" si="170">IF(AF85="○",U85*IF(D85="低炭素電気へ切替",AA85,VLOOKUP(T85,$BH$10:$BI$42,2,))*VLOOKUP(V85,$BN$10:$BO$18,2,),0)</f>
        <v>0</v>
      </c>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60"/>
      <c r="BN85" s="60"/>
      <c r="BO85" s="60"/>
      <c r="BP85" s="60"/>
      <c r="BQ85" s="36"/>
      <c r="BR85" s="36"/>
      <c r="BS85" s="36"/>
      <c r="BT85" s="36"/>
      <c r="BU85" s="36"/>
      <c r="BV85" s="36"/>
      <c r="BW85" s="36"/>
      <c r="BX85" s="36"/>
    </row>
    <row r="86" spans="2:76" ht="42.95" customHeight="1" x14ac:dyDescent="0.15">
      <c r="B86" s="1692"/>
      <c r="C86" s="1692"/>
      <c r="D86" s="1909"/>
      <c r="E86" s="1909"/>
      <c r="F86" s="1910"/>
      <c r="G86" s="1911"/>
      <c r="H86" s="1911"/>
      <c r="I86" s="1911"/>
      <c r="J86" s="1912"/>
      <c r="K86" s="1913"/>
      <c r="L86" s="1914"/>
      <c r="M86" s="36"/>
      <c r="N86" s="1902"/>
      <c r="O86" s="195"/>
      <c r="P86" s="211"/>
      <c r="Q86" s="212"/>
      <c r="R86" s="200" t="str">
        <f t="shared" si="147"/>
        <v/>
      </c>
      <c r="S86" s="1916"/>
      <c r="T86" s="195"/>
      <c r="U86" s="211"/>
      <c r="V86" s="212"/>
      <c r="W86" s="201" t="str">
        <f t="shared" si="148"/>
        <v/>
      </c>
      <c r="X86" s="1907"/>
      <c r="Y86" s="36"/>
      <c r="Z86" s="221"/>
      <c r="AA86" s="222"/>
      <c r="AB86" s="36"/>
      <c r="AC86" s="77" t="str">
        <f t="shared" si="141"/>
        <v/>
      </c>
      <c r="AD86" s="77" t="str">
        <f t="shared" si="142"/>
        <v/>
      </c>
      <c r="AE86" s="78" t="str">
        <f t="shared" si="143"/>
        <v/>
      </c>
      <c r="AF86" s="78" t="str">
        <f t="shared" si="144"/>
        <v/>
      </c>
      <c r="AG86" s="78">
        <f t="shared" ref="AG86" si="171">IF(AE86="○",P86*IF(D85="低炭素電気へ切替",Z86,VLOOKUP(O86,$BH$10:$BI$42,2,))*IFERROR(VLOOKUP(Q86,$BN$10:$BO$18,2,),1),0)</f>
        <v>0</v>
      </c>
      <c r="AH86" s="78">
        <f t="shared" ref="AH86" si="172">IF(AF86="○",U86*IF(D85="低炭素電気へ切替",AA86,VLOOKUP(T86,$BH$10:$BI$42,2,))*VLOOKUP(V86,$BN$10:$BO$18,2,),0)</f>
        <v>0</v>
      </c>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60"/>
      <c r="BN86" s="60"/>
      <c r="BO86" s="60"/>
      <c r="BP86" s="60"/>
      <c r="BQ86" s="36"/>
      <c r="BR86" s="36"/>
      <c r="BS86" s="36"/>
      <c r="BT86" s="54">
        <f>BT83+1</f>
        <v>264</v>
      </c>
      <c r="BU86" s="36"/>
      <c r="BV86" s="36"/>
      <c r="BW86" s="36"/>
      <c r="BX86" s="36"/>
    </row>
    <row r="87" spans="2:76" ht="42.95" customHeight="1" thickBot="1" x14ac:dyDescent="0.2">
      <c r="B87" s="1692"/>
      <c r="C87" s="1692"/>
      <c r="D87" s="1909"/>
      <c r="E87" s="1909"/>
      <c r="F87" s="1910"/>
      <c r="G87" s="1911"/>
      <c r="H87" s="1911"/>
      <c r="I87" s="1911"/>
      <c r="J87" s="1912"/>
      <c r="K87" s="1913"/>
      <c r="L87" s="1914"/>
      <c r="M87" s="36"/>
      <c r="N87" s="1902"/>
      <c r="O87" s="213"/>
      <c r="P87" s="214"/>
      <c r="Q87" s="215"/>
      <c r="R87" s="205" t="str">
        <f t="shared" si="147"/>
        <v/>
      </c>
      <c r="S87" s="1916"/>
      <c r="T87" s="213"/>
      <c r="U87" s="214"/>
      <c r="V87" s="215"/>
      <c r="W87" s="206" t="str">
        <f t="shared" si="148"/>
        <v/>
      </c>
      <c r="X87" s="1907"/>
      <c r="Y87" s="36"/>
      <c r="Z87" s="223"/>
      <c r="AA87" s="224"/>
      <c r="AB87" s="36"/>
      <c r="AC87" s="77" t="str">
        <f t="shared" si="141"/>
        <v/>
      </c>
      <c r="AD87" s="77" t="str">
        <f t="shared" si="142"/>
        <v/>
      </c>
      <c r="AE87" s="78" t="str">
        <f t="shared" si="143"/>
        <v/>
      </c>
      <c r="AF87" s="78" t="str">
        <f t="shared" si="144"/>
        <v/>
      </c>
      <c r="AG87" s="78">
        <f t="shared" ref="AG87" si="173">IF(AE87="○",P87*IF(D85="低炭素電気へ切替",Z87,VLOOKUP(O87,$BH$10:$BI$42,2,))*IFERROR(VLOOKUP(Q87,$BN$10:$BO$18,2,),1),0)</f>
        <v>0</v>
      </c>
      <c r="AH87" s="78">
        <f t="shared" ref="AH87" si="174">IF(AF87="○",U87*IF(D85="低炭素電気へ切替",AA87,VLOOKUP(T87,$BH$10:$BI$42,2,))*VLOOKUP(V87,$BN$10:$BO$18,2,),0)</f>
        <v>0</v>
      </c>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60"/>
      <c r="BN87" s="60"/>
      <c r="BO87" s="60"/>
      <c r="BP87" s="60"/>
      <c r="BQ87" s="36"/>
      <c r="BR87" s="36"/>
      <c r="BS87" s="36"/>
      <c r="BT87" s="36"/>
      <c r="BU87" s="36"/>
      <c r="BV87" s="36"/>
      <c r="BW87" s="36"/>
      <c r="BX87" s="36"/>
    </row>
    <row r="88" spans="2:76" ht="42.95" customHeight="1" x14ac:dyDescent="0.15">
      <c r="B88" s="1692">
        <v>27</v>
      </c>
      <c r="C88" s="1692" t="e">
        <f>IF(VLOOKUP(報1!$AR$3,報告書!$B$14:$IU$327,BT89)="","",VLOOKUP(VLOOKUP(報1!$AR$3,報告書!$B$14:$IU$327,BT89),自主項目!$G$14:$M$476,3,FALSE))</f>
        <v>#N/A</v>
      </c>
      <c r="D88" s="1909" t="e">
        <f>IF(VLOOKUP(報1!$AR$3,報告書!$B$14:$IU$327,BT89)="","",VLOOKUP(VLOOKUP(報1!$AR$3,報告書!$B$14:$IU$327,BT89),自主項目!$G$14:$M$476,4,FALSE))</f>
        <v>#N/A</v>
      </c>
      <c r="E88" s="1909" t="e">
        <f>IF(VLOOKUP(報1!$AR$3,報告書!$B$14:$IU$327,BT89)="","",VLOOKUP(VLOOKUP(報1!$AR$3,報告書!$B$14:$IU$327,BT89),自主項目!$G$14:$M$476,5,FALSE))</f>
        <v>#N/A</v>
      </c>
      <c r="F88" s="1910" t="e">
        <f>IF(VLOOKUP(報1!$AR$3,報告書!$B$14:$IU$327,BT89)="","",VLOOKUP(VLOOKUP(報1!$AR$3,報告書!$B$14:$IU$327,BT89),自主項目!$G$14:$M$476,6,FALSE))</f>
        <v>#N/A</v>
      </c>
      <c r="G88" s="1911"/>
      <c r="H88" s="1911"/>
      <c r="I88" s="1911"/>
      <c r="J88" s="1912"/>
      <c r="K88" s="1913" t="e">
        <f>IF(VLOOKUP(報1!$AR$3,報告書!$B$14:$IU$327,BT89)="","",VLOOKUP(VLOOKUP(報1!$AR$3,報告書!$B$14:$IU$327,BT89),自主項目!$G$14:$M$476,7,FALSE))</f>
        <v>#N/A</v>
      </c>
      <c r="L88" s="1914"/>
      <c r="M88" s="36"/>
      <c r="N88" s="1901"/>
      <c r="O88" s="195"/>
      <c r="P88" s="211"/>
      <c r="Q88" s="212"/>
      <c r="R88" s="200" t="str">
        <f t="shared" si="147"/>
        <v/>
      </c>
      <c r="S88" s="1915"/>
      <c r="T88" s="195"/>
      <c r="U88" s="211"/>
      <c r="V88" s="212"/>
      <c r="W88" s="201" t="str">
        <f t="shared" si="148"/>
        <v/>
      </c>
      <c r="X88" s="1906" t="str">
        <f>IF(AND(AE88&lt;&gt;"×",AF88&lt;&gt;"×",OR(AE88="○",AF88="○")),AG88-AH88+AG89-AH89+AG90-AH90,"")</f>
        <v/>
      </c>
      <c r="Y88" s="36"/>
      <c r="Z88" s="219"/>
      <c r="AA88" s="220"/>
      <c r="AB88" s="36"/>
      <c r="AC88" s="77" t="str">
        <f t="shared" si="141"/>
        <v/>
      </c>
      <c r="AD88" s="77" t="str">
        <f t="shared" si="142"/>
        <v/>
      </c>
      <c r="AE88" s="78" t="str">
        <f t="shared" si="143"/>
        <v/>
      </c>
      <c r="AF88" s="78" t="str">
        <f t="shared" si="144"/>
        <v/>
      </c>
      <c r="AG88" s="78">
        <f t="shared" ref="AG88" si="175">IF(AE88="○",P88*IF(D88="低炭素電気へ切替",Z88,VLOOKUP(O88,$BH$10:$BI$42,2,))*IFERROR(VLOOKUP(Q88,$BN$10:$BO$18,2,),1),0)</f>
        <v>0</v>
      </c>
      <c r="AH88" s="78">
        <f t="shared" ref="AH88" si="176">IF(AF88="○",U88*IF(D88="低炭素電気へ切替",AA88,VLOOKUP(T88,$BH$10:$BI$42,2,))*VLOOKUP(V88,$BN$10:$BO$18,2,),0)</f>
        <v>0</v>
      </c>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60"/>
      <c r="BN88" s="60"/>
      <c r="BO88" s="60"/>
      <c r="BP88" s="60"/>
      <c r="BQ88" s="36"/>
      <c r="BR88" s="36"/>
      <c r="BS88" s="36"/>
      <c r="BT88" s="36"/>
      <c r="BU88" s="36"/>
      <c r="BV88" s="36"/>
      <c r="BW88" s="36"/>
      <c r="BX88" s="36"/>
    </row>
    <row r="89" spans="2:76" ht="42.95" customHeight="1" x14ac:dyDescent="0.15">
      <c r="B89" s="1692"/>
      <c r="C89" s="1692"/>
      <c r="D89" s="1909"/>
      <c r="E89" s="1909"/>
      <c r="F89" s="1910"/>
      <c r="G89" s="1911"/>
      <c r="H89" s="1911"/>
      <c r="I89" s="1911"/>
      <c r="J89" s="1912"/>
      <c r="K89" s="1913"/>
      <c r="L89" s="1914"/>
      <c r="M89" s="36"/>
      <c r="N89" s="1902"/>
      <c r="O89" s="195"/>
      <c r="P89" s="211"/>
      <c r="Q89" s="212"/>
      <c r="R89" s="200" t="str">
        <f t="shared" si="147"/>
        <v/>
      </c>
      <c r="S89" s="1916"/>
      <c r="T89" s="195"/>
      <c r="U89" s="211"/>
      <c r="V89" s="212"/>
      <c r="W89" s="201" t="str">
        <f t="shared" si="148"/>
        <v/>
      </c>
      <c r="X89" s="1907"/>
      <c r="Y89" s="36"/>
      <c r="Z89" s="221"/>
      <c r="AA89" s="222"/>
      <c r="AB89" s="36"/>
      <c r="AC89" s="77" t="str">
        <f t="shared" si="141"/>
        <v/>
      </c>
      <c r="AD89" s="77" t="str">
        <f t="shared" si="142"/>
        <v/>
      </c>
      <c r="AE89" s="78" t="str">
        <f t="shared" si="143"/>
        <v/>
      </c>
      <c r="AF89" s="78" t="str">
        <f t="shared" si="144"/>
        <v/>
      </c>
      <c r="AG89" s="78">
        <f t="shared" ref="AG89" si="177">IF(AE89="○",P89*IF(D88="低炭素電気へ切替",Z89,VLOOKUP(O89,$BH$10:$BI$42,2,))*IFERROR(VLOOKUP(Q89,$BN$10:$BO$18,2,),1),0)</f>
        <v>0</v>
      </c>
      <c r="AH89" s="78">
        <f t="shared" ref="AH89" si="178">IF(AF89="○",U89*IF(D88="低炭素電気へ切替",AA89,VLOOKUP(T89,$BH$10:$BI$42,2,))*VLOOKUP(V89,$BN$10:$BO$18,2,),0)</f>
        <v>0</v>
      </c>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60"/>
      <c r="BN89" s="60"/>
      <c r="BO89" s="60"/>
      <c r="BP89" s="60"/>
      <c r="BQ89" s="36"/>
      <c r="BR89" s="36"/>
      <c r="BS89" s="36"/>
      <c r="BT89" s="54">
        <f>BT86+1</f>
        <v>265</v>
      </c>
      <c r="BU89" s="36"/>
      <c r="BV89" s="36"/>
      <c r="BW89" s="36"/>
      <c r="BX89" s="36"/>
    </row>
    <row r="90" spans="2:76" ht="42.95" customHeight="1" thickBot="1" x14ac:dyDescent="0.2">
      <c r="B90" s="1692"/>
      <c r="C90" s="1692"/>
      <c r="D90" s="1909"/>
      <c r="E90" s="1909"/>
      <c r="F90" s="1910"/>
      <c r="G90" s="1911"/>
      <c r="H90" s="1911"/>
      <c r="I90" s="1911"/>
      <c r="J90" s="1912"/>
      <c r="K90" s="1913"/>
      <c r="L90" s="1914"/>
      <c r="M90" s="36"/>
      <c r="N90" s="1903"/>
      <c r="O90" s="195"/>
      <c r="P90" s="211"/>
      <c r="Q90" s="212"/>
      <c r="R90" s="200" t="str">
        <f t="shared" si="147"/>
        <v/>
      </c>
      <c r="S90" s="1927"/>
      <c r="T90" s="195"/>
      <c r="U90" s="211"/>
      <c r="V90" s="212"/>
      <c r="W90" s="201" t="str">
        <f t="shared" si="148"/>
        <v/>
      </c>
      <c r="X90" s="1908"/>
      <c r="Y90" s="36"/>
      <c r="Z90" s="223"/>
      <c r="AA90" s="224"/>
      <c r="AB90" s="36"/>
      <c r="AC90" s="77" t="str">
        <f t="shared" si="141"/>
        <v/>
      </c>
      <c r="AD90" s="77" t="str">
        <f t="shared" si="142"/>
        <v/>
      </c>
      <c r="AE90" s="78" t="str">
        <f t="shared" si="143"/>
        <v/>
      </c>
      <c r="AF90" s="78" t="str">
        <f t="shared" si="144"/>
        <v/>
      </c>
      <c r="AG90" s="78">
        <f t="shared" ref="AG90" si="179">IF(AE90="○",P90*IF(D88="低炭素電気へ切替",Z90,VLOOKUP(O90,$BH$10:$BI$42,2,))*IFERROR(VLOOKUP(Q90,$BN$10:$BO$18,2,),1),0)</f>
        <v>0</v>
      </c>
      <c r="AH90" s="78">
        <f t="shared" ref="AH90" si="180">IF(AF90="○",U90*IF(D88="低炭素電気へ切替",AA90,VLOOKUP(T90,$BH$10:$BI$42,2,))*VLOOKUP(V90,$BN$10:$BO$18,2,),0)</f>
        <v>0</v>
      </c>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60"/>
      <c r="BN90" s="60"/>
      <c r="BO90" s="60"/>
      <c r="BP90" s="60"/>
      <c r="BQ90" s="36"/>
      <c r="BR90" s="36"/>
      <c r="BS90" s="36"/>
      <c r="BT90" s="36"/>
      <c r="BU90" s="36"/>
      <c r="BV90" s="36"/>
      <c r="BW90" s="36"/>
      <c r="BX90" s="36"/>
    </row>
    <row r="91" spans="2:76" ht="42.95" customHeight="1" x14ac:dyDescent="0.15">
      <c r="B91" s="1692">
        <v>28</v>
      </c>
      <c r="C91" s="1692" t="e">
        <f>IF(VLOOKUP(報1!$AR$3,報告書!$B$14:$IU$327,BT92)="","",VLOOKUP(VLOOKUP(報1!$AR$3,報告書!$B$14:$IU$327,BT92),自主項目!$G$14:$M$476,3,FALSE))</f>
        <v>#N/A</v>
      </c>
      <c r="D91" s="1909" t="e">
        <f>IF(VLOOKUP(報1!$AR$3,報告書!$B$14:$IU$327,BT92)="","",VLOOKUP(VLOOKUP(報1!$AR$3,報告書!$B$14:$IU$327,BT92),自主項目!$G$14:$M$476,4,FALSE))</f>
        <v>#N/A</v>
      </c>
      <c r="E91" s="1909" t="e">
        <f>IF(VLOOKUP(報1!$AR$3,報告書!$B$14:$IU$327,BT92)="","",VLOOKUP(VLOOKUP(報1!$AR$3,報告書!$B$14:$IU$327,BT92),自主項目!$G$14:$M$476,5,FALSE))</f>
        <v>#N/A</v>
      </c>
      <c r="F91" s="1910" t="e">
        <f>IF(VLOOKUP(報1!$AR$3,報告書!$B$14:$IU$327,BT92)="","",VLOOKUP(VLOOKUP(報1!$AR$3,報告書!$B$14:$IU$327,BT92),自主項目!$G$14:$M$476,6,FALSE))</f>
        <v>#N/A</v>
      </c>
      <c r="G91" s="1911"/>
      <c r="H91" s="1911"/>
      <c r="I91" s="1911"/>
      <c r="J91" s="1912"/>
      <c r="K91" s="1913" t="e">
        <f>IF(VLOOKUP(報1!$AR$3,報告書!$B$14:$IU$327,BT92)="","",VLOOKUP(VLOOKUP(報1!$AR$3,報告書!$B$14:$IU$327,BT92),自主項目!$G$14:$M$476,7,FALSE))</f>
        <v>#N/A</v>
      </c>
      <c r="L91" s="1914"/>
      <c r="M91" s="36"/>
      <c r="N91" s="1902"/>
      <c r="O91" s="216"/>
      <c r="P91" s="217"/>
      <c r="Q91" s="218"/>
      <c r="R91" s="207" t="str">
        <f t="shared" si="147"/>
        <v/>
      </c>
      <c r="S91" s="1917"/>
      <c r="T91" s="216"/>
      <c r="U91" s="217"/>
      <c r="V91" s="218"/>
      <c r="W91" s="208" t="str">
        <f t="shared" si="148"/>
        <v/>
      </c>
      <c r="X91" s="1907" t="str">
        <f>IF(AND(AE91&lt;&gt;"×",AF91&lt;&gt;"×",OR(AE91="○",AF91="○")),AG91-AH91+AG92-AH92+AG93-AH93,"")</f>
        <v/>
      </c>
      <c r="Y91" s="36"/>
      <c r="Z91" s="219"/>
      <c r="AA91" s="220"/>
      <c r="AB91" s="36"/>
      <c r="AC91" s="77" t="str">
        <f t="shared" si="141"/>
        <v/>
      </c>
      <c r="AD91" s="77" t="str">
        <f t="shared" si="142"/>
        <v/>
      </c>
      <c r="AE91" s="78" t="str">
        <f t="shared" si="143"/>
        <v/>
      </c>
      <c r="AF91" s="78" t="str">
        <f t="shared" si="144"/>
        <v/>
      </c>
      <c r="AG91" s="78">
        <f t="shared" ref="AG91" si="181">IF(AE91="○",P91*IF(D91="低炭素電気へ切替",Z91,VLOOKUP(O91,$BH$10:$BI$42,2,))*IFERROR(VLOOKUP(Q91,$BN$10:$BO$18,2,),1),0)</f>
        <v>0</v>
      </c>
      <c r="AH91" s="78">
        <f t="shared" ref="AH91" si="182">IF(AF91="○",U91*IF(D91="低炭素電気へ切替",AA91,VLOOKUP(T91,$BH$10:$BI$42,2,))*VLOOKUP(V91,$BN$10:$BO$18,2,),0)</f>
        <v>0</v>
      </c>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60"/>
      <c r="BN91" s="60"/>
      <c r="BO91" s="60"/>
      <c r="BP91" s="60"/>
      <c r="BQ91" s="36"/>
      <c r="BR91" s="36"/>
      <c r="BS91" s="36"/>
      <c r="BT91" s="36"/>
      <c r="BU91" s="36"/>
      <c r="BV91" s="36"/>
      <c r="BW91" s="36"/>
      <c r="BX91" s="36"/>
    </row>
    <row r="92" spans="2:76" ht="42.95" customHeight="1" x14ac:dyDescent="0.15">
      <c r="B92" s="1692"/>
      <c r="C92" s="1692"/>
      <c r="D92" s="1909"/>
      <c r="E92" s="1909"/>
      <c r="F92" s="1910"/>
      <c r="G92" s="1911"/>
      <c r="H92" s="1911"/>
      <c r="I92" s="1911"/>
      <c r="J92" s="1912"/>
      <c r="K92" s="1913"/>
      <c r="L92" s="1914"/>
      <c r="M92" s="36"/>
      <c r="N92" s="1902"/>
      <c r="O92" s="195"/>
      <c r="P92" s="211"/>
      <c r="Q92" s="212"/>
      <c r="R92" s="200" t="str">
        <f t="shared" si="147"/>
        <v/>
      </c>
      <c r="S92" s="1916"/>
      <c r="T92" s="195"/>
      <c r="U92" s="211"/>
      <c r="V92" s="212"/>
      <c r="W92" s="201" t="str">
        <f t="shared" si="148"/>
        <v/>
      </c>
      <c r="X92" s="1907"/>
      <c r="Y92" s="36"/>
      <c r="Z92" s="221"/>
      <c r="AA92" s="222"/>
      <c r="AB92" s="36"/>
      <c r="AC92" s="77" t="str">
        <f t="shared" si="141"/>
        <v/>
      </c>
      <c r="AD92" s="77" t="str">
        <f t="shared" si="142"/>
        <v/>
      </c>
      <c r="AE92" s="78" t="str">
        <f t="shared" si="143"/>
        <v/>
      </c>
      <c r="AF92" s="78" t="str">
        <f t="shared" si="144"/>
        <v/>
      </c>
      <c r="AG92" s="78">
        <f t="shared" ref="AG92" si="183">IF(AE92="○",P92*IF(D91="低炭素電気へ切替",Z92,VLOOKUP(O92,$BH$10:$BI$42,2,))*IFERROR(VLOOKUP(Q92,$BN$10:$BO$18,2,),1),0)</f>
        <v>0</v>
      </c>
      <c r="AH92" s="78">
        <f t="shared" ref="AH92" si="184">IF(AF92="○",U92*IF(D91="低炭素電気へ切替",AA92,VLOOKUP(T92,$BH$10:$BI$42,2,))*VLOOKUP(V92,$BN$10:$BO$18,2,),0)</f>
        <v>0</v>
      </c>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60"/>
      <c r="BN92" s="60"/>
      <c r="BO92" s="60"/>
      <c r="BP92" s="60"/>
      <c r="BQ92" s="36"/>
      <c r="BR92" s="36"/>
      <c r="BS92" s="36"/>
      <c r="BT92" s="54">
        <f>BT89+1</f>
        <v>266</v>
      </c>
      <c r="BU92" s="36"/>
      <c r="BV92" s="36"/>
      <c r="BW92" s="36"/>
      <c r="BX92" s="36"/>
    </row>
    <row r="93" spans="2:76" ht="42.95" customHeight="1" thickBot="1" x14ac:dyDescent="0.2">
      <c r="B93" s="1692"/>
      <c r="C93" s="1692"/>
      <c r="D93" s="1909"/>
      <c r="E93" s="1909"/>
      <c r="F93" s="1910"/>
      <c r="G93" s="1911"/>
      <c r="H93" s="1911"/>
      <c r="I93" s="1911"/>
      <c r="J93" s="1912"/>
      <c r="K93" s="1913"/>
      <c r="L93" s="1914"/>
      <c r="M93" s="36"/>
      <c r="N93" s="1902"/>
      <c r="O93" s="213"/>
      <c r="P93" s="214"/>
      <c r="Q93" s="215"/>
      <c r="R93" s="205" t="str">
        <f t="shared" si="147"/>
        <v/>
      </c>
      <c r="S93" s="1916"/>
      <c r="T93" s="213"/>
      <c r="U93" s="214"/>
      <c r="V93" s="215"/>
      <c r="W93" s="206" t="str">
        <f t="shared" si="148"/>
        <v/>
      </c>
      <c r="X93" s="1907"/>
      <c r="Y93" s="36"/>
      <c r="Z93" s="223"/>
      <c r="AA93" s="224"/>
      <c r="AB93" s="36"/>
      <c r="AC93" s="77" t="str">
        <f t="shared" si="141"/>
        <v/>
      </c>
      <c r="AD93" s="77" t="str">
        <f t="shared" si="142"/>
        <v/>
      </c>
      <c r="AE93" s="78" t="str">
        <f t="shared" si="143"/>
        <v/>
      </c>
      <c r="AF93" s="78" t="str">
        <f t="shared" si="144"/>
        <v/>
      </c>
      <c r="AG93" s="78">
        <f t="shared" ref="AG93" si="185">IF(AE93="○",P93*IF(D91="低炭素電気へ切替",Z93,VLOOKUP(O93,$BH$10:$BI$42,2,))*IFERROR(VLOOKUP(Q93,$BN$10:$BO$18,2,),1),0)</f>
        <v>0</v>
      </c>
      <c r="AH93" s="78">
        <f t="shared" ref="AH93" si="186">IF(AF93="○",U93*IF(D91="低炭素電気へ切替",AA93,VLOOKUP(T93,$BH$10:$BI$42,2,))*VLOOKUP(V93,$BN$10:$BO$18,2,),0)</f>
        <v>0</v>
      </c>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60"/>
      <c r="BN93" s="60"/>
      <c r="BO93" s="60"/>
      <c r="BP93" s="60"/>
      <c r="BQ93" s="36"/>
      <c r="BR93" s="36"/>
      <c r="BS93" s="36"/>
      <c r="BT93" s="36"/>
      <c r="BU93" s="36"/>
      <c r="BV93" s="36"/>
      <c r="BW93" s="36"/>
      <c r="BX93" s="36"/>
    </row>
    <row r="94" spans="2:76" ht="42.95" customHeight="1" x14ac:dyDescent="0.15">
      <c r="B94" s="1692">
        <v>29</v>
      </c>
      <c r="C94" s="1692" t="e">
        <f>IF(VLOOKUP(報1!$AR$3,報告書!$B$14:$IU$327,BT95)="","",VLOOKUP(VLOOKUP(報1!$AR$3,報告書!$B$14:$IU$327,BT95),自主項目!$G$14:$M$476,3,FALSE))</f>
        <v>#N/A</v>
      </c>
      <c r="D94" s="1909" t="e">
        <f>IF(VLOOKUP(報1!$AR$3,報告書!$B$14:$IU$327,BT95)="","",VLOOKUP(VLOOKUP(報1!$AR$3,報告書!$B$14:$IU$327,BT95),自主項目!$G$14:$M$476,4,FALSE))</f>
        <v>#N/A</v>
      </c>
      <c r="E94" s="1909" t="e">
        <f>IF(VLOOKUP(報1!$AR$3,報告書!$B$14:$IU$327,BT95)="","",VLOOKUP(VLOOKUP(報1!$AR$3,報告書!$B$14:$IU$327,BT95),自主項目!$G$14:$M$476,5,FALSE))</f>
        <v>#N/A</v>
      </c>
      <c r="F94" s="1910" t="e">
        <f>IF(VLOOKUP(報1!$AR$3,報告書!$B$14:$IU$327,BT95)="","",VLOOKUP(VLOOKUP(報1!$AR$3,報告書!$B$14:$IU$327,BT95),自主項目!$G$14:$M$476,6,FALSE))</f>
        <v>#N/A</v>
      </c>
      <c r="G94" s="1911"/>
      <c r="H94" s="1911"/>
      <c r="I94" s="1911"/>
      <c r="J94" s="1912"/>
      <c r="K94" s="1913" t="e">
        <f>IF(VLOOKUP(報1!$AR$3,報告書!$B$14:$IU$327,BT95)="","",VLOOKUP(VLOOKUP(報1!$AR$3,報告書!$B$14:$IU$327,BT95),自主項目!$G$14:$M$476,7,FALSE))</f>
        <v>#N/A</v>
      </c>
      <c r="L94" s="1914"/>
      <c r="M94" s="36"/>
      <c r="N94" s="1901"/>
      <c r="O94" s="195"/>
      <c r="P94" s="211"/>
      <c r="Q94" s="212"/>
      <c r="R94" s="200" t="str">
        <f t="shared" si="147"/>
        <v/>
      </c>
      <c r="S94" s="1915"/>
      <c r="T94" s="195"/>
      <c r="U94" s="211"/>
      <c r="V94" s="212"/>
      <c r="W94" s="201" t="str">
        <f t="shared" si="148"/>
        <v/>
      </c>
      <c r="X94" s="1906" t="str">
        <f>IF(AND(AE94&lt;&gt;"×",AF94&lt;&gt;"×",OR(AE94="○",AF94="○")),AG94-AH94+AG95-AH95+AG96-AH96,"")</f>
        <v/>
      </c>
      <c r="Y94" s="36"/>
      <c r="Z94" s="219"/>
      <c r="AA94" s="220"/>
      <c r="AB94" s="36"/>
      <c r="AC94" s="77" t="str">
        <f t="shared" si="141"/>
        <v/>
      </c>
      <c r="AD94" s="77" t="str">
        <f t="shared" si="142"/>
        <v/>
      </c>
      <c r="AE94" s="78" t="str">
        <f t="shared" si="143"/>
        <v/>
      </c>
      <c r="AF94" s="78" t="str">
        <f t="shared" si="144"/>
        <v/>
      </c>
      <c r="AG94" s="78">
        <f t="shared" ref="AG94" si="187">IF(AE94="○",P94*IF(D94="低炭素電気へ切替",Z94,VLOOKUP(O94,$BH$10:$BI$42,2,))*IFERROR(VLOOKUP(Q94,$BN$10:$BO$18,2,),1),0)</f>
        <v>0</v>
      </c>
      <c r="AH94" s="78">
        <f t="shared" ref="AH94" si="188">IF(AF94="○",U94*IF(D94="低炭素電気へ切替",AA94,VLOOKUP(T94,$BH$10:$BI$42,2,))*VLOOKUP(V94,$BN$10:$BO$18,2,),0)</f>
        <v>0</v>
      </c>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60"/>
      <c r="BN94" s="60"/>
      <c r="BO94" s="60"/>
      <c r="BP94" s="60"/>
      <c r="BQ94" s="36"/>
      <c r="BR94" s="36"/>
      <c r="BS94" s="36"/>
      <c r="BT94" s="36"/>
      <c r="BU94" s="36"/>
      <c r="BV94" s="36"/>
      <c r="BW94" s="36"/>
      <c r="BX94" s="36"/>
    </row>
    <row r="95" spans="2:76" ht="42.95" customHeight="1" x14ac:dyDescent="0.15">
      <c r="B95" s="1692"/>
      <c r="C95" s="1692"/>
      <c r="D95" s="1909"/>
      <c r="E95" s="1909"/>
      <c r="F95" s="1910"/>
      <c r="G95" s="1911"/>
      <c r="H95" s="1911"/>
      <c r="I95" s="1911"/>
      <c r="J95" s="1912"/>
      <c r="K95" s="1913"/>
      <c r="L95" s="1914"/>
      <c r="M95" s="36"/>
      <c r="N95" s="1902"/>
      <c r="O95" s="195"/>
      <c r="P95" s="211"/>
      <c r="Q95" s="212"/>
      <c r="R95" s="200" t="str">
        <f t="shared" si="147"/>
        <v/>
      </c>
      <c r="S95" s="1916"/>
      <c r="T95" s="195"/>
      <c r="U95" s="211"/>
      <c r="V95" s="212"/>
      <c r="W95" s="201" t="str">
        <f t="shared" si="148"/>
        <v/>
      </c>
      <c r="X95" s="1907"/>
      <c r="Y95" s="36"/>
      <c r="Z95" s="221"/>
      <c r="AA95" s="222"/>
      <c r="AB95" s="36"/>
      <c r="AC95" s="77" t="str">
        <f t="shared" si="141"/>
        <v/>
      </c>
      <c r="AD95" s="77" t="str">
        <f t="shared" si="142"/>
        <v/>
      </c>
      <c r="AE95" s="78" t="str">
        <f t="shared" si="143"/>
        <v/>
      </c>
      <c r="AF95" s="78" t="str">
        <f t="shared" si="144"/>
        <v/>
      </c>
      <c r="AG95" s="78">
        <f t="shared" ref="AG95" si="189">IF(AE95="○",P95*IF(D94="低炭素電気へ切替",Z95,VLOOKUP(O95,$BH$10:$BI$42,2,))*IFERROR(VLOOKUP(Q95,$BN$10:$BO$18,2,),1),0)</f>
        <v>0</v>
      </c>
      <c r="AH95" s="78">
        <f t="shared" ref="AH95" si="190">IF(AF95="○",U95*IF(D94="低炭素電気へ切替",AA95,VLOOKUP(T95,$BH$10:$BI$42,2,))*VLOOKUP(V95,$BN$10:$BO$18,2,),0)</f>
        <v>0</v>
      </c>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60"/>
      <c r="BN95" s="60"/>
      <c r="BO95" s="60"/>
      <c r="BP95" s="60"/>
      <c r="BQ95" s="36"/>
      <c r="BR95" s="36"/>
      <c r="BS95" s="36"/>
      <c r="BT95" s="54">
        <f>BT92+1</f>
        <v>267</v>
      </c>
      <c r="BU95" s="36"/>
      <c r="BV95" s="36"/>
      <c r="BW95" s="36"/>
      <c r="BX95" s="36"/>
    </row>
    <row r="96" spans="2:76" ht="42.95" customHeight="1" thickBot="1" x14ac:dyDescent="0.2">
      <c r="B96" s="1692"/>
      <c r="C96" s="1692"/>
      <c r="D96" s="1909"/>
      <c r="E96" s="1909"/>
      <c r="F96" s="1910"/>
      <c r="G96" s="1911"/>
      <c r="H96" s="1911"/>
      <c r="I96" s="1911"/>
      <c r="J96" s="1912"/>
      <c r="K96" s="1913"/>
      <c r="L96" s="1914"/>
      <c r="M96" s="36"/>
      <c r="N96" s="1903"/>
      <c r="O96" s="195"/>
      <c r="P96" s="211"/>
      <c r="Q96" s="212"/>
      <c r="R96" s="200" t="str">
        <f t="shared" si="147"/>
        <v/>
      </c>
      <c r="S96" s="1927"/>
      <c r="T96" s="195"/>
      <c r="U96" s="211"/>
      <c r="V96" s="212"/>
      <c r="W96" s="201" t="str">
        <f t="shared" si="148"/>
        <v/>
      </c>
      <c r="X96" s="1908"/>
      <c r="Y96" s="36"/>
      <c r="Z96" s="223"/>
      <c r="AA96" s="224"/>
      <c r="AB96" s="36"/>
      <c r="AC96" s="77" t="str">
        <f t="shared" si="141"/>
        <v/>
      </c>
      <c r="AD96" s="77" t="str">
        <f t="shared" si="142"/>
        <v/>
      </c>
      <c r="AE96" s="78" t="str">
        <f t="shared" si="143"/>
        <v/>
      </c>
      <c r="AF96" s="78" t="str">
        <f t="shared" si="144"/>
        <v/>
      </c>
      <c r="AG96" s="78">
        <f t="shared" ref="AG96" si="191">IF(AE96="○",P96*IF(D94="低炭素電気へ切替",Z96,VLOOKUP(O96,$BH$10:$BI$42,2,))*IFERROR(VLOOKUP(Q96,$BN$10:$BO$18,2,),1),0)</f>
        <v>0</v>
      </c>
      <c r="AH96" s="78">
        <f t="shared" ref="AH96" si="192">IF(AF96="○",U96*IF(D94="低炭素電気へ切替",AA96,VLOOKUP(T96,$BH$10:$BI$42,2,))*VLOOKUP(V96,$BN$10:$BO$18,2,),0)</f>
        <v>0</v>
      </c>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60"/>
      <c r="BN96" s="60"/>
      <c r="BO96" s="60"/>
      <c r="BP96" s="60"/>
      <c r="BQ96" s="36"/>
      <c r="BR96" s="36"/>
      <c r="BS96" s="36"/>
      <c r="BT96" s="36"/>
      <c r="BU96" s="36"/>
      <c r="BV96" s="36"/>
      <c r="BW96" s="36"/>
      <c r="BX96" s="36"/>
    </row>
    <row r="97" spans="2:76" ht="42.95" customHeight="1" x14ac:dyDescent="0.15">
      <c r="B97" s="1692">
        <v>30</v>
      </c>
      <c r="C97" s="1692" t="e">
        <f>IF(VLOOKUP(報1!$AR$3,報告書!$B$14:$IU$327,BT98)="","",VLOOKUP(VLOOKUP(報1!$AR$3,報告書!$B$14:$IU$327,BT98),自主項目!$G$14:$M$476,3,FALSE))</f>
        <v>#N/A</v>
      </c>
      <c r="D97" s="1909" t="e">
        <f>IF(VLOOKUP(報1!$AR$3,報告書!$B$14:$IU$327,BT98)="","",VLOOKUP(VLOOKUP(報1!$AR$3,報告書!$B$14:$IU$327,BT98),自主項目!$G$14:$M$476,4,FALSE))</f>
        <v>#N/A</v>
      </c>
      <c r="E97" s="1909" t="e">
        <f>IF(VLOOKUP(報1!$AR$3,報告書!$B$14:$IU$327,BT98)="","",VLOOKUP(VLOOKUP(報1!$AR$3,報告書!$B$14:$IU$327,BT98),自主項目!$G$14:$M$476,5,FALSE))</f>
        <v>#N/A</v>
      </c>
      <c r="F97" s="1910" t="e">
        <f>IF(VLOOKUP(報1!$AR$3,報告書!$B$14:$IU$327,BT98)="","",VLOOKUP(VLOOKUP(報1!$AR$3,報告書!$B$14:$IU$327,BT98),自主項目!$G$14:$M$476,6,FALSE))</f>
        <v>#N/A</v>
      </c>
      <c r="G97" s="1911"/>
      <c r="H97" s="1911"/>
      <c r="I97" s="1911"/>
      <c r="J97" s="1912"/>
      <c r="K97" s="1913" t="e">
        <f>IF(VLOOKUP(報1!$AR$3,報告書!$B$14:$IU$327,BT98)="","",VLOOKUP(VLOOKUP(報1!$AR$3,報告書!$B$14:$IU$327,BT98),自主項目!$G$14:$M$476,7,FALSE))</f>
        <v>#N/A</v>
      </c>
      <c r="L97" s="1914"/>
      <c r="M97" s="36"/>
      <c r="N97" s="1902"/>
      <c r="O97" s="216"/>
      <c r="P97" s="217"/>
      <c r="Q97" s="218"/>
      <c r="R97" s="207" t="str">
        <f t="shared" si="147"/>
        <v/>
      </c>
      <c r="S97" s="1917"/>
      <c r="T97" s="216"/>
      <c r="U97" s="217"/>
      <c r="V97" s="218"/>
      <c r="W97" s="208" t="str">
        <f t="shared" si="148"/>
        <v/>
      </c>
      <c r="X97" s="1907" t="str">
        <f>IF(AND(AE97&lt;&gt;"×",AF97&lt;&gt;"×",OR(AE97="○",AF97="○")),AG97-AH97+AG98-AH98+AG99-AH99,"")</f>
        <v/>
      </c>
      <c r="Y97" s="36"/>
      <c r="Z97" s="219"/>
      <c r="AA97" s="220"/>
      <c r="AB97" s="36"/>
      <c r="AC97" s="77" t="str">
        <f t="shared" si="141"/>
        <v/>
      </c>
      <c r="AD97" s="77" t="str">
        <f t="shared" si="142"/>
        <v/>
      </c>
      <c r="AE97" s="78" t="str">
        <f t="shared" si="143"/>
        <v/>
      </c>
      <c r="AF97" s="78" t="str">
        <f t="shared" si="144"/>
        <v/>
      </c>
      <c r="AG97" s="78">
        <f t="shared" ref="AG97" si="193">IF(AE97="○",P97*IF(D97="低炭素電気へ切替",Z97,VLOOKUP(O97,$BH$10:$BI$42,2,))*IFERROR(VLOOKUP(Q97,$BN$10:$BO$18,2,),1),0)</f>
        <v>0</v>
      </c>
      <c r="AH97" s="78">
        <f t="shared" ref="AH97" si="194">IF(AF97="○",U97*IF(D97="低炭素電気へ切替",AA97,VLOOKUP(T97,$BH$10:$BI$42,2,))*VLOOKUP(V97,$BN$10:$BO$18,2,),0)</f>
        <v>0</v>
      </c>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60"/>
      <c r="BN97" s="60"/>
      <c r="BO97" s="60"/>
      <c r="BP97" s="60"/>
      <c r="BQ97" s="36"/>
      <c r="BR97" s="36"/>
      <c r="BS97" s="36"/>
      <c r="BT97" s="36"/>
      <c r="BU97" s="36"/>
      <c r="BV97" s="36"/>
      <c r="BW97" s="36"/>
      <c r="BX97" s="36"/>
    </row>
    <row r="98" spans="2:76" ht="42.95" customHeight="1" x14ac:dyDescent="0.15">
      <c r="B98" s="1692"/>
      <c r="C98" s="1692"/>
      <c r="D98" s="1909"/>
      <c r="E98" s="1909"/>
      <c r="F98" s="1910"/>
      <c r="G98" s="1911"/>
      <c r="H98" s="1911"/>
      <c r="I98" s="1911"/>
      <c r="J98" s="1912"/>
      <c r="K98" s="1913"/>
      <c r="L98" s="1914"/>
      <c r="M98" s="36"/>
      <c r="N98" s="1902"/>
      <c r="O98" s="195"/>
      <c r="P98" s="211"/>
      <c r="Q98" s="212"/>
      <c r="R98" s="200" t="str">
        <f t="shared" si="147"/>
        <v/>
      </c>
      <c r="S98" s="1916"/>
      <c r="T98" s="195"/>
      <c r="U98" s="211"/>
      <c r="V98" s="212"/>
      <c r="W98" s="201" t="str">
        <f t="shared" si="148"/>
        <v/>
      </c>
      <c r="X98" s="1907"/>
      <c r="Y98" s="36"/>
      <c r="Z98" s="221"/>
      <c r="AA98" s="222"/>
      <c r="AB98" s="36"/>
      <c r="AC98" s="77" t="str">
        <f t="shared" si="141"/>
        <v/>
      </c>
      <c r="AD98" s="77" t="str">
        <f t="shared" si="142"/>
        <v/>
      </c>
      <c r="AE98" s="78" t="str">
        <f t="shared" si="143"/>
        <v/>
      </c>
      <c r="AF98" s="78" t="str">
        <f t="shared" si="144"/>
        <v/>
      </c>
      <c r="AG98" s="78">
        <f t="shared" ref="AG98" si="195">IF(AE98="○",P98*IF(D97="低炭素電気へ切替",Z98,VLOOKUP(O98,$BH$10:$BI$42,2,))*IFERROR(VLOOKUP(Q98,$BN$10:$BO$18,2,),1),0)</f>
        <v>0</v>
      </c>
      <c r="AH98" s="78">
        <f t="shared" ref="AH98" si="196">IF(AF98="○",U98*IF(D97="低炭素電気へ切替",AA98,VLOOKUP(T98,$BH$10:$BI$42,2,))*VLOOKUP(V98,$BN$10:$BO$18,2,),0)</f>
        <v>0</v>
      </c>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60"/>
      <c r="BN98" s="60"/>
      <c r="BO98" s="60"/>
      <c r="BP98" s="60"/>
      <c r="BQ98" s="36"/>
      <c r="BR98" s="36"/>
      <c r="BS98" s="36"/>
      <c r="BT98" s="54">
        <f>BT95+1</f>
        <v>268</v>
      </c>
      <c r="BU98" s="36"/>
      <c r="BV98" s="36"/>
      <c r="BW98" s="36"/>
      <c r="BX98" s="36"/>
    </row>
    <row r="99" spans="2:76" ht="42.95" customHeight="1" thickBot="1" x14ac:dyDescent="0.2">
      <c r="B99" s="1692"/>
      <c r="C99" s="1692"/>
      <c r="D99" s="1909"/>
      <c r="E99" s="1909"/>
      <c r="F99" s="1910"/>
      <c r="G99" s="1911"/>
      <c r="H99" s="1911"/>
      <c r="I99" s="1911"/>
      <c r="J99" s="1912"/>
      <c r="K99" s="1913"/>
      <c r="L99" s="1914"/>
      <c r="M99" s="36"/>
      <c r="N99" s="1903"/>
      <c r="O99" s="195"/>
      <c r="P99" s="211"/>
      <c r="Q99" s="212"/>
      <c r="R99" s="200" t="str">
        <f t="shared" si="147"/>
        <v/>
      </c>
      <c r="S99" s="1927"/>
      <c r="T99" s="195"/>
      <c r="U99" s="211"/>
      <c r="V99" s="212"/>
      <c r="W99" s="201" t="str">
        <f t="shared" si="148"/>
        <v/>
      </c>
      <c r="X99" s="1908"/>
      <c r="Y99" s="36"/>
      <c r="Z99" s="223"/>
      <c r="AA99" s="224"/>
      <c r="AB99" s="36"/>
      <c r="AC99" s="77" t="str">
        <f t="shared" si="141"/>
        <v/>
      </c>
      <c r="AD99" s="77" t="str">
        <f t="shared" si="142"/>
        <v/>
      </c>
      <c r="AE99" s="78" t="str">
        <f t="shared" si="143"/>
        <v/>
      </c>
      <c r="AF99" s="78" t="str">
        <f t="shared" si="144"/>
        <v/>
      </c>
      <c r="AG99" s="78">
        <f t="shared" ref="AG99" si="197">IF(AE99="○",P99*IF(D97="低炭素電気へ切替",Z99,VLOOKUP(O99,$BH$10:$BI$42,2,))*IFERROR(VLOOKUP(Q99,$BN$10:$BO$18,2,),1),0)</f>
        <v>0</v>
      </c>
      <c r="AH99" s="78">
        <f t="shared" ref="AH99" si="198">IF(AF99="○",U99*IF(D97="低炭素電気へ切替",AA99,VLOOKUP(T99,$BH$10:$BI$42,2,))*VLOOKUP(V99,$BN$10:$BO$18,2,),0)</f>
        <v>0</v>
      </c>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60"/>
      <c r="BN99" s="60"/>
      <c r="BO99" s="60"/>
      <c r="BP99" s="60"/>
      <c r="BQ99" s="36"/>
      <c r="BR99" s="36"/>
      <c r="BS99" s="36"/>
      <c r="BT99" s="36"/>
      <c r="BU99" s="36"/>
      <c r="BV99" s="36"/>
      <c r="BW99" s="36"/>
      <c r="BX99" s="36"/>
    </row>
    <row r="100" spans="2:76" ht="39.950000000000003" customHeight="1" x14ac:dyDescent="0.15">
      <c r="B100" s="36"/>
      <c r="C100" s="36"/>
      <c r="D100" s="36"/>
      <c r="E100" s="36"/>
      <c r="F100" s="36"/>
      <c r="G100" s="36"/>
      <c r="H100" s="36"/>
      <c r="I100" s="36"/>
      <c r="J100" s="36"/>
      <c r="K100" s="36"/>
      <c r="L100" s="41"/>
      <c r="M100" s="36"/>
      <c r="N100" s="36"/>
      <c r="O100" s="36"/>
      <c r="P100" s="36"/>
      <c r="Q100" s="36"/>
      <c r="R100" s="36"/>
      <c r="S100" s="36"/>
      <c r="T100" s="36"/>
      <c r="U100" s="36"/>
      <c r="V100" s="36"/>
      <c r="W100" s="36"/>
      <c r="X100" s="36"/>
      <c r="Y100" s="36"/>
      <c r="Z100" s="179"/>
      <c r="AA100" s="180"/>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60"/>
      <c r="BN100" s="60"/>
      <c r="BO100" s="60"/>
      <c r="BP100" s="60"/>
      <c r="BQ100" s="36"/>
      <c r="BR100" s="36"/>
      <c r="BS100" s="36"/>
      <c r="BT100" s="36"/>
      <c r="BU100" s="36"/>
      <c r="BV100" s="36"/>
      <c r="BW100" s="36"/>
      <c r="BX100" s="36"/>
    </row>
    <row r="101" spans="2:76" ht="50.1" customHeight="1" x14ac:dyDescent="0.15">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179"/>
      <c r="AA101" s="180"/>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60"/>
      <c r="BN101" s="60"/>
      <c r="BO101" s="60"/>
      <c r="BP101" s="60"/>
      <c r="BQ101" s="36"/>
      <c r="BR101" s="36"/>
      <c r="BS101" s="36"/>
      <c r="BT101" s="36"/>
      <c r="BU101" s="36"/>
      <c r="BV101" s="36"/>
      <c r="BW101" s="36"/>
      <c r="BX101" s="36"/>
    </row>
    <row r="102" spans="2:76" ht="50.1" customHeight="1" x14ac:dyDescent="0.15">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179"/>
      <c r="AA102" s="180"/>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60"/>
      <c r="BN102" s="60"/>
      <c r="BO102" s="60"/>
      <c r="BP102" s="60"/>
      <c r="BQ102" s="36"/>
      <c r="BR102" s="36"/>
      <c r="BS102" s="54"/>
      <c r="BT102" s="54"/>
      <c r="BU102" s="54"/>
      <c r="BV102" s="54"/>
      <c r="BW102" s="54"/>
      <c r="BX102" s="54"/>
    </row>
    <row r="103" spans="2:76" ht="50.1" customHeight="1" x14ac:dyDescent="0.15">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179"/>
      <c r="AA103" s="180"/>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60"/>
      <c r="BN103" s="60"/>
      <c r="BO103" s="60"/>
      <c r="BP103" s="60"/>
      <c r="BQ103" s="36"/>
      <c r="BR103" s="36"/>
      <c r="BS103" s="36"/>
      <c r="BT103" s="36"/>
      <c r="BU103" s="36"/>
      <c r="BV103" s="36"/>
      <c r="BW103" s="36"/>
      <c r="BX103" s="36"/>
    </row>
    <row r="104" spans="2:76" ht="50.1" customHeight="1" x14ac:dyDescent="0.15">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60"/>
      <c r="BN104" s="60"/>
      <c r="BO104" s="60"/>
      <c r="BP104" s="60"/>
      <c r="BQ104" s="36"/>
      <c r="BR104" s="36"/>
      <c r="BS104" s="36"/>
      <c r="BT104" s="36"/>
      <c r="BU104" s="36"/>
      <c r="BV104" s="36"/>
      <c r="BW104" s="36"/>
      <c r="BX104" s="36"/>
    </row>
    <row r="105" spans="2:76" ht="50.1" customHeight="1" x14ac:dyDescent="0.15">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60"/>
      <c r="BN105" s="60"/>
      <c r="BO105" s="60"/>
      <c r="BP105" s="60"/>
      <c r="BQ105" s="36"/>
      <c r="BR105" s="36"/>
      <c r="BS105" s="36"/>
      <c r="BT105" s="36"/>
    </row>
    <row r="106" spans="2:76" ht="50.1" customHeight="1" x14ac:dyDescent="0.15">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60"/>
      <c r="BN106" s="60"/>
      <c r="BO106" s="60"/>
      <c r="BP106" s="60"/>
      <c r="BQ106" s="36"/>
      <c r="BR106" s="36"/>
      <c r="BS106" s="36"/>
      <c r="BT106" s="36"/>
    </row>
    <row r="107" spans="2:76" ht="20.100000000000001" customHeight="1" x14ac:dyDescent="0.15">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60"/>
      <c r="BN107" s="60"/>
      <c r="BO107" s="60"/>
      <c r="BP107" s="60"/>
      <c r="BQ107" s="36"/>
      <c r="BR107" s="36"/>
      <c r="BS107" s="36"/>
      <c r="BT107" s="36"/>
    </row>
    <row r="108" spans="2:76" ht="20.100000000000001" customHeight="1" x14ac:dyDescent="0.15">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60"/>
      <c r="BN108" s="60"/>
      <c r="BO108" s="60"/>
      <c r="BP108" s="60"/>
      <c r="BQ108" s="36"/>
      <c r="BR108" s="36"/>
      <c r="BS108" s="36"/>
      <c r="BT108" s="36"/>
    </row>
    <row r="109" spans="2:76" ht="20.100000000000001" customHeight="1" x14ac:dyDescent="0.15">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60"/>
      <c r="BN109" s="60"/>
      <c r="BO109" s="60"/>
      <c r="BP109" s="60"/>
      <c r="BQ109" s="36"/>
      <c r="BR109" s="36"/>
      <c r="BS109" s="36"/>
      <c r="BT109" s="36"/>
    </row>
    <row r="110" spans="2:76" ht="20.100000000000001" customHeight="1" x14ac:dyDescent="0.15">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60"/>
      <c r="BN110" s="60"/>
      <c r="BO110" s="60"/>
      <c r="BP110" s="60"/>
      <c r="BQ110" s="36"/>
      <c r="BR110" s="36"/>
      <c r="BS110" s="36"/>
      <c r="BT110" s="36"/>
    </row>
    <row r="111" spans="2:76" ht="13.5" customHeight="1" x14ac:dyDescent="0.15">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60"/>
      <c r="BN111" s="60"/>
      <c r="BO111" s="60"/>
      <c r="BP111" s="60"/>
      <c r="BQ111" s="36"/>
      <c r="BR111" s="36"/>
      <c r="BS111" s="36"/>
      <c r="BT111" s="36"/>
    </row>
    <row r="112" spans="2:76" ht="27.95" customHeight="1" x14ac:dyDescent="0.15">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60"/>
      <c r="BN112" s="60"/>
      <c r="BO112" s="60"/>
      <c r="BP112" s="60"/>
      <c r="BQ112" s="36"/>
      <c r="BR112" s="36"/>
      <c r="BS112" s="36"/>
      <c r="BT112" s="36"/>
    </row>
    <row r="113" spans="2:72" ht="27.95" customHeight="1" x14ac:dyDescent="0.15">
      <c r="B113" s="36"/>
      <c r="C113" s="36"/>
      <c r="D113" s="36"/>
      <c r="E113" s="36"/>
      <c r="F113" s="36"/>
      <c r="G113" s="36"/>
      <c r="H113" s="36"/>
      <c r="I113" s="36"/>
      <c r="J113" s="36"/>
      <c r="K113" s="36"/>
      <c r="L113" s="181"/>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60"/>
      <c r="BN113" s="60"/>
      <c r="BO113" s="60"/>
      <c r="BP113" s="60"/>
      <c r="BQ113" s="36"/>
      <c r="BR113" s="36"/>
      <c r="BS113" s="36"/>
      <c r="BT113" s="36"/>
    </row>
    <row r="114" spans="2:72" ht="13.5" customHeight="1" x14ac:dyDescent="0.15">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60"/>
      <c r="BN114" s="60"/>
      <c r="BO114" s="60"/>
      <c r="BP114" s="60"/>
      <c r="BQ114" s="36"/>
      <c r="BR114" s="36"/>
      <c r="BS114" s="36"/>
      <c r="BT114" s="36"/>
    </row>
    <row r="115" spans="2:72" ht="13.5" customHeight="1" x14ac:dyDescent="0.15">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60"/>
      <c r="BN115" s="60"/>
      <c r="BO115" s="60"/>
      <c r="BP115" s="60"/>
      <c r="BQ115" s="36"/>
      <c r="BR115" s="36"/>
      <c r="BS115" s="36"/>
      <c r="BT115" s="36"/>
    </row>
    <row r="116" spans="2:72" ht="13.5" customHeight="1" x14ac:dyDescent="0.15">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125"/>
      <c r="BN116" s="125"/>
      <c r="BO116" s="125"/>
      <c r="BP116" s="125"/>
      <c r="BQ116" s="36"/>
      <c r="BR116" s="36"/>
      <c r="BS116" s="36"/>
      <c r="BT116" s="36"/>
    </row>
    <row r="117" spans="2:72" ht="20.100000000000001" customHeight="1" x14ac:dyDescent="0.15">
      <c r="B117" s="36"/>
      <c r="C117" s="36"/>
      <c r="D117" s="36"/>
      <c r="E117" s="36"/>
      <c r="F117" s="54"/>
      <c r="G117" s="39"/>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row>
    <row r="118" spans="2:72" ht="20.100000000000001" customHeight="1" x14ac:dyDescent="0.15">
      <c r="B118" s="36"/>
      <c r="C118" s="36"/>
      <c r="D118" s="36"/>
      <c r="E118" s="36"/>
      <c r="F118" s="54"/>
      <c r="G118" s="39"/>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row>
    <row r="119" spans="2:72" ht="20.100000000000001" customHeight="1" x14ac:dyDescent="0.15">
      <c r="B119" s="36"/>
      <c r="C119" s="36"/>
      <c r="D119" s="36"/>
      <c r="E119" s="36"/>
      <c r="F119" s="54"/>
      <c r="G119" s="39"/>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row>
    <row r="120" spans="2:72" ht="20.100000000000001" customHeight="1" x14ac:dyDescent="0.15">
      <c r="B120" s="36"/>
      <c r="C120" s="36"/>
      <c r="D120" s="36"/>
      <c r="E120" s="36"/>
      <c r="F120" s="54"/>
      <c r="G120" s="39"/>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row>
    <row r="121" spans="2:72" ht="20.100000000000001" customHeight="1" x14ac:dyDescent="0.15"/>
    <row r="122" spans="2:72" ht="20.100000000000001" customHeight="1" x14ac:dyDescent="0.15"/>
  </sheetData>
  <sheetProtection algorithmName="SHA-512" hashValue="w05aJDhFB83JSelXTH60kOzEj2DRzBm+tOSbAYRz+eyY06TrC6Ls7FkVdFwzn407OzCfGDzx1Xubn4dKNfbVKQ==" saltValue="rgpxXoq64D6UUfwISSAV9w==" spinCount="100000" sheet="1" formatCells="0" selectLockedCells="1"/>
  <mergeCells count="307">
    <mergeCell ref="Z4:AA5"/>
    <mergeCell ref="Z7:AA8"/>
    <mergeCell ref="S97:S99"/>
    <mergeCell ref="X97:X99"/>
    <mergeCell ref="AL32:AM32"/>
    <mergeCell ref="AK36:AK39"/>
    <mergeCell ref="AK41:AK43"/>
    <mergeCell ref="AL41:AL42"/>
    <mergeCell ref="N94:N96"/>
    <mergeCell ref="S94:S96"/>
    <mergeCell ref="X94:X96"/>
    <mergeCell ref="N82:N84"/>
    <mergeCell ref="S82:S84"/>
    <mergeCell ref="X82:X84"/>
    <mergeCell ref="S85:S87"/>
    <mergeCell ref="X85:X87"/>
    <mergeCell ref="N70:N72"/>
    <mergeCell ref="S70:S72"/>
    <mergeCell ref="X70:X72"/>
    <mergeCell ref="S73:S75"/>
    <mergeCell ref="X73:X75"/>
    <mergeCell ref="N58:N60"/>
    <mergeCell ref="S58:S60"/>
    <mergeCell ref="X58:X60"/>
    <mergeCell ref="S61:S63"/>
    <mergeCell ref="X61:X63"/>
    <mergeCell ref="B97:B99"/>
    <mergeCell ref="C97:C99"/>
    <mergeCell ref="D97:D99"/>
    <mergeCell ref="E97:E99"/>
    <mergeCell ref="F97:J99"/>
    <mergeCell ref="K97:L99"/>
    <mergeCell ref="N97:N99"/>
    <mergeCell ref="B94:B96"/>
    <mergeCell ref="C94:C96"/>
    <mergeCell ref="D94:D96"/>
    <mergeCell ref="E94:E96"/>
    <mergeCell ref="F94:J96"/>
    <mergeCell ref="K94:L96"/>
    <mergeCell ref="B91:B93"/>
    <mergeCell ref="C91:C93"/>
    <mergeCell ref="D91:D93"/>
    <mergeCell ref="E91:E93"/>
    <mergeCell ref="F91:J93"/>
    <mergeCell ref="K91:L93"/>
    <mergeCell ref="N91:N93"/>
    <mergeCell ref="S91:S93"/>
    <mergeCell ref="X91:X93"/>
    <mergeCell ref="B88:B90"/>
    <mergeCell ref="C88:C90"/>
    <mergeCell ref="D88:D90"/>
    <mergeCell ref="E88:E90"/>
    <mergeCell ref="F88:J90"/>
    <mergeCell ref="K88:L90"/>
    <mergeCell ref="N88:N90"/>
    <mergeCell ref="S88:S90"/>
    <mergeCell ref="X88:X90"/>
    <mergeCell ref="B85:B87"/>
    <mergeCell ref="C85:C87"/>
    <mergeCell ref="D85:D87"/>
    <mergeCell ref="E85:E87"/>
    <mergeCell ref="F85:J87"/>
    <mergeCell ref="K85:L87"/>
    <mergeCell ref="N85:N87"/>
    <mergeCell ref="B82:B84"/>
    <mergeCell ref="C82:C84"/>
    <mergeCell ref="D82:D84"/>
    <mergeCell ref="E82:E84"/>
    <mergeCell ref="F82:J84"/>
    <mergeCell ref="K82:L84"/>
    <mergeCell ref="B79:B81"/>
    <mergeCell ref="C79:C81"/>
    <mergeCell ref="D79:D81"/>
    <mergeCell ref="E79:E81"/>
    <mergeCell ref="F79:J81"/>
    <mergeCell ref="K79:L81"/>
    <mergeCell ref="N79:N81"/>
    <mergeCell ref="S79:S81"/>
    <mergeCell ref="X79:X81"/>
    <mergeCell ref="B76:B78"/>
    <mergeCell ref="C76:C78"/>
    <mergeCell ref="D76:D78"/>
    <mergeCell ref="E76:E78"/>
    <mergeCell ref="F76:J78"/>
    <mergeCell ref="K76:L78"/>
    <mergeCell ref="N76:N78"/>
    <mergeCell ref="S76:S78"/>
    <mergeCell ref="X76:X78"/>
    <mergeCell ref="B73:B75"/>
    <mergeCell ref="C73:C75"/>
    <mergeCell ref="D73:D75"/>
    <mergeCell ref="E73:E75"/>
    <mergeCell ref="F73:J75"/>
    <mergeCell ref="K73:L75"/>
    <mergeCell ref="N73:N75"/>
    <mergeCell ref="B70:B72"/>
    <mergeCell ref="C70:C72"/>
    <mergeCell ref="D70:D72"/>
    <mergeCell ref="E70:E72"/>
    <mergeCell ref="F70:J72"/>
    <mergeCell ref="K70:L72"/>
    <mergeCell ref="B67:B69"/>
    <mergeCell ref="C67:C69"/>
    <mergeCell ref="D67:D69"/>
    <mergeCell ref="E67:E69"/>
    <mergeCell ref="F67:J69"/>
    <mergeCell ref="K67:L69"/>
    <mergeCell ref="N67:N69"/>
    <mergeCell ref="S67:S69"/>
    <mergeCell ref="X67:X69"/>
    <mergeCell ref="B64:B66"/>
    <mergeCell ref="C64:C66"/>
    <mergeCell ref="D64:D66"/>
    <mergeCell ref="E64:E66"/>
    <mergeCell ref="F64:J66"/>
    <mergeCell ref="K64:L66"/>
    <mergeCell ref="N64:N66"/>
    <mergeCell ref="S64:S66"/>
    <mergeCell ref="X64:X66"/>
    <mergeCell ref="B61:B63"/>
    <mergeCell ref="C61:C63"/>
    <mergeCell ref="D61:D63"/>
    <mergeCell ref="E61:E63"/>
    <mergeCell ref="F61:J63"/>
    <mergeCell ref="K61:L63"/>
    <mergeCell ref="N61:N63"/>
    <mergeCell ref="B58:B60"/>
    <mergeCell ref="C58:C60"/>
    <mergeCell ref="D58:D60"/>
    <mergeCell ref="E58:E60"/>
    <mergeCell ref="F58:J60"/>
    <mergeCell ref="K58:L60"/>
    <mergeCell ref="B55:B57"/>
    <mergeCell ref="C55:C57"/>
    <mergeCell ref="D55:D57"/>
    <mergeCell ref="E55:E57"/>
    <mergeCell ref="F55:J57"/>
    <mergeCell ref="K55:L57"/>
    <mergeCell ref="N55:N57"/>
    <mergeCell ref="S55:S57"/>
    <mergeCell ref="X55:X57"/>
    <mergeCell ref="B52:B54"/>
    <mergeCell ref="C52:C54"/>
    <mergeCell ref="D52:D54"/>
    <mergeCell ref="E52:E54"/>
    <mergeCell ref="F52:J54"/>
    <mergeCell ref="K52:L54"/>
    <mergeCell ref="N52:N54"/>
    <mergeCell ref="S52:S54"/>
    <mergeCell ref="X52:X54"/>
    <mergeCell ref="N46:N48"/>
    <mergeCell ref="S46:S48"/>
    <mergeCell ref="X46:X48"/>
    <mergeCell ref="B49:B51"/>
    <mergeCell ref="C49:C51"/>
    <mergeCell ref="D49:D51"/>
    <mergeCell ref="E49:E51"/>
    <mergeCell ref="F49:J51"/>
    <mergeCell ref="K49:L51"/>
    <mergeCell ref="N49:N51"/>
    <mergeCell ref="B46:B48"/>
    <mergeCell ref="C46:C48"/>
    <mergeCell ref="D46:D48"/>
    <mergeCell ref="E46:E48"/>
    <mergeCell ref="F46:J48"/>
    <mergeCell ref="K46:L48"/>
    <mergeCell ref="S49:S51"/>
    <mergeCell ref="X49:X51"/>
    <mergeCell ref="B43:B45"/>
    <mergeCell ref="C43:C45"/>
    <mergeCell ref="D43:D45"/>
    <mergeCell ref="E43:E45"/>
    <mergeCell ref="F43:J45"/>
    <mergeCell ref="K43:L45"/>
    <mergeCell ref="N43:N45"/>
    <mergeCell ref="S43:S45"/>
    <mergeCell ref="X43:X45"/>
    <mergeCell ref="B40:B42"/>
    <mergeCell ref="C40:C42"/>
    <mergeCell ref="D40:D42"/>
    <mergeCell ref="E40:E42"/>
    <mergeCell ref="F40:J42"/>
    <mergeCell ref="K40:L42"/>
    <mergeCell ref="N40:N42"/>
    <mergeCell ref="S40:S42"/>
    <mergeCell ref="X40:X42"/>
    <mergeCell ref="N34:N36"/>
    <mergeCell ref="S34:S36"/>
    <mergeCell ref="X34:X36"/>
    <mergeCell ref="B37:B39"/>
    <mergeCell ref="C37:C39"/>
    <mergeCell ref="D37:D39"/>
    <mergeCell ref="E37:E39"/>
    <mergeCell ref="F37:J39"/>
    <mergeCell ref="K37:L39"/>
    <mergeCell ref="N37:N39"/>
    <mergeCell ref="B34:B36"/>
    <mergeCell ref="C34:C36"/>
    <mergeCell ref="D34:D36"/>
    <mergeCell ref="E34:E36"/>
    <mergeCell ref="F34:J36"/>
    <mergeCell ref="K34:L36"/>
    <mergeCell ref="S37:S39"/>
    <mergeCell ref="X37:X39"/>
    <mergeCell ref="D28:D30"/>
    <mergeCell ref="E28:E30"/>
    <mergeCell ref="F28:J30"/>
    <mergeCell ref="K28:L30"/>
    <mergeCell ref="N28:N30"/>
    <mergeCell ref="S28:S30"/>
    <mergeCell ref="X28:X30"/>
    <mergeCell ref="B31:B33"/>
    <mergeCell ref="C31:C33"/>
    <mergeCell ref="D31:D33"/>
    <mergeCell ref="E31:E33"/>
    <mergeCell ref="F31:J33"/>
    <mergeCell ref="K31:L33"/>
    <mergeCell ref="N31:N33"/>
    <mergeCell ref="S31:S33"/>
    <mergeCell ref="X31:X33"/>
    <mergeCell ref="AL20:AL21"/>
    <mergeCell ref="B22:B24"/>
    <mergeCell ref="C22:C24"/>
    <mergeCell ref="D22:D24"/>
    <mergeCell ref="E22:E24"/>
    <mergeCell ref="F22:J24"/>
    <mergeCell ref="K22:L24"/>
    <mergeCell ref="N22:N24"/>
    <mergeCell ref="S22:S24"/>
    <mergeCell ref="X22:X24"/>
    <mergeCell ref="AL22:AL23"/>
    <mergeCell ref="AL24:AL26"/>
    <mergeCell ref="B25:B27"/>
    <mergeCell ref="C25:C27"/>
    <mergeCell ref="D25:D27"/>
    <mergeCell ref="E25:E27"/>
    <mergeCell ref="F25:J27"/>
    <mergeCell ref="K25:L27"/>
    <mergeCell ref="N25:N27"/>
    <mergeCell ref="S25:S27"/>
    <mergeCell ref="X25:X27"/>
    <mergeCell ref="AK10:AK35"/>
    <mergeCell ref="B28:B30"/>
    <mergeCell ref="C28:C30"/>
    <mergeCell ref="B19:B21"/>
    <mergeCell ref="C19:C21"/>
    <mergeCell ref="D19:D21"/>
    <mergeCell ref="E19:E21"/>
    <mergeCell ref="F19:J21"/>
    <mergeCell ref="K19:L21"/>
    <mergeCell ref="N19:N21"/>
    <mergeCell ref="S19:S21"/>
    <mergeCell ref="X19:X21"/>
    <mergeCell ref="B16:B18"/>
    <mergeCell ref="C16:C18"/>
    <mergeCell ref="D16:D18"/>
    <mergeCell ref="E16:E18"/>
    <mergeCell ref="F16:J18"/>
    <mergeCell ref="K16:L18"/>
    <mergeCell ref="N16:N18"/>
    <mergeCell ref="S16:S18"/>
    <mergeCell ref="X16:X18"/>
    <mergeCell ref="B13:B15"/>
    <mergeCell ref="C13:C15"/>
    <mergeCell ref="D13:D15"/>
    <mergeCell ref="E13:E15"/>
    <mergeCell ref="F13:J15"/>
    <mergeCell ref="K13:L15"/>
    <mergeCell ref="N13:N15"/>
    <mergeCell ref="S13:S15"/>
    <mergeCell ref="X13:X15"/>
    <mergeCell ref="AN9:AO9"/>
    <mergeCell ref="AP9:AQ9"/>
    <mergeCell ref="AR9:AS9"/>
    <mergeCell ref="B10:B12"/>
    <mergeCell ref="C10:C12"/>
    <mergeCell ref="D10:D12"/>
    <mergeCell ref="E10:E12"/>
    <mergeCell ref="F10:J12"/>
    <mergeCell ref="K10:L12"/>
    <mergeCell ref="N10:N12"/>
    <mergeCell ref="S10:S12"/>
    <mergeCell ref="X10:X12"/>
    <mergeCell ref="BK7:BL7"/>
    <mergeCell ref="F8:G8"/>
    <mergeCell ref="H8:I8"/>
    <mergeCell ref="J8:K8"/>
    <mergeCell ref="N8:N9"/>
    <mergeCell ref="O8:Q8"/>
    <mergeCell ref="S8:S9"/>
    <mergeCell ref="M3:M5"/>
    <mergeCell ref="B4:L4"/>
    <mergeCell ref="B5:L5"/>
    <mergeCell ref="F6:G6"/>
    <mergeCell ref="F7:G7"/>
    <mergeCell ref="H7:I7"/>
    <mergeCell ref="J7:L7"/>
    <mergeCell ref="T8:V8"/>
    <mergeCell ref="AC8:AD8"/>
    <mergeCell ref="AE8:AF8"/>
    <mergeCell ref="AG8:AH8"/>
    <mergeCell ref="F9:J9"/>
    <mergeCell ref="K9:L9"/>
    <mergeCell ref="N7:R7"/>
    <mergeCell ref="S7:W7"/>
    <mergeCell ref="BF7:BG7"/>
    <mergeCell ref="AK9:AM9"/>
  </mergeCells>
  <phoneticPr fontId="5"/>
  <dataValidations count="8">
    <dataValidation operator="greaterThanOrEqual" allowBlank="1" showInputMessage="1" showErrorMessage="1" sqref="H8:I8" xr:uid="{00000000-0002-0000-0500-000000000000}"/>
    <dataValidation type="list" allowBlank="1" showInputMessage="1" showErrorMessage="1" sqref="V10:V99" xr:uid="{00000000-0002-0000-0500-000001000000}">
      <formula1>INDIRECT("単位" &amp; $AD10)</formula1>
    </dataValidation>
    <dataValidation type="list" allowBlank="1" showInputMessage="1" showErrorMessage="1" sqref="Q10:Q99" xr:uid="{00000000-0002-0000-0500-000002000000}">
      <formula1>INDIRECT("単位" &amp; $AC10)</formula1>
    </dataValidation>
    <dataValidation type="list" allowBlank="1" showInputMessage="1" showErrorMessage="1" sqref="G110:G116" xr:uid="{00000000-0002-0000-0500-000003000000}">
      <formula1>$Q$22:$Q$27</formula1>
    </dataValidation>
    <dataValidation type="list" allowBlank="1" showInputMessage="1" showErrorMessage="1" sqref="I100:I109" xr:uid="{00000000-0002-0000-0500-000004000000}">
      <formula1>INDIRECT("単位" &amp; #REF!)</formula1>
    </dataValidation>
    <dataValidation type="list" allowBlank="1" showInputMessage="1" showErrorMessage="1" sqref="J110:K118 G100:G109" xr:uid="{00000000-0002-0000-0500-000005000000}">
      <formula1>#REF!</formula1>
    </dataValidation>
    <dataValidation type="decimal" operator="greaterThanOrEqual" allowBlank="1" showInputMessage="1" showErrorMessage="1" sqref="M143 M146 M149 I110:I118 H100:H109 L114:L118 P10:P99 L110:L112 F100:F109 AP33:AP35 AN33:AN35 U10:U99" xr:uid="{00000000-0002-0000-0500-000006000000}">
      <formula1>0</formula1>
    </dataValidation>
    <dataValidation type="list" allowBlank="1" showInputMessage="1" showErrorMessage="1" sqref="T10:T99 O10:O99" xr:uid="{00000000-0002-0000-0500-000007000000}">
      <formula1>$BH$10:$BH$42</formula1>
    </dataValidation>
  </dataValidations>
  <printOptions horizontalCentered="1"/>
  <pageMargins left="0.59055118110236227" right="0.59055118110236227" top="0.39370078740157483" bottom="0.59055118110236227" header="0.31496062992125984" footer="0.23622047244094491"/>
  <pageSetup paperSize="9" scale="92" orientation="portrait" r:id="rId1"/>
  <rowBreaks count="1" manualBreakCount="1">
    <brk id="24" min="1" max="11"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pageSetUpPr fitToPage="1"/>
  </sheetPr>
  <dimension ref="A1:Z106"/>
  <sheetViews>
    <sheetView showGridLines="0" view="pageBreakPreview" zoomScale="55" zoomScaleNormal="55" zoomScaleSheetLayoutView="55" workbookViewId="0">
      <selection activeCell="W18" sqref="W18"/>
    </sheetView>
  </sheetViews>
  <sheetFormatPr defaultColWidth="9" defaultRowHeight="12" x14ac:dyDescent="0.15"/>
  <cols>
    <col min="1" max="1" width="4.625" style="6" customWidth="1"/>
    <col min="2" max="4" width="5" style="6" customWidth="1"/>
    <col min="5" max="5" width="8" style="6" customWidth="1"/>
    <col min="6" max="6" width="5.5" style="6" customWidth="1"/>
    <col min="7" max="7" width="8.875" style="6" customWidth="1"/>
    <col min="8" max="8" width="2.875" style="6" customWidth="1"/>
    <col min="9" max="9" width="5.125" style="6" customWidth="1"/>
    <col min="10" max="13" width="5.5" style="6" customWidth="1"/>
    <col min="14" max="15" width="5.875" style="6" customWidth="1"/>
    <col min="16" max="16" width="8" style="6" customWidth="1"/>
    <col min="17" max="17" width="9" style="6"/>
    <col min="18" max="18" width="9" style="6" hidden="1" customWidth="1"/>
    <col min="19" max="19" width="11.5" style="6" hidden="1" customWidth="1"/>
    <col min="20" max="26" width="11.5" style="6" customWidth="1"/>
    <col min="27" max="16384" width="9" style="6"/>
  </cols>
  <sheetData>
    <row r="1" spans="1:26" s="3" customFormat="1" ht="13.5" x14ac:dyDescent="0.15">
      <c r="A1" s="1" t="s">
        <v>150</v>
      </c>
      <c r="B1" s="2"/>
      <c r="C1" s="2"/>
      <c r="D1" s="2"/>
      <c r="E1" s="2"/>
      <c r="F1" s="2"/>
      <c r="G1" s="2"/>
      <c r="H1" s="2"/>
      <c r="I1" s="2"/>
      <c r="J1" s="2"/>
      <c r="K1" s="2"/>
      <c r="L1" s="2"/>
      <c r="M1" s="2"/>
      <c r="N1" s="2"/>
      <c r="O1" s="2"/>
      <c r="Q1" s="22"/>
      <c r="R1" s="22"/>
      <c r="S1" s="22"/>
      <c r="T1" s="22"/>
      <c r="U1" s="22"/>
      <c r="V1" s="22"/>
      <c r="W1" s="22"/>
      <c r="X1" s="22"/>
      <c r="Y1" s="22"/>
      <c r="Z1" s="22"/>
    </row>
    <row r="2" spans="1:26" s="3" customFormat="1" ht="13.5" x14ac:dyDescent="0.15">
      <c r="A2" s="2" t="s">
        <v>119</v>
      </c>
      <c r="B2" s="4"/>
      <c r="C2" s="4"/>
      <c r="D2" s="4"/>
      <c r="E2" s="4"/>
      <c r="F2" s="4"/>
      <c r="G2" s="4"/>
      <c r="H2" s="4"/>
      <c r="I2" s="4"/>
      <c r="J2" s="4"/>
      <c r="K2" s="4"/>
      <c r="L2" s="4"/>
      <c r="M2" s="4"/>
      <c r="N2" s="4"/>
      <c r="O2" s="2"/>
      <c r="Q2" s="22"/>
      <c r="R2" s="22"/>
      <c r="S2" s="22"/>
      <c r="T2" s="22"/>
      <c r="U2" s="22"/>
      <c r="V2" s="22"/>
      <c r="W2" s="22"/>
      <c r="X2" s="22"/>
      <c r="Y2" s="22"/>
      <c r="Z2" s="22"/>
    </row>
    <row r="3" spans="1:26" s="3" customFormat="1" ht="11.25" customHeight="1" x14ac:dyDescent="0.15">
      <c r="Q3" s="22"/>
      <c r="R3" s="22"/>
      <c r="S3" s="22"/>
      <c r="T3" s="22"/>
      <c r="U3" s="22"/>
      <c r="V3" s="22"/>
      <c r="W3" s="22"/>
      <c r="X3" s="22"/>
      <c r="Y3" s="22"/>
      <c r="Z3" s="22"/>
    </row>
    <row r="4" spans="1:26" s="14" customFormat="1" ht="15.95" customHeight="1" x14ac:dyDescent="0.15">
      <c r="A4" s="14" t="s">
        <v>380</v>
      </c>
      <c r="B4" s="828"/>
      <c r="C4" s="828"/>
      <c r="D4" s="828"/>
      <c r="E4" s="828"/>
      <c r="F4" s="828"/>
      <c r="G4" s="828"/>
      <c r="H4" s="828"/>
      <c r="I4" s="828"/>
      <c r="J4" s="828"/>
      <c r="K4" s="828"/>
      <c r="L4" s="828"/>
      <c r="M4" s="828"/>
      <c r="N4" s="828"/>
      <c r="O4" s="828"/>
      <c r="P4" s="828"/>
      <c r="Q4" s="186"/>
      <c r="R4" s="186"/>
      <c r="S4" s="186"/>
      <c r="T4" s="186"/>
      <c r="U4" s="186"/>
      <c r="V4" s="186"/>
      <c r="W4" s="186"/>
      <c r="X4" s="186"/>
      <c r="Y4" s="186"/>
      <c r="Z4" s="186"/>
    </row>
    <row r="5" spans="1:26" ht="15.75" customHeight="1" x14ac:dyDescent="0.15">
      <c r="A5" s="1938" t="s">
        <v>481</v>
      </c>
      <c r="B5" s="1939"/>
      <c r="C5" s="1939"/>
      <c r="D5" s="1939"/>
      <c r="E5" s="1939"/>
      <c r="F5" s="1939"/>
      <c r="G5" s="1939"/>
      <c r="H5" s="1939"/>
      <c r="I5" s="1939"/>
      <c r="J5" s="1939"/>
      <c r="K5" s="1939"/>
      <c r="L5" s="1939"/>
      <c r="M5" s="1939"/>
      <c r="N5" s="1939"/>
      <c r="O5" s="1939"/>
      <c r="P5" s="1940"/>
      <c r="Q5" s="182"/>
      <c r="R5" s="182"/>
      <c r="S5" s="182"/>
      <c r="T5" s="182"/>
      <c r="U5" s="182"/>
      <c r="V5" s="182"/>
      <c r="W5" s="26"/>
      <c r="X5" s="26"/>
      <c r="Y5" s="26"/>
      <c r="Z5" s="26"/>
    </row>
    <row r="6" spans="1:26" ht="20.25" customHeight="1" x14ac:dyDescent="0.15">
      <c r="A6" s="925"/>
      <c r="B6" s="926" t="s">
        <v>407</v>
      </c>
      <c r="C6" s="927"/>
      <c r="D6" s="927"/>
      <c r="E6" s="927"/>
      <c r="F6" s="927"/>
      <c r="G6" s="927"/>
      <c r="H6" s="927"/>
      <c r="I6" s="927"/>
      <c r="J6" s="927"/>
      <c r="K6" s="927"/>
      <c r="L6" s="927"/>
      <c r="M6" s="927"/>
      <c r="N6" s="927"/>
      <c r="O6" s="927"/>
      <c r="P6" s="928"/>
      <c r="Q6" s="182"/>
      <c r="R6" s="187" t="e">
        <f>IF(VLOOKUP(報1!$AR$3,報告書!$B$14:$IE$327,S6)="",FALSE,TRUE)</f>
        <v>#N/A</v>
      </c>
      <c r="S6" s="182">
        <v>229</v>
      </c>
      <c r="T6" s="182"/>
      <c r="U6" s="182"/>
      <c r="V6" s="182"/>
      <c r="W6" s="26"/>
      <c r="X6" s="26"/>
      <c r="Y6" s="26"/>
      <c r="Z6" s="26"/>
    </row>
    <row r="7" spans="1:26" ht="20.25" customHeight="1" x14ac:dyDescent="0.15">
      <c r="A7" s="925"/>
      <c r="B7" s="926" t="s">
        <v>414</v>
      </c>
      <c r="C7" s="927"/>
      <c r="D7" s="927"/>
      <c r="E7" s="927"/>
      <c r="F7" s="927"/>
      <c r="G7" s="927"/>
      <c r="H7" s="927"/>
      <c r="I7" s="927"/>
      <c r="J7" s="927"/>
      <c r="K7" s="927"/>
      <c r="L7" s="927"/>
      <c r="M7" s="927"/>
      <c r="N7" s="927"/>
      <c r="O7" s="927"/>
      <c r="P7" s="928"/>
      <c r="Q7" s="182"/>
      <c r="R7" s="187" t="e">
        <f>IF(VLOOKUP(報1!$AR$3,報告書!$B$14:$IE$327,S7)="",FALSE,TRUE)</f>
        <v>#N/A</v>
      </c>
      <c r="S7" s="182">
        <v>230</v>
      </c>
      <c r="T7" s="182"/>
      <c r="U7" s="182"/>
      <c r="V7" s="182"/>
      <c r="W7" s="26"/>
      <c r="X7" s="26"/>
      <c r="Y7" s="26"/>
      <c r="Z7" s="26"/>
    </row>
    <row r="8" spans="1:26" ht="20.25" customHeight="1" x14ac:dyDescent="0.15">
      <c r="A8" s="925"/>
      <c r="B8" s="926" t="s">
        <v>408</v>
      </c>
      <c r="C8" s="927"/>
      <c r="D8" s="927"/>
      <c r="E8" s="927"/>
      <c r="F8" s="927"/>
      <c r="G8" s="927"/>
      <c r="H8" s="927"/>
      <c r="I8" s="927"/>
      <c r="J8" s="927"/>
      <c r="K8" s="927"/>
      <c r="L8" s="927"/>
      <c r="M8" s="927"/>
      <c r="N8" s="927"/>
      <c r="O8" s="927"/>
      <c r="P8" s="928"/>
      <c r="Q8" s="182"/>
      <c r="R8" s="187" t="e">
        <f>IF(VLOOKUP(報1!$AR$3,報告書!$B$14:$IE$327,S8)="",FALSE,TRUE)</f>
        <v>#N/A</v>
      </c>
      <c r="S8" s="182">
        <v>231</v>
      </c>
      <c r="T8" s="182"/>
      <c r="U8" s="182"/>
      <c r="V8" s="182"/>
      <c r="W8" s="26"/>
      <c r="X8" s="26"/>
      <c r="Y8" s="26"/>
      <c r="Z8" s="26"/>
    </row>
    <row r="9" spans="1:26" ht="20.25" customHeight="1" x14ac:dyDescent="0.15">
      <c r="A9" s="925"/>
      <c r="B9" s="926" t="s">
        <v>409</v>
      </c>
      <c r="C9" s="927"/>
      <c r="D9" s="927"/>
      <c r="E9" s="927"/>
      <c r="F9" s="927"/>
      <c r="G9" s="927"/>
      <c r="H9" s="927"/>
      <c r="I9" s="927"/>
      <c r="J9" s="927"/>
      <c r="K9" s="927"/>
      <c r="L9" s="927"/>
      <c r="M9" s="927"/>
      <c r="N9" s="927"/>
      <c r="O9" s="927"/>
      <c r="P9" s="928"/>
      <c r="Q9" s="182"/>
      <c r="R9" s="187" t="e">
        <f>IF(VLOOKUP(報1!$AR$3,報告書!$B$14:$IE$327,S9)="",FALSE,TRUE)</f>
        <v>#N/A</v>
      </c>
      <c r="S9" s="182">
        <v>232</v>
      </c>
      <c r="T9" s="182"/>
      <c r="U9" s="182"/>
      <c r="V9" s="182"/>
      <c r="W9" s="26"/>
      <c r="X9" s="26"/>
      <c r="Y9" s="26"/>
      <c r="Z9" s="26"/>
    </row>
    <row r="10" spans="1:26" ht="20.25" customHeight="1" x14ac:dyDescent="0.15">
      <c r="A10" s="925"/>
      <c r="B10" s="926" t="s">
        <v>410</v>
      </c>
      <c r="C10" s="927"/>
      <c r="D10" s="927"/>
      <c r="E10" s="927"/>
      <c r="F10" s="927"/>
      <c r="G10" s="927"/>
      <c r="H10" s="927"/>
      <c r="I10" s="927"/>
      <c r="J10" s="927"/>
      <c r="K10" s="927"/>
      <c r="L10" s="927"/>
      <c r="M10" s="927"/>
      <c r="N10" s="927"/>
      <c r="O10" s="927"/>
      <c r="P10" s="928"/>
      <c r="Q10" s="182"/>
      <c r="R10" s="187" t="e">
        <f>IF(VLOOKUP(報1!$AR$3,報告書!$B$14:$IE$327,S10)="",FALSE,TRUE)</f>
        <v>#N/A</v>
      </c>
      <c r="S10" s="182">
        <v>233</v>
      </c>
      <c r="T10" s="182"/>
      <c r="U10" s="182"/>
      <c r="V10" s="182"/>
      <c r="W10" s="26"/>
      <c r="X10" s="26"/>
      <c r="Y10" s="26"/>
      <c r="Z10" s="26"/>
    </row>
    <row r="11" spans="1:26" ht="20.25" customHeight="1" x14ac:dyDescent="0.15">
      <c r="A11" s="925"/>
      <c r="B11" s="926" t="s">
        <v>411</v>
      </c>
      <c r="C11" s="927"/>
      <c r="D11" s="927"/>
      <c r="E11" s="927"/>
      <c r="F11" s="927"/>
      <c r="G11" s="927"/>
      <c r="H11" s="927"/>
      <c r="I11" s="927"/>
      <c r="J11" s="927"/>
      <c r="K11" s="927"/>
      <c r="L11" s="927"/>
      <c r="M11" s="927"/>
      <c r="N11" s="927"/>
      <c r="O11" s="927"/>
      <c r="P11" s="928"/>
      <c r="Q11" s="182"/>
      <c r="R11" s="187" t="e">
        <f>IF(VLOOKUP(報1!$AR$3,報告書!$B$14:$IE$327,S11)="",FALSE,TRUE)</f>
        <v>#N/A</v>
      </c>
      <c r="S11" s="182">
        <v>234</v>
      </c>
      <c r="T11" s="182"/>
      <c r="U11" s="182"/>
      <c r="V11" s="182"/>
      <c r="W11" s="26"/>
      <c r="X11" s="26"/>
      <c r="Y11" s="26"/>
      <c r="Z11" s="26"/>
    </row>
    <row r="12" spans="1:26" ht="20.25" customHeight="1" x14ac:dyDescent="0.15">
      <c r="A12" s="925"/>
      <c r="B12" s="926" t="s">
        <v>412</v>
      </c>
      <c r="C12" s="927"/>
      <c r="D12" s="927"/>
      <c r="E12" s="927"/>
      <c r="F12" s="927"/>
      <c r="G12" s="927"/>
      <c r="H12" s="927"/>
      <c r="I12" s="927"/>
      <c r="J12" s="927"/>
      <c r="K12" s="927"/>
      <c r="L12" s="927"/>
      <c r="M12" s="927"/>
      <c r="N12" s="927"/>
      <c r="O12" s="927"/>
      <c r="P12" s="928"/>
      <c r="Q12" s="182"/>
      <c r="R12" s="187" t="e">
        <f>IF(VLOOKUP(報1!$AR$3,報告書!$B$14:$IE$327,S12)="",FALSE,TRUE)</f>
        <v>#N/A</v>
      </c>
      <c r="S12" s="182">
        <v>235</v>
      </c>
      <c r="T12" s="182"/>
      <c r="U12" s="182"/>
      <c r="V12" s="182"/>
      <c r="W12" s="26"/>
      <c r="X12" s="26"/>
      <c r="Y12" s="26"/>
      <c r="Z12" s="26"/>
    </row>
    <row r="13" spans="1:26" ht="20.25" customHeight="1" x14ac:dyDescent="0.15">
      <c r="A13" s="925"/>
      <c r="B13" s="926" t="s">
        <v>413</v>
      </c>
      <c r="C13" s="927"/>
      <c r="D13" s="927"/>
      <c r="E13" s="927"/>
      <c r="F13" s="927"/>
      <c r="G13" s="927"/>
      <c r="H13" s="927"/>
      <c r="I13" s="927"/>
      <c r="J13" s="927"/>
      <c r="K13" s="927"/>
      <c r="L13" s="927"/>
      <c r="M13" s="927"/>
      <c r="N13" s="927"/>
      <c r="O13" s="927"/>
      <c r="P13" s="928"/>
      <c r="Q13" s="182"/>
      <c r="R13" s="187" t="e">
        <f>IF(VLOOKUP(報1!$AR$3,報告書!$B$14:$IE$327,S13)="",FALSE,TRUE)</f>
        <v>#N/A</v>
      </c>
      <c r="S13" s="182">
        <v>236</v>
      </c>
      <c r="T13" s="182"/>
      <c r="U13" s="182"/>
      <c r="V13" s="182"/>
      <c r="W13" s="26"/>
      <c r="X13" s="26"/>
      <c r="Y13" s="26"/>
      <c r="Z13" s="26"/>
    </row>
    <row r="14" spans="1:26" ht="30.75" customHeight="1" x14ac:dyDescent="0.15">
      <c r="A14" s="1941" t="e">
        <f>IF(VLOOKUP(報1!$AR$3,報告書!$B$14:$IE$327,237)="","",VLOOKUP(報1!$AR$3,報告書!$B$14:$IE$327,237))</f>
        <v>#N/A</v>
      </c>
      <c r="B14" s="1942"/>
      <c r="C14" s="1942"/>
      <c r="D14" s="1942"/>
      <c r="E14" s="1942"/>
      <c r="F14" s="1942"/>
      <c r="G14" s="1942"/>
      <c r="H14" s="1942"/>
      <c r="I14" s="1942"/>
      <c r="J14" s="1942"/>
      <c r="K14" s="1942"/>
      <c r="L14" s="1942"/>
      <c r="M14" s="1942"/>
      <c r="N14" s="1942"/>
      <c r="O14" s="1942"/>
      <c r="P14" s="1943"/>
      <c r="Q14" s="182"/>
      <c r="R14" s="187"/>
      <c r="S14" s="182"/>
      <c r="T14" s="182"/>
      <c r="U14" s="182"/>
      <c r="V14" s="182"/>
      <c r="W14" s="26"/>
      <c r="X14" s="26"/>
      <c r="Y14" s="26"/>
      <c r="Z14" s="26"/>
    </row>
    <row r="15" spans="1:26" ht="49.9" customHeight="1" x14ac:dyDescent="0.15">
      <c r="A15" s="1944"/>
      <c r="B15" s="1945"/>
      <c r="C15" s="1945"/>
      <c r="D15" s="1945"/>
      <c r="E15" s="1945"/>
      <c r="F15" s="1945"/>
      <c r="G15" s="1945"/>
      <c r="H15" s="1945"/>
      <c r="I15" s="1945"/>
      <c r="J15" s="1945"/>
      <c r="K15" s="1945"/>
      <c r="L15" s="1945"/>
      <c r="M15" s="1945"/>
      <c r="N15" s="1945"/>
      <c r="O15" s="1945"/>
      <c r="P15" s="1946"/>
      <c r="Q15" s="26"/>
      <c r="R15" s="188"/>
      <c r="S15" s="26"/>
      <c r="T15" s="26"/>
      <c r="U15" s="26"/>
      <c r="V15" s="26"/>
      <c r="W15" s="26"/>
      <c r="X15" s="26"/>
      <c r="Y15" s="26"/>
      <c r="Z15" s="26"/>
    </row>
    <row r="16" spans="1:26" ht="49.9" customHeight="1" x14ac:dyDescent="0.15">
      <c r="A16" s="1407"/>
      <c r="B16" s="1407"/>
      <c r="C16" s="1407"/>
      <c r="D16" s="1407"/>
      <c r="E16" s="1407"/>
      <c r="F16" s="1407"/>
      <c r="G16" s="1407"/>
      <c r="H16" s="1407"/>
      <c r="I16" s="1407"/>
      <c r="J16" s="1407"/>
      <c r="K16" s="1407"/>
      <c r="L16" s="1407"/>
      <c r="M16" s="1407"/>
      <c r="N16" s="1407"/>
      <c r="O16" s="1407"/>
      <c r="P16" s="1408"/>
      <c r="Q16" s="26"/>
      <c r="R16" s="188"/>
      <c r="S16" s="26"/>
      <c r="T16" s="26"/>
      <c r="U16" s="26"/>
      <c r="V16" s="26"/>
      <c r="W16" s="26"/>
      <c r="X16" s="26"/>
      <c r="Y16" s="26"/>
      <c r="Z16" s="26"/>
    </row>
    <row r="17" spans="1:26" s="14" customFormat="1" ht="15.95" customHeight="1" x14ac:dyDescent="0.15">
      <c r="A17" s="1409" t="s">
        <v>381</v>
      </c>
      <c r="B17" s="1410"/>
      <c r="C17" s="1410"/>
      <c r="D17" s="1410"/>
      <c r="E17" s="1410"/>
      <c r="F17" s="1410"/>
      <c r="G17" s="1410"/>
      <c r="H17" s="1410"/>
      <c r="I17" s="1410"/>
      <c r="J17" s="1410"/>
      <c r="K17" s="1410"/>
      <c r="L17" s="1410"/>
      <c r="M17" s="1410"/>
      <c r="N17" s="1410"/>
      <c r="O17" s="1410"/>
      <c r="P17" s="1410"/>
      <c r="Q17" s="186"/>
      <c r="R17" s="189"/>
      <c r="S17" s="186"/>
      <c r="T17" s="186"/>
      <c r="U17" s="186"/>
      <c r="V17" s="186"/>
      <c r="W17" s="186"/>
      <c r="X17" s="186"/>
      <c r="Y17" s="186"/>
      <c r="Z17" s="186"/>
    </row>
    <row r="18" spans="1:26" ht="117.75" customHeight="1" x14ac:dyDescent="0.15">
      <c r="A18" s="1947" t="e">
        <f>IF(VLOOKUP(報1!$AR$3,報告書!$B$14:$IE$327,238)="","",VLOOKUP(報1!$AR$3,報告書!$B$14:$IE$327,238))</f>
        <v>#N/A</v>
      </c>
      <c r="B18" s="1948"/>
      <c r="C18" s="1948"/>
      <c r="D18" s="1948"/>
      <c r="E18" s="1948"/>
      <c r="F18" s="1948"/>
      <c r="G18" s="1948"/>
      <c r="H18" s="1948"/>
      <c r="I18" s="1948"/>
      <c r="J18" s="1948"/>
      <c r="K18" s="1948"/>
      <c r="L18" s="1948"/>
      <c r="M18" s="1948"/>
      <c r="N18" s="1948"/>
      <c r="O18" s="1948"/>
      <c r="P18" s="1949"/>
      <c r="Q18" s="182"/>
      <c r="R18" s="187"/>
      <c r="S18" s="182"/>
      <c r="T18" s="182"/>
      <c r="U18" s="182"/>
      <c r="V18" s="182"/>
      <c r="W18" s="26"/>
      <c r="X18" s="26"/>
      <c r="Y18" s="26"/>
      <c r="Z18" s="26"/>
    </row>
    <row r="19" spans="1:26" ht="117.75" customHeight="1" x14ac:dyDescent="0.15">
      <c r="A19" s="1950"/>
      <c r="B19" s="1951"/>
      <c r="C19" s="1951"/>
      <c r="D19" s="1951"/>
      <c r="E19" s="1951"/>
      <c r="F19" s="1951"/>
      <c r="G19" s="1951"/>
      <c r="H19" s="1951"/>
      <c r="I19" s="1951"/>
      <c r="J19" s="1951"/>
      <c r="K19" s="1951"/>
      <c r="L19" s="1951"/>
      <c r="M19" s="1951"/>
      <c r="N19" s="1951"/>
      <c r="O19" s="1951"/>
      <c r="P19" s="1952"/>
      <c r="Q19" s="26"/>
      <c r="R19" s="190"/>
      <c r="S19" s="26"/>
      <c r="T19" s="26"/>
      <c r="U19" s="26"/>
      <c r="V19" s="26"/>
      <c r="W19" s="26"/>
      <c r="X19" s="26"/>
      <c r="Y19" s="26"/>
      <c r="Z19" s="26"/>
    </row>
    <row r="20" spans="1:26" ht="47.25" customHeight="1" x14ac:dyDescent="0.15">
      <c r="A20" s="29"/>
      <c r="B20" s="29"/>
      <c r="C20" s="29"/>
      <c r="D20" s="29"/>
      <c r="E20" s="29"/>
      <c r="F20" s="29"/>
      <c r="G20" s="29"/>
      <c r="H20" s="29"/>
      <c r="I20" s="29"/>
      <c r="J20" s="29"/>
      <c r="K20" s="29"/>
      <c r="L20" s="29"/>
      <c r="M20" s="29"/>
      <c r="N20" s="29"/>
      <c r="O20" s="29"/>
      <c r="P20" s="29"/>
      <c r="Q20" s="26"/>
      <c r="R20" s="190"/>
      <c r="S20" s="26"/>
      <c r="T20" s="26"/>
      <c r="U20" s="26"/>
      <c r="V20" s="26"/>
      <c r="W20" s="26"/>
      <c r="X20" s="26"/>
      <c r="Y20" s="26"/>
      <c r="Z20" s="26"/>
    </row>
    <row r="21" spans="1:26" ht="36" customHeight="1" x14ac:dyDescent="0.15">
      <c r="A21" s="29"/>
      <c r="B21" s="29"/>
      <c r="C21" s="29"/>
      <c r="D21" s="29"/>
      <c r="E21" s="29"/>
      <c r="F21" s="29"/>
      <c r="G21" s="29"/>
      <c r="H21" s="29"/>
      <c r="I21" s="29"/>
      <c r="J21" s="29"/>
      <c r="K21" s="29"/>
      <c r="L21" s="29"/>
      <c r="M21" s="29"/>
      <c r="N21" s="29"/>
      <c r="O21" s="29"/>
      <c r="P21" s="29"/>
      <c r="Q21" s="26"/>
      <c r="R21" s="190"/>
      <c r="S21" s="26"/>
      <c r="T21" s="26"/>
      <c r="U21" s="26"/>
      <c r="V21" s="26"/>
      <c r="W21" s="26"/>
      <c r="X21" s="26"/>
      <c r="Y21" s="26"/>
      <c r="Z21" s="26"/>
    </row>
    <row r="22" spans="1:26" ht="21" customHeight="1" x14ac:dyDescent="0.15">
      <c r="A22" s="26"/>
      <c r="B22" s="26"/>
      <c r="C22" s="26"/>
      <c r="D22" s="26"/>
      <c r="E22" s="26"/>
      <c r="F22" s="26"/>
      <c r="G22" s="26"/>
      <c r="H22" s="26"/>
      <c r="I22" s="26"/>
      <c r="J22" s="26"/>
      <c r="K22" s="26"/>
      <c r="L22" s="26"/>
      <c r="M22" s="26"/>
      <c r="N22" s="26"/>
      <c r="O22" s="26"/>
      <c r="P22" s="25"/>
      <c r="Q22" s="26"/>
      <c r="R22" s="190"/>
      <c r="S22" s="26"/>
      <c r="T22" s="26"/>
      <c r="U22" s="26"/>
      <c r="V22" s="26"/>
      <c r="W22" s="26"/>
      <c r="X22" s="26"/>
      <c r="Y22" s="26"/>
      <c r="Z22" s="26"/>
    </row>
    <row r="23" spans="1:26" ht="20.100000000000001" customHeight="1" x14ac:dyDescent="0.15">
      <c r="A23" s="26"/>
      <c r="B23" s="26"/>
      <c r="C23" s="26"/>
      <c r="D23" s="26"/>
      <c r="E23" s="26"/>
      <c r="F23" s="26"/>
      <c r="G23" s="26"/>
      <c r="H23" s="26"/>
      <c r="I23" s="26"/>
      <c r="J23" s="26"/>
      <c r="K23" s="26"/>
      <c r="L23" s="26"/>
      <c r="M23" s="26"/>
      <c r="N23" s="26"/>
      <c r="O23" s="26"/>
      <c r="P23" s="34"/>
      <c r="Q23" s="26"/>
      <c r="R23" s="190"/>
      <c r="S23" s="26"/>
      <c r="T23" s="26"/>
      <c r="U23" s="26"/>
      <c r="V23" s="26"/>
      <c r="W23" s="26"/>
      <c r="X23" s="26"/>
      <c r="Y23" s="26"/>
      <c r="Z23" s="26"/>
    </row>
    <row r="24" spans="1:26" ht="20.100000000000001" customHeight="1" x14ac:dyDescent="0.15">
      <c r="A24" s="26"/>
      <c r="B24" s="26"/>
      <c r="C24" s="26"/>
      <c r="D24" s="26"/>
      <c r="E24" s="26"/>
      <c r="F24" s="26"/>
      <c r="G24" s="26"/>
      <c r="H24" s="26"/>
      <c r="I24" s="26"/>
      <c r="J24" s="26"/>
      <c r="K24" s="26"/>
      <c r="L24" s="26"/>
      <c r="M24" s="26"/>
      <c r="N24" s="26"/>
      <c r="O24" s="26"/>
      <c r="P24" s="26"/>
      <c r="Q24" s="26"/>
      <c r="R24" s="190"/>
      <c r="S24" s="26"/>
      <c r="T24" s="26"/>
      <c r="U24" s="26"/>
      <c r="V24" s="26"/>
      <c r="W24" s="26"/>
      <c r="X24" s="26"/>
      <c r="Y24" s="26"/>
      <c r="Z24" s="26"/>
    </row>
    <row r="25" spans="1:26" ht="20.100000000000001" customHeight="1" x14ac:dyDescent="0.15">
      <c r="A25" s="26"/>
      <c r="B25" s="26"/>
      <c r="C25" s="26"/>
      <c r="D25" s="26"/>
      <c r="E25" s="26"/>
      <c r="F25" s="26"/>
      <c r="G25" s="26"/>
      <c r="H25" s="26"/>
      <c r="I25" s="26"/>
      <c r="J25" s="26"/>
      <c r="K25" s="26"/>
      <c r="L25" s="26"/>
      <c r="M25" s="26"/>
      <c r="N25" s="26"/>
      <c r="O25" s="26"/>
      <c r="P25" s="26"/>
      <c r="Q25" s="26"/>
      <c r="R25" s="190"/>
      <c r="S25" s="26"/>
      <c r="T25" s="26"/>
      <c r="U25" s="26"/>
      <c r="V25" s="26"/>
      <c r="W25" s="26"/>
      <c r="X25" s="26"/>
      <c r="Y25" s="26"/>
      <c r="Z25" s="26"/>
    </row>
    <row r="26" spans="1:26" ht="20.100000000000001" customHeight="1" x14ac:dyDescent="0.15">
      <c r="A26" s="26"/>
      <c r="B26" s="26"/>
      <c r="C26" s="26"/>
      <c r="D26" s="26"/>
      <c r="E26" s="26"/>
      <c r="F26" s="26"/>
      <c r="G26" s="26"/>
      <c r="H26" s="26"/>
      <c r="I26" s="26"/>
      <c r="J26" s="26"/>
      <c r="K26" s="26"/>
      <c r="L26" s="26"/>
      <c r="M26" s="26"/>
      <c r="N26" s="26"/>
      <c r="O26" s="26"/>
      <c r="P26" s="26"/>
      <c r="Q26" s="26"/>
      <c r="R26" s="190"/>
      <c r="S26" s="26"/>
      <c r="T26" s="26"/>
      <c r="U26" s="26"/>
      <c r="V26" s="26"/>
      <c r="W26" s="26"/>
      <c r="X26" s="26"/>
      <c r="Y26" s="26"/>
      <c r="Z26" s="26"/>
    </row>
    <row r="27" spans="1:26" ht="20.100000000000001" customHeight="1" x14ac:dyDescent="0.15">
      <c r="A27" s="26"/>
      <c r="B27" s="26"/>
      <c r="C27" s="26"/>
      <c r="D27" s="26"/>
      <c r="E27" s="26"/>
      <c r="F27" s="26"/>
      <c r="G27" s="26"/>
      <c r="H27" s="26"/>
      <c r="I27" s="26"/>
      <c r="J27" s="26"/>
      <c r="K27" s="26"/>
      <c r="L27" s="26"/>
      <c r="M27" s="26"/>
      <c r="N27" s="26"/>
      <c r="O27" s="26"/>
      <c r="P27" s="26"/>
      <c r="Q27" s="26"/>
      <c r="R27" s="190"/>
      <c r="S27" s="26"/>
      <c r="T27" s="26"/>
      <c r="U27" s="26"/>
      <c r="V27" s="26"/>
      <c r="W27" s="26"/>
      <c r="X27" s="26"/>
      <c r="Y27" s="26"/>
      <c r="Z27" s="26"/>
    </row>
    <row r="28" spans="1:26" ht="20.100000000000001" customHeight="1" x14ac:dyDescent="0.15">
      <c r="A28" s="26"/>
      <c r="B28" s="26"/>
      <c r="C28" s="26"/>
      <c r="D28" s="26"/>
      <c r="E28" s="26"/>
      <c r="F28" s="26"/>
      <c r="G28" s="26"/>
      <c r="H28" s="26"/>
      <c r="I28" s="26"/>
      <c r="J28" s="26"/>
      <c r="K28" s="26"/>
      <c r="L28" s="26"/>
      <c r="M28" s="26"/>
      <c r="N28" s="26"/>
      <c r="O28" s="26"/>
      <c r="P28" s="26"/>
      <c r="Q28" s="26"/>
      <c r="R28" s="190"/>
      <c r="S28" s="26"/>
      <c r="T28" s="26"/>
      <c r="U28" s="26"/>
      <c r="V28" s="26"/>
      <c r="W28" s="26"/>
      <c r="X28" s="26"/>
      <c r="Y28" s="26"/>
      <c r="Z28" s="26"/>
    </row>
    <row r="29" spans="1:26" ht="20.100000000000001" customHeight="1" x14ac:dyDescent="0.15">
      <c r="A29" s="26"/>
      <c r="B29" s="26"/>
      <c r="C29" s="26"/>
      <c r="D29" s="26"/>
      <c r="E29" s="26"/>
      <c r="F29" s="26"/>
      <c r="G29" s="26"/>
      <c r="H29" s="26"/>
      <c r="I29" s="26"/>
      <c r="J29" s="26"/>
      <c r="K29" s="26"/>
      <c r="L29" s="26"/>
      <c r="M29" s="26"/>
      <c r="N29" s="26"/>
      <c r="O29" s="26"/>
      <c r="P29" s="26"/>
      <c r="Q29" s="26"/>
      <c r="R29" s="190"/>
      <c r="S29" s="26"/>
      <c r="T29" s="26"/>
      <c r="U29" s="26"/>
      <c r="V29" s="26"/>
      <c r="W29" s="26"/>
      <c r="X29" s="26"/>
      <c r="Y29" s="26"/>
      <c r="Z29" s="26"/>
    </row>
    <row r="30" spans="1:26" ht="20.100000000000001" customHeight="1" x14ac:dyDescent="0.15">
      <c r="A30" s="26"/>
      <c r="B30" s="26"/>
      <c r="C30" s="26"/>
      <c r="D30" s="26"/>
      <c r="E30" s="26"/>
      <c r="F30" s="26"/>
      <c r="G30" s="26"/>
      <c r="H30" s="26"/>
      <c r="I30" s="26"/>
      <c r="J30" s="26"/>
      <c r="K30" s="26"/>
      <c r="L30" s="26"/>
      <c r="M30" s="26"/>
      <c r="N30" s="26"/>
      <c r="O30" s="26"/>
      <c r="P30" s="26"/>
      <c r="Q30" s="26"/>
      <c r="R30" s="190"/>
      <c r="S30" s="26"/>
      <c r="T30" s="26"/>
      <c r="U30" s="26"/>
      <c r="V30" s="26"/>
      <c r="W30" s="26"/>
      <c r="X30" s="26"/>
      <c r="Y30" s="26"/>
      <c r="Z30" s="26"/>
    </row>
    <row r="31" spans="1:26" ht="20.100000000000001" customHeight="1" x14ac:dyDescent="0.15">
      <c r="A31" s="26"/>
      <c r="B31" s="26"/>
      <c r="C31" s="26"/>
      <c r="D31" s="26"/>
      <c r="E31" s="26"/>
      <c r="F31" s="26"/>
      <c r="G31" s="26"/>
      <c r="H31" s="26"/>
      <c r="I31" s="26"/>
      <c r="J31" s="26"/>
      <c r="K31" s="26"/>
      <c r="L31" s="26"/>
      <c r="M31" s="26"/>
      <c r="N31" s="26"/>
      <c r="O31" s="26"/>
      <c r="P31" s="26"/>
      <c r="Q31" s="26"/>
      <c r="R31" s="190"/>
      <c r="S31" s="26"/>
      <c r="T31" s="26"/>
      <c r="U31" s="26"/>
      <c r="V31" s="26"/>
      <c r="W31" s="26"/>
      <c r="X31" s="26"/>
      <c r="Y31" s="26"/>
      <c r="Z31" s="26"/>
    </row>
    <row r="32" spans="1:26" ht="20.100000000000001" customHeight="1" x14ac:dyDescent="0.15">
      <c r="A32" s="26"/>
      <c r="B32" s="26"/>
      <c r="C32" s="26"/>
      <c r="D32" s="26"/>
      <c r="E32" s="26"/>
      <c r="F32" s="26"/>
      <c r="G32" s="26"/>
      <c r="H32" s="26"/>
      <c r="I32" s="26"/>
      <c r="J32" s="26"/>
      <c r="K32" s="26"/>
      <c r="L32" s="26"/>
      <c r="M32" s="26"/>
      <c r="N32" s="26"/>
      <c r="O32" s="26"/>
      <c r="P32" s="26"/>
      <c r="Q32" s="26"/>
      <c r="R32" s="190"/>
      <c r="S32" s="26"/>
      <c r="T32" s="26"/>
      <c r="U32" s="26"/>
      <c r="V32" s="26"/>
      <c r="W32" s="26"/>
      <c r="X32" s="26"/>
      <c r="Y32" s="26"/>
      <c r="Z32" s="26"/>
    </row>
    <row r="33" spans="1:26" ht="20.100000000000001" customHeight="1" x14ac:dyDescent="0.15">
      <c r="A33" s="26"/>
      <c r="B33" s="26"/>
      <c r="C33" s="26"/>
      <c r="D33" s="26"/>
      <c r="E33" s="26"/>
      <c r="F33" s="26"/>
      <c r="G33" s="26"/>
      <c r="H33" s="26"/>
      <c r="I33" s="26"/>
      <c r="J33" s="26"/>
      <c r="K33" s="26"/>
      <c r="L33" s="26"/>
      <c r="M33" s="26"/>
      <c r="N33" s="26"/>
      <c r="O33" s="26"/>
      <c r="P33" s="34"/>
      <c r="Q33" s="26"/>
      <c r="R33" s="190"/>
      <c r="S33" s="26"/>
      <c r="T33" s="26"/>
      <c r="U33" s="26"/>
      <c r="V33" s="26"/>
      <c r="W33" s="26"/>
      <c r="X33" s="26"/>
      <c r="Y33" s="26"/>
      <c r="Z33" s="26"/>
    </row>
    <row r="34" spans="1:26" x14ac:dyDescent="0.15">
      <c r="A34" s="26"/>
      <c r="B34" s="26"/>
      <c r="C34" s="26"/>
      <c r="D34" s="26"/>
      <c r="E34" s="26"/>
      <c r="F34" s="26"/>
      <c r="G34" s="26"/>
      <c r="H34" s="26"/>
      <c r="I34" s="26"/>
      <c r="J34" s="26"/>
      <c r="K34" s="26"/>
      <c r="L34" s="26"/>
      <c r="M34" s="26"/>
      <c r="N34" s="26"/>
      <c r="O34" s="26"/>
      <c r="P34" s="26"/>
      <c r="Q34" s="26"/>
      <c r="R34" s="190"/>
      <c r="S34" s="26"/>
      <c r="T34" s="26"/>
      <c r="U34" s="26"/>
      <c r="V34" s="26"/>
      <c r="W34" s="26"/>
      <c r="X34" s="26"/>
      <c r="Y34" s="26"/>
      <c r="Z34" s="26"/>
    </row>
    <row r="35" spans="1:26" x14ac:dyDescent="0.15">
      <c r="A35" s="26"/>
      <c r="B35" s="26"/>
      <c r="C35" s="26"/>
      <c r="D35" s="26"/>
      <c r="E35" s="26"/>
      <c r="F35" s="26"/>
      <c r="G35" s="26"/>
      <c r="H35" s="26"/>
      <c r="I35" s="26"/>
      <c r="J35" s="26"/>
      <c r="K35" s="26"/>
      <c r="L35" s="26"/>
      <c r="M35" s="26"/>
      <c r="N35" s="26"/>
      <c r="O35" s="26"/>
      <c r="P35" s="26"/>
      <c r="Q35" s="26"/>
      <c r="R35" s="190"/>
      <c r="S35" s="26"/>
      <c r="T35" s="26"/>
      <c r="U35" s="26"/>
      <c r="V35" s="26"/>
      <c r="W35" s="26"/>
      <c r="X35" s="26"/>
      <c r="Y35" s="26"/>
      <c r="Z35" s="26"/>
    </row>
    <row r="36" spans="1:26" x14ac:dyDescent="0.15">
      <c r="A36" s="26"/>
      <c r="B36" s="26"/>
      <c r="C36" s="26"/>
      <c r="D36" s="26"/>
      <c r="E36" s="26"/>
      <c r="F36" s="26"/>
      <c r="G36" s="26"/>
      <c r="H36" s="26"/>
      <c r="I36" s="26"/>
      <c r="J36" s="26"/>
      <c r="K36" s="26"/>
      <c r="L36" s="26"/>
      <c r="M36" s="26"/>
      <c r="N36" s="26"/>
      <c r="O36" s="26"/>
      <c r="P36" s="26"/>
      <c r="Q36" s="26"/>
      <c r="R36" s="190"/>
      <c r="S36" s="26"/>
      <c r="T36" s="26"/>
      <c r="U36" s="26"/>
      <c r="V36" s="26"/>
      <c r="W36" s="26"/>
      <c r="X36" s="26"/>
      <c r="Y36" s="26"/>
      <c r="Z36" s="26"/>
    </row>
    <row r="37" spans="1:26" x14ac:dyDescent="0.15">
      <c r="A37" s="26"/>
      <c r="B37" s="26"/>
      <c r="C37" s="26"/>
      <c r="D37" s="26"/>
      <c r="E37" s="26"/>
      <c r="F37" s="26"/>
      <c r="G37" s="26"/>
      <c r="H37" s="26"/>
      <c r="I37" s="26"/>
      <c r="J37" s="26"/>
      <c r="K37" s="26"/>
      <c r="L37" s="26"/>
      <c r="M37" s="26"/>
      <c r="N37" s="26"/>
      <c r="O37" s="26"/>
      <c r="P37" s="26"/>
      <c r="Q37" s="26"/>
      <c r="R37" s="190"/>
      <c r="S37" s="26"/>
      <c r="T37" s="26"/>
      <c r="U37" s="26"/>
      <c r="V37" s="26"/>
      <c r="W37" s="26"/>
      <c r="X37" s="26"/>
      <c r="Y37" s="26"/>
      <c r="Z37" s="26"/>
    </row>
    <row r="38" spans="1:26" x14ac:dyDescent="0.15">
      <c r="A38" s="26"/>
      <c r="B38" s="26"/>
      <c r="C38" s="26"/>
      <c r="D38" s="26"/>
      <c r="E38" s="26"/>
      <c r="F38" s="26"/>
      <c r="G38" s="26"/>
      <c r="H38" s="26"/>
      <c r="I38" s="26"/>
      <c r="J38" s="26"/>
      <c r="K38" s="26"/>
      <c r="L38" s="26"/>
      <c r="M38" s="26"/>
      <c r="N38" s="26"/>
      <c r="O38" s="26"/>
      <c r="P38" s="26"/>
      <c r="Q38" s="26"/>
      <c r="R38" s="190"/>
      <c r="S38" s="26"/>
      <c r="T38" s="26"/>
      <c r="U38" s="26"/>
      <c r="V38" s="26"/>
      <c r="W38" s="26"/>
      <c r="X38" s="26"/>
      <c r="Y38" s="26"/>
      <c r="Z38" s="26"/>
    </row>
    <row r="39" spans="1:26" x14ac:dyDescent="0.15">
      <c r="A39" s="26"/>
      <c r="B39" s="26"/>
      <c r="C39" s="26"/>
      <c r="D39" s="26"/>
      <c r="E39" s="26"/>
      <c r="F39" s="26"/>
      <c r="G39" s="26"/>
      <c r="H39" s="26"/>
      <c r="I39" s="26"/>
      <c r="J39" s="26"/>
      <c r="K39" s="26"/>
      <c r="L39" s="26"/>
      <c r="M39" s="26"/>
      <c r="N39" s="26"/>
      <c r="O39" s="26"/>
      <c r="P39" s="26"/>
      <c r="Q39" s="26"/>
      <c r="R39" s="190"/>
      <c r="S39" s="26"/>
      <c r="T39" s="26"/>
      <c r="U39" s="26"/>
      <c r="V39" s="26"/>
      <c r="W39" s="26"/>
      <c r="X39" s="26"/>
      <c r="Y39" s="26"/>
      <c r="Z39" s="26"/>
    </row>
    <row r="40" spans="1:26" x14ac:dyDescent="0.15">
      <c r="A40" s="26"/>
      <c r="B40" s="26"/>
      <c r="C40" s="26"/>
      <c r="D40" s="26"/>
      <c r="E40" s="26"/>
      <c r="F40" s="26"/>
      <c r="G40" s="26"/>
      <c r="H40" s="26"/>
      <c r="I40" s="26"/>
      <c r="J40" s="26"/>
      <c r="K40" s="26"/>
      <c r="L40" s="26"/>
      <c r="M40" s="26"/>
      <c r="N40" s="26"/>
      <c r="O40" s="26"/>
      <c r="P40" s="26"/>
      <c r="Q40" s="26"/>
      <c r="R40" s="190"/>
      <c r="S40" s="26"/>
      <c r="T40" s="26"/>
      <c r="U40" s="26"/>
      <c r="V40" s="26"/>
      <c r="W40" s="26"/>
      <c r="X40" s="26"/>
      <c r="Y40" s="26"/>
      <c r="Z40" s="26"/>
    </row>
    <row r="41" spans="1:26" x14ac:dyDescent="0.15">
      <c r="A41" s="26"/>
      <c r="B41" s="26"/>
      <c r="C41" s="26"/>
      <c r="D41" s="26"/>
      <c r="E41" s="26"/>
      <c r="F41" s="26"/>
      <c r="G41" s="26"/>
      <c r="H41" s="26"/>
      <c r="I41" s="26"/>
      <c r="J41" s="26"/>
      <c r="K41" s="26"/>
      <c r="L41" s="26"/>
      <c r="M41" s="26"/>
      <c r="N41" s="26"/>
      <c r="O41" s="26"/>
      <c r="P41" s="26"/>
      <c r="Q41" s="26"/>
      <c r="R41" s="190"/>
      <c r="S41" s="26"/>
      <c r="T41" s="26"/>
      <c r="U41" s="26"/>
      <c r="V41" s="26"/>
      <c r="W41" s="26"/>
      <c r="X41" s="26"/>
      <c r="Y41" s="26"/>
      <c r="Z41" s="26"/>
    </row>
    <row r="42" spans="1:26" x14ac:dyDescent="0.15">
      <c r="A42" s="26"/>
      <c r="B42" s="26"/>
      <c r="C42" s="26"/>
      <c r="D42" s="26"/>
      <c r="E42" s="26"/>
      <c r="F42" s="26"/>
      <c r="G42" s="26"/>
      <c r="H42" s="26"/>
      <c r="I42" s="26"/>
      <c r="J42" s="26"/>
      <c r="K42" s="26"/>
      <c r="L42" s="26"/>
      <c r="M42" s="26"/>
      <c r="N42" s="26"/>
      <c r="O42" s="26"/>
      <c r="P42" s="26"/>
      <c r="Q42" s="26"/>
      <c r="R42" s="190"/>
      <c r="S42" s="26"/>
      <c r="T42" s="26"/>
      <c r="U42" s="26"/>
      <c r="V42" s="26"/>
      <c r="W42" s="26"/>
      <c r="X42" s="26"/>
      <c r="Y42" s="26"/>
      <c r="Z42" s="26"/>
    </row>
    <row r="43" spans="1:26" x14ac:dyDescent="0.15">
      <c r="A43" s="26"/>
      <c r="B43" s="26"/>
      <c r="C43" s="26"/>
      <c r="D43" s="26"/>
      <c r="E43" s="26"/>
      <c r="F43" s="26"/>
      <c r="G43" s="26"/>
      <c r="H43" s="26"/>
      <c r="I43" s="26"/>
      <c r="J43" s="26"/>
      <c r="K43" s="26"/>
      <c r="L43" s="26"/>
      <c r="M43" s="26"/>
      <c r="N43" s="26"/>
      <c r="O43" s="26"/>
      <c r="P43" s="26"/>
      <c r="Q43" s="26"/>
      <c r="R43" s="190"/>
      <c r="S43" s="26"/>
      <c r="T43" s="26"/>
      <c r="U43" s="26"/>
      <c r="V43" s="26"/>
      <c r="W43" s="26"/>
      <c r="X43" s="26"/>
      <c r="Y43" s="26"/>
      <c r="Z43" s="26"/>
    </row>
    <row r="44" spans="1:26" x14ac:dyDescent="0.15">
      <c r="A44" s="26"/>
      <c r="B44" s="26"/>
      <c r="C44" s="26"/>
      <c r="D44" s="26"/>
      <c r="E44" s="26"/>
      <c r="F44" s="26"/>
      <c r="G44" s="26"/>
      <c r="H44" s="26"/>
      <c r="I44" s="26"/>
      <c r="J44" s="26"/>
      <c r="K44" s="26"/>
      <c r="L44" s="26"/>
      <c r="M44" s="26"/>
      <c r="N44" s="26"/>
      <c r="O44" s="26"/>
      <c r="P44" s="26"/>
      <c r="Q44" s="26"/>
      <c r="R44" s="190"/>
      <c r="S44" s="26"/>
      <c r="T44" s="26"/>
      <c r="U44" s="26"/>
      <c r="V44" s="26"/>
      <c r="W44" s="26"/>
      <c r="X44" s="26"/>
      <c r="Y44" s="26"/>
      <c r="Z44" s="26"/>
    </row>
    <row r="45" spans="1:26" x14ac:dyDescent="0.15">
      <c r="A45" s="26"/>
      <c r="B45" s="26"/>
      <c r="C45" s="26"/>
      <c r="D45" s="26"/>
      <c r="E45" s="26"/>
      <c r="F45" s="26"/>
      <c r="G45" s="26"/>
      <c r="H45" s="26"/>
      <c r="I45" s="26"/>
      <c r="J45" s="26"/>
      <c r="K45" s="26"/>
      <c r="L45" s="26"/>
      <c r="M45" s="26"/>
      <c r="N45" s="26"/>
      <c r="O45" s="26"/>
      <c r="P45" s="26"/>
      <c r="Q45" s="26"/>
      <c r="R45" s="190"/>
      <c r="S45" s="26"/>
      <c r="T45" s="26"/>
      <c r="U45" s="26"/>
      <c r="V45" s="26"/>
      <c r="W45" s="26"/>
      <c r="X45" s="26"/>
      <c r="Y45" s="26"/>
      <c r="Z45" s="26"/>
    </row>
    <row r="46" spans="1:26" x14ac:dyDescent="0.15">
      <c r="A46" s="26"/>
      <c r="B46" s="26"/>
      <c r="C46" s="26"/>
      <c r="D46" s="26"/>
      <c r="E46" s="26"/>
      <c r="F46" s="26"/>
      <c r="G46" s="26"/>
      <c r="H46" s="26"/>
      <c r="I46" s="26"/>
      <c r="J46" s="26"/>
      <c r="K46" s="26"/>
      <c r="L46" s="26"/>
      <c r="M46" s="26"/>
      <c r="N46" s="26"/>
      <c r="O46" s="26"/>
      <c r="P46" s="26"/>
      <c r="Q46" s="26"/>
      <c r="R46" s="190"/>
      <c r="S46" s="26"/>
      <c r="T46" s="26"/>
      <c r="U46" s="26"/>
      <c r="V46" s="26"/>
      <c r="W46" s="26"/>
      <c r="X46" s="26"/>
      <c r="Y46" s="26"/>
      <c r="Z46" s="26"/>
    </row>
    <row r="47" spans="1:26" x14ac:dyDescent="0.15">
      <c r="A47" s="26"/>
      <c r="B47" s="26"/>
      <c r="C47" s="26"/>
      <c r="D47" s="26"/>
      <c r="E47" s="26"/>
      <c r="F47" s="26"/>
      <c r="G47" s="26"/>
      <c r="H47" s="26"/>
      <c r="I47" s="26"/>
      <c r="J47" s="26"/>
      <c r="K47" s="26"/>
      <c r="L47" s="26"/>
      <c r="M47" s="26"/>
      <c r="N47" s="26"/>
      <c r="O47" s="26"/>
      <c r="P47" s="26"/>
      <c r="Q47" s="26"/>
      <c r="R47" s="190"/>
      <c r="S47" s="26"/>
      <c r="T47" s="26"/>
      <c r="U47" s="26"/>
      <c r="V47" s="26"/>
      <c r="W47" s="26"/>
      <c r="X47" s="26"/>
      <c r="Y47" s="26"/>
      <c r="Z47" s="26"/>
    </row>
    <row r="48" spans="1:26" x14ac:dyDescent="0.15">
      <c r="R48" s="8"/>
    </row>
    <row r="49" spans="18:18" x14ac:dyDescent="0.15">
      <c r="R49" s="8"/>
    </row>
    <row r="50" spans="18:18" x14ac:dyDescent="0.15">
      <c r="R50" s="8"/>
    </row>
    <row r="51" spans="18:18" x14ac:dyDescent="0.15">
      <c r="R51" s="8"/>
    </row>
    <row r="52" spans="18:18" x14ac:dyDescent="0.15">
      <c r="R52" s="8"/>
    </row>
    <row r="53" spans="18:18" x14ac:dyDescent="0.15">
      <c r="R53" s="8"/>
    </row>
    <row r="54" spans="18:18" x14ac:dyDescent="0.15">
      <c r="R54" s="8"/>
    </row>
    <row r="55" spans="18:18" x14ac:dyDescent="0.15">
      <c r="R55" s="8"/>
    </row>
    <row r="56" spans="18:18" x14ac:dyDescent="0.15">
      <c r="R56" s="8"/>
    </row>
    <row r="57" spans="18:18" x14ac:dyDescent="0.15">
      <c r="R57" s="8"/>
    </row>
    <row r="58" spans="18:18" x14ac:dyDescent="0.15">
      <c r="R58" s="8"/>
    </row>
    <row r="59" spans="18:18" x14ac:dyDescent="0.15">
      <c r="R59" s="8"/>
    </row>
    <row r="60" spans="18:18" x14ac:dyDescent="0.15">
      <c r="R60" s="8"/>
    </row>
    <row r="61" spans="18:18" x14ac:dyDescent="0.15">
      <c r="R61" s="8"/>
    </row>
    <row r="62" spans="18:18" x14ac:dyDescent="0.15">
      <c r="R62" s="8"/>
    </row>
    <row r="63" spans="18:18" x14ac:dyDescent="0.15">
      <c r="R63" s="8"/>
    </row>
    <row r="64" spans="18:18" x14ac:dyDescent="0.15">
      <c r="R64" s="8"/>
    </row>
    <row r="65" spans="18:18" x14ac:dyDescent="0.15">
      <c r="R65" s="8"/>
    </row>
    <row r="66" spans="18:18" x14ac:dyDescent="0.15">
      <c r="R66" s="8"/>
    </row>
    <row r="67" spans="18:18" x14ac:dyDescent="0.15">
      <c r="R67" s="8"/>
    </row>
    <row r="68" spans="18:18" x14ac:dyDescent="0.15">
      <c r="R68" s="8"/>
    </row>
    <row r="69" spans="18:18" x14ac:dyDescent="0.15">
      <c r="R69" s="8"/>
    </row>
    <row r="70" spans="18:18" x14ac:dyDescent="0.15">
      <c r="R70" s="8"/>
    </row>
    <row r="71" spans="18:18" x14ac:dyDescent="0.15">
      <c r="R71" s="8"/>
    </row>
    <row r="72" spans="18:18" x14ac:dyDescent="0.15">
      <c r="R72" s="8"/>
    </row>
    <row r="73" spans="18:18" x14ac:dyDescent="0.15">
      <c r="R73" s="8"/>
    </row>
    <row r="74" spans="18:18" x14ac:dyDescent="0.15">
      <c r="R74" s="8"/>
    </row>
    <row r="75" spans="18:18" x14ac:dyDescent="0.15">
      <c r="R75" s="8"/>
    </row>
    <row r="76" spans="18:18" x14ac:dyDescent="0.15">
      <c r="R76" s="8"/>
    </row>
    <row r="77" spans="18:18" x14ac:dyDescent="0.15">
      <c r="R77" s="8"/>
    </row>
    <row r="78" spans="18:18" x14ac:dyDescent="0.15">
      <c r="R78" s="8"/>
    </row>
    <row r="79" spans="18:18" x14ac:dyDescent="0.15">
      <c r="R79" s="8"/>
    </row>
    <row r="80" spans="18:18" x14ac:dyDescent="0.15">
      <c r="R80" s="8"/>
    </row>
    <row r="81" spans="18:18" x14ac:dyDescent="0.15">
      <c r="R81" s="8"/>
    </row>
    <row r="82" spans="18:18" x14ac:dyDescent="0.15">
      <c r="R82" s="8"/>
    </row>
    <row r="83" spans="18:18" x14ac:dyDescent="0.15">
      <c r="R83" s="8"/>
    </row>
    <row r="84" spans="18:18" x14ac:dyDescent="0.15">
      <c r="R84" s="8"/>
    </row>
    <row r="85" spans="18:18" x14ac:dyDescent="0.15">
      <c r="R85" s="8"/>
    </row>
    <row r="86" spans="18:18" x14ac:dyDescent="0.15">
      <c r="R86" s="8"/>
    </row>
    <row r="87" spans="18:18" x14ac:dyDescent="0.15">
      <c r="R87" s="8"/>
    </row>
    <row r="88" spans="18:18" x14ac:dyDescent="0.15">
      <c r="R88" s="8"/>
    </row>
    <row r="89" spans="18:18" x14ac:dyDescent="0.15">
      <c r="R89" s="8"/>
    </row>
    <row r="90" spans="18:18" x14ac:dyDescent="0.15">
      <c r="R90" s="8"/>
    </row>
    <row r="91" spans="18:18" x14ac:dyDescent="0.15">
      <c r="R91" s="8"/>
    </row>
    <row r="92" spans="18:18" x14ac:dyDescent="0.15">
      <c r="R92" s="8"/>
    </row>
    <row r="93" spans="18:18" x14ac:dyDescent="0.15">
      <c r="R93" s="8"/>
    </row>
    <row r="94" spans="18:18" x14ac:dyDescent="0.15">
      <c r="R94" s="8"/>
    </row>
    <row r="95" spans="18:18" x14ac:dyDescent="0.15">
      <c r="R95" s="8"/>
    </row>
    <row r="96" spans="18:18" x14ac:dyDescent="0.15">
      <c r="R96" s="8"/>
    </row>
    <row r="97" spans="18:18" x14ac:dyDescent="0.15">
      <c r="R97" s="8"/>
    </row>
    <row r="98" spans="18:18" x14ac:dyDescent="0.15">
      <c r="R98" s="8"/>
    </row>
    <row r="99" spans="18:18" x14ac:dyDescent="0.15">
      <c r="R99" s="8"/>
    </row>
    <row r="100" spans="18:18" x14ac:dyDescent="0.15">
      <c r="R100" s="8"/>
    </row>
    <row r="101" spans="18:18" x14ac:dyDescent="0.15">
      <c r="R101" s="8"/>
    </row>
    <row r="102" spans="18:18" x14ac:dyDescent="0.15">
      <c r="R102" s="8"/>
    </row>
    <row r="103" spans="18:18" x14ac:dyDescent="0.15">
      <c r="R103" s="8"/>
    </row>
    <row r="104" spans="18:18" x14ac:dyDescent="0.15">
      <c r="R104" s="8"/>
    </row>
    <row r="105" spans="18:18" x14ac:dyDescent="0.15">
      <c r="R105" s="8"/>
    </row>
    <row r="106" spans="18:18" x14ac:dyDescent="0.15">
      <c r="R106" s="8"/>
    </row>
  </sheetData>
  <sheetProtection algorithmName="SHA-512" hashValue="UE3PxDxBUP7nA2v+HmOLqBqyzQsQYqdHtCQa95SONF5Eqp7JP4ezTdtOR0lsnivS5uZxdvkLXMN9F0pLZaypmA==" saltValue="Bi08yTI1CxqJx8D98KxS3A==" spinCount="100000" sheet="1" formatCells="0" selectLockedCells="1"/>
  <mergeCells count="3">
    <mergeCell ref="A5:P5"/>
    <mergeCell ref="A14:P15"/>
    <mergeCell ref="A18:P19"/>
  </mergeCells>
  <phoneticPr fontId="5"/>
  <printOptions horizontalCentered="1"/>
  <pageMargins left="0.59055118110236227" right="0.59055118110236227" top="0.39370078740157483" bottom="0.59055118110236227" header="0.31496062992125984" footer="0.23622047244094491"/>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9404" r:id="rId4" name="Check Box 12">
              <controlPr defaultSize="0" autoFill="0" autoLine="0" autoPict="0">
                <anchor moveWithCells="1">
                  <from>
                    <xdr:col>0</xdr:col>
                    <xdr:colOff>66675</xdr:colOff>
                    <xdr:row>5</xdr:row>
                    <xdr:rowOff>38100</xdr:rowOff>
                  </from>
                  <to>
                    <xdr:col>0</xdr:col>
                    <xdr:colOff>285750</xdr:colOff>
                    <xdr:row>5</xdr:row>
                    <xdr:rowOff>171450</xdr:rowOff>
                  </to>
                </anchor>
              </controlPr>
            </control>
          </mc:Choice>
        </mc:AlternateContent>
        <mc:AlternateContent xmlns:mc="http://schemas.openxmlformats.org/markup-compatibility/2006">
          <mc:Choice Requires="x14">
            <control shapeId="59405" r:id="rId5" name="Check Box 13">
              <controlPr defaultSize="0" autoFill="0" autoLine="0" autoPict="0">
                <anchor moveWithCells="1">
                  <from>
                    <xdr:col>0</xdr:col>
                    <xdr:colOff>66675</xdr:colOff>
                    <xdr:row>6</xdr:row>
                    <xdr:rowOff>38100</xdr:rowOff>
                  </from>
                  <to>
                    <xdr:col>0</xdr:col>
                    <xdr:colOff>285750</xdr:colOff>
                    <xdr:row>6</xdr:row>
                    <xdr:rowOff>171450</xdr:rowOff>
                  </to>
                </anchor>
              </controlPr>
            </control>
          </mc:Choice>
        </mc:AlternateContent>
        <mc:AlternateContent xmlns:mc="http://schemas.openxmlformats.org/markup-compatibility/2006">
          <mc:Choice Requires="x14">
            <control shapeId="59406" r:id="rId6" name="Check Box 14">
              <controlPr defaultSize="0" autoFill="0" autoLine="0" autoPict="0">
                <anchor moveWithCells="1">
                  <from>
                    <xdr:col>0</xdr:col>
                    <xdr:colOff>66675</xdr:colOff>
                    <xdr:row>7</xdr:row>
                    <xdr:rowOff>38100</xdr:rowOff>
                  </from>
                  <to>
                    <xdr:col>0</xdr:col>
                    <xdr:colOff>285750</xdr:colOff>
                    <xdr:row>7</xdr:row>
                    <xdr:rowOff>171450</xdr:rowOff>
                  </to>
                </anchor>
              </controlPr>
            </control>
          </mc:Choice>
        </mc:AlternateContent>
        <mc:AlternateContent xmlns:mc="http://schemas.openxmlformats.org/markup-compatibility/2006">
          <mc:Choice Requires="x14">
            <control shapeId="59407" r:id="rId7" name="Check Box 15">
              <controlPr defaultSize="0" autoFill="0" autoLine="0" autoPict="0">
                <anchor moveWithCells="1">
                  <from>
                    <xdr:col>0</xdr:col>
                    <xdr:colOff>66675</xdr:colOff>
                    <xdr:row>8</xdr:row>
                    <xdr:rowOff>38100</xdr:rowOff>
                  </from>
                  <to>
                    <xdr:col>0</xdr:col>
                    <xdr:colOff>285750</xdr:colOff>
                    <xdr:row>8</xdr:row>
                    <xdr:rowOff>171450</xdr:rowOff>
                  </to>
                </anchor>
              </controlPr>
            </control>
          </mc:Choice>
        </mc:AlternateContent>
        <mc:AlternateContent xmlns:mc="http://schemas.openxmlformats.org/markup-compatibility/2006">
          <mc:Choice Requires="x14">
            <control shapeId="59408" r:id="rId8" name="Check Box 16">
              <controlPr defaultSize="0" autoFill="0" autoLine="0" autoPict="0">
                <anchor moveWithCells="1">
                  <from>
                    <xdr:col>0</xdr:col>
                    <xdr:colOff>66675</xdr:colOff>
                    <xdr:row>9</xdr:row>
                    <xdr:rowOff>38100</xdr:rowOff>
                  </from>
                  <to>
                    <xdr:col>0</xdr:col>
                    <xdr:colOff>285750</xdr:colOff>
                    <xdr:row>9</xdr:row>
                    <xdr:rowOff>171450</xdr:rowOff>
                  </to>
                </anchor>
              </controlPr>
            </control>
          </mc:Choice>
        </mc:AlternateContent>
        <mc:AlternateContent xmlns:mc="http://schemas.openxmlformats.org/markup-compatibility/2006">
          <mc:Choice Requires="x14">
            <control shapeId="59409" r:id="rId9" name="Check Box 17">
              <controlPr defaultSize="0" autoFill="0" autoLine="0" autoPict="0">
                <anchor moveWithCells="1">
                  <from>
                    <xdr:col>0</xdr:col>
                    <xdr:colOff>66675</xdr:colOff>
                    <xdr:row>10</xdr:row>
                    <xdr:rowOff>38100</xdr:rowOff>
                  </from>
                  <to>
                    <xdr:col>0</xdr:col>
                    <xdr:colOff>285750</xdr:colOff>
                    <xdr:row>10</xdr:row>
                    <xdr:rowOff>171450</xdr:rowOff>
                  </to>
                </anchor>
              </controlPr>
            </control>
          </mc:Choice>
        </mc:AlternateContent>
        <mc:AlternateContent xmlns:mc="http://schemas.openxmlformats.org/markup-compatibility/2006">
          <mc:Choice Requires="x14">
            <control shapeId="59410" r:id="rId10" name="Check Box 18">
              <controlPr defaultSize="0" autoFill="0" autoLine="0" autoPict="0">
                <anchor moveWithCells="1">
                  <from>
                    <xdr:col>0</xdr:col>
                    <xdr:colOff>66675</xdr:colOff>
                    <xdr:row>11</xdr:row>
                    <xdr:rowOff>38100</xdr:rowOff>
                  </from>
                  <to>
                    <xdr:col>0</xdr:col>
                    <xdr:colOff>285750</xdr:colOff>
                    <xdr:row>11</xdr:row>
                    <xdr:rowOff>171450</xdr:rowOff>
                  </to>
                </anchor>
              </controlPr>
            </control>
          </mc:Choice>
        </mc:AlternateContent>
        <mc:AlternateContent xmlns:mc="http://schemas.openxmlformats.org/markup-compatibility/2006">
          <mc:Choice Requires="x14">
            <control shapeId="59411" r:id="rId11" name="Check Box 19">
              <controlPr defaultSize="0" autoFill="0" autoLine="0" autoPict="0">
                <anchor moveWithCells="1">
                  <from>
                    <xdr:col>0</xdr:col>
                    <xdr:colOff>66675</xdr:colOff>
                    <xdr:row>12</xdr:row>
                    <xdr:rowOff>38100</xdr:rowOff>
                  </from>
                  <to>
                    <xdr:col>0</xdr:col>
                    <xdr:colOff>285750</xdr:colOff>
                    <xdr:row>12</xdr:row>
                    <xdr:rowOff>171450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BECEDC"/>
  </sheetPr>
  <dimension ref="A1:LU327"/>
  <sheetViews>
    <sheetView showGridLines="0" zoomScale="70" zoomScaleNormal="70" zoomScaleSheetLayoutView="80" workbookViewId="0">
      <pane xSplit="5" ySplit="13" topLeftCell="AJ103" activePane="bottomRight" state="frozen"/>
      <selection activeCell="G6" sqref="G6"/>
      <selection pane="topRight" activeCell="G6" sqref="G6"/>
      <selection pane="bottomLeft" activeCell="G6" sqref="G6"/>
      <selection pane="bottomRight" activeCell="LL34" sqref="LL34"/>
    </sheetView>
  </sheetViews>
  <sheetFormatPr defaultColWidth="3.125" defaultRowHeight="15" customHeight="1" outlineLevelCol="1" x14ac:dyDescent="0.15"/>
  <cols>
    <col min="1" max="1" width="4" style="227" customWidth="1"/>
    <col min="2" max="2" width="5.125" style="226" customWidth="1"/>
    <col min="3" max="3" width="32.625" style="227" customWidth="1"/>
    <col min="4" max="4" width="9.875" style="227" customWidth="1"/>
    <col min="5" max="5" width="6.125" style="242" customWidth="1"/>
    <col min="6" max="6" width="10.5" style="231" customWidth="1"/>
    <col min="7" max="7" width="9.625" style="229" customWidth="1"/>
    <col min="8" max="8" width="7.875" style="651" customWidth="1"/>
    <col min="9" max="11" width="6.375" style="227" customWidth="1"/>
    <col min="12" max="12" width="13.25" style="227" customWidth="1"/>
    <col min="13" max="13" width="7.75" style="227" customWidth="1"/>
    <col min="14" max="14" width="6.375" style="227" customWidth="1"/>
    <col min="15" max="15" width="7" style="227" customWidth="1"/>
    <col min="16" max="16" width="8.625" style="227" customWidth="1"/>
    <col min="17" max="21" width="3.625" style="230" customWidth="1"/>
    <col min="22" max="22" width="9" style="652" customWidth="1"/>
    <col min="23" max="24" width="5.75" style="652" customWidth="1"/>
    <col min="25" max="25" width="6.5" style="652" customWidth="1"/>
    <col min="26" max="28" width="4.75" style="229" customWidth="1"/>
    <col min="29" max="29" width="3.125" style="230"/>
    <col min="30" max="30" width="3.875" style="227" customWidth="1"/>
    <col min="31" max="31" width="3.125" style="230"/>
    <col min="32" max="34" width="4.75" style="227" customWidth="1"/>
    <col min="35" max="35" width="3.125" style="230"/>
    <col min="36" max="36" width="3.125" style="227"/>
    <col min="37" max="37" width="4.75" style="231" customWidth="1"/>
    <col min="38" max="39" width="7.625" style="232" customWidth="1"/>
    <col min="40" max="40" width="6" style="233" customWidth="1"/>
    <col min="41" max="41" width="6" style="231" customWidth="1"/>
    <col min="42" max="42" width="4.75" style="231" customWidth="1"/>
    <col min="43" max="43" width="7.625" style="232" customWidth="1"/>
    <col min="44" max="44" width="6.625" style="234" customWidth="1"/>
    <col min="45" max="45" width="7.625" style="232" customWidth="1"/>
    <col min="46" max="46" width="6.625" style="234" customWidth="1"/>
    <col min="47" max="47" width="6" style="233" customWidth="1"/>
    <col min="48" max="48" width="6" style="231" customWidth="1"/>
    <col min="49" max="49" width="6.625" style="233" customWidth="1"/>
    <col min="50" max="50" width="4.75" style="231" customWidth="1"/>
    <col min="51" max="51" width="7.625" style="232" customWidth="1"/>
    <col min="52" max="52" width="6.625" style="234" customWidth="1"/>
    <col min="53" max="53" width="7.625" style="232" customWidth="1"/>
    <col min="54" max="54" width="6.625" style="234" customWidth="1"/>
    <col min="55" max="55" width="6" style="233" customWidth="1"/>
    <col min="56" max="56" width="6" style="231" customWidth="1"/>
    <col min="57" max="57" width="6.625" style="233" customWidth="1"/>
    <col min="58" max="58" width="4.75" style="231" customWidth="1"/>
    <col min="59" max="59" width="14.125" style="232" customWidth="1"/>
    <col min="60" max="60" width="6.625" style="234" customWidth="1"/>
    <col min="61" max="61" width="7.625" style="232" customWidth="1"/>
    <col min="62" max="62" width="6.625" style="234" customWidth="1"/>
    <col min="63" max="63" width="6" style="233" customWidth="1"/>
    <col min="64" max="64" width="6" style="231" customWidth="1"/>
    <col min="65" max="65" width="6.625" style="233" customWidth="1"/>
    <col min="66" max="66" width="4.75" style="231" customWidth="1"/>
    <col min="67" max="67" width="11.25" style="232" customWidth="1"/>
    <col min="68" max="68" width="6.625" style="234" customWidth="1"/>
    <col min="69" max="69" width="7.625" style="232" customWidth="1"/>
    <col min="70" max="70" width="6.625" style="234" customWidth="1"/>
    <col min="71" max="71" width="6" style="233" customWidth="1"/>
    <col min="72" max="72" width="6" style="231" customWidth="1"/>
    <col min="73" max="73" width="6.625" style="233" customWidth="1"/>
    <col min="74" max="74" width="10.75" style="233" customWidth="1"/>
    <col min="75" max="75" width="14.75" style="233" customWidth="1"/>
    <col min="76" max="76" width="12" style="233" customWidth="1"/>
    <col min="77" max="77" width="15.375" style="233" customWidth="1"/>
    <col min="78" max="78" width="4.75" style="231" customWidth="1"/>
    <col min="79" max="80" width="7.625" style="232" customWidth="1"/>
    <col min="81" max="81" width="6" style="233" customWidth="1"/>
    <col min="82" max="82" width="6" style="231" customWidth="1"/>
    <col min="83" max="83" width="4.75" style="231" customWidth="1"/>
    <col min="84" max="84" width="7.625" style="232" customWidth="1"/>
    <col min="85" max="85" width="6.625" style="234" customWidth="1"/>
    <col min="86" max="86" width="7.625" style="232" customWidth="1"/>
    <col min="87" max="87" width="6.625" style="234" customWidth="1"/>
    <col min="88" max="88" width="6" style="233" customWidth="1"/>
    <col min="89" max="89" width="6" style="231" customWidth="1"/>
    <col min="90" max="90" width="6.625" style="233" customWidth="1"/>
    <col min="91" max="91" width="4.75" style="231" customWidth="1"/>
    <col min="92" max="92" width="7.625" style="232" customWidth="1"/>
    <col min="93" max="93" width="6.625" style="234" customWidth="1"/>
    <col min="94" max="94" width="7.625" style="232" customWidth="1"/>
    <col min="95" max="95" width="6.625" style="234" customWidth="1"/>
    <col min="96" max="96" width="6" style="233" customWidth="1"/>
    <col min="97" max="97" width="6" style="231" customWidth="1"/>
    <col min="98" max="98" width="6.625" style="233" customWidth="1"/>
    <col min="99" max="99" width="4.75" style="231" customWidth="1"/>
    <col min="100" max="100" width="12.125" style="232" customWidth="1"/>
    <col min="101" max="101" width="6.625" style="234" customWidth="1"/>
    <col min="102" max="102" width="7.625" style="232" customWidth="1"/>
    <col min="103" max="103" width="6.625" style="234" customWidth="1"/>
    <col min="104" max="104" width="6" style="233" customWidth="1"/>
    <col min="105" max="105" width="6" style="231" customWidth="1"/>
    <col min="106" max="106" width="6.625" style="233" customWidth="1"/>
    <col min="107" max="107" width="4.75" style="231" customWidth="1"/>
    <col min="108" max="108" width="7.625" style="232" customWidth="1"/>
    <col min="109" max="109" width="6.625" style="234" customWidth="1"/>
    <col min="110" max="110" width="7.625" style="232" customWidth="1"/>
    <col min="111" max="111" width="6.625" style="234" customWidth="1"/>
    <col min="112" max="112" width="6" style="233" customWidth="1"/>
    <col min="113" max="113" width="6" style="231" customWidth="1"/>
    <col min="114" max="114" width="6.625" style="233" customWidth="1"/>
    <col min="115" max="115" width="10.75" style="233" customWidth="1"/>
    <col min="116" max="116" width="14.75" style="233" customWidth="1"/>
    <col min="117" max="117" width="12" style="233" customWidth="1"/>
    <col min="118" max="118" width="15.375" style="233" customWidth="1"/>
    <col min="119" max="119" width="5.75" style="227" customWidth="1"/>
    <col min="120" max="120" width="4.75" style="235" customWidth="1"/>
    <col min="121" max="121" width="10.125" style="227" customWidth="1"/>
    <col min="122" max="122" width="4.125" style="227" customWidth="1"/>
    <col min="123" max="123" width="4.75" style="235" customWidth="1"/>
    <col min="124" max="124" width="10.125" style="227" customWidth="1"/>
    <col min="125" max="125" width="4.125" style="227" customWidth="1"/>
    <col min="126" max="126" width="4.75" style="235" customWidth="1"/>
    <col min="127" max="127" width="10.125" style="227" customWidth="1"/>
    <col min="128" max="128" width="4.125" style="227" customWidth="1"/>
    <col min="129" max="129" width="4.75" style="235" customWidth="1"/>
    <col min="130" max="130" width="10.125" style="227" customWidth="1"/>
    <col min="131" max="131" width="4.125" style="227" customWidth="1"/>
    <col min="132" max="132" width="4.75" style="235" customWidth="1"/>
    <col min="133" max="133" width="10.125" style="227" customWidth="1"/>
    <col min="134" max="134" width="4.75" style="227" customWidth="1"/>
    <col min="135" max="137" width="4.875" style="227" customWidth="1"/>
    <col min="138" max="138" width="5.75" style="236" customWidth="1"/>
    <col min="139" max="139" width="3.875" style="227" customWidth="1"/>
    <col min="140" max="142" width="4.875" style="227" customWidth="1"/>
    <col min="143" max="143" width="5.75" style="236" customWidth="1"/>
    <col min="144" max="144" width="3.875" style="227" customWidth="1"/>
    <col min="145" max="147" width="4.875" style="227" customWidth="1"/>
    <col min="148" max="148" width="5.75" style="236" customWidth="1"/>
    <col min="149" max="149" width="3.875" style="227" customWidth="1"/>
    <col min="150" max="152" width="4.875" style="227" customWidth="1"/>
    <col min="153" max="153" width="5.75" style="236" customWidth="1"/>
    <col min="154" max="154" width="3.875" style="227" customWidth="1"/>
    <col min="155" max="157" width="4.875" style="227" customWidth="1"/>
    <col min="158" max="158" width="5.75" style="236" customWidth="1"/>
    <col min="159" max="159" width="3.875" style="227" customWidth="1"/>
    <col min="160" max="167" width="4.125" style="237" customWidth="1"/>
    <col min="168" max="221" width="4.125" style="229" customWidth="1"/>
    <col min="222" max="222" width="9.125" style="237" customWidth="1"/>
    <col min="223" max="223" width="8.5" style="239" customWidth="1"/>
    <col min="224" max="224" width="7.375" style="239" customWidth="1"/>
    <col min="225" max="225" width="9.125" style="229" customWidth="1"/>
    <col min="226" max="228" width="5.125" style="227" customWidth="1"/>
    <col min="229" max="229" width="7.625" style="239" customWidth="1"/>
    <col min="230" max="237" width="4.25" style="239" customWidth="1"/>
    <col min="238" max="238" width="10.125" style="227" customWidth="1"/>
    <col min="239" max="239" width="5.125" style="227" customWidth="1"/>
    <col min="240" max="240" width="12.875" style="227" customWidth="1"/>
    <col min="241" max="255" width="8.625" style="227" customWidth="1"/>
    <col min="256" max="257" width="7.625" style="232" customWidth="1"/>
    <col min="258" max="258" width="6" style="233" customWidth="1"/>
    <col min="259" max="264" width="6.625" style="234" customWidth="1"/>
    <col min="265" max="267" width="5.5" style="227" customWidth="1"/>
    <col min="268" max="269" width="7.625" style="227" customWidth="1"/>
    <col min="270" max="270" width="6" style="227" customWidth="1"/>
    <col min="271" max="276" width="6.625" style="227" customWidth="1"/>
    <col min="277" max="279" width="5.5" style="227" customWidth="1"/>
    <col min="280" max="280" width="4.375" style="227" customWidth="1"/>
    <col min="281" max="281" width="5.125" style="226" hidden="1" customWidth="1" outlineLevel="1"/>
    <col min="282" max="282" width="32.625" style="227" hidden="1" customWidth="1" outlineLevel="1"/>
    <col min="283" max="283" width="9.875" style="227" hidden="1" customWidth="1" outlineLevel="1"/>
    <col min="284" max="284" width="6.125" style="242" hidden="1" customWidth="1" outlineLevel="1"/>
    <col min="285" max="285" width="6.25" style="651" hidden="1" customWidth="1" outlineLevel="1" collapsed="1"/>
    <col min="286" max="286" width="6.25" style="651" hidden="1" customWidth="1" outlineLevel="1"/>
    <col min="287" max="287" width="4.5" style="241" hidden="1" customWidth="1" outlineLevel="1"/>
    <col min="288" max="288" width="7.875" style="241" hidden="1" customWidth="1" outlineLevel="1"/>
    <col min="289" max="289" width="6.75" style="241" hidden="1" customWidth="1" outlineLevel="1"/>
    <col min="290" max="290" width="5.125" style="242" hidden="1" customWidth="1" outlineLevel="1"/>
    <col min="291" max="292" width="5.75" style="242" hidden="1" customWidth="1" outlineLevel="1"/>
    <col min="293" max="293" width="6.625" style="242" hidden="1" customWidth="1" outlineLevel="1"/>
    <col min="294" max="294" width="5.125" style="242" hidden="1" customWidth="1" outlineLevel="1"/>
    <col min="295" max="297" width="5.75" style="242" hidden="1" customWidth="1" outlineLevel="1"/>
    <col min="298" max="298" width="5.125" style="242" hidden="1" customWidth="1" outlineLevel="1"/>
    <col min="299" max="300" width="5.75" style="242" hidden="1" customWidth="1" outlineLevel="1"/>
    <col min="301" max="301" width="5.125" style="242" hidden="1" customWidth="1" outlineLevel="1"/>
    <col min="302" max="303" width="5.75" style="242" hidden="1" customWidth="1" outlineLevel="1"/>
    <col min="304" max="304" width="6.625" style="242" hidden="1" customWidth="1" outlineLevel="1"/>
    <col min="305" max="305" width="5.125" style="242" hidden="1" customWidth="1" outlineLevel="1"/>
    <col min="306" max="307" width="5.75" style="242" hidden="1" customWidth="1" outlineLevel="1"/>
    <col min="308" max="308" width="6.625" style="242" hidden="1" customWidth="1" outlineLevel="1"/>
    <col min="309" max="309" width="5.125" style="242" hidden="1" customWidth="1" outlineLevel="1"/>
    <col min="310" max="311" width="5.75" style="242" hidden="1" customWidth="1" outlineLevel="1"/>
    <col min="312" max="312" width="6.5" style="241" hidden="1" customWidth="1" outlineLevel="1"/>
    <col min="313" max="313" width="5.75" style="241" hidden="1" customWidth="1" outlineLevel="1"/>
    <col min="314" max="314" width="5.125" style="227" hidden="1" customWidth="1" outlineLevel="1"/>
    <col min="315" max="316" width="5.625" style="227" hidden="1" customWidth="1" outlineLevel="1"/>
    <col min="317" max="318" width="5.125" style="227" hidden="1" customWidth="1" outlineLevel="1"/>
    <col min="319" max="320" width="5.625" style="227" hidden="1" customWidth="1" outlineLevel="1"/>
    <col min="321" max="322" width="5.125" style="227" hidden="1" customWidth="1" outlineLevel="1"/>
    <col min="323" max="323" width="6.75" style="241" hidden="1" customWidth="1" outlineLevel="1"/>
    <col min="324" max="324" width="13.25" style="232" customWidth="1" collapsed="1"/>
    <col min="325" max="325" width="7.625" style="232" customWidth="1"/>
    <col min="326" max="326" width="6" style="233" customWidth="1"/>
    <col min="327" max="332" width="6.625" style="234" customWidth="1"/>
    <col min="333" max="335" width="5.5" style="227" customWidth="1"/>
    <col min="336" max="16384" width="3.125" style="227"/>
  </cols>
  <sheetData>
    <row r="1" spans="1:332" s="230" customFormat="1" ht="45.75" customHeight="1" x14ac:dyDescent="0.15">
      <c r="A1" s="955"/>
      <c r="B1" s="956"/>
      <c r="E1" s="957"/>
      <c r="F1" s="958"/>
      <c r="G1" s="230">
        <v>6</v>
      </c>
      <c r="H1" s="230">
        <v>7</v>
      </c>
      <c r="I1" s="230">
        <v>8</v>
      </c>
      <c r="J1" s="230">
        <v>9</v>
      </c>
      <c r="K1" s="230">
        <v>10</v>
      </c>
      <c r="L1" s="230">
        <v>11</v>
      </c>
      <c r="M1" s="230">
        <v>12</v>
      </c>
      <c r="N1" s="230">
        <v>13</v>
      </c>
      <c r="O1" s="230">
        <v>14</v>
      </c>
      <c r="P1" s="230">
        <v>15</v>
      </c>
      <c r="Q1" s="230">
        <v>16</v>
      </c>
      <c r="R1" s="230">
        <v>17</v>
      </c>
      <c r="S1" s="230">
        <v>18</v>
      </c>
      <c r="T1" s="230">
        <v>19</v>
      </c>
      <c r="U1" s="973">
        <v>20</v>
      </c>
      <c r="V1" s="230">
        <v>21</v>
      </c>
      <c r="W1" s="230">
        <v>22</v>
      </c>
      <c r="X1" s="230">
        <v>23</v>
      </c>
      <c r="Y1" s="230">
        <v>24</v>
      </c>
      <c r="Z1" s="230">
        <v>25</v>
      </c>
      <c r="AA1" s="230">
        <v>26</v>
      </c>
      <c r="AB1" s="230">
        <v>27</v>
      </c>
      <c r="AC1" s="230">
        <v>28</v>
      </c>
      <c r="AD1" s="230">
        <v>29</v>
      </c>
      <c r="AE1" s="230">
        <v>30</v>
      </c>
      <c r="AF1" s="230">
        <v>31</v>
      </c>
      <c r="AG1" s="230">
        <v>32</v>
      </c>
      <c r="AH1" s="230">
        <v>33</v>
      </c>
      <c r="AI1" s="230">
        <v>34</v>
      </c>
      <c r="AJ1" s="230">
        <v>35</v>
      </c>
      <c r="AK1" s="230">
        <v>36</v>
      </c>
      <c r="AL1" s="230">
        <v>37</v>
      </c>
      <c r="AM1" s="230">
        <v>38</v>
      </c>
      <c r="AN1" s="230">
        <v>39</v>
      </c>
      <c r="AO1" s="230">
        <v>40</v>
      </c>
      <c r="AP1" s="230">
        <v>41</v>
      </c>
      <c r="AQ1" s="230">
        <v>42</v>
      </c>
      <c r="AR1" s="230">
        <v>43</v>
      </c>
      <c r="AS1" s="230">
        <v>44</v>
      </c>
      <c r="AT1" s="230">
        <v>45</v>
      </c>
      <c r="AU1" s="230">
        <v>46</v>
      </c>
      <c r="AV1" s="230">
        <v>47</v>
      </c>
      <c r="AW1" s="230">
        <v>48</v>
      </c>
      <c r="AX1" s="230">
        <v>49</v>
      </c>
      <c r="AY1" s="230">
        <v>50</v>
      </c>
      <c r="AZ1" s="230">
        <v>51</v>
      </c>
      <c r="BA1" s="230">
        <v>52</v>
      </c>
      <c r="BB1" s="230">
        <v>53</v>
      </c>
      <c r="BC1" s="230">
        <v>54</v>
      </c>
      <c r="BD1" s="230">
        <v>55</v>
      </c>
      <c r="BE1" s="230">
        <v>56</v>
      </c>
      <c r="BF1" s="230">
        <v>57</v>
      </c>
      <c r="BG1" s="230">
        <v>58</v>
      </c>
      <c r="BH1" s="230">
        <v>59</v>
      </c>
      <c r="BI1" s="230">
        <v>60</v>
      </c>
      <c r="BJ1" s="230">
        <v>61</v>
      </c>
      <c r="BK1" s="230">
        <v>62</v>
      </c>
      <c r="BL1" s="230">
        <v>63</v>
      </c>
      <c r="BM1" s="230">
        <v>64</v>
      </c>
      <c r="BN1" s="230">
        <v>65</v>
      </c>
      <c r="BO1" s="230">
        <v>66</v>
      </c>
      <c r="BP1" s="230">
        <v>67</v>
      </c>
      <c r="BQ1" s="230">
        <v>68</v>
      </c>
      <c r="BR1" s="230">
        <v>69</v>
      </c>
      <c r="BS1" s="230">
        <v>70</v>
      </c>
      <c r="BT1" s="230">
        <v>71</v>
      </c>
      <c r="BU1" s="230">
        <v>72</v>
      </c>
      <c r="BV1" s="230">
        <v>73</v>
      </c>
      <c r="BW1" s="230">
        <v>74</v>
      </c>
      <c r="BX1" s="230">
        <v>75</v>
      </c>
      <c r="BY1" s="230">
        <v>76</v>
      </c>
      <c r="BZ1" s="230">
        <v>77</v>
      </c>
      <c r="CA1" s="230">
        <v>78</v>
      </c>
      <c r="CB1" s="230">
        <v>79</v>
      </c>
      <c r="CC1" s="230">
        <v>80</v>
      </c>
      <c r="CD1" s="230">
        <v>81</v>
      </c>
      <c r="CE1" s="230">
        <v>82</v>
      </c>
      <c r="CF1" s="230">
        <v>83</v>
      </c>
      <c r="CG1" s="230">
        <v>84</v>
      </c>
      <c r="CH1" s="230">
        <v>85</v>
      </c>
      <c r="CI1" s="230">
        <v>86</v>
      </c>
      <c r="CJ1" s="230">
        <v>87</v>
      </c>
      <c r="CK1" s="230">
        <v>88</v>
      </c>
      <c r="CL1" s="230">
        <v>89</v>
      </c>
      <c r="CM1" s="230">
        <v>90</v>
      </c>
      <c r="CN1" s="230">
        <v>91</v>
      </c>
      <c r="CO1" s="230">
        <v>92</v>
      </c>
      <c r="CP1" s="230">
        <v>93</v>
      </c>
      <c r="CQ1" s="230">
        <v>94</v>
      </c>
      <c r="CR1" s="230">
        <v>95</v>
      </c>
      <c r="CS1" s="230">
        <v>96</v>
      </c>
      <c r="CT1" s="230">
        <v>97</v>
      </c>
      <c r="CU1" s="230">
        <v>98</v>
      </c>
      <c r="CV1" s="230">
        <v>99</v>
      </c>
      <c r="CW1" s="230">
        <v>100</v>
      </c>
      <c r="CX1" s="230">
        <v>101</v>
      </c>
      <c r="CY1" s="230">
        <v>102</v>
      </c>
      <c r="CZ1" s="230">
        <v>103</v>
      </c>
      <c r="DA1" s="230">
        <v>104</v>
      </c>
      <c r="DB1" s="230">
        <v>105</v>
      </c>
      <c r="DC1" s="230">
        <v>106</v>
      </c>
      <c r="DD1" s="230">
        <v>107</v>
      </c>
      <c r="DE1" s="230">
        <v>108</v>
      </c>
      <c r="DF1" s="230">
        <v>109</v>
      </c>
      <c r="DG1" s="230">
        <v>110</v>
      </c>
      <c r="DH1" s="230">
        <v>111</v>
      </c>
      <c r="DI1" s="230">
        <v>112</v>
      </c>
      <c r="DJ1" s="230">
        <v>113</v>
      </c>
      <c r="DK1" s="230">
        <v>114</v>
      </c>
      <c r="DL1" s="230">
        <v>115</v>
      </c>
      <c r="DM1" s="230">
        <v>116</v>
      </c>
      <c r="DN1" s="230">
        <v>117</v>
      </c>
      <c r="DO1" s="230">
        <v>118</v>
      </c>
      <c r="DP1" s="230">
        <v>119</v>
      </c>
      <c r="DQ1" s="230">
        <v>120</v>
      </c>
      <c r="DR1" s="230">
        <v>121</v>
      </c>
      <c r="DS1" s="230">
        <v>122</v>
      </c>
      <c r="DT1" s="230">
        <v>123</v>
      </c>
      <c r="DU1" s="230">
        <v>124</v>
      </c>
      <c r="DV1" s="230">
        <v>125</v>
      </c>
      <c r="DW1" s="230">
        <v>126</v>
      </c>
      <c r="DX1" s="230">
        <v>127</v>
      </c>
      <c r="DY1" s="230">
        <v>128</v>
      </c>
      <c r="DZ1" s="230">
        <v>129</v>
      </c>
      <c r="EA1" s="230">
        <v>130</v>
      </c>
      <c r="EB1" s="230">
        <v>131</v>
      </c>
      <c r="EC1" s="230">
        <v>132</v>
      </c>
      <c r="ED1" s="230">
        <v>133</v>
      </c>
      <c r="EE1" s="230">
        <v>134</v>
      </c>
      <c r="EF1" s="230">
        <v>135</v>
      </c>
      <c r="EG1" s="230">
        <v>136</v>
      </c>
      <c r="EH1" s="230">
        <v>137</v>
      </c>
      <c r="EI1" s="230">
        <v>138</v>
      </c>
      <c r="EJ1" s="230">
        <v>139</v>
      </c>
      <c r="EK1" s="230">
        <v>140</v>
      </c>
      <c r="EL1" s="230">
        <v>141</v>
      </c>
      <c r="EM1" s="230">
        <v>142</v>
      </c>
      <c r="EN1" s="230">
        <v>143</v>
      </c>
      <c r="EO1" s="230">
        <v>144</v>
      </c>
      <c r="EP1" s="230">
        <v>145</v>
      </c>
      <c r="EQ1" s="230">
        <v>146</v>
      </c>
      <c r="ER1" s="230">
        <v>147</v>
      </c>
      <c r="ES1" s="230">
        <v>148</v>
      </c>
      <c r="ET1" s="230">
        <v>149</v>
      </c>
      <c r="EU1" s="230">
        <v>150</v>
      </c>
      <c r="EV1" s="230">
        <v>151</v>
      </c>
      <c r="EW1" s="230">
        <v>152</v>
      </c>
      <c r="EX1" s="230">
        <v>153</v>
      </c>
      <c r="EY1" s="230">
        <v>154</v>
      </c>
      <c r="EZ1" s="230">
        <v>155</v>
      </c>
      <c r="FA1" s="230">
        <v>156</v>
      </c>
      <c r="FB1" s="230">
        <v>157</v>
      </c>
      <c r="FC1" s="230">
        <v>158</v>
      </c>
      <c r="FD1" s="230">
        <v>159</v>
      </c>
      <c r="FE1" s="230">
        <v>160</v>
      </c>
      <c r="FF1" s="230">
        <v>161</v>
      </c>
      <c r="FG1" s="230">
        <v>162</v>
      </c>
      <c r="FH1" s="230">
        <v>163</v>
      </c>
      <c r="FI1" s="230">
        <v>164</v>
      </c>
      <c r="FJ1" s="230">
        <v>165</v>
      </c>
      <c r="FK1" s="230">
        <v>166</v>
      </c>
      <c r="FL1" s="230">
        <v>167</v>
      </c>
      <c r="FM1" s="230">
        <v>168</v>
      </c>
      <c r="FN1" s="230">
        <v>169</v>
      </c>
      <c r="FO1" s="230">
        <v>170</v>
      </c>
      <c r="FP1" s="230">
        <v>171</v>
      </c>
      <c r="FQ1" s="230">
        <v>172</v>
      </c>
      <c r="FR1" s="230">
        <v>173</v>
      </c>
      <c r="FS1" s="230">
        <v>174</v>
      </c>
      <c r="FT1" s="230">
        <v>175</v>
      </c>
      <c r="FU1" s="230">
        <v>176</v>
      </c>
      <c r="FV1" s="230">
        <v>177</v>
      </c>
      <c r="FW1" s="230">
        <v>178</v>
      </c>
      <c r="FX1" s="230">
        <v>179</v>
      </c>
      <c r="FY1" s="230">
        <v>180</v>
      </c>
      <c r="FZ1" s="230">
        <v>181</v>
      </c>
      <c r="GA1" s="230">
        <v>182</v>
      </c>
      <c r="GB1" s="230">
        <v>183</v>
      </c>
      <c r="GC1" s="230">
        <v>184</v>
      </c>
      <c r="GD1" s="230">
        <v>185</v>
      </c>
      <c r="GE1" s="230">
        <v>186</v>
      </c>
      <c r="GF1" s="230">
        <v>187</v>
      </c>
      <c r="GG1" s="230">
        <v>188</v>
      </c>
      <c r="GH1" s="230">
        <v>189</v>
      </c>
      <c r="GI1" s="230">
        <v>190</v>
      </c>
      <c r="GJ1" s="230">
        <v>191</v>
      </c>
      <c r="GK1" s="230">
        <v>192</v>
      </c>
      <c r="GL1" s="230">
        <v>193</v>
      </c>
      <c r="GM1" s="230">
        <v>194</v>
      </c>
      <c r="GN1" s="230">
        <v>195</v>
      </c>
      <c r="GO1" s="230">
        <v>196</v>
      </c>
      <c r="GP1" s="230">
        <v>197</v>
      </c>
      <c r="GQ1" s="230">
        <v>198</v>
      </c>
      <c r="GR1" s="230">
        <v>199</v>
      </c>
      <c r="GS1" s="230">
        <v>200</v>
      </c>
      <c r="GT1" s="230">
        <v>201</v>
      </c>
      <c r="GU1" s="230">
        <v>202</v>
      </c>
      <c r="GV1" s="230">
        <v>203</v>
      </c>
      <c r="GW1" s="230">
        <v>204</v>
      </c>
      <c r="GX1" s="230">
        <v>205</v>
      </c>
      <c r="GY1" s="230">
        <v>206</v>
      </c>
      <c r="GZ1" s="230">
        <v>207</v>
      </c>
      <c r="HA1" s="230">
        <v>208</v>
      </c>
      <c r="HB1" s="230">
        <v>209</v>
      </c>
      <c r="HC1" s="230">
        <v>210</v>
      </c>
      <c r="HD1" s="230">
        <v>211</v>
      </c>
      <c r="HE1" s="230">
        <v>212</v>
      </c>
      <c r="HF1" s="230">
        <v>213</v>
      </c>
      <c r="HG1" s="230">
        <v>214</v>
      </c>
      <c r="HH1" s="230">
        <v>215</v>
      </c>
      <c r="HI1" s="230">
        <v>216</v>
      </c>
      <c r="HJ1" s="230">
        <v>217</v>
      </c>
      <c r="HK1" s="230">
        <v>218</v>
      </c>
      <c r="HL1" s="230">
        <v>219</v>
      </c>
      <c r="HM1" s="230">
        <v>220</v>
      </c>
      <c r="HN1" s="230">
        <v>221</v>
      </c>
      <c r="HO1" s="230">
        <v>222</v>
      </c>
      <c r="HP1" s="230">
        <v>223</v>
      </c>
      <c r="HQ1" s="230">
        <v>224</v>
      </c>
      <c r="HR1" s="230">
        <v>225</v>
      </c>
      <c r="HS1" s="230">
        <v>226</v>
      </c>
      <c r="HT1" s="230">
        <v>227</v>
      </c>
      <c r="HU1" s="230">
        <v>228</v>
      </c>
      <c r="HV1" s="230">
        <v>229</v>
      </c>
      <c r="HW1" s="230">
        <v>230</v>
      </c>
      <c r="HX1" s="230">
        <v>231</v>
      </c>
      <c r="HY1" s="230">
        <v>232</v>
      </c>
      <c r="HZ1" s="230">
        <v>233</v>
      </c>
      <c r="IA1" s="230">
        <v>234</v>
      </c>
      <c r="IB1" s="230">
        <v>235</v>
      </c>
      <c r="IC1" s="230">
        <v>236</v>
      </c>
      <c r="ID1" s="230">
        <v>237</v>
      </c>
      <c r="IE1" s="230">
        <v>238</v>
      </c>
      <c r="IF1" s="230">
        <v>239</v>
      </c>
      <c r="IG1" s="230">
        <v>240</v>
      </c>
      <c r="IH1" s="230">
        <v>241</v>
      </c>
      <c r="II1" s="230">
        <v>242</v>
      </c>
      <c r="IJ1" s="230">
        <v>243</v>
      </c>
      <c r="IK1" s="230">
        <v>244</v>
      </c>
      <c r="IL1" s="230">
        <v>245</v>
      </c>
      <c r="IM1" s="230">
        <v>246</v>
      </c>
      <c r="IN1" s="230">
        <v>247</v>
      </c>
      <c r="IO1" s="230">
        <v>248</v>
      </c>
      <c r="IP1" s="230">
        <v>249</v>
      </c>
      <c r="IQ1" s="230">
        <v>250</v>
      </c>
      <c r="IR1" s="230">
        <v>251</v>
      </c>
      <c r="IS1" s="230">
        <v>252</v>
      </c>
      <c r="IT1" s="230">
        <v>253</v>
      </c>
      <c r="IV1" s="959" t="s">
        <v>508</v>
      </c>
      <c r="IW1" s="960"/>
      <c r="IX1" s="961"/>
      <c r="IY1" s="962"/>
      <c r="IZ1" s="962"/>
      <c r="JA1" s="962"/>
      <c r="JB1" s="962"/>
      <c r="JC1" s="962"/>
      <c r="JD1" s="962"/>
      <c r="JU1" s="963" t="s">
        <v>509</v>
      </c>
      <c r="JX1" s="964"/>
      <c r="JY1" s="965"/>
      <c r="JZ1" s="965"/>
      <c r="KA1" s="966"/>
      <c r="KB1" s="966"/>
      <c r="KC1" s="967" t="s">
        <v>510</v>
      </c>
      <c r="KD1" s="968">
        <v>3</v>
      </c>
      <c r="KE1" s="967" t="s">
        <v>511</v>
      </c>
      <c r="KF1" s="964">
        <v>3</v>
      </c>
      <c r="KG1" s="969" t="s">
        <v>512</v>
      </c>
      <c r="KH1" s="970"/>
      <c r="KI1" s="964"/>
      <c r="KJ1" s="964"/>
      <c r="KK1" s="964"/>
      <c r="KL1" s="970"/>
      <c r="KM1" s="964"/>
      <c r="KN1" s="967" t="s">
        <v>510</v>
      </c>
      <c r="KO1" s="968">
        <v>3</v>
      </c>
      <c r="KP1" s="967" t="s">
        <v>511</v>
      </c>
      <c r="KQ1" s="964">
        <v>3</v>
      </c>
      <c r="KR1" s="964"/>
      <c r="KS1" s="970"/>
      <c r="KT1" s="964"/>
      <c r="KU1" s="964"/>
      <c r="KV1" s="964"/>
      <c r="KW1" s="970"/>
      <c r="KX1" s="964"/>
      <c r="KY1" s="964"/>
      <c r="KZ1" s="966"/>
      <c r="LA1" s="966"/>
      <c r="LB1" s="966"/>
      <c r="LC1" s="966"/>
      <c r="LD1" s="966"/>
      <c r="LE1" s="966"/>
      <c r="LF1" s="966"/>
      <c r="LG1" s="966"/>
      <c r="LH1" s="966"/>
      <c r="LI1" s="967" t="s">
        <v>513</v>
      </c>
      <c r="LJ1" s="966">
        <v>0</v>
      </c>
      <c r="LK1" s="971" t="s">
        <v>514</v>
      </c>
      <c r="LL1" s="959"/>
      <c r="LM1" s="960"/>
      <c r="LN1" s="961"/>
      <c r="LO1" s="962"/>
      <c r="LP1" s="962"/>
      <c r="LQ1" s="962"/>
      <c r="LR1" s="962"/>
      <c r="LS1" s="962"/>
      <c r="LT1" s="962"/>
    </row>
    <row r="2" spans="1:332" ht="18.75" customHeight="1" x14ac:dyDescent="0.15">
      <c r="C2" s="243" t="s">
        <v>515</v>
      </c>
      <c r="D2" s="808" t="s">
        <v>5188</v>
      </c>
      <c r="E2" s="244"/>
      <c r="F2" s="238"/>
      <c r="G2" s="245" t="s">
        <v>483</v>
      </c>
      <c r="H2" s="246"/>
      <c r="I2" s="246"/>
      <c r="J2" s="246"/>
      <c r="K2" s="246"/>
      <c r="L2" s="246"/>
      <c r="M2" s="246"/>
      <c r="N2" s="246"/>
      <c r="O2" s="246"/>
      <c r="P2" s="246"/>
      <c r="Q2" s="246"/>
      <c r="R2" s="246"/>
      <c r="S2" s="246"/>
      <c r="T2" s="246"/>
      <c r="U2" s="974"/>
      <c r="V2" s="246"/>
      <c r="W2" s="246"/>
      <c r="X2" s="246"/>
      <c r="Y2" s="246"/>
      <c r="Z2" s="246"/>
      <c r="AA2" s="246"/>
      <c r="AB2" s="246"/>
      <c r="AC2" s="246"/>
      <c r="AD2" s="246"/>
      <c r="AE2" s="246"/>
      <c r="AF2" s="246"/>
      <c r="AG2" s="246"/>
      <c r="AH2" s="246"/>
      <c r="AI2" s="246"/>
      <c r="AJ2" s="247"/>
      <c r="AK2" s="245" t="s">
        <v>516</v>
      </c>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5"/>
      <c r="CA2" s="246"/>
      <c r="CB2" s="246"/>
      <c r="CC2" s="246"/>
      <c r="CD2" s="246"/>
      <c r="CE2" s="246"/>
      <c r="CF2" s="246"/>
      <c r="CG2" s="246"/>
      <c r="CH2" s="246"/>
      <c r="CI2" s="246"/>
      <c r="CJ2" s="246"/>
      <c r="CK2" s="246"/>
      <c r="CL2" s="246"/>
      <c r="CM2" s="246"/>
      <c r="CN2" s="246"/>
      <c r="CO2" s="246"/>
      <c r="CP2" s="246"/>
      <c r="CQ2" s="246"/>
      <c r="CR2" s="246"/>
      <c r="CS2" s="246"/>
      <c r="CT2" s="246"/>
      <c r="CU2" s="246"/>
      <c r="CV2" s="246"/>
      <c r="CW2" s="246"/>
      <c r="CX2" s="246"/>
      <c r="CY2" s="246"/>
      <c r="CZ2" s="246"/>
      <c r="DA2" s="246"/>
      <c r="DB2" s="246"/>
      <c r="DC2" s="246"/>
      <c r="DD2" s="246"/>
      <c r="DE2" s="246"/>
      <c r="DF2" s="246"/>
      <c r="DG2" s="246"/>
      <c r="DH2" s="246"/>
      <c r="DI2" s="246"/>
      <c r="DJ2" s="246"/>
      <c r="DK2" s="246"/>
      <c r="DL2" s="246"/>
      <c r="DM2" s="246"/>
      <c r="DN2" s="246"/>
      <c r="DO2" s="248" t="s">
        <v>517</v>
      </c>
      <c r="DP2" s="246"/>
      <c r="DQ2" s="246"/>
      <c r="DR2" s="246"/>
      <c r="DS2" s="246"/>
      <c r="DT2" s="246"/>
      <c r="DU2" s="246"/>
      <c r="DV2" s="246"/>
      <c r="DW2" s="246"/>
      <c r="DX2" s="246"/>
      <c r="DY2" s="246"/>
      <c r="DZ2" s="246"/>
      <c r="EA2" s="246"/>
      <c r="EB2" s="246"/>
      <c r="EC2" s="246"/>
      <c r="ED2" s="246"/>
      <c r="EE2" s="248" t="s">
        <v>518</v>
      </c>
      <c r="EF2" s="246"/>
      <c r="EG2" s="246"/>
      <c r="EH2" s="246"/>
      <c r="EI2" s="246"/>
      <c r="EJ2" s="246"/>
      <c r="EK2" s="246"/>
      <c r="EL2" s="246"/>
      <c r="EM2" s="246"/>
      <c r="EN2" s="246"/>
      <c r="EO2" s="246"/>
      <c r="EP2" s="246"/>
      <c r="EQ2" s="246"/>
      <c r="ER2" s="246"/>
      <c r="ES2" s="246"/>
      <c r="ET2" s="246"/>
      <c r="EU2" s="246"/>
      <c r="EV2" s="246"/>
      <c r="EW2" s="246"/>
      <c r="EX2" s="246"/>
      <c r="EY2" s="246"/>
      <c r="EZ2" s="246"/>
      <c r="FA2" s="246"/>
      <c r="FB2" s="246"/>
      <c r="FC2" s="246"/>
      <c r="FD2" s="245" t="s">
        <v>519</v>
      </c>
      <c r="FE2" s="246"/>
      <c r="FF2" s="246"/>
      <c r="FG2" s="246"/>
      <c r="FH2" s="246"/>
      <c r="FI2" s="246"/>
      <c r="FJ2" s="246"/>
      <c r="FK2" s="246"/>
      <c r="FL2" s="248" t="s">
        <v>520</v>
      </c>
      <c r="FM2" s="246"/>
      <c r="FN2" s="246"/>
      <c r="FO2" s="246"/>
      <c r="FP2" s="246"/>
      <c r="FQ2" s="246"/>
      <c r="FR2" s="246"/>
      <c r="FS2" s="246"/>
      <c r="FT2" s="246"/>
      <c r="FU2" s="246"/>
      <c r="FV2" s="246"/>
      <c r="FW2" s="246"/>
      <c r="FX2" s="246"/>
      <c r="FY2" s="246"/>
      <c r="FZ2" s="246"/>
      <c r="GA2" s="246"/>
      <c r="GB2" s="246"/>
      <c r="GC2" s="246"/>
      <c r="GD2" s="246"/>
      <c r="GE2" s="246"/>
      <c r="GF2" s="246"/>
      <c r="GG2" s="246"/>
      <c r="GH2" s="246"/>
      <c r="GI2" s="246"/>
      <c r="GJ2" s="246"/>
      <c r="GK2" s="246"/>
      <c r="GL2" s="246"/>
      <c r="GM2" s="246"/>
      <c r="GN2" s="246"/>
      <c r="GO2" s="246"/>
      <c r="GP2" s="246"/>
      <c r="GQ2" s="246"/>
      <c r="GR2" s="246"/>
      <c r="GS2" s="246"/>
      <c r="GT2" s="246"/>
      <c r="GU2" s="246"/>
      <c r="GV2" s="246"/>
      <c r="GW2" s="246"/>
      <c r="GX2" s="246"/>
      <c r="GY2" s="246"/>
      <c r="GZ2" s="246"/>
      <c r="HA2" s="246"/>
      <c r="HB2" s="246"/>
      <c r="HC2" s="246"/>
      <c r="HD2" s="246"/>
      <c r="HE2" s="246"/>
      <c r="HF2" s="246"/>
      <c r="HG2" s="246"/>
      <c r="HH2" s="246"/>
      <c r="HI2" s="246"/>
      <c r="HJ2" s="246"/>
      <c r="HK2" s="246"/>
      <c r="HL2" s="246"/>
      <c r="HM2" s="246"/>
      <c r="HN2" s="245" t="s">
        <v>521</v>
      </c>
      <c r="HO2" s="246"/>
      <c r="HP2" s="246"/>
      <c r="HQ2" s="246"/>
      <c r="HR2" s="246"/>
      <c r="HS2" s="246"/>
      <c r="HT2" s="246"/>
      <c r="HU2" s="246"/>
      <c r="HV2" s="248" t="s">
        <v>522</v>
      </c>
      <c r="HW2" s="246"/>
      <c r="HX2" s="246"/>
      <c r="HY2" s="246"/>
      <c r="HZ2" s="246"/>
      <c r="IA2" s="246"/>
      <c r="IB2" s="246"/>
      <c r="IC2" s="246"/>
      <c r="ID2" s="246"/>
      <c r="IE2" s="249"/>
      <c r="IF2" s="740"/>
      <c r="IG2" s="740"/>
      <c r="IH2" s="740"/>
      <c r="II2" s="740"/>
      <c r="IJ2" s="740"/>
      <c r="IK2" s="740"/>
      <c r="IL2" s="740"/>
      <c r="IM2" s="740"/>
      <c r="IN2" s="740"/>
      <c r="IO2" s="740"/>
      <c r="IP2" s="740"/>
      <c r="IQ2" s="740"/>
      <c r="IR2" s="740"/>
      <c r="IS2" s="740"/>
      <c r="IT2" s="740"/>
      <c r="IV2" s="250" t="s">
        <v>523</v>
      </c>
      <c r="IW2" s="246"/>
      <c r="IX2" s="246"/>
      <c r="IY2" s="246"/>
      <c r="IZ2" s="246"/>
      <c r="JA2" s="246"/>
      <c r="JB2" s="246"/>
      <c r="JC2" s="246"/>
      <c r="JD2" s="246"/>
      <c r="JE2" s="246"/>
      <c r="JF2" s="246"/>
      <c r="JG2" s="249"/>
      <c r="JH2" s="250" t="s">
        <v>524</v>
      </c>
      <c r="JI2" s="246"/>
      <c r="JJ2" s="246"/>
      <c r="JK2" s="246"/>
      <c r="JL2" s="246"/>
      <c r="JM2" s="246"/>
      <c r="JN2" s="246"/>
      <c r="JO2" s="246"/>
      <c r="JP2" s="246"/>
      <c r="JQ2" s="246"/>
      <c r="JR2" s="246"/>
      <c r="JS2" s="249"/>
      <c r="JV2" s="251" t="str">
        <f>"("&amp;MONTH(データ取得日)&amp;"/"&amp;DAY(データ取得日)&amp;"時点暫定版)"</f>
        <v>(11/8時点暫定版)</v>
      </c>
      <c r="JW2" s="238"/>
      <c r="JX2" s="244"/>
      <c r="JY2" s="252"/>
      <c r="JZ2" s="253"/>
      <c r="KA2" s="228"/>
      <c r="KB2" s="228"/>
      <c r="KC2" s="1963" t="s">
        <v>525</v>
      </c>
      <c r="KD2" s="254" t="s">
        <v>526</v>
      </c>
      <c r="KE2" s="255"/>
      <c r="KF2" s="255"/>
      <c r="KG2" s="255"/>
      <c r="KH2" s="255"/>
      <c r="KI2" s="255"/>
      <c r="KJ2" s="255"/>
      <c r="KK2" s="255"/>
      <c r="KL2" s="255"/>
      <c r="KM2" s="255"/>
      <c r="KN2" s="255"/>
      <c r="KO2" s="255"/>
      <c r="KP2" s="255"/>
      <c r="KQ2" s="255"/>
      <c r="KR2" s="255"/>
      <c r="KS2" s="255"/>
      <c r="KT2" s="255"/>
      <c r="KU2" s="255"/>
      <c r="KV2" s="255"/>
      <c r="KW2" s="255"/>
      <c r="KX2" s="255"/>
      <c r="KY2" s="255"/>
      <c r="KZ2" s="1966" t="s">
        <v>527</v>
      </c>
      <c r="LA2" s="1969" t="s">
        <v>528</v>
      </c>
      <c r="LB2" s="254" t="s">
        <v>529</v>
      </c>
      <c r="LC2" s="254"/>
      <c r="LD2" s="254"/>
      <c r="LE2" s="254"/>
      <c r="LF2" s="254"/>
      <c r="LG2" s="254"/>
      <c r="LH2" s="254"/>
      <c r="LI2" s="254"/>
      <c r="LJ2" s="1953" t="s">
        <v>530</v>
      </c>
      <c r="LK2" s="1953" t="s">
        <v>531</v>
      </c>
    </row>
    <row r="3" spans="1:332" ht="28.5" customHeight="1" x14ac:dyDescent="0.15">
      <c r="A3" s="238"/>
      <c r="C3" s="238"/>
      <c r="D3" s="256" t="str">
        <f>"掲載事業者数："&amp;COUNTA(C:C)-COUNTA(C1:C13)</f>
        <v>掲載事業者数：301</v>
      </c>
      <c r="E3" s="244"/>
      <c r="F3" s="238"/>
      <c r="G3" s="245" t="s">
        <v>532</v>
      </c>
      <c r="H3" s="257"/>
      <c r="I3" s="257"/>
      <c r="J3" s="257"/>
      <c r="K3" s="257"/>
      <c r="L3" s="245" t="s">
        <v>533</v>
      </c>
      <c r="M3" s="257"/>
      <c r="N3" s="257"/>
      <c r="O3" s="257"/>
      <c r="P3" s="257"/>
      <c r="Q3" s="257"/>
      <c r="R3" s="257"/>
      <c r="S3" s="257"/>
      <c r="T3" s="257"/>
      <c r="U3" s="975"/>
      <c r="V3" s="258"/>
      <c r="W3" s="258"/>
      <c r="X3" s="258"/>
      <c r="Y3" s="258"/>
      <c r="Z3" s="259" t="s">
        <v>534</v>
      </c>
      <c r="AA3" s="260"/>
      <c r="AB3" s="260"/>
      <c r="AC3" s="245" t="s">
        <v>535</v>
      </c>
      <c r="AD3" s="257"/>
      <c r="AE3" s="257"/>
      <c r="AF3" s="257"/>
      <c r="AG3" s="257"/>
      <c r="AH3" s="257"/>
      <c r="AI3" s="257"/>
      <c r="AJ3" s="261"/>
      <c r="AK3" s="257" t="s">
        <v>245</v>
      </c>
      <c r="AL3" s="258"/>
      <c r="AM3" s="258"/>
      <c r="AN3" s="262"/>
      <c r="AO3" s="257"/>
      <c r="AP3" s="257"/>
      <c r="AQ3" s="258"/>
      <c r="AR3" s="263"/>
      <c r="AS3" s="258"/>
      <c r="AT3" s="263"/>
      <c r="AU3" s="262"/>
      <c r="AV3" s="257"/>
      <c r="AW3" s="262"/>
      <c r="AX3" s="257"/>
      <c r="AY3" s="258"/>
      <c r="AZ3" s="263"/>
      <c r="BA3" s="258"/>
      <c r="BB3" s="263"/>
      <c r="BC3" s="262"/>
      <c r="BD3" s="257"/>
      <c r="BE3" s="262"/>
      <c r="BF3" s="257"/>
      <c r="BG3" s="258"/>
      <c r="BH3" s="263"/>
      <c r="BI3" s="258"/>
      <c r="BJ3" s="263"/>
      <c r="BK3" s="262"/>
      <c r="BL3" s="257"/>
      <c r="BM3" s="262"/>
      <c r="BN3" s="257"/>
      <c r="BO3" s="258"/>
      <c r="BP3" s="263"/>
      <c r="BQ3" s="258"/>
      <c r="BR3" s="263"/>
      <c r="BS3" s="262"/>
      <c r="BT3" s="257"/>
      <c r="BU3" s="262"/>
      <c r="BV3" s="264"/>
      <c r="BW3" s="264"/>
      <c r="BX3" s="264"/>
      <c r="BY3" s="264"/>
      <c r="BZ3" s="245" t="s">
        <v>536</v>
      </c>
      <c r="CA3" s="258"/>
      <c r="CB3" s="258"/>
      <c r="CC3" s="262"/>
      <c r="CD3" s="257"/>
      <c r="CE3" s="257"/>
      <c r="CF3" s="258"/>
      <c r="CG3" s="263"/>
      <c r="CH3" s="258"/>
      <c r="CI3" s="263"/>
      <c r="CJ3" s="262"/>
      <c r="CK3" s="257"/>
      <c r="CL3" s="262"/>
      <c r="CM3" s="257"/>
      <c r="CN3" s="258"/>
      <c r="CO3" s="263"/>
      <c r="CP3" s="258"/>
      <c r="CQ3" s="263"/>
      <c r="CR3" s="262"/>
      <c r="CS3" s="257"/>
      <c r="CT3" s="262"/>
      <c r="CU3" s="257"/>
      <c r="CV3" s="258"/>
      <c r="CW3" s="263"/>
      <c r="CX3" s="258"/>
      <c r="CY3" s="263"/>
      <c r="CZ3" s="262"/>
      <c r="DA3" s="257"/>
      <c r="DB3" s="262"/>
      <c r="DC3" s="257"/>
      <c r="DD3" s="258"/>
      <c r="DE3" s="263"/>
      <c r="DF3" s="258"/>
      <c r="DG3" s="263"/>
      <c r="DH3" s="262"/>
      <c r="DI3" s="257"/>
      <c r="DJ3" s="262"/>
      <c r="DK3" s="264"/>
      <c r="DL3" s="264"/>
      <c r="DM3" s="264"/>
      <c r="DN3" s="264"/>
      <c r="DO3" s="245" t="s">
        <v>537</v>
      </c>
      <c r="DP3" s="258"/>
      <c r="DQ3" s="257"/>
      <c r="DR3" s="257"/>
      <c r="DS3" s="258"/>
      <c r="DT3" s="257"/>
      <c r="DU3" s="257"/>
      <c r="DV3" s="258"/>
      <c r="DW3" s="257"/>
      <c r="DX3" s="257"/>
      <c r="DY3" s="258"/>
      <c r="DZ3" s="257"/>
      <c r="EA3" s="257"/>
      <c r="EB3" s="258"/>
      <c r="EC3" s="257"/>
      <c r="ED3" s="258"/>
      <c r="EE3" s="245" t="s">
        <v>538</v>
      </c>
      <c r="EF3" s="257"/>
      <c r="EG3" s="257"/>
      <c r="EH3" s="258"/>
      <c r="EI3" s="257"/>
      <c r="EJ3" s="257"/>
      <c r="EK3" s="257"/>
      <c r="EL3" s="257"/>
      <c r="EM3" s="258"/>
      <c r="EN3" s="257"/>
      <c r="EO3" s="257"/>
      <c r="EP3" s="257"/>
      <c r="EQ3" s="257"/>
      <c r="ER3" s="258"/>
      <c r="ES3" s="257"/>
      <c r="ET3" s="257"/>
      <c r="EU3" s="257"/>
      <c r="EV3" s="257"/>
      <c r="EW3" s="258"/>
      <c r="EX3" s="257"/>
      <c r="EY3" s="257"/>
      <c r="EZ3" s="257"/>
      <c r="FA3" s="257"/>
      <c r="FB3" s="258"/>
      <c r="FC3" s="257"/>
      <c r="FD3" s="265" t="s">
        <v>539</v>
      </c>
      <c r="FE3" s="258"/>
      <c r="FF3" s="258"/>
      <c r="FG3" s="258"/>
      <c r="FH3" s="258"/>
      <c r="FI3" s="258"/>
      <c r="FJ3" s="258"/>
      <c r="FK3" s="258"/>
      <c r="FL3" s="245" t="s">
        <v>540</v>
      </c>
      <c r="FM3" s="257"/>
      <c r="FN3" s="257"/>
      <c r="FO3" s="257"/>
      <c r="FP3" s="257"/>
      <c r="FQ3" s="257"/>
      <c r="FR3" s="257"/>
      <c r="FS3" s="257"/>
      <c r="FT3" s="257"/>
      <c r="FU3" s="257"/>
      <c r="FV3" s="257"/>
      <c r="FW3" s="257"/>
      <c r="FX3" s="257"/>
      <c r="FY3" s="257"/>
      <c r="FZ3" s="257"/>
      <c r="GA3" s="257"/>
      <c r="GB3" s="257"/>
      <c r="GC3" s="257"/>
      <c r="GD3" s="257"/>
      <c r="GE3" s="257"/>
      <c r="GF3" s="257"/>
      <c r="GG3" s="257"/>
      <c r="GH3" s="257"/>
      <c r="GI3" s="257"/>
      <c r="GJ3" s="257"/>
      <c r="GK3" s="257"/>
      <c r="GL3" s="257"/>
      <c r="GM3" s="257"/>
      <c r="GN3" s="257"/>
      <c r="GO3" s="257"/>
      <c r="GP3" s="257"/>
      <c r="GQ3" s="257"/>
      <c r="GR3" s="257"/>
      <c r="GS3" s="257"/>
      <c r="GT3" s="257"/>
      <c r="GU3" s="257"/>
      <c r="GV3" s="257"/>
      <c r="GW3" s="257"/>
      <c r="GX3" s="257"/>
      <c r="GY3" s="245" t="s">
        <v>541</v>
      </c>
      <c r="GZ3" s="257"/>
      <c r="HA3" s="257"/>
      <c r="HB3" s="257"/>
      <c r="HC3" s="257"/>
      <c r="HD3" s="257"/>
      <c r="HE3" s="257"/>
      <c r="HF3" s="257"/>
      <c r="HG3" s="257"/>
      <c r="HH3" s="257"/>
      <c r="HI3" s="257"/>
      <c r="HJ3" s="257"/>
      <c r="HK3" s="257"/>
      <c r="HL3" s="257"/>
      <c r="HM3" s="257"/>
      <c r="HN3" s="265" t="s">
        <v>542</v>
      </c>
      <c r="HO3" s="257"/>
      <c r="HP3" s="257"/>
      <c r="HQ3" s="257"/>
      <c r="HR3" s="257"/>
      <c r="HS3" s="257"/>
      <c r="HT3" s="257"/>
      <c r="HU3" s="257"/>
      <c r="HV3" s="1956" t="s">
        <v>543</v>
      </c>
      <c r="HW3" s="1957"/>
      <c r="HX3" s="1957"/>
      <c r="HY3" s="1957"/>
      <c r="HZ3" s="1957"/>
      <c r="IA3" s="1957"/>
      <c r="IB3" s="1957"/>
      <c r="IC3" s="1957"/>
      <c r="ID3" s="1958"/>
      <c r="IE3" s="1959" t="s">
        <v>544</v>
      </c>
      <c r="IF3" s="741"/>
      <c r="IG3" s="741"/>
      <c r="IH3" s="741"/>
      <c r="II3" s="741"/>
      <c r="IJ3" s="741"/>
      <c r="IK3" s="741"/>
      <c r="IL3" s="741"/>
      <c r="IM3" s="741"/>
      <c r="IN3" s="741"/>
      <c r="IO3" s="741"/>
      <c r="IP3" s="741"/>
      <c r="IQ3" s="741"/>
      <c r="IR3" s="741"/>
      <c r="IS3" s="741"/>
      <c r="IT3" s="741"/>
      <c r="IV3" s="266" t="s">
        <v>545</v>
      </c>
      <c r="IW3" s="267"/>
      <c r="IX3" s="267"/>
      <c r="IY3" s="267"/>
      <c r="IZ3" s="267"/>
      <c r="JA3" s="267"/>
      <c r="JB3" s="268" t="s">
        <v>546</v>
      </c>
      <c r="JC3" s="267"/>
      <c r="JD3" s="267"/>
      <c r="JE3" s="268"/>
      <c r="JF3" s="267"/>
      <c r="JG3" s="269"/>
      <c r="JH3" s="266" t="s">
        <v>545</v>
      </c>
      <c r="JI3" s="267"/>
      <c r="JJ3" s="267"/>
      <c r="JK3" s="267"/>
      <c r="JL3" s="267"/>
      <c r="JM3" s="267"/>
      <c r="JN3" s="268" t="s">
        <v>546</v>
      </c>
      <c r="JO3" s="267"/>
      <c r="JP3" s="267"/>
      <c r="JQ3" s="268"/>
      <c r="JR3" s="267"/>
      <c r="JS3" s="269"/>
      <c r="JV3" s="270"/>
      <c r="JW3" s="238"/>
      <c r="JX3" s="244"/>
      <c r="JY3" s="271"/>
      <c r="JZ3" s="271"/>
      <c r="KA3" s="228"/>
      <c r="KB3" s="228"/>
      <c r="KC3" s="1964"/>
      <c r="KD3" s="272" t="s">
        <v>547</v>
      </c>
      <c r="KE3" s="273"/>
      <c r="KF3" s="273"/>
      <c r="KG3" s="273"/>
      <c r="KH3" s="273"/>
      <c r="KI3" s="273"/>
      <c r="KJ3" s="273"/>
      <c r="KK3" s="273"/>
      <c r="KL3" s="273"/>
      <c r="KM3" s="273"/>
      <c r="KN3" s="273"/>
      <c r="KO3" s="274" t="s">
        <v>548</v>
      </c>
      <c r="KP3" s="273"/>
      <c r="KQ3" s="273"/>
      <c r="KR3" s="273"/>
      <c r="KS3" s="273"/>
      <c r="KT3" s="273"/>
      <c r="KU3" s="273"/>
      <c r="KV3" s="273"/>
      <c r="KW3" s="273"/>
      <c r="KX3" s="273"/>
      <c r="KY3" s="273"/>
      <c r="KZ3" s="1967"/>
      <c r="LA3" s="1970"/>
      <c r="LB3" s="273" t="s">
        <v>547</v>
      </c>
      <c r="LC3" s="273"/>
      <c r="LD3" s="273"/>
      <c r="LE3" s="273"/>
      <c r="LF3" s="275" t="s">
        <v>549</v>
      </c>
      <c r="LG3" s="273"/>
      <c r="LH3" s="273"/>
      <c r="LI3" s="273"/>
      <c r="LJ3" s="1954"/>
      <c r="LK3" s="1954"/>
    </row>
    <row r="4" spans="1:332" ht="46.5" customHeight="1" x14ac:dyDescent="0.15">
      <c r="B4" s="276" t="s">
        <v>550</v>
      </c>
      <c r="C4" s="277"/>
      <c r="D4" s="277"/>
      <c r="E4" s="278"/>
      <c r="F4" s="277"/>
      <c r="G4" s="279" t="s">
        <v>551</v>
      </c>
      <c r="H4" s="280"/>
      <c r="I4" s="281" t="s">
        <v>552</v>
      </c>
      <c r="J4" s="280"/>
      <c r="K4" s="280"/>
      <c r="L4" s="279" t="s">
        <v>553</v>
      </c>
      <c r="M4" s="280"/>
      <c r="N4" s="282"/>
      <c r="O4" s="283" t="s">
        <v>554</v>
      </c>
      <c r="P4" s="284"/>
      <c r="Q4" s="280" t="s">
        <v>555</v>
      </c>
      <c r="R4" s="280"/>
      <c r="S4" s="280"/>
      <c r="T4" s="282"/>
      <c r="U4" s="976"/>
      <c r="V4" s="285" t="s">
        <v>556</v>
      </c>
      <c r="W4" s="285"/>
      <c r="X4" s="285"/>
      <c r="Y4" s="285"/>
      <c r="Z4" s="279" t="s">
        <v>557</v>
      </c>
      <c r="AA4" s="280"/>
      <c r="AB4" s="1983" t="s">
        <v>558</v>
      </c>
      <c r="AC4" s="279" t="s">
        <v>559</v>
      </c>
      <c r="AD4" s="280"/>
      <c r="AE4" s="286" t="s">
        <v>560</v>
      </c>
      <c r="AF4" s="280"/>
      <c r="AG4" s="280"/>
      <c r="AH4" s="280"/>
      <c r="AI4" s="287" t="s">
        <v>561</v>
      </c>
      <c r="AJ4" s="288"/>
      <c r="AK4" s="289" t="s">
        <v>562</v>
      </c>
      <c r="AL4" s="290"/>
      <c r="AM4" s="290"/>
      <c r="AN4" s="291"/>
      <c r="AO4" s="289"/>
      <c r="AP4" s="292" t="s">
        <v>563</v>
      </c>
      <c r="AQ4" s="290"/>
      <c r="AR4" s="293"/>
      <c r="AS4" s="290"/>
      <c r="AT4" s="293"/>
      <c r="AU4" s="291"/>
      <c r="AV4" s="289"/>
      <c r="AW4" s="294"/>
      <c r="AX4" s="292" t="s">
        <v>564</v>
      </c>
      <c r="AY4" s="290"/>
      <c r="AZ4" s="293"/>
      <c r="BA4" s="290"/>
      <c r="BB4" s="293"/>
      <c r="BC4" s="291"/>
      <c r="BD4" s="289"/>
      <c r="BE4" s="294"/>
      <c r="BF4" s="292" t="s">
        <v>565</v>
      </c>
      <c r="BG4" s="290"/>
      <c r="BH4" s="293"/>
      <c r="BI4" s="290"/>
      <c r="BJ4" s="293"/>
      <c r="BK4" s="291"/>
      <c r="BL4" s="289"/>
      <c r="BM4" s="294"/>
      <c r="BN4" s="292" t="s">
        <v>566</v>
      </c>
      <c r="BO4" s="290"/>
      <c r="BP4" s="293"/>
      <c r="BQ4" s="290"/>
      <c r="BR4" s="293"/>
      <c r="BS4" s="291"/>
      <c r="BT4" s="289"/>
      <c r="BU4" s="291"/>
      <c r="BV4" s="295" t="s">
        <v>567</v>
      </c>
      <c r="BW4" s="295" t="s">
        <v>568</v>
      </c>
      <c r="BX4" s="295" t="s">
        <v>569</v>
      </c>
      <c r="BY4" s="295" t="s">
        <v>570</v>
      </c>
      <c r="BZ4" s="296" t="s">
        <v>562</v>
      </c>
      <c r="CA4" s="290"/>
      <c r="CB4" s="290"/>
      <c r="CC4" s="291"/>
      <c r="CD4" s="289"/>
      <c r="CE4" s="292" t="s">
        <v>563</v>
      </c>
      <c r="CF4" s="290"/>
      <c r="CG4" s="293"/>
      <c r="CH4" s="290"/>
      <c r="CI4" s="293"/>
      <c r="CJ4" s="291"/>
      <c r="CK4" s="289"/>
      <c r="CL4" s="294"/>
      <c r="CM4" s="292" t="s">
        <v>564</v>
      </c>
      <c r="CN4" s="290"/>
      <c r="CO4" s="293"/>
      <c r="CP4" s="290"/>
      <c r="CQ4" s="293"/>
      <c r="CR4" s="291"/>
      <c r="CS4" s="289"/>
      <c r="CT4" s="294"/>
      <c r="CU4" s="292" t="s">
        <v>565</v>
      </c>
      <c r="CV4" s="290"/>
      <c r="CW4" s="293"/>
      <c r="CX4" s="290"/>
      <c r="CY4" s="293"/>
      <c r="CZ4" s="291"/>
      <c r="DA4" s="289"/>
      <c r="DB4" s="294"/>
      <c r="DC4" s="292" t="s">
        <v>566</v>
      </c>
      <c r="DD4" s="290"/>
      <c r="DE4" s="293"/>
      <c r="DF4" s="290"/>
      <c r="DG4" s="293"/>
      <c r="DH4" s="291"/>
      <c r="DI4" s="289"/>
      <c r="DJ4" s="291"/>
      <c r="DK4" s="295" t="s">
        <v>567</v>
      </c>
      <c r="DL4" s="295" t="s">
        <v>568</v>
      </c>
      <c r="DM4" s="295" t="s">
        <v>569</v>
      </c>
      <c r="DN4" s="295" t="s">
        <v>570</v>
      </c>
      <c r="DO4" s="297">
        <v>1</v>
      </c>
      <c r="DP4" s="298"/>
      <c r="DQ4" s="299"/>
      <c r="DR4" s="300">
        <v>2</v>
      </c>
      <c r="DS4" s="298"/>
      <c r="DT4" s="299"/>
      <c r="DU4" s="300">
        <v>3</v>
      </c>
      <c r="DV4" s="298"/>
      <c r="DW4" s="299"/>
      <c r="DX4" s="300">
        <v>4</v>
      </c>
      <c r="DY4" s="298"/>
      <c r="DZ4" s="299"/>
      <c r="EA4" s="300">
        <v>5</v>
      </c>
      <c r="EB4" s="298"/>
      <c r="EC4" s="299"/>
      <c r="ED4" s="301" t="s">
        <v>571</v>
      </c>
      <c r="EE4" s="302">
        <v>1</v>
      </c>
      <c r="EF4" s="299"/>
      <c r="EG4" s="299"/>
      <c r="EH4" s="298"/>
      <c r="EI4" s="299"/>
      <c r="EJ4" s="303">
        <v>2</v>
      </c>
      <c r="EK4" s="299"/>
      <c r="EL4" s="299"/>
      <c r="EM4" s="298"/>
      <c r="EN4" s="299"/>
      <c r="EO4" s="303">
        <v>3</v>
      </c>
      <c r="EP4" s="299"/>
      <c r="EQ4" s="299"/>
      <c r="ER4" s="298"/>
      <c r="ES4" s="299"/>
      <c r="ET4" s="303">
        <v>4</v>
      </c>
      <c r="EU4" s="299"/>
      <c r="EV4" s="299"/>
      <c r="EW4" s="298"/>
      <c r="EX4" s="299"/>
      <c r="EY4" s="303">
        <v>5</v>
      </c>
      <c r="EZ4" s="299"/>
      <c r="FA4" s="299"/>
      <c r="FB4" s="298"/>
      <c r="FC4" s="299"/>
      <c r="FD4" s="304" t="s">
        <v>572</v>
      </c>
      <c r="FE4" s="285"/>
      <c r="FF4" s="305" t="s">
        <v>573</v>
      </c>
      <c r="FG4" s="306"/>
      <c r="FH4" s="305" t="s">
        <v>574</v>
      </c>
      <c r="FI4" s="306"/>
      <c r="FJ4" s="307" t="s">
        <v>571</v>
      </c>
      <c r="FK4" s="285"/>
      <c r="FL4" s="308" t="s">
        <v>575</v>
      </c>
      <c r="FM4" s="309"/>
      <c r="FN4" s="309"/>
      <c r="FO4" s="310" t="s">
        <v>576</v>
      </c>
      <c r="FP4" s="309"/>
      <c r="FQ4" s="309"/>
      <c r="FR4" s="310" t="s">
        <v>577</v>
      </c>
      <c r="FS4" s="309"/>
      <c r="FT4" s="309"/>
      <c r="FU4" s="310" t="s">
        <v>578</v>
      </c>
      <c r="FV4" s="309"/>
      <c r="FW4" s="309"/>
      <c r="FX4" s="310" t="s">
        <v>579</v>
      </c>
      <c r="FY4" s="309"/>
      <c r="FZ4" s="309"/>
      <c r="GA4" s="310" t="s">
        <v>580</v>
      </c>
      <c r="GB4" s="309"/>
      <c r="GC4" s="309"/>
      <c r="GD4" s="310" t="s">
        <v>581</v>
      </c>
      <c r="GE4" s="309"/>
      <c r="GF4" s="309"/>
      <c r="GG4" s="310" t="s">
        <v>582</v>
      </c>
      <c r="GH4" s="309"/>
      <c r="GI4" s="309"/>
      <c r="GJ4" s="310" t="s">
        <v>583</v>
      </c>
      <c r="GK4" s="309"/>
      <c r="GL4" s="309"/>
      <c r="GM4" s="310" t="s">
        <v>584</v>
      </c>
      <c r="GN4" s="309"/>
      <c r="GO4" s="309"/>
      <c r="GP4" s="310" t="s">
        <v>585</v>
      </c>
      <c r="GQ4" s="309"/>
      <c r="GR4" s="309"/>
      <c r="GS4" s="310" t="s">
        <v>586</v>
      </c>
      <c r="GT4" s="309"/>
      <c r="GU4" s="309"/>
      <c r="GV4" s="310" t="s">
        <v>587</v>
      </c>
      <c r="GW4" s="309"/>
      <c r="GX4" s="309"/>
      <c r="GY4" s="308" t="s">
        <v>588</v>
      </c>
      <c r="GZ4" s="309"/>
      <c r="HA4" s="309"/>
      <c r="HB4" s="310" t="s">
        <v>589</v>
      </c>
      <c r="HC4" s="309"/>
      <c r="HD4" s="309"/>
      <c r="HE4" s="310" t="s">
        <v>590</v>
      </c>
      <c r="HF4" s="309"/>
      <c r="HG4" s="309"/>
      <c r="HH4" s="310" t="s">
        <v>591</v>
      </c>
      <c r="HI4" s="309"/>
      <c r="HJ4" s="309"/>
      <c r="HK4" s="310" t="s">
        <v>592</v>
      </c>
      <c r="HL4" s="309"/>
      <c r="HM4" s="309"/>
      <c r="HN4" s="311" t="s">
        <v>593</v>
      </c>
      <c r="HO4" s="283"/>
      <c r="HP4" s="283"/>
      <c r="HQ4" s="312" t="s">
        <v>594</v>
      </c>
      <c r="HR4" s="283"/>
      <c r="HS4" s="283"/>
      <c r="HT4" s="283"/>
      <c r="HU4" s="283"/>
      <c r="HV4" s="1985" t="s">
        <v>407</v>
      </c>
      <c r="HW4" s="1961" t="s">
        <v>595</v>
      </c>
      <c r="HX4" s="1961" t="s">
        <v>408</v>
      </c>
      <c r="HY4" s="1961" t="s">
        <v>409</v>
      </c>
      <c r="HZ4" s="1961" t="s">
        <v>410</v>
      </c>
      <c r="IA4" s="1961" t="s">
        <v>411</v>
      </c>
      <c r="IB4" s="1961" t="s">
        <v>412</v>
      </c>
      <c r="IC4" s="1961" t="s">
        <v>596</v>
      </c>
      <c r="ID4" s="1974" t="s">
        <v>597</v>
      </c>
      <c r="IE4" s="1960"/>
      <c r="IF4" s="741"/>
      <c r="IG4" s="741"/>
      <c r="IH4" s="741"/>
      <c r="II4" s="741"/>
      <c r="IJ4" s="741"/>
      <c r="IK4" s="741"/>
      <c r="IL4" s="741"/>
      <c r="IM4" s="741"/>
      <c r="IN4" s="741"/>
      <c r="IO4" s="741"/>
      <c r="IP4" s="741"/>
      <c r="IQ4" s="741"/>
      <c r="IR4" s="741"/>
      <c r="IS4" s="741"/>
      <c r="IT4" s="741"/>
      <c r="IV4" s="313" t="s">
        <v>598</v>
      </c>
      <c r="IW4" s="314"/>
      <c r="IX4" s="314"/>
      <c r="IY4" s="315" t="s">
        <v>599</v>
      </c>
      <c r="IZ4" s="316"/>
      <c r="JA4" s="316"/>
      <c r="JB4" s="315" t="s">
        <v>546</v>
      </c>
      <c r="JC4" s="316"/>
      <c r="JD4" s="316"/>
      <c r="JE4" s="315" t="s">
        <v>600</v>
      </c>
      <c r="JF4" s="316"/>
      <c r="JG4" s="317"/>
      <c r="JH4" s="313" t="s">
        <v>598</v>
      </c>
      <c r="JI4" s="314"/>
      <c r="JJ4" s="314"/>
      <c r="JK4" s="315" t="s">
        <v>599</v>
      </c>
      <c r="JL4" s="316"/>
      <c r="JM4" s="316"/>
      <c r="JN4" s="315" t="s">
        <v>546</v>
      </c>
      <c r="JO4" s="316"/>
      <c r="JP4" s="316"/>
      <c r="JQ4" s="315" t="s">
        <v>600</v>
      </c>
      <c r="JR4" s="316"/>
      <c r="JS4" s="317"/>
      <c r="JU4" s="276" t="s">
        <v>550</v>
      </c>
      <c r="JV4" s="277"/>
      <c r="JW4" s="277"/>
      <c r="JX4" s="278"/>
      <c r="JY4" s="1976" t="s">
        <v>601</v>
      </c>
      <c r="JZ4" s="1977"/>
      <c r="KA4" s="1978" t="s">
        <v>602</v>
      </c>
      <c r="KB4" s="1979"/>
      <c r="KC4" s="1965"/>
      <c r="KD4" s="1980" t="s">
        <v>603</v>
      </c>
      <c r="KE4" s="1981"/>
      <c r="KF4" s="1981"/>
      <c r="KG4" s="1982"/>
      <c r="KH4" s="1987" t="s">
        <v>604</v>
      </c>
      <c r="KI4" s="1981"/>
      <c r="KJ4" s="1981"/>
      <c r="KK4" s="1982"/>
      <c r="KL4" s="1987" t="s">
        <v>605</v>
      </c>
      <c r="KM4" s="1981"/>
      <c r="KN4" s="1982"/>
      <c r="KO4" s="1987" t="s">
        <v>603</v>
      </c>
      <c r="KP4" s="1981"/>
      <c r="KQ4" s="1981"/>
      <c r="KR4" s="1982"/>
      <c r="KS4" s="1987" t="s">
        <v>604</v>
      </c>
      <c r="KT4" s="1981"/>
      <c r="KU4" s="1981"/>
      <c r="KV4" s="1982"/>
      <c r="KW4" s="1987" t="s">
        <v>605</v>
      </c>
      <c r="KX4" s="1981"/>
      <c r="KY4" s="1982"/>
      <c r="KZ4" s="1968"/>
      <c r="LA4" s="1971"/>
      <c r="LB4" s="1990" t="s">
        <v>606</v>
      </c>
      <c r="LC4" s="1992" t="s">
        <v>607</v>
      </c>
      <c r="LD4" s="1972" t="s">
        <v>608</v>
      </c>
      <c r="LE4" s="1994" t="s">
        <v>609</v>
      </c>
      <c r="LF4" s="1990" t="s">
        <v>606</v>
      </c>
      <c r="LG4" s="1992" t="s">
        <v>607</v>
      </c>
      <c r="LH4" s="1972" t="s">
        <v>608</v>
      </c>
      <c r="LI4" s="1988" t="s">
        <v>609</v>
      </c>
      <c r="LJ4" s="1955"/>
      <c r="LK4" s="1955"/>
    </row>
    <row r="5" spans="1:332" ht="67.150000000000006" customHeight="1" x14ac:dyDescent="0.15">
      <c r="A5" s="318"/>
      <c r="B5" s="319" t="s">
        <v>610</v>
      </c>
      <c r="C5" s="320" t="s">
        <v>611</v>
      </c>
      <c r="D5" s="321" t="s">
        <v>612</v>
      </c>
      <c r="E5" s="320" t="s">
        <v>613</v>
      </c>
      <c r="F5" s="322" t="s">
        <v>614</v>
      </c>
      <c r="G5" s="323" t="s">
        <v>615</v>
      </c>
      <c r="H5" s="320" t="s">
        <v>616</v>
      </c>
      <c r="I5" s="324" t="s">
        <v>132</v>
      </c>
      <c r="J5" s="325" t="s">
        <v>617</v>
      </c>
      <c r="K5" s="326" t="s">
        <v>618</v>
      </c>
      <c r="L5" s="327" t="s">
        <v>619</v>
      </c>
      <c r="M5" s="328" t="s">
        <v>620</v>
      </c>
      <c r="N5" s="329" t="s">
        <v>621</v>
      </c>
      <c r="O5" s="330" t="s">
        <v>622</v>
      </c>
      <c r="P5" s="331" t="s">
        <v>623</v>
      </c>
      <c r="Q5" s="332" t="s">
        <v>624</v>
      </c>
      <c r="R5" s="333" t="s">
        <v>625</v>
      </c>
      <c r="S5" s="333" t="s">
        <v>626</v>
      </c>
      <c r="T5" s="334" t="s">
        <v>627</v>
      </c>
      <c r="U5" s="977" t="s">
        <v>3876</v>
      </c>
      <c r="V5" s="335" t="s">
        <v>628</v>
      </c>
      <c r="W5" s="336" t="s">
        <v>629</v>
      </c>
      <c r="X5" s="337" t="s">
        <v>630</v>
      </c>
      <c r="Y5" s="338" t="s">
        <v>631</v>
      </c>
      <c r="Z5" s="323" t="s">
        <v>632</v>
      </c>
      <c r="AA5" s="320" t="s">
        <v>633</v>
      </c>
      <c r="AB5" s="1984"/>
      <c r="AC5" s="323" t="s">
        <v>634</v>
      </c>
      <c r="AD5" s="320" t="s">
        <v>635</v>
      </c>
      <c r="AE5" s="339" t="s">
        <v>634</v>
      </c>
      <c r="AF5" s="340" t="s">
        <v>636</v>
      </c>
      <c r="AG5" s="321" t="s">
        <v>637</v>
      </c>
      <c r="AH5" s="341" t="s">
        <v>638</v>
      </c>
      <c r="AI5" s="339" t="s">
        <v>634</v>
      </c>
      <c r="AJ5" s="342" t="s">
        <v>482</v>
      </c>
      <c r="AK5" s="330" t="s">
        <v>639</v>
      </c>
      <c r="AL5" s="343" t="s">
        <v>640</v>
      </c>
      <c r="AM5" s="343" t="s">
        <v>641</v>
      </c>
      <c r="AN5" s="320" t="s">
        <v>642</v>
      </c>
      <c r="AO5" s="344" t="s">
        <v>643</v>
      </c>
      <c r="AP5" s="339" t="s">
        <v>639</v>
      </c>
      <c r="AQ5" s="320" t="s">
        <v>644</v>
      </c>
      <c r="AR5" s="344" t="s">
        <v>645</v>
      </c>
      <c r="AS5" s="320" t="s">
        <v>646</v>
      </c>
      <c r="AT5" s="344" t="s">
        <v>647</v>
      </c>
      <c r="AU5" s="345" t="s">
        <v>642</v>
      </c>
      <c r="AV5" s="346" t="s">
        <v>643</v>
      </c>
      <c r="AW5" s="347" t="s">
        <v>648</v>
      </c>
      <c r="AX5" s="339" t="s">
        <v>639</v>
      </c>
      <c r="AY5" s="320" t="s">
        <v>640</v>
      </c>
      <c r="AZ5" s="344" t="s">
        <v>645</v>
      </c>
      <c r="BA5" s="320" t="s">
        <v>641</v>
      </c>
      <c r="BB5" s="344" t="s">
        <v>647</v>
      </c>
      <c r="BC5" s="345" t="s">
        <v>642</v>
      </c>
      <c r="BD5" s="346" t="s">
        <v>643</v>
      </c>
      <c r="BE5" s="347" t="s">
        <v>648</v>
      </c>
      <c r="BF5" s="339" t="s">
        <v>639</v>
      </c>
      <c r="BG5" s="320" t="s">
        <v>640</v>
      </c>
      <c r="BH5" s="344" t="s">
        <v>645</v>
      </c>
      <c r="BI5" s="320" t="s">
        <v>641</v>
      </c>
      <c r="BJ5" s="344" t="s">
        <v>647</v>
      </c>
      <c r="BK5" s="345" t="s">
        <v>642</v>
      </c>
      <c r="BL5" s="346" t="s">
        <v>643</v>
      </c>
      <c r="BM5" s="347" t="s">
        <v>648</v>
      </c>
      <c r="BN5" s="339" t="s">
        <v>639</v>
      </c>
      <c r="BO5" s="320" t="s">
        <v>640</v>
      </c>
      <c r="BP5" s="344" t="s">
        <v>645</v>
      </c>
      <c r="BQ5" s="320" t="s">
        <v>641</v>
      </c>
      <c r="BR5" s="344" t="s">
        <v>647</v>
      </c>
      <c r="BS5" s="345" t="s">
        <v>642</v>
      </c>
      <c r="BT5" s="346" t="s">
        <v>643</v>
      </c>
      <c r="BU5" s="348" t="s">
        <v>648</v>
      </c>
      <c r="BV5" s="349" t="s">
        <v>649</v>
      </c>
      <c r="BW5" s="350" t="s">
        <v>650</v>
      </c>
      <c r="BX5" s="350" t="s">
        <v>651</v>
      </c>
      <c r="BY5" s="350" t="s">
        <v>652</v>
      </c>
      <c r="BZ5" s="330" t="s">
        <v>639</v>
      </c>
      <c r="CA5" s="343" t="s">
        <v>640</v>
      </c>
      <c r="CB5" s="343" t="s">
        <v>641</v>
      </c>
      <c r="CC5" s="320" t="s">
        <v>642</v>
      </c>
      <c r="CD5" s="344" t="s">
        <v>643</v>
      </c>
      <c r="CE5" s="339" t="s">
        <v>639</v>
      </c>
      <c r="CF5" s="320" t="s">
        <v>640</v>
      </c>
      <c r="CG5" s="344" t="s">
        <v>645</v>
      </c>
      <c r="CH5" s="320" t="s">
        <v>641</v>
      </c>
      <c r="CI5" s="344" t="s">
        <v>647</v>
      </c>
      <c r="CJ5" s="345" t="s">
        <v>642</v>
      </c>
      <c r="CK5" s="346" t="s">
        <v>643</v>
      </c>
      <c r="CL5" s="347" t="s">
        <v>648</v>
      </c>
      <c r="CM5" s="339" t="s">
        <v>639</v>
      </c>
      <c r="CN5" s="320" t="s">
        <v>640</v>
      </c>
      <c r="CO5" s="344" t="s">
        <v>645</v>
      </c>
      <c r="CP5" s="320" t="s">
        <v>641</v>
      </c>
      <c r="CQ5" s="344" t="s">
        <v>647</v>
      </c>
      <c r="CR5" s="345" t="s">
        <v>642</v>
      </c>
      <c r="CS5" s="346" t="s">
        <v>643</v>
      </c>
      <c r="CT5" s="347" t="s">
        <v>648</v>
      </c>
      <c r="CU5" s="339" t="s">
        <v>639</v>
      </c>
      <c r="CV5" s="320" t="s">
        <v>640</v>
      </c>
      <c r="CW5" s="344" t="s">
        <v>645</v>
      </c>
      <c r="CX5" s="320" t="s">
        <v>641</v>
      </c>
      <c r="CY5" s="344" t="s">
        <v>647</v>
      </c>
      <c r="CZ5" s="345" t="s">
        <v>642</v>
      </c>
      <c r="DA5" s="346" t="s">
        <v>643</v>
      </c>
      <c r="DB5" s="347" t="s">
        <v>648</v>
      </c>
      <c r="DC5" s="339" t="s">
        <v>639</v>
      </c>
      <c r="DD5" s="320" t="s">
        <v>640</v>
      </c>
      <c r="DE5" s="344" t="s">
        <v>645</v>
      </c>
      <c r="DF5" s="320" t="s">
        <v>641</v>
      </c>
      <c r="DG5" s="344" t="s">
        <v>647</v>
      </c>
      <c r="DH5" s="345" t="s">
        <v>642</v>
      </c>
      <c r="DI5" s="346" t="s">
        <v>643</v>
      </c>
      <c r="DJ5" s="347" t="s">
        <v>648</v>
      </c>
      <c r="DK5" s="349" t="s">
        <v>649</v>
      </c>
      <c r="DL5" s="350" t="s">
        <v>650</v>
      </c>
      <c r="DM5" s="350" t="s">
        <v>651</v>
      </c>
      <c r="DN5" s="350" t="s">
        <v>652</v>
      </c>
      <c r="DO5" s="324" t="s">
        <v>653</v>
      </c>
      <c r="DP5" s="351" t="s">
        <v>654</v>
      </c>
      <c r="DQ5" s="320" t="s">
        <v>655</v>
      </c>
      <c r="DR5" s="324" t="s">
        <v>653</v>
      </c>
      <c r="DS5" s="351" t="s">
        <v>654</v>
      </c>
      <c r="DT5" s="320" t="s">
        <v>655</v>
      </c>
      <c r="DU5" s="324" t="s">
        <v>653</v>
      </c>
      <c r="DV5" s="351" t="s">
        <v>654</v>
      </c>
      <c r="DW5" s="320" t="s">
        <v>655</v>
      </c>
      <c r="DX5" s="324" t="s">
        <v>653</v>
      </c>
      <c r="DY5" s="351" t="s">
        <v>654</v>
      </c>
      <c r="DZ5" s="320" t="s">
        <v>655</v>
      </c>
      <c r="EA5" s="324" t="s">
        <v>653</v>
      </c>
      <c r="EB5" s="351" t="s">
        <v>654</v>
      </c>
      <c r="EC5" s="320" t="s">
        <v>655</v>
      </c>
      <c r="ED5" s="352" t="s">
        <v>654</v>
      </c>
      <c r="EE5" s="323" t="s">
        <v>656</v>
      </c>
      <c r="EF5" s="321" t="s">
        <v>657</v>
      </c>
      <c r="EG5" s="321" t="s">
        <v>658</v>
      </c>
      <c r="EH5" s="321" t="s">
        <v>659</v>
      </c>
      <c r="EI5" s="320" t="s">
        <v>660</v>
      </c>
      <c r="EJ5" s="339" t="s">
        <v>656</v>
      </c>
      <c r="EK5" s="321" t="s">
        <v>657</v>
      </c>
      <c r="EL5" s="321" t="s">
        <v>658</v>
      </c>
      <c r="EM5" s="321" t="s">
        <v>659</v>
      </c>
      <c r="EN5" s="320" t="s">
        <v>660</v>
      </c>
      <c r="EO5" s="339" t="s">
        <v>656</v>
      </c>
      <c r="EP5" s="321" t="s">
        <v>657</v>
      </c>
      <c r="EQ5" s="321" t="s">
        <v>658</v>
      </c>
      <c r="ER5" s="321" t="s">
        <v>659</v>
      </c>
      <c r="ES5" s="320" t="s">
        <v>660</v>
      </c>
      <c r="ET5" s="339" t="s">
        <v>656</v>
      </c>
      <c r="EU5" s="321" t="s">
        <v>657</v>
      </c>
      <c r="EV5" s="321" t="s">
        <v>658</v>
      </c>
      <c r="EW5" s="321" t="s">
        <v>659</v>
      </c>
      <c r="EX5" s="320" t="s">
        <v>660</v>
      </c>
      <c r="EY5" s="339" t="s">
        <v>656</v>
      </c>
      <c r="EZ5" s="321" t="s">
        <v>657</v>
      </c>
      <c r="FA5" s="321" t="s">
        <v>658</v>
      </c>
      <c r="FB5" s="321" t="s">
        <v>659</v>
      </c>
      <c r="FC5" s="320" t="s">
        <v>660</v>
      </c>
      <c r="FD5" s="323" t="s">
        <v>661</v>
      </c>
      <c r="FE5" s="320" t="s">
        <v>662</v>
      </c>
      <c r="FF5" s="324" t="s">
        <v>661</v>
      </c>
      <c r="FG5" s="320" t="s">
        <v>662</v>
      </c>
      <c r="FH5" s="324" t="s">
        <v>661</v>
      </c>
      <c r="FI5" s="320" t="s">
        <v>662</v>
      </c>
      <c r="FJ5" s="324" t="s">
        <v>661</v>
      </c>
      <c r="FK5" s="320" t="s">
        <v>662</v>
      </c>
      <c r="FL5" s="353" t="s">
        <v>663</v>
      </c>
      <c r="FM5" s="354" t="s">
        <v>664</v>
      </c>
      <c r="FN5" s="355" t="s">
        <v>665</v>
      </c>
      <c r="FO5" s="356" t="s">
        <v>663</v>
      </c>
      <c r="FP5" s="357" t="s">
        <v>664</v>
      </c>
      <c r="FQ5" s="355" t="s">
        <v>665</v>
      </c>
      <c r="FR5" s="356" t="s">
        <v>663</v>
      </c>
      <c r="FS5" s="357" t="s">
        <v>664</v>
      </c>
      <c r="FT5" s="355" t="s">
        <v>665</v>
      </c>
      <c r="FU5" s="356" t="s">
        <v>663</v>
      </c>
      <c r="FV5" s="357" t="s">
        <v>664</v>
      </c>
      <c r="FW5" s="355" t="s">
        <v>665</v>
      </c>
      <c r="FX5" s="356" t="s">
        <v>663</v>
      </c>
      <c r="FY5" s="357" t="s">
        <v>664</v>
      </c>
      <c r="FZ5" s="355" t="s">
        <v>665</v>
      </c>
      <c r="GA5" s="356" t="s">
        <v>663</v>
      </c>
      <c r="GB5" s="357" t="s">
        <v>664</v>
      </c>
      <c r="GC5" s="355" t="s">
        <v>665</v>
      </c>
      <c r="GD5" s="356" t="s">
        <v>663</v>
      </c>
      <c r="GE5" s="357" t="s">
        <v>664</v>
      </c>
      <c r="GF5" s="355" t="s">
        <v>665</v>
      </c>
      <c r="GG5" s="356" t="s">
        <v>663</v>
      </c>
      <c r="GH5" s="357" t="s">
        <v>664</v>
      </c>
      <c r="GI5" s="355" t="s">
        <v>665</v>
      </c>
      <c r="GJ5" s="356" t="s">
        <v>663</v>
      </c>
      <c r="GK5" s="357" t="s">
        <v>664</v>
      </c>
      <c r="GL5" s="355" t="s">
        <v>665</v>
      </c>
      <c r="GM5" s="356" t="s">
        <v>663</v>
      </c>
      <c r="GN5" s="357" t="s">
        <v>664</v>
      </c>
      <c r="GO5" s="355" t="s">
        <v>665</v>
      </c>
      <c r="GP5" s="356" t="s">
        <v>663</v>
      </c>
      <c r="GQ5" s="357" t="s">
        <v>664</v>
      </c>
      <c r="GR5" s="355" t="s">
        <v>665</v>
      </c>
      <c r="GS5" s="356" t="s">
        <v>663</v>
      </c>
      <c r="GT5" s="357" t="s">
        <v>664</v>
      </c>
      <c r="GU5" s="355" t="s">
        <v>665</v>
      </c>
      <c r="GV5" s="356" t="s">
        <v>663</v>
      </c>
      <c r="GW5" s="357" t="s">
        <v>664</v>
      </c>
      <c r="GX5" s="355" t="s">
        <v>665</v>
      </c>
      <c r="GY5" s="353" t="s">
        <v>663</v>
      </c>
      <c r="GZ5" s="354" t="s">
        <v>664</v>
      </c>
      <c r="HA5" s="355" t="s">
        <v>665</v>
      </c>
      <c r="HB5" s="356" t="s">
        <v>663</v>
      </c>
      <c r="HC5" s="357" t="s">
        <v>664</v>
      </c>
      <c r="HD5" s="355" t="s">
        <v>665</v>
      </c>
      <c r="HE5" s="356" t="s">
        <v>663</v>
      </c>
      <c r="HF5" s="357" t="s">
        <v>664</v>
      </c>
      <c r="HG5" s="355" t="s">
        <v>665</v>
      </c>
      <c r="HH5" s="356" t="s">
        <v>663</v>
      </c>
      <c r="HI5" s="357" t="s">
        <v>664</v>
      </c>
      <c r="HJ5" s="355" t="s">
        <v>665</v>
      </c>
      <c r="HK5" s="356" t="s">
        <v>663</v>
      </c>
      <c r="HL5" s="357" t="s">
        <v>664</v>
      </c>
      <c r="HM5" s="355" t="s">
        <v>665</v>
      </c>
      <c r="HN5" s="358" t="s">
        <v>666</v>
      </c>
      <c r="HO5" s="321" t="s">
        <v>667</v>
      </c>
      <c r="HP5" s="341" t="s">
        <v>668</v>
      </c>
      <c r="HQ5" s="324" t="s">
        <v>669</v>
      </c>
      <c r="HR5" s="321" t="s">
        <v>670</v>
      </c>
      <c r="HS5" s="321" t="s">
        <v>671</v>
      </c>
      <c r="HT5" s="321" t="s">
        <v>672</v>
      </c>
      <c r="HU5" s="320" t="s">
        <v>673</v>
      </c>
      <c r="HV5" s="1986"/>
      <c r="HW5" s="1962"/>
      <c r="HX5" s="1962"/>
      <c r="HY5" s="1962"/>
      <c r="HZ5" s="1962"/>
      <c r="IA5" s="1962"/>
      <c r="IB5" s="1962"/>
      <c r="IC5" s="1962"/>
      <c r="ID5" s="1975"/>
      <c r="IE5" s="1960"/>
      <c r="IF5" s="741"/>
      <c r="IG5" s="741"/>
      <c r="IH5" s="741"/>
      <c r="II5" s="741"/>
      <c r="IJ5" s="741"/>
      <c r="IK5" s="741"/>
      <c r="IL5" s="741"/>
      <c r="IM5" s="741"/>
      <c r="IN5" s="741"/>
      <c r="IO5" s="741"/>
      <c r="IP5" s="741"/>
      <c r="IQ5" s="741"/>
      <c r="IR5" s="741"/>
      <c r="IS5" s="741"/>
      <c r="IT5" s="741"/>
      <c r="IV5" s="339" t="s">
        <v>674</v>
      </c>
      <c r="IW5" s="321" t="s">
        <v>675</v>
      </c>
      <c r="IX5" s="359" t="s">
        <v>642</v>
      </c>
      <c r="IY5" s="339" t="s">
        <v>674</v>
      </c>
      <c r="IZ5" s="321" t="s">
        <v>675</v>
      </c>
      <c r="JA5" s="359" t="s">
        <v>642</v>
      </c>
      <c r="JB5" s="339" t="s">
        <v>674</v>
      </c>
      <c r="JC5" s="321" t="s">
        <v>675</v>
      </c>
      <c r="JD5" s="359" t="s">
        <v>642</v>
      </c>
      <c r="JE5" s="339" t="s">
        <v>674</v>
      </c>
      <c r="JF5" s="321" t="s">
        <v>675</v>
      </c>
      <c r="JG5" s="359" t="s">
        <v>642</v>
      </c>
      <c r="JH5" s="339" t="s">
        <v>674</v>
      </c>
      <c r="JI5" s="321" t="s">
        <v>675</v>
      </c>
      <c r="JJ5" s="359" t="s">
        <v>642</v>
      </c>
      <c r="JK5" s="339" t="s">
        <v>674</v>
      </c>
      <c r="JL5" s="321" t="s">
        <v>675</v>
      </c>
      <c r="JM5" s="359" t="s">
        <v>642</v>
      </c>
      <c r="JN5" s="339" t="s">
        <v>674</v>
      </c>
      <c r="JO5" s="321" t="s">
        <v>675</v>
      </c>
      <c r="JP5" s="359" t="s">
        <v>642</v>
      </c>
      <c r="JQ5" s="339" t="s">
        <v>674</v>
      </c>
      <c r="JR5" s="321" t="s">
        <v>675</v>
      </c>
      <c r="JS5" s="359" t="s">
        <v>642</v>
      </c>
      <c r="JU5" s="319" t="s">
        <v>610</v>
      </c>
      <c r="JV5" s="320" t="s">
        <v>611</v>
      </c>
      <c r="JW5" s="321" t="s">
        <v>612</v>
      </c>
      <c r="JX5" s="320" t="s">
        <v>613</v>
      </c>
      <c r="JY5" s="360" t="s">
        <v>676</v>
      </c>
      <c r="JZ5" s="361" t="s">
        <v>677</v>
      </c>
      <c r="KA5" s="362" t="s">
        <v>678</v>
      </c>
      <c r="KB5" s="363" t="s">
        <v>679</v>
      </c>
      <c r="KC5" s="364" t="s">
        <v>668</v>
      </c>
      <c r="KD5" s="330" t="s">
        <v>680</v>
      </c>
      <c r="KE5" s="365" t="s">
        <v>681</v>
      </c>
      <c r="KF5" s="366" t="s">
        <v>682</v>
      </c>
      <c r="KG5" s="367" t="s">
        <v>683</v>
      </c>
      <c r="KH5" s="330" t="s">
        <v>680</v>
      </c>
      <c r="KI5" s="365" t="s">
        <v>681</v>
      </c>
      <c r="KJ5" s="366" t="s">
        <v>682</v>
      </c>
      <c r="KK5" s="367" t="s">
        <v>683</v>
      </c>
      <c r="KL5" s="330" t="s">
        <v>680</v>
      </c>
      <c r="KM5" s="365" t="s">
        <v>681</v>
      </c>
      <c r="KN5" s="368" t="s">
        <v>684</v>
      </c>
      <c r="KO5" s="330" t="s">
        <v>680</v>
      </c>
      <c r="KP5" s="369" t="s">
        <v>681</v>
      </c>
      <c r="KQ5" s="369" t="s">
        <v>684</v>
      </c>
      <c r="KR5" s="370" t="s">
        <v>683</v>
      </c>
      <c r="KS5" s="330" t="s">
        <v>680</v>
      </c>
      <c r="KT5" s="369" t="s">
        <v>681</v>
      </c>
      <c r="KU5" s="369" t="s">
        <v>684</v>
      </c>
      <c r="KV5" s="370" t="s">
        <v>683</v>
      </c>
      <c r="KW5" s="330" t="s">
        <v>680</v>
      </c>
      <c r="KX5" s="365" t="s">
        <v>681</v>
      </c>
      <c r="KY5" s="368" t="s">
        <v>684</v>
      </c>
      <c r="KZ5" s="371" t="s">
        <v>685</v>
      </c>
      <c r="LA5" s="371" t="s">
        <v>685</v>
      </c>
      <c r="LB5" s="1991"/>
      <c r="LC5" s="1993"/>
      <c r="LD5" s="1973"/>
      <c r="LE5" s="1995"/>
      <c r="LF5" s="1991"/>
      <c r="LG5" s="1993"/>
      <c r="LH5" s="1973"/>
      <c r="LI5" s="1989"/>
      <c r="LJ5" s="371" t="s">
        <v>686</v>
      </c>
      <c r="LK5" s="371" t="s">
        <v>685</v>
      </c>
    </row>
    <row r="6" spans="1:332" s="409" customFormat="1" ht="34.15" customHeight="1" x14ac:dyDescent="0.15">
      <c r="A6" s="372"/>
      <c r="B6" s="978"/>
      <c r="C6" s="979" t="s">
        <v>3877</v>
      </c>
      <c r="D6" s="980" t="s">
        <v>3877</v>
      </c>
      <c r="E6" s="981" t="str">
        <f>Q6&amp;R6&amp;S6&amp;T6&amp;U6</f>
        <v>報1報1報1報1報1</v>
      </c>
      <c r="F6" s="980" t="s">
        <v>3878</v>
      </c>
      <c r="G6" s="979" t="s">
        <v>3877</v>
      </c>
      <c r="H6" s="982" t="s">
        <v>3877</v>
      </c>
      <c r="I6" s="983" t="s">
        <v>3877</v>
      </c>
      <c r="J6" s="979" t="s">
        <v>3877</v>
      </c>
      <c r="K6" s="984" t="s">
        <v>3877</v>
      </c>
      <c r="L6" s="985" t="s">
        <v>3877</v>
      </c>
      <c r="M6" s="986" t="s">
        <v>3877</v>
      </c>
      <c r="N6" s="987" t="s">
        <v>3877</v>
      </c>
      <c r="O6" s="988" t="s">
        <v>3877</v>
      </c>
      <c r="P6" s="989" t="s">
        <v>3877</v>
      </c>
      <c r="Q6" s="988" t="s">
        <v>3877</v>
      </c>
      <c r="R6" s="979" t="s">
        <v>3877</v>
      </c>
      <c r="S6" s="979" t="s">
        <v>3877</v>
      </c>
      <c r="T6" s="989" t="s">
        <v>3877</v>
      </c>
      <c r="U6" s="989" t="s">
        <v>3877</v>
      </c>
      <c r="V6" s="990" t="s">
        <v>3877</v>
      </c>
      <c r="W6" s="991" t="s">
        <v>3877</v>
      </c>
      <c r="X6" s="991" t="s">
        <v>3877</v>
      </c>
      <c r="Y6" s="992" t="s">
        <v>3877</v>
      </c>
      <c r="Z6" s="980" t="s">
        <v>3877</v>
      </c>
      <c r="AA6" s="984" t="s">
        <v>3877</v>
      </c>
      <c r="AB6" s="993" t="s">
        <v>3877</v>
      </c>
      <c r="AC6" s="980" t="s">
        <v>3877</v>
      </c>
      <c r="AD6" s="984" t="s">
        <v>3877</v>
      </c>
      <c r="AE6" s="994" t="s">
        <v>3877</v>
      </c>
      <c r="AF6" s="979" t="s">
        <v>3877</v>
      </c>
      <c r="AG6" s="979" t="s">
        <v>3877</v>
      </c>
      <c r="AH6" s="984" t="s">
        <v>3877</v>
      </c>
      <c r="AI6" s="994" t="s">
        <v>3877</v>
      </c>
      <c r="AJ6" s="995" t="s">
        <v>3877</v>
      </c>
      <c r="AK6" s="996" t="s">
        <v>3879</v>
      </c>
      <c r="AL6" s="997" t="s">
        <v>3880</v>
      </c>
      <c r="AM6" s="997" t="s">
        <v>3880</v>
      </c>
      <c r="AN6" s="982" t="s">
        <v>3880</v>
      </c>
      <c r="AO6" s="998" t="s">
        <v>3880</v>
      </c>
      <c r="AP6" s="999" t="s">
        <v>3880</v>
      </c>
      <c r="AQ6" s="982" t="s">
        <v>3880</v>
      </c>
      <c r="AR6" s="998" t="s">
        <v>3880</v>
      </c>
      <c r="AS6" s="982" t="s">
        <v>3880</v>
      </c>
      <c r="AT6" s="998" t="s">
        <v>3880</v>
      </c>
      <c r="AU6" s="982" t="s">
        <v>3880</v>
      </c>
      <c r="AV6" s="1000" t="s">
        <v>3880</v>
      </c>
      <c r="AW6" s="1001" t="s">
        <v>3880</v>
      </c>
      <c r="AX6" s="999" t="s">
        <v>3880</v>
      </c>
      <c r="AY6" s="982" t="s">
        <v>3880</v>
      </c>
      <c r="AZ6" s="998" t="s">
        <v>3880</v>
      </c>
      <c r="BA6" s="982" t="s">
        <v>3880</v>
      </c>
      <c r="BB6" s="998" t="s">
        <v>3880</v>
      </c>
      <c r="BC6" s="982" t="s">
        <v>3880</v>
      </c>
      <c r="BD6" s="1000" t="s">
        <v>3880</v>
      </c>
      <c r="BE6" s="1001" t="s">
        <v>3880</v>
      </c>
      <c r="BF6" s="999" t="s">
        <v>3880</v>
      </c>
      <c r="BG6" s="982" t="s">
        <v>3880</v>
      </c>
      <c r="BH6" s="998" t="s">
        <v>3880</v>
      </c>
      <c r="BI6" s="982" t="s">
        <v>3880</v>
      </c>
      <c r="BJ6" s="998" t="s">
        <v>3880</v>
      </c>
      <c r="BK6" s="982" t="s">
        <v>3880</v>
      </c>
      <c r="BL6" s="1000" t="s">
        <v>3880</v>
      </c>
      <c r="BM6" s="1001" t="s">
        <v>3880</v>
      </c>
      <c r="BN6" s="999" t="s">
        <v>3880</v>
      </c>
      <c r="BO6" s="982" t="s">
        <v>3880</v>
      </c>
      <c r="BP6" s="998" t="s">
        <v>3880</v>
      </c>
      <c r="BQ6" s="982" t="s">
        <v>3880</v>
      </c>
      <c r="BR6" s="998" t="s">
        <v>3880</v>
      </c>
      <c r="BS6" s="982" t="s">
        <v>3880</v>
      </c>
      <c r="BT6" s="1000" t="s">
        <v>3880</v>
      </c>
      <c r="BU6" s="1000" t="s">
        <v>3880</v>
      </c>
      <c r="BV6" s="1002" t="s">
        <v>3880</v>
      </c>
      <c r="BW6" s="1003" t="s">
        <v>3880</v>
      </c>
      <c r="BX6" s="1004" t="s">
        <v>3880</v>
      </c>
      <c r="BY6" s="1003" t="s">
        <v>3880</v>
      </c>
      <c r="BZ6" s="996" t="s">
        <v>3880</v>
      </c>
      <c r="CA6" s="997" t="s">
        <v>3880</v>
      </c>
      <c r="CB6" s="997" t="s">
        <v>3880</v>
      </c>
      <c r="CC6" s="982" t="s">
        <v>3880</v>
      </c>
      <c r="CD6" s="998" t="s">
        <v>3880</v>
      </c>
      <c r="CE6" s="999" t="s">
        <v>3880</v>
      </c>
      <c r="CF6" s="982" t="s">
        <v>3880</v>
      </c>
      <c r="CG6" s="998" t="s">
        <v>3880</v>
      </c>
      <c r="CH6" s="982" t="s">
        <v>3880</v>
      </c>
      <c r="CI6" s="998" t="s">
        <v>3880</v>
      </c>
      <c r="CJ6" s="982" t="s">
        <v>3880</v>
      </c>
      <c r="CK6" s="1000" t="s">
        <v>3880</v>
      </c>
      <c r="CL6" s="1001" t="s">
        <v>3880</v>
      </c>
      <c r="CM6" s="999" t="s">
        <v>3880</v>
      </c>
      <c r="CN6" s="982" t="s">
        <v>3880</v>
      </c>
      <c r="CO6" s="998" t="s">
        <v>3880</v>
      </c>
      <c r="CP6" s="982" t="s">
        <v>3880</v>
      </c>
      <c r="CQ6" s="998" t="s">
        <v>3880</v>
      </c>
      <c r="CR6" s="982" t="s">
        <v>3880</v>
      </c>
      <c r="CS6" s="1000" t="s">
        <v>3880</v>
      </c>
      <c r="CT6" s="1001" t="s">
        <v>3880</v>
      </c>
      <c r="CU6" s="999" t="s">
        <v>3880</v>
      </c>
      <c r="CV6" s="982" t="s">
        <v>3880</v>
      </c>
      <c r="CW6" s="998" t="s">
        <v>3880</v>
      </c>
      <c r="CX6" s="982" t="s">
        <v>3880</v>
      </c>
      <c r="CY6" s="998" t="s">
        <v>3880</v>
      </c>
      <c r="CZ6" s="982" t="s">
        <v>3880</v>
      </c>
      <c r="DA6" s="1000" t="s">
        <v>3880</v>
      </c>
      <c r="DB6" s="1001" t="s">
        <v>3880</v>
      </c>
      <c r="DC6" s="999" t="s">
        <v>3880</v>
      </c>
      <c r="DD6" s="982" t="s">
        <v>3880</v>
      </c>
      <c r="DE6" s="998" t="s">
        <v>3880</v>
      </c>
      <c r="DF6" s="982" t="s">
        <v>3880</v>
      </c>
      <c r="DG6" s="998" t="s">
        <v>3880</v>
      </c>
      <c r="DH6" s="982" t="s">
        <v>3880</v>
      </c>
      <c r="DI6" s="1000" t="s">
        <v>3880</v>
      </c>
      <c r="DJ6" s="1000" t="s">
        <v>3880</v>
      </c>
      <c r="DK6" s="1002" t="s">
        <v>3880</v>
      </c>
      <c r="DL6" s="1003" t="s">
        <v>3880</v>
      </c>
      <c r="DM6" s="1004" t="s">
        <v>3880</v>
      </c>
      <c r="DN6" s="1003" t="s">
        <v>3880</v>
      </c>
      <c r="DO6" s="980" t="s">
        <v>3881</v>
      </c>
      <c r="DP6" s="991" t="s">
        <v>3882</v>
      </c>
      <c r="DQ6" s="984" t="s">
        <v>3882</v>
      </c>
      <c r="DR6" s="983" t="s">
        <v>3882</v>
      </c>
      <c r="DS6" s="991" t="s">
        <v>3882</v>
      </c>
      <c r="DT6" s="984" t="s">
        <v>3882</v>
      </c>
      <c r="DU6" s="983" t="s">
        <v>3882</v>
      </c>
      <c r="DV6" s="991" t="s">
        <v>3882</v>
      </c>
      <c r="DW6" s="984" t="s">
        <v>3882</v>
      </c>
      <c r="DX6" s="983" t="s">
        <v>3882</v>
      </c>
      <c r="DY6" s="991" t="s">
        <v>3882</v>
      </c>
      <c r="DZ6" s="984" t="s">
        <v>3882</v>
      </c>
      <c r="EA6" s="983" t="s">
        <v>3882</v>
      </c>
      <c r="EB6" s="991" t="s">
        <v>3882</v>
      </c>
      <c r="EC6" s="984" t="s">
        <v>3882</v>
      </c>
      <c r="ED6" s="1005" t="s">
        <v>3882</v>
      </c>
      <c r="EE6" s="980" t="s">
        <v>3882</v>
      </c>
      <c r="EF6" s="979" t="s">
        <v>3882</v>
      </c>
      <c r="EG6" s="979" t="s">
        <v>3882</v>
      </c>
      <c r="EH6" s="979" t="s">
        <v>3882</v>
      </c>
      <c r="EI6" s="984" t="s">
        <v>3882</v>
      </c>
      <c r="EJ6" s="994" t="s">
        <v>3882</v>
      </c>
      <c r="EK6" s="979" t="s">
        <v>3882</v>
      </c>
      <c r="EL6" s="979" t="s">
        <v>3882</v>
      </c>
      <c r="EM6" s="979" t="s">
        <v>3882</v>
      </c>
      <c r="EN6" s="984" t="s">
        <v>3882</v>
      </c>
      <c r="EO6" s="994" t="s">
        <v>3882</v>
      </c>
      <c r="EP6" s="979" t="s">
        <v>3882</v>
      </c>
      <c r="EQ6" s="979" t="s">
        <v>3882</v>
      </c>
      <c r="ER6" s="979" t="s">
        <v>3882</v>
      </c>
      <c r="ES6" s="984" t="s">
        <v>3882</v>
      </c>
      <c r="ET6" s="994" t="s">
        <v>3882</v>
      </c>
      <c r="EU6" s="979" t="s">
        <v>3882</v>
      </c>
      <c r="EV6" s="979" t="s">
        <v>3882</v>
      </c>
      <c r="EW6" s="979" t="s">
        <v>3882</v>
      </c>
      <c r="EX6" s="984" t="s">
        <v>3882</v>
      </c>
      <c r="EY6" s="994" t="s">
        <v>3882</v>
      </c>
      <c r="EZ6" s="979" t="s">
        <v>3882</v>
      </c>
      <c r="FA6" s="979" t="s">
        <v>3882</v>
      </c>
      <c r="FB6" s="979" t="s">
        <v>3882</v>
      </c>
      <c r="FC6" s="984" t="s">
        <v>3882</v>
      </c>
      <c r="FD6" s="1006" t="s">
        <v>3882</v>
      </c>
      <c r="FE6" s="982" t="s">
        <v>3882</v>
      </c>
      <c r="FF6" s="1007" t="s">
        <v>3882</v>
      </c>
      <c r="FG6" s="982" t="s">
        <v>3882</v>
      </c>
      <c r="FH6" s="1007" t="s">
        <v>3882</v>
      </c>
      <c r="FI6" s="982" t="s">
        <v>3882</v>
      </c>
      <c r="FJ6" s="1007" t="s">
        <v>3882</v>
      </c>
      <c r="FK6" s="982" t="s">
        <v>3882</v>
      </c>
      <c r="FL6" s="1008" t="s">
        <v>3883</v>
      </c>
      <c r="FM6" s="1009" t="s">
        <v>3884</v>
      </c>
      <c r="FN6" s="1010" t="s">
        <v>3884</v>
      </c>
      <c r="FO6" s="1011" t="s">
        <v>3884</v>
      </c>
      <c r="FP6" s="1012" t="s">
        <v>3884</v>
      </c>
      <c r="FQ6" s="1010" t="s">
        <v>3884</v>
      </c>
      <c r="FR6" s="1011" t="s">
        <v>3884</v>
      </c>
      <c r="FS6" s="1012" t="s">
        <v>3884</v>
      </c>
      <c r="FT6" s="1010" t="s">
        <v>3884</v>
      </c>
      <c r="FU6" s="1011" t="s">
        <v>3884</v>
      </c>
      <c r="FV6" s="1012" t="s">
        <v>3884</v>
      </c>
      <c r="FW6" s="1010" t="s">
        <v>3884</v>
      </c>
      <c r="FX6" s="1011" t="s">
        <v>3884</v>
      </c>
      <c r="FY6" s="1012" t="s">
        <v>3884</v>
      </c>
      <c r="FZ6" s="1010" t="s">
        <v>3884</v>
      </c>
      <c r="GA6" s="1011" t="s">
        <v>3884</v>
      </c>
      <c r="GB6" s="1012" t="s">
        <v>3884</v>
      </c>
      <c r="GC6" s="1010" t="s">
        <v>3884</v>
      </c>
      <c r="GD6" s="1011" t="s">
        <v>3884</v>
      </c>
      <c r="GE6" s="1012" t="s">
        <v>3884</v>
      </c>
      <c r="GF6" s="1010" t="s">
        <v>3884</v>
      </c>
      <c r="GG6" s="1011" t="s">
        <v>3884</v>
      </c>
      <c r="GH6" s="1012" t="s">
        <v>3884</v>
      </c>
      <c r="GI6" s="1010" t="s">
        <v>3884</v>
      </c>
      <c r="GJ6" s="1011" t="s">
        <v>3884</v>
      </c>
      <c r="GK6" s="1012" t="s">
        <v>3884</v>
      </c>
      <c r="GL6" s="1010" t="s">
        <v>3884</v>
      </c>
      <c r="GM6" s="1011" t="s">
        <v>3884</v>
      </c>
      <c r="GN6" s="1012" t="s">
        <v>3884</v>
      </c>
      <c r="GO6" s="1010" t="s">
        <v>3884</v>
      </c>
      <c r="GP6" s="1011" t="s">
        <v>3884</v>
      </c>
      <c r="GQ6" s="1012" t="s">
        <v>3884</v>
      </c>
      <c r="GR6" s="1010" t="s">
        <v>3884</v>
      </c>
      <c r="GS6" s="1011" t="s">
        <v>3884</v>
      </c>
      <c r="GT6" s="1012" t="s">
        <v>3884</v>
      </c>
      <c r="GU6" s="1010" t="s">
        <v>3884</v>
      </c>
      <c r="GV6" s="1011" t="s">
        <v>3884</v>
      </c>
      <c r="GW6" s="1012" t="s">
        <v>3884</v>
      </c>
      <c r="GX6" s="1010" t="s">
        <v>3884</v>
      </c>
      <c r="GY6" s="1008" t="s">
        <v>3884</v>
      </c>
      <c r="GZ6" s="1009" t="s">
        <v>3884</v>
      </c>
      <c r="HA6" s="1010" t="s">
        <v>3884</v>
      </c>
      <c r="HB6" s="1011" t="s">
        <v>3884</v>
      </c>
      <c r="HC6" s="1012" t="s">
        <v>3884</v>
      </c>
      <c r="HD6" s="1010" t="s">
        <v>3884</v>
      </c>
      <c r="HE6" s="1011" t="s">
        <v>3884</v>
      </c>
      <c r="HF6" s="1012" t="s">
        <v>3884</v>
      </c>
      <c r="HG6" s="1010" t="s">
        <v>3884</v>
      </c>
      <c r="HH6" s="1011" t="s">
        <v>3884</v>
      </c>
      <c r="HI6" s="1012" t="s">
        <v>3884</v>
      </c>
      <c r="HJ6" s="1010" t="s">
        <v>3884</v>
      </c>
      <c r="HK6" s="1011" t="s">
        <v>3884</v>
      </c>
      <c r="HL6" s="1012" t="s">
        <v>3884</v>
      </c>
      <c r="HM6" s="1010" t="s">
        <v>3884</v>
      </c>
      <c r="HN6" s="1013" t="s">
        <v>3885</v>
      </c>
      <c r="HO6" s="979" t="s">
        <v>3886</v>
      </c>
      <c r="HP6" s="984" t="s">
        <v>3886</v>
      </c>
      <c r="HQ6" s="983" t="s">
        <v>3886</v>
      </c>
      <c r="HR6" s="979" t="s">
        <v>3886</v>
      </c>
      <c r="HS6" s="979" t="s">
        <v>3886</v>
      </c>
      <c r="HT6" s="979" t="s">
        <v>3886</v>
      </c>
      <c r="HU6" s="984" t="s">
        <v>3886</v>
      </c>
      <c r="HV6" s="1014" t="s">
        <v>3887</v>
      </c>
      <c r="HW6" s="1015" t="s">
        <v>3888</v>
      </c>
      <c r="HX6" s="1015" t="s">
        <v>3888</v>
      </c>
      <c r="HY6" s="1015" t="s">
        <v>3888</v>
      </c>
      <c r="HZ6" s="1015" t="s">
        <v>3888</v>
      </c>
      <c r="IA6" s="1015" t="s">
        <v>3888</v>
      </c>
      <c r="IB6" s="1015" t="s">
        <v>3888</v>
      </c>
      <c r="IC6" s="1015" t="s">
        <v>3888</v>
      </c>
      <c r="ID6" s="1016" t="s">
        <v>3888</v>
      </c>
      <c r="IE6" s="1017" t="s">
        <v>3888</v>
      </c>
      <c r="IF6" s="742"/>
      <c r="IG6" s="742"/>
      <c r="IH6" s="742"/>
      <c r="II6" s="742"/>
      <c r="IJ6" s="742"/>
      <c r="IK6" s="742"/>
      <c r="IL6" s="742"/>
      <c r="IM6" s="742"/>
      <c r="IN6" s="742"/>
      <c r="IO6" s="742"/>
      <c r="IP6" s="742"/>
      <c r="IQ6" s="742"/>
      <c r="IR6" s="742"/>
      <c r="IS6" s="742"/>
      <c r="IT6" s="742"/>
      <c r="IU6" s="227"/>
      <c r="IV6" s="376" t="str">
        <f>IF(IF($AB6=$Z6,AY6,IF($AB6=$Z6+1,BG6,IF($AB6=$Z6+2,BO6,"")))="","",IF($AB6=$Z6,AY6,IF($AB6=$Z6+1,BG6,IF($AB6=$Z6+2,BO6,""))))</f>
        <v>報2</v>
      </c>
      <c r="IW6" s="377" t="str">
        <f>IF(IF($AB6=$Z6,BA6,IF($AB6=$Z6+1,BI6,IF($AB6=$Z6+2,BQ6,"")))="","",IF($AB6=$Z6,BA6,IF($AB6=$Z6+1,BI6,IF($AB6=$Z6+2,BQ6,""))))</f>
        <v>報2</v>
      </c>
      <c r="IX6" s="378" t="str">
        <f>IF(IF($AB6=$Z6,BC6,IF($AB6=$Z6+1,BK6,IF($AB6=$Z6+2,BS6,"")))="","",IF($AB6=$Z6,BC6,IF($AB6=$Z6+1,BK6,IF($AB6=$Z6+2,BS6,""))))</f>
        <v>報2</v>
      </c>
      <c r="IY6" s="379" t="str">
        <f>IF(IF($AB6=$Z6,AZ6,IF($AB6=$Z6+1,BH6,IF($AB6=$Z6+2,BP6,"")))="","",IF($AB6=$Z6,AZ6,IF($AB6=$Z6+1,BH6,IF($AB6=$Z6+2,BP6,""))))</f>
        <v>報2</v>
      </c>
      <c r="IZ6" s="379" t="str">
        <f>IF(IF($AB6=$Z6,BB6,IF($AB6=$Z6+1,BJ6,IF($AB6=$Z6+2,BR6,"")))="","",IF($AB6=$Z6,BB6,IF($AB6=$Z6+1,BJ6,IF($AB6=$Z6+2,BR6,""))))</f>
        <v>報2</v>
      </c>
      <c r="JA6" s="380" t="str">
        <f>IF(IF($AB6=$Z6,BE6,IF($AB6=$Z6+1,BM6,IF($AB6=$Z6+2,BU6,"")))="","",IF($AB6=$Z6,BE6,IF($AB6=$Z6+1,BM6,IF($AB6=$Z6+2,BU6,""))))</f>
        <v>報2</v>
      </c>
      <c r="JB6" s="381" t="str">
        <f>IFERROR(IY6/($AB6-$Z6+1),"")</f>
        <v/>
      </c>
      <c r="JC6" s="379" t="str">
        <f>IFERROR(IZ6/($AB6-$Z6+1),"")</f>
        <v/>
      </c>
      <c r="JD6" s="379" t="str">
        <f>IFERROR(JA6/($AB6-$Z6+1),"")</f>
        <v/>
      </c>
      <c r="JE6" s="382" t="str">
        <f>IF(JB6="","",ROUND(RANK(JB6,報告書!JB$14:JB$312,0)/COUNT(報告書!JB$14:JB$312)*100,0))</f>
        <v/>
      </c>
      <c r="JF6" s="383" t="str">
        <f>IF(JC6="","",ROUND(RANK(JC6,報告書!JC$14:JC$312)/COUNT(報告書!JC$14:JC$312)*100,0))</f>
        <v/>
      </c>
      <c r="JG6" s="384" t="str">
        <f>IF(JD6="","",ROUND(RANK(JD6,報告書!JD$14:JD$312,0)/COUNT(報告書!JD$14:JD$312)*100,0))</f>
        <v/>
      </c>
      <c r="JH6" s="376" t="str">
        <f>IF(IF($AB6=$Z6,CN6,IF($AB6=$Z6+1,CV6,IF($AB6=$Z6+2,DD6,"")))="","",IF($AB6=$Z6,CN6,IF($AB6=$Z6+1,CV6,IF($AB6=$Z6+2,DD6,""))))</f>
        <v>報2</v>
      </c>
      <c r="JI6" s="377" t="str">
        <f>IF(IF($AB6=$Z6,CP6,IF($AB6=$Z6+1,CX6,IF($AB6=$Z6+2,DF6,"")))="","",IF($AB6=$Z6,CP6,IF($AB6=$Z6+1,CX6,IF($AB6=$Z6+2,DF6,""))))</f>
        <v>報2</v>
      </c>
      <c r="JJ6" s="378" t="str">
        <f>IF(IF($AB6=$Z6,CR6,IF($AB6=$Z6+1,CZ6,IF($AB6=$Z6+2,DH6,"")))="","",IF($AB6=$Z6,CR6,IF($AB6=$Z6+1,CZ6,IF($AB6=$Z6+2,DH6,""))))</f>
        <v>報2</v>
      </c>
      <c r="JK6" s="379" t="str">
        <f>IF(IF($AB6=$Z6,CO6,IF($AB6=$Z6+1,CW6,IF($AB6=$Z6+2,DE6,"")))="","",IF($AB6=$Z6,CO6,IF($AB6=$Z6+1,CW6,IF($AB6=$Z6+2,DE6,""))))</f>
        <v>報2</v>
      </c>
      <c r="JL6" s="379" t="str">
        <f>IF(IF($AB6=$Z6,CQ6,IF($AB6=$Z6+1,CY6,IF($AB6=$Z6+2,DG6,"")))="","",IF($AB6=$Z6,CQ6,IF($AB6=$Z6+1,CY6,IF($AB6=$Z6+2,DG6,""))))</f>
        <v>報2</v>
      </c>
      <c r="JM6" s="380" t="str">
        <f>IF(IF($AB6=$Z6,CT6,IF($AB6=$Z6+1,DB6,IF($AB6=$Z6+2,DJ6,"")))="","",IF($AB6=$Z6,CT6,IF($AB6=$Z6+1,DB6,IF($AB6=$Z6+2,DJ6,""))))</f>
        <v>報2</v>
      </c>
      <c r="JN6" s="381" t="str">
        <f>IFERROR(JK6/($AB6-$Z6+1),"")</f>
        <v/>
      </c>
      <c r="JO6" s="379" t="str">
        <f>IFERROR(JL6/($AB6-$Z6+1),"")</f>
        <v/>
      </c>
      <c r="JP6" s="379" t="str">
        <f>IFERROR(JM6/($AB6-$Z6+1),"")</f>
        <v/>
      </c>
      <c r="JQ6" s="382" t="str">
        <f>IF(JN6="","",ROUND(RANK(JN6,報告書!JN$14:JN$312,0)/COUNT(報告書!JN$14:JN$312)*100,0))</f>
        <v/>
      </c>
      <c r="JR6" s="383" t="str">
        <f>IF(JO6="","",ROUND(RANK(JO6,報告書!JO$14:JO$312)/COUNT(報告書!JO$14:JO$312)*100,0))</f>
        <v/>
      </c>
      <c r="JS6" s="384" t="str">
        <f>IF(JP6="","",ROUND(RANK(JP6,報告書!JP$14:JP$312,0)/COUNT(報告書!JP$14:JP$312)*100,0))</f>
        <v/>
      </c>
      <c r="JT6" s="227"/>
      <c r="JU6" s="373">
        <f>B6</f>
        <v>0</v>
      </c>
      <c r="JV6" s="374" t="str">
        <f>C6</f>
        <v>報1</v>
      </c>
      <c r="JW6" s="375" t="str">
        <f>D6</f>
        <v>報1</v>
      </c>
      <c r="JX6" s="385" t="str">
        <f>E6</f>
        <v>報1報1報1報1報1</v>
      </c>
      <c r="JY6" s="386" t="e">
        <f>IF(VLOOKUP($B6,[1]事業者一覧!U:AC,COLUMN([1]事業者一覧!$AB$6)-COLUMN([1]事業者一覧!$U$6)+1,0)="","",VLOOKUP($B6,[1]事業者一覧!U:AC,COLUMN([1]事業者一覧!$AB$6)-COLUMN([1]事業者一覧!$U$6)+1,0))</f>
        <v>#N/A</v>
      </c>
      <c r="JZ6" s="387" t="e">
        <f>IF(VLOOKUP($B6,[1]事業者一覧!U:AC,COLUMN([1]事業者一覧!$AC$6)-COLUMN([1]事業者一覧!$U$6)+1,0)="","",VLOOKUP($B6,[1]事業者一覧!U:AC,COLUMN([1]事業者一覧!$AC$6)-COLUMN([1]事業者一覧!$U$6)+1,0))</f>
        <v>#N/A</v>
      </c>
      <c r="KA6" s="388" t="str">
        <f>IFERROR(VLOOKUP(JU6,[1]事業者一覧!CL:CN,COLUMN([1]事業者一覧!#REF!)-COLUMN([1]事業者一覧!CL5)+1,0)&amp;"","")</f>
        <v/>
      </c>
      <c r="KB6" s="389" t="str">
        <f>IFERROR(VLOOKUP(JU6,[1]事業者一覧!CL:CN,COLUMN([1]事業者一覧!#REF!)-COLUMN([1]事業者一覧!CL5)+1,0)&amp;"","")</f>
        <v/>
      </c>
      <c r="KC6" s="390" t="str">
        <f>HP6</f>
        <v>報5</v>
      </c>
      <c r="KD6" s="391" t="e">
        <f>IF($JX6="3号", "", IF(AND(KE6&gt;0, ROUND(MAX(KF6:KG6),1)&gt;=ROUND(KE6,1)),IF(AND(ROUND(MAX(KF6:KG6),1)&gt;=$KD$1,  ROUND(KE6,1)&gt;=$KF$1),"AA","A"),IF(ROUND(MAX(KF6:KG6),1)&gt;0,"B","－")))</f>
        <v>#DIV/0!</v>
      </c>
      <c r="KE6" s="392" t="str">
        <f>IF($JX6="3号","",AR6)</f>
        <v>報2</v>
      </c>
      <c r="KF6" s="393" t="str">
        <f>IF($JX6="3号","",IY6)</f>
        <v>報2</v>
      </c>
      <c r="KG6" s="394" t="e">
        <f>IF($JX6="3号","",AVERAGE(AZ6,BH6,BP6))</f>
        <v>#DIV/0!</v>
      </c>
      <c r="KH6" s="391" t="e">
        <f>IF($JX6="3号", "", IF(AND(KI6&gt;0, ROUND(MAX(KJ6:KK6),1)&gt;=ROUND(KI6,1)),IF(AND(ROUND(MAX(KJ6:KK6),1)&gt;=$KD$1,  ROUND(KI6,1)&gt;=$KF$1),"AA","A"),IF(ROUND(MAX(KJ6:KK6),1)&gt;0,"B","－")))</f>
        <v>#DIV/0!</v>
      </c>
      <c r="KI6" s="392" t="str">
        <f>IF($JX6="3号","",AT6)</f>
        <v>報2</v>
      </c>
      <c r="KJ6" s="393" t="str">
        <f>IF($JX6="3号","",JC6)</f>
        <v/>
      </c>
      <c r="KK6" s="394" t="e">
        <f>IF($JX6="3号","",AVERAGE(BB6,BJ6,BR6))</f>
        <v>#DIV/0!</v>
      </c>
      <c r="KL6" s="395" t="str">
        <f>IF($JX6="3号","",IF(OR(KM6="",KN6=""),"",IF(AND(KM6&gt;0,KN6&gt;KM6),"A",IF(KN6&gt;0,"B","－"))))</f>
        <v>B</v>
      </c>
      <c r="KM6" s="392" t="str">
        <f>IF($JX6="3号","",IF(AW6="","",AW6))</f>
        <v>報2</v>
      </c>
      <c r="KN6" s="396" t="str">
        <f>IF($JX6="3号","",JA6)</f>
        <v>報2</v>
      </c>
      <c r="KO6" s="391" t="str">
        <f>IF($S6&lt;&gt;"3号", "", IF(AND(KP6&gt;0, ROUND(MAX(KQ6:KR6),1)&gt;=ROUND(KP6,1)),IF(AND(ROUND(MAX(KQ6:KR6),1)&gt;=$KO$1,  ROUND(KP6,1)&gt;=$KQ$1),"AA","A"),IF(ROUND(MAX(KQ6:KR6),1)&gt;0,"B","－")))</f>
        <v/>
      </c>
      <c r="KP6" s="397" t="str">
        <f>IF($S6&lt;&gt;"3号","",CG6)</f>
        <v/>
      </c>
      <c r="KQ6" s="397" t="str">
        <f>IF($S6&lt;&gt;"3号","",JK6)</f>
        <v/>
      </c>
      <c r="KR6" s="398" t="str">
        <f>IF($S6&lt;&gt;"3号","",AVERAGE(CO6,CW6,DE6))</f>
        <v/>
      </c>
      <c r="KS6" s="391" t="str">
        <f>IF($S6&lt;&gt;"3号", "", IF(AND(KT6&gt;0, ROUND(MAX(KU6:KV6),1)&gt;=ROUND(KT6,1)),IF(AND(ROUND(MAX(KU6:KV6),1)&gt;=$KO$1,  ROUND(KT6,1)&gt;=$KQ$1),"AA","A"),IF(ROUND(MAX(KU6:KV6),1)&gt;0,"B","－")))</f>
        <v/>
      </c>
      <c r="KT6" s="399" t="str">
        <f>IF($S6&lt;&gt;"3号","",CI6)</f>
        <v/>
      </c>
      <c r="KU6" s="399" t="str">
        <f>IF($S6&lt;&gt;"3号","",JO6)</f>
        <v/>
      </c>
      <c r="KV6" s="398" t="str">
        <f>IF($S6&lt;&gt;"3号","",AVERAGE(CQ6,CY6,DG7))</f>
        <v/>
      </c>
      <c r="KW6" s="395" t="str">
        <f>IF($S6&lt;&gt;"3号","",IF(OR(KX6="",KY6=""),"",IF(AND(KX6&gt;0,KY6&gt;KX6),"A",IF(KY6&gt;0,"B","－"))))</f>
        <v/>
      </c>
      <c r="KX6" s="392" t="str">
        <f>IF($S6&lt;&gt;"3号","",CL6)</f>
        <v/>
      </c>
      <c r="KY6" s="396" t="str">
        <f>IF($S6&lt;&gt;"3号","",JM6)</f>
        <v/>
      </c>
      <c r="KZ6" s="400" t="str">
        <f>IF(COUNTA(EE6,EJ6,EO6,ET6,EY6)&gt;0,"A候補","－")</f>
        <v>A候補</v>
      </c>
      <c r="LA6" s="400" t="str">
        <f>IF(FJ6="","－",IF(FJ6&gt;0,"A候補","－"))</f>
        <v>A候補</v>
      </c>
      <c r="LB6" s="401" t="str">
        <f>IF(LE6&lt;&gt;"",IF(LC6=LE6,"A",IF(AND(ROUND(LC6/LE6*100,0)&gt;=80,LC6+LD6=LE6),"B","－")),"")</f>
        <v>－</v>
      </c>
      <c r="LC6" s="402">
        <f>IF(FL6&lt;&gt;"",COUNTIF(FL6:GX6,"設定済")+COUNTIF(FL6:GX6,"整備済")+COUNTIF(FL6:GX6,"実施済"),"")</f>
        <v>0</v>
      </c>
      <c r="LD6" s="403">
        <f>IF(FL6&lt;&gt;"",COUNTIF(FL6:GX6,"一部設定済")+COUNTIF(FL6:GX6,"一部整備済")+COUNTIF(FL6:GX6,"一部実施済"),"")</f>
        <v>0</v>
      </c>
      <c r="LE6" s="404">
        <f>IF(FL6&lt;&gt;"",13*2-COUNTIF(FL6:GX6,"非該当"),"")</f>
        <v>26</v>
      </c>
      <c r="LF6" s="405" t="str">
        <f>IF(LI6&lt;&gt;"",IF(LG6=LI6,"A",IF(AND(ROUND(LG6/LI6*100,0)&gt;=80,LG6+LH6=LI6),"B","－")),"")</f>
        <v>－</v>
      </c>
      <c r="LG6" s="406">
        <f>IF(FP6&lt;&gt;"",COUNTIF(FP6:HB6,"設定済")+COUNTIF(FP6:HB6,"整備済")+COUNTIF(FP6:HB6,"実施済"),"")</f>
        <v>0</v>
      </c>
      <c r="LH6" s="403">
        <f>IF(FP6&lt;&gt;"",COUNTIF(FP6:HB6,"一部設定済")+COUNTIF(FP6:HB6,"一部整備済")+COUNTIF(FP6:HB6,"一部実施済"),"")</f>
        <v>0</v>
      </c>
      <c r="LI6" s="407">
        <f>IF(FP6&lt;&gt;"",13*2-COUNTIF(FP6:HB6,"非該当"),"")</f>
        <v>26</v>
      </c>
      <c r="LJ6" s="408" t="str">
        <f>IF(HO6="","－",IF(HO6&gt;=$LJ$1,"A候補","－"))</f>
        <v>A候補</v>
      </c>
      <c r="LK6" s="408" t="str">
        <f>IF(ID6="","－","A候補")</f>
        <v>A候補</v>
      </c>
    </row>
    <row r="7" spans="1:332" s="230" customFormat="1" ht="15" customHeight="1" x14ac:dyDescent="0.15">
      <c r="A7" s="372"/>
      <c r="B7" s="1018"/>
      <c r="C7" s="1019" t="s">
        <v>940</v>
      </c>
      <c r="D7" s="1020" t="s">
        <v>704</v>
      </c>
      <c r="E7" s="1021"/>
      <c r="F7" s="1022" t="s">
        <v>687</v>
      </c>
      <c r="G7" s="1019" t="s">
        <v>940</v>
      </c>
      <c r="H7" s="1023" t="s">
        <v>3889</v>
      </c>
      <c r="I7" s="1024" t="s">
        <v>688</v>
      </c>
      <c r="J7" s="1019" t="s">
        <v>689</v>
      </c>
      <c r="K7" s="1025" t="s">
        <v>690</v>
      </c>
      <c r="L7" s="1022" t="s">
        <v>691</v>
      </c>
      <c r="M7" s="1026" t="s">
        <v>692</v>
      </c>
      <c r="N7" s="1027" t="s">
        <v>693</v>
      </c>
      <c r="O7" s="1028" t="s">
        <v>694</v>
      </c>
      <c r="P7" s="1027" t="s">
        <v>695</v>
      </c>
      <c r="Q7" s="1029" t="s">
        <v>696</v>
      </c>
      <c r="R7" s="1030" t="s">
        <v>697</v>
      </c>
      <c r="S7" s="1030" t="s">
        <v>698</v>
      </c>
      <c r="T7" s="1031" t="s">
        <v>699</v>
      </c>
      <c r="U7" s="1032" t="s">
        <v>3890</v>
      </c>
      <c r="V7" s="1033" t="s">
        <v>700</v>
      </c>
      <c r="W7" s="1034" t="s">
        <v>701</v>
      </c>
      <c r="X7" s="1035" t="s">
        <v>702</v>
      </c>
      <c r="Y7" s="1036" t="s">
        <v>703</v>
      </c>
      <c r="Z7" s="1020" t="s">
        <v>704</v>
      </c>
      <c r="AA7" s="1037" t="s">
        <v>705</v>
      </c>
      <c r="AB7" s="1038" t="s">
        <v>706</v>
      </c>
      <c r="AC7" s="1020" t="s">
        <v>707</v>
      </c>
      <c r="AD7" s="1037" t="s">
        <v>708</v>
      </c>
      <c r="AE7" s="1039" t="s">
        <v>709</v>
      </c>
      <c r="AF7" s="1040" t="s">
        <v>710</v>
      </c>
      <c r="AG7" s="1040" t="s">
        <v>711</v>
      </c>
      <c r="AH7" s="1037" t="s">
        <v>712</v>
      </c>
      <c r="AI7" s="1039" t="s">
        <v>713</v>
      </c>
      <c r="AJ7" s="1041" t="s">
        <v>714</v>
      </c>
      <c r="AK7" s="1042" t="s">
        <v>715</v>
      </c>
      <c r="AL7" s="1043" t="s">
        <v>716</v>
      </c>
      <c r="AM7" s="1043" t="s">
        <v>717</v>
      </c>
      <c r="AN7" s="1044" t="s">
        <v>718</v>
      </c>
      <c r="AO7" s="1045" t="s">
        <v>719</v>
      </c>
      <c r="AP7" s="1046" t="s">
        <v>720</v>
      </c>
      <c r="AQ7" s="1044" t="s">
        <v>721</v>
      </c>
      <c r="AR7" s="1045" t="s">
        <v>722</v>
      </c>
      <c r="AS7" s="1044" t="s">
        <v>723</v>
      </c>
      <c r="AT7" s="1045" t="s">
        <v>724</v>
      </c>
      <c r="AU7" s="1044" t="s">
        <v>725</v>
      </c>
      <c r="AV7" s="1047" t="s">
        <v>726</v>
      </c>
      <c r="AW7" s="1048" t="s">
        <v>727</v>
      </c>
      <c r="AX7" s="1046" t="s">
        <v>728</v>
      </c>
      <c r="AY7" s="1044" t="s">
        <v>729</v>
      </c>
      <c r="AZ7" s="1045" t="s">
        <v>730</v>
      </c>
      <c r="BA7" s="1044" t="s">
        <v>731</v>
      </c>
      <c r="BB7" s="1045" t="s">
        <v>732</v>
      </c>
      <c r="BC7" s="1044" t="s">
        <v>733</v>
      </c>
      <c r="BD7" s="1047" t="s">
        <v>734</v>
      </c>
      <c r="BE7" s="1048" t="s">
        <v>735</v>
      </c>
      <c r="BF7" s="1046" t="s">
        <v>736</v>
      </c>
      <c r="BG7" s="1044" t="s">
        <v>737</v>
      </c>
      <c r="BH7" s="1045" t="s">
        <v>738</v>
      </c>
      <c r="BI7" s="1044" t="s">
        <v>739</v>
      </c>
      <c r="BJ7" s="1045" t="s">
        <v>740</v>
      </c>
      <c r="BK7" s="1044" t="s">
        <v>741</v>
      </c>
      <c r="BL7" s="1047" t="s">
        <v>742</v>
      </c>
      <c r="BM7" s="1048" t="s">
        <v>743</v>
      </c>
      <c r="BN7" s="1046" t="s">
        <v>744</v>
      </c>
      <c r="BO7" s="1044" t="s">
        <v>745</v>
      </c>
      <c r="BP7" s="1045" t="s">
        <v>746</v>
      </c>
      <c r="BQ7" s="1044" t="s">
        <v>747</v>
      </c>
      <c r="BR7" s="1045" t="s">
        <v>748</v>
      </c>
      <c r="BS7" s="1044" t="s">
        <v>749</v>
      </c>
      <c r="BT7" s="1047" t="s">
        <v>750</v>
      </c>
      <c r="BU7" s="1047" t="s">
        <v>751</v>
      </c>
      <c r="BV7" s="1049" t="s">
        <v>752</v>
      </c>
      <c r="BW7" s="1050" t="s">
        <v>753</v>
      </c>
      <c r="BX7" s="1051" t="s">
        <v>754</v>
      </c>
      <c r="BY7" s="1050" t="s">
        <v>755</v>
      </c>
      <c r="BZ7" s="1042" t="s">
        <v>756</v>
      </c>
      <c r="CA7" s="1043" t="s">
        <v>757</v>
      </c>
      <c r="CB7" s="1043" t="s">
        <v>758</v>
      </c>
      <c r="CC7" s="1044" t="s">
        <v>759</v>
      </c>
      <c r="CD7" s="1045" t="s">
        <v>760</v>
      </c>
      <c r="CE7" s="1046" t="s">
        <v>761</v>
      </c>
      <c r="CF7" s="1044" t="s">
        <v>762</v>
      </c>
      <c r="CG7" s="1045" t="s">
        <v>763</v>
      </c>
      <c r="CH7" s="1044" t="s">
        <v>764</v>
      </c>
      <c r="CI7" s="1045" t="s">
        <v>765</v>
      </c>
      <c r="CJ7" s="1044" t="s">
        <v>766</v>
      </c>
      <c r="CK7" s="1047" t="s">
        <v>767</v>
      </c>
      <c r="CL7" s="1048" t="s">
        <v>768</v>
      </c>
      <c r="CM7" s="1046" t="s">
        <v>769</v>
      </c>
      <c r="CN7" s="1044" t="s">
        <v>770</v>
      </c>
      <c r="CO7" s="1045" t="s">
        <v>771</v>
      </c>
      <c r="CP7" s="1044" t="s">
        <v>772</v>
      </c>
      <c r="CQ7" s="1045" t="s">
        <v>705</v>
      </c>
      <c r="CR7" s="1044" t="s">
        <v>773</v>
      </c>
      <c r="CS7" s="1047" t="s">
        <v>774</v>
      </c>
      <c r="CT7" s="1048" t="s">
        <v>775</v>
      </c>
      <c r="CU7" s="1046" t="s">
        <v>776</v>
      </c>
      <c r="CV7" s="1044" t="s">
        <v>777</v>
      </c>
      <c r="CW7" s="1045" t="s">
        <v>778</v>
      </c>
      <c r="CX7" s="1044" t="s">
        <v>779</v>
      </c>
      <c r="CY7" s="1045" t="s">
        <v>780</v>
      </c>
      <c r="CZ7" s="1044" t="s">
        <v>781</v>
      </c>
      <c r="DA7" s="1047" t="s">
        <v>782</v>
      </c>
      <c r="DB7" s="1048" t="s">
        <v>783</v>
      </c>
      <c r="DC7" s="1046" t="s">
        <v>784</v>
      </c>
      <c r="DD7" s="1044" t="s">
        <v>785</v>
      </c>
      <c r="DE7" s="1045" t="s">
        <v>786</v>
      </c>
      <c r="DF7" s="1044" t="s">
        <v>787</v>
      </c>
      <c r="DG7" s="1045" t="s">
        <v>788</v>
      </c>
      <c r="DH7" s="1044" t="s">
        <v>789</v>
      </c>
      <c r="DI7" s="1047" t="s">
        <v>790</v>
      </c>
      <c r="DJ7" s="1047" t="s">
        <v>791</v>
      </c>
      <c r="DK7" s="1049" t="s">
        <v>792</v>
      </c>
      <c r="DL7" s="1050" t="s">
        <v>793</v>
      </c>
      <c r="DM7" s="1051" t="s">
        <v>794</v>
      </c>
      <c r="DN7" s="1050" t="s">
        <v>795</v>
      </c>
      <c r="DO7" s="1020" t="s">
        <v>796</v>
      </c>
      <c r="DP7" s="1035" t="s">
        <v>797</v>
      </c>
      <c r="DQ7" s="1037" t="s">
        <v>719</v>
      </c>
      <c r="DR7" s="1024" t="s">
        <v>798</v>
      </c>
      <c r="DS7" s="1035" t="s">
        <v>799</v>
      </c>
      <c r="DT7" s="1037" t="s">
        <v>800</v>
      </c>
      <c r="DU7" s="1024" t="s">
        <v>801</v>
      </c>
      <c r="DV7" s="1035" t="s">
        <v>722</v>
      </c>
      <c r="DW7" s="1037" t="s">
        <v>726</v>
      </c>
      <c r="DX7" s="1024" t="s">
        <v>802</v>
      </c>
      <c r="DY7" s="1035" t="s">
        <v>724</v>
      </c>
      <c r="DZ7" s="1037" t="s">
        <v>803</v>
      </c>
      <c r="EA7" s="1024" t="s">
        <v>804</v>
      </c>
      <c r="EB7" s="1035" t="s">
        <v>730</v>
      </c>
      <c r="EC7" s="1037" t="s">
        <v>734</v>
      </c>
      <c r="ED7" s="1052" t="s">
        <v>732</v>
      </c>
      <c r="EE7" s="1020" t="s">
        <v>805</v>
      </c>
      <c r="EF7" s="1040" t="s">
        <v>806</v>
      </c>
      <c r="EG7" s="1040" t="s">
        <v>807</v>
      </c>
      <c r="EH7" s="1040" t="s">
        <v>808</v>
      </c>
      <c r="EI7" s="1037" t="s">
        <v>809</v>
      </c>
      <c r="EJ7" s="1028" t="s">
        <v>810</v>
      </c>
      <c r="EK7" s="1040" t="s">
        <v>811</v>
      </c>
      <c r="EL7" s="1040" t="s">
        <v>812</v>
      </c>
      <c r="EM7" s="1040" t="s">
        <v>813</v>
      </c>
      <c r="EN7" s="1037" t="s">
        <v>814</v>
      </c>
      <c r="EO7" s="1028" t="s">
        <v>815</v>
      </c>
      <c r="EP7" s="1040" t="s">
        <v>816</v>
      </c>
      <c r="EQ7" s="1040" t="s">
        <v>817</v>
      </c>
      <c r="ER7" s="1040" t="s">
        <v>818</v>
      </c>
      <c r="ES7" s="1037" t="s">
        <v>819</v>
      </c>
      <c r="ET7" s="1028" t="s">
        <v>820</v>
      </c>
      <c r="EU7" s="1040" t="s">
        <v>821</v>
      </c>
      <c r="EV7" s="1040" t="s">
        <v>822</v>
      </c>
      <c r="EW7" s="1040" t="s">
        <v>823</v>
      </c>
      <c r="EX7" s="1037" t="s">
        <v>824</v>
      </c>
      <c r="EY7" s="1028" t="s">
        <v>825</v>
      </c>
      <c r="EZ7" s="1040" t="s">
        <v>826</v>
      </c>
      <c r="FA7" s="1040" t="s">
        <v>827</v>
      </c>
      <c r="FB7" s="1040" t="s">
        <v>828</v>
      </c>
      <c r="FC7" s="1037" t="s">
        <v>829</v>
      </c>
      <c r="FD7" s="1053" t="s">
        <v>830</v>
      </c>
      <c r="FE7" s="1044" t="s">
        <v>831</v>
      </c>
      <c r="FF7" s="1054" t="s">
        <v>832</v>
      </c>
      <c r="FG7" s="1044" t="s">
        <v>833</v>
      </c>
      <c r="FH7" s="1054" t="s">
        <v>834</v>
      </c>
      <c r="FI7" s="1044" t="s">
        <v>835</v>
      </c>
      <c r="FJ7" s="1054" t="s">
        <v>836</v>
      </c>
      <c r="FK7" s="1044" t="s">
        <v>837</v>
      </c>
      <c r="FL7" s="1055" t="s">
        <v>838</v>
      </c>
      <c r="FM7" s="1056" t="s">
        <v>839</v>
      </c>
      <c r="FN7" s="1040" t="s">
        <v>840</v>
      </c>
      <c r="FO7" s="1057" t="s">
        <v>841</v>
      </c>
      <c r="FP7" s="1058" t="s">
        <v>842</v>
      </c>
      <c r="FQ7" s="1040" t="s">
        <v>843</v>
      </c>
      <c r="FR7" s="1057" t="s">
        <v>844</v>
      </c>
      <c r="FS7" s="1058" t="s">
        <v>845</v>
      </c>
      <c r="FT7" s="1040" t="s">
        <v>846</v>
      </c>
      <c r="FU7" s="1057" t="s">
        <v>847</v>
      </c>
      <c r="FV7" s="1058" t="s">
        <v>848</v>
      </c>
      <c r="FW7" s="1040" t="s">
        <v>823</v>
      </c>
      <c r="FX7" s="1057" t="s">
        <v>849</v>
      </c>
      <c r="FY7" s="1058" t="s">
        <v>850</v>
      </c>
      <c r="FZ7" s="1040" t="s">
        <v>851</v>
      </c>
      <c r="GA7" s="1057" t="s">
        <v>852</v>
      </c>
      <c r="GB7" s="1058" t="s">
        <v>853</v>
      </c>
      <c r="GC7" s="1040" t="s">
        <v>854</v>
      </c>
      <c r="GD7" s="1057" t="s">
        <v>855</v>
      </c>
      <c r="GE7" s="1058" t="s">
        <v>856</v>
      </c>
      <c r="GF7" s="1040" t="s">
        <v>857</v>
      </c>
      <c r="GG7" s="1057" t="s">
        <v>858</v>
      </c>
      <c r="GH7" s="1058" t="s">
        <v>859</v>
      </c>
      <c r="GI7" s="1040" t="s">
        <v>860</v>
      </c>
      <c r="GJ7" s="1057" t="s">
        <v>861</v>
      </c>
      <c r="GK7" s="1058" t="s">
        <v>862</v>
      </c>
      <c r="GL7" s="1040" t="s">
        <v>863</v>
      </c>
      <c r="GM7" s="1057" t="s">
        <v>864</v>
      </c>
      <c r="GN7" s="1058" t="s">
        <v>865</v>
      </c>
      <c r="GO7" s="1040" t="s">
        <v>866</v>
      </c>
      <c r="GP7" s="1057" t="s">
        <v>867</v>
      </c>
      <c r="GQ7" s="1058" t="s">
        <v>868</v>
      </c>
      <c r="GR7" s="1040" t="s">
        <v>869</v>
      </c>
      <c r="GS7" s="1057" t="s">
        <v>870</v>
      </c>
      <c r="GT7" s="1058" t="s">
        <v>871</v>
      </c>
      <c r="GU7" s="1040" t="s">
        <v>872</v>
      </c>
      <c r="GV7" s="1057" t="s">
        <v>873</v>
      </c>
      <c r="GW7" s="1058" t="s">
        <v>874</v>
      </c>
      <c r="GX7" s="1040" t="s">
        <v>875</v>
      </c>
      <c r="GY7" s="1055" t="s">
        <v>876</v>
      </c>
      <c r="GZ7" s="1056" t="s">
        <v>877</v>
      </c>
      <c r="HA7" s="1040" t="s">
        <v>878</v>
      </c>
      <c r="HB7" s="1057" t="s">
        <v>879</v>
      </c>
      <c r="HC7" s="1058" t="s">
        <v>880</v>
      </c>
      <c r="HD7" s="1040" t="s">
        <v>881</v>
      </c>
      <c r="HE7" s="1057" t="s">
        <v>882</v>
      </c>
      <c r="HF7" s="1058" t="s">
        <v>883</v>
      </c>
      <c r="HG7" s="1040" t="s">
        <v>884</v>
      </c>
      <c r="HH7" s="1057" t="s">
        <v>885</v>
      </c>
      <c r="HI7" s="1058" t="s">
        <v>886</v>
      </c>
      <c r="HJ7" s="1040" t="s">
        <v>887</v>
      </c>
      <c r="HK7" s="1057" t="s">
        <v>888</v>
      </c>
      <c r="HL7" s="1058" t="s">
        <v>889</v>
      </c>
      <c r="HM7" s="1040" t="s">
        <v>890</v>
      </c>
      <c r="HN7" s="1059" t="s">
        <v>891</v>
      </c>
      <c r="HO7" s="1060" t="s">
        <v>892</v>
      </c>
      <c r="HP7" s="1061" t="s">
        <v>893</v>
      </c>
      <c r="HQ7" s="1062" t="s">
        <v>894</v>
      </c>
      <c r="HR7" s="1019" t="s">
        <v>895</v>
      </c>
      <c r="HS7" s="1019" t="s">
        <v>729</v>
      </c>
      <c r="HT7" s="1019" t="s">
        <v>896</v>
      </c>
      <c r="HU7" s="1025" t="s">
        <v>734</v>
      </c>
      <c r="HV7" s="1063" t="s">
        <v>897</v>
      </c>
      <c r="HW7" s="1064" t="s">
        <v>898</v>
      </c>
      <c r="HX7" s="1064" t="s">
        <v>899</v>
      </c>
      <c r="HY7" s="1064" t="s">
        <v>900</v>
      </c>
      <c r="HZ7" s="1064" t="s">
        <v>901</v>
      </c>
      <c r="IA7" s="1064" t="s">
        <v>902</v>
      </c>
      <c r="IB7" s="1064" t="s">
        <v>903</v>
      </c>
      <c r="IC7" s="1064" t="s">
        <v>904</v>
      </c>
      <c r="ID7" s="1065" t="s">
        <v>905</v>
      </c>
      <c r="IE7" s="1066" t="s">
        <v>906</v>
      </c>
      <c r="IF7" s="743"/>
      <c r="IG7" s="743"/>
      <c r="IH7" s="743"/>
      <c r="II7" s="743"/>
      <c r="IJ7" s="743"/>
      <c r="IK7" s="743"/>
      <c r="IL7" s="743"/>
      <c r="IM7" s="743"/>
      <c r="IN7" s="743"/>
      <c r="IO7" s="743"/>
      <c r="IP7" s="743"/>
      <c r="IQ7" s="743"/>
      <c r="IR7" s="743"/>
      <c r="IS7" s="743"/>
      <c r="IT7" s="743"/>
      <c r="IU7" s="227"/>
      <c r="IV7" s="415"/>
      <c r="IW7" s="414"/>
      <c r="IX7" s="417"/>
      <c r="IY7" s="413"/>
      <c r="IZ7" s="413"/>
      <c r="JA7" s="418"/>
      <c r="JB7" s="416"/>
      <c r="JC7" s="413"/>
      <c r="JD7" s="413"/>
      <c r="JE7" s="416"/>
      <c r="JF7" s="413"/>
      <c r="JG7" s="413"/>
      <c r="JH7" s="415"/>
      <c r="JI7" s="414"/>
      <c r="JJ7" s="417"/>
      <c r="JK7" s="413"/>
      <c r="JL7" s="413"/>
      <c r="JM7" s="418"/>
      <c r="JN7" s="416"/>
      <c r="JO7" s="413"/>
      <c r="JP7" s="413"/>
      <c r="JQ7" s="416"/>
      <c r="JR7" s="413"/>
      <c r="JS7" s="413"/>
      <c r="JT7" s="227"/>
      <c r="JU7" s="410"/>
      <c r="JV7" s="411"/>
      <c r="JW7" s="412"/>
      <c r="JX7" s="419"/>
      <c r="JY7" s="420"/>
      <c r="JZ7" s="421"/>
      <c r="KA7" s="422"/>
      <c r="KB7" s="423"/>
      <c r="KC7" s="424"/>
      <c r="KD7" s="425"/>
      <c r="KE7" s="426"/>
      <c r="KF7" s="427"/>
      <c r="KG7" s="428"/>
      <c r="KH7" s="429"/>
      <c r="KI7" s="426"/>
      <c r="KJ7" s="430"/>
      <c r="KK7" s="240"/>
      <c r="KL7" s="429"/>
      <c r="KM7" s="426"/>
      <c r="KN7" s="430"/>
      <c r="KO7" s="431"/>
      <c r="KP7" s="432"/>
      <c r="KQ7" s="432"/>
      <c r="KR7" s="433"/>
      <c r="KS7" s="431"/>
      <c r="KT7" s="432"/>
      <c r="KU7" s="432"/>
      <c r="KV7" s="433"/>
      <c r="KW7" s="429"/>
      <c r="KX7" s="426"/>
      <c r="KY7" s="430"/>
      <c r="KZ7" s="434"/>
      <c r="LA7" s="434"/>
      <c r="LB7" s="435"/>
      <c r="LC7" s="436"/>
      <c r="LD7" s="437"/>
      <c r="LE7" s="438"/>
      <c r="LF7" s="439"/>
      <c r="LG7" s="440"/>
      <c r="LH7" s="437"/>
      <c r="LI7" s="441"/>
      <c r="LJ7" s="437"/>
      <c r="LK7" s="442"/>
    </row>
    <row r="8" spans="1:332" ht="15" customHeight="1" x14ac:dyDescent="0.15">
      <c r="A8" s="372"/>
      <c r="B8" s="1067"/>
      <c r="C8" s="1068"/>
      <c r="D8" s="1069"/>
      <c r="E8" s="1070" t="s">
        <v>907</v>
      </c>
      <c r="F8" s="1071"/>
      <c r="G8" s="1071"/>
      <c r="H8" s="1072" t="s">
        <v>908</v>
      </c>
      <c r="I8" s="1073"/>
      <c r="J8" s="1068"/>
      <c r="K8" s="1074"/>
      <c r="L8" s="1075"/>
      <c r="M8" s="1076"/>
      <c r="N8" s="1074"/>
      <c r="O8" s="1077"/>
      <c r="P8" s="1078"/>
      <c r="Q8" s="1079" t="s">
        <v>909</v>
      </c>
      <c r="R8" s="1080" t="s">
        <v>910</v>
      </c>
      <c r="S8" s="1080" t="s">
        <v>911</v>
      </c>
      <c r="T8" s="1081" t="s">
        <v>910</v>
      </c>
      <c r="U8" s="1081" t="s">
        <v>910</v>
      </c>
      <c r="V8" s="1082"/>
      <c r="W8" s="1083"/>
      <c r="X8" s="1083"/>
      <c r="Y8" s="1084"/>
      <c r="Z8" s="1069"/>
      <c r="AA8" s="1070"/>
      <c r="AB8" s="1085"/>
      <c r="AC8" s="1086" t="s">
        <v>634</v>
      </c>
      <c r="AD8" s="1078"/>
      <c r="AE8" s="1087" t="s">
        <v>912</v>
      </c>
      <c r="AF8" s="1088"/>
      <c r="AG8" s="1088"/>
      <c r="AH8" s="1078"/>
      <c r="AI8" s="1087" t="s">
        <v>634</v>
      </c>
      <c r="AJ8" s="1078"/>
      <c r="AK8" s="1089" t="s">
        <v>913</v>
      </c>
      <c r="AL8" s="1083"/>
      <c r="AM8" s="1083"/>
      <c r="AN8" s="1090"/>
      <c r="AO8" s="1091"/>
      <c r="AP8" s="1092" t="s">
        <v>913</v>
      </c>
      <c r="AQ8" s="1084"/>
      <c r="AR8" s="1093"/>
      <c r="AS8" s="1084"/>
      <c r="AT8" s="1093"/>
      <c r="AU8" s="1094"/>
      <c r="AV8" s="1091"/>
      <c r="AW8" s="1095"/>
      <c r="AX8" s="1092" t="s">
        <v>913</v>
      </c>
      <c r="AY8" s="1084" t="s">
        <v>914</v>
      </c>
      <c r="AZ8" s="1093"/>
      <c r="BA8" s="1084"/>
      <c r="BB8" s="1093"/>
      <c r="BC8" s="1094" t="s">
        <v>915</v>
      </c>
      <c r="BD8" s="1091" t="s">
        <v>915</v>
      </c>
      <c r="BE8" s="1095"/>
      <c r="BF8" s="1092" t="s">
        <v>913</v>
      </c>
      <c r="BG8" s="1084" t="s">
        <v>914</v>
      </c>
      <c r="BH8" s="1093"/>
      <c r="BI8" s="1084"/>
      <c r="BJ8" s="1093"/>
      <c r="BK8" s="1094" t="s">
        <v>915</v>
      </c>
      <c r="BL8" s="1091" t="s">
        <v>915</v>
      </c>
      <c r="BM8" s="1095"/>
      <c r="BN8" s="1092" t="s">
        <v>913</v>
      </c>
      <c r="BO8" s="1084" t="s">
        <v>914</v>
      </c>
      <c r="BP8" s="1093"/>
      <c r="BQ8" s="1084"/>
      <c r="BR8" s="1093"/>
      <c r="BS8" s="1094" t="s">
        <v>915</v>
      </c>
      <c r="BT8" s="1091" t="s">
        <v>915</v>
      </c>
      <c r="BU8" s="1095"/>
      <c r="BV8" s="1096"/>
      <c r="BW8" s="1097"/>
      <c r="BX8" s="1098"/>
      <c r="BY8" s="1097"/>
      <c r="BZ8" s="1099" t="s">
        <v>913</v>
      </c>
      <c r="CA8" s="1083"/>
      <c r="CB8" s="1083"/>
      <c r="CC8" s="1090"/>
      <c r="CD8" s="1091"/>
      <c r="CE8" s="1092" t="s">
        <v>913</v>
      </c>
      <c r="CF8" s="1084"/>
      <c r="CG8" s="1093"/>
      <c r="CH8" s="1084"/>
      <c r="CI8" s="1093"/>
      <c r="CJ8" s="1094"/>
      <c r="CK8" s="1091"/>
      <c r="CL8" s="1095"/>
      <c r="CM8" s="1092" t="s">
        <v>913</v>
      </c>
      <c r="CN8" s="1084" t="s">
        <v>914</v>
      </c>
      <c r="CO8" s="1093"/>
      <c r="CP8" s="1084"/>
      <c r="CQ8" s="1093"/>
      <c r="CR8" s="1094" t="s">
        <v>915</v>
      </c>
      <c r="CS8" s="1091" t="s">
        <v>915</v>
      </c>
      <c r="CT8" s="1095"/>
      <c r="CU8" s="1092" t="s">
        <v>913</v>
      </c>
      <c r="CV8" s="1084" t="s">
        <v>914</v>
      </c>
      <c r="CW8" s="1093"/>
      <c r="CX8" s="1084"/>
      <c r="CY8" s="1093"/>
      <c r="CZ8" s="1094" t="s">
        <v>915</v>
      </c>
      <c r="DA8" s="1091" t="s">
        <v>915</v>
      </c>
      <c r="DB8" s="1095"/>
      <c r="DC8" s="1092" t="s">
        <v>913</v>
      </c>
      <c r="DD8" s="1084" t="s">
        <v>914</v>
      </c>
      <c r="DE8" s="1093"/>
      <c r="DF8" s="1084"/>
      <c r="DG8" s="1093"/>
      <c r="DH8" s="1094" t="s">
        <v>915</v>
      </c>
      <c r="DI8" s="1091" t="s">
        <v>915</v>
      </c>
      <c r="DJ8" s="1095"/>
      <c r="DK8" s="1096"/>
      <c r="DL8" s="1097"/>
      <c r="DM8" s="1098"/>
      <c r="DN8" s="1097"/>
      <c r="DO8" s="1077"/>
      <c r="DP8" s="1100"/>
      <c r="DQ8" s="1078"/>
      <c r="DR8" s="1077"/>
      <c r="DS8" s="1100"/>
      <c r="DT8" s="1078"/>
      <c r="DU8" s="1077"/>
      <c r="DV8" s="1100"/>
      <c r="DW8" s="1078"/>
      <c r="DX8" s="1077"/>
      <c r="DY8" s="1100"/>
      <c r="DZ8" s="1078"/>
      <c r="EA8" s="1077"/>
      <c r="EB8" s="1100"/>
      <c r="EC8" s="1078"/>
      <c r="ED8" s="1101"/>
      <c r="EE8" s="1102"/>
      <c r="EF8" s="1103"/>
      <c r="EG8" s="1088"/>
      <c r="EH8" s="1083"/>
      <c r="EI8" s="1070"/>
      <c r="EJ8" s="1077"/>
      <c r="EK8" s="1103"/>
      <c r="EL8" s="1088"/>
      <c r="EM8" s="1083"/>
      <c r="EN8" s="1070"/>
      <c r="EO8" s="1077"/>
      <c r="EP8" s="1103"/>
      <c r="EQ8" s="1088"/>
      <c r="ER8" s="1083"/>
      <c r="ES8" s="1070"/>
      <c r="ET8" s="1077"/>
      <c r="EU8" s="1103"/>
      <c r="EV8" s="1088"/>
      <c r="EW8" s="1083"/>
      <c r="EX8" s="1070"/>
      <c r="EY8" s="1077"/>
      <c r="EZ8" s="1103"/>
      <c r="FA8" s="1088"/>
      <c r="FB8" s="1083"/>
      <c r="FC8" s="1070"/>
      <c r="FD8" s="1104"/>
      <c r="FE8" s="1105"/>
      <c r="FF8" s="1106"/>
      <c r="FG8" s="1105"/>
      <c r="FH8" s="1106"/>
      <c r="FI8" s="1105"/>
      <c r="FJ8" s="1106"/>
      <c r="FK8" s="1105"/>
      <c r="FL8" s="1107" t="s">
        <v>916</v>
      </c>
      <c r="FM8" s="1108" t="s">
        <v>916</v>
      </c>
      <c r="FN8" s="1070"/>
      <c r="FO8" s="1109" t="s">
        <v>917</v>
      </c>
      <c r="FP8" s="1110" t="s">
        <v>917</v>
      </c>
      <c r="FQ8" s="1070"/>
      <c r="FR8" s="1109" t="s">
        <v>917</v>
      </c>
      <c r="FS8" s="1110" t="s">
        <v>917</v>
      </c>
      <c r="FT8" s="1070"/>
      <c r="FU8" s="1109" t="s">
        <v>917</v>
      </c>
      <c r="FV8" s="1110" t="s">
        <v>917</v>
      </c>
      <c r="FW8" s="1070"/>
      <c r="FX8" s="1109" t="s">
        <v>917</v>
      </c>
      <c r="FY8" s="1110" t="s">
        <v>917</v>
      </c>
      <c r="FZ8" s="1070"/>
      <c r="GA8" s="1109" t="s">
        <v>917</v>
      </c>
      <c r="GB8" s="1110" t="s">
        <v>917</v>
      </c>
      <c r="GC8" s="1070"/>
      <c r="GD8" s="1109" t="s">
        <v>917</v>
      </c>
      <c r="GE8" s="1110" t="s">
        <v>917</v>
      </c>
      <c r="GF8" s="1070"/>
      <c r="GG8" s="1109" t="s">
        <v>917</v>
      </c>
      <c r="GH8" s="1110" t="s">
        <v>917</v>
      </c>
      <c r="GI8" s="1070"/>
      <c r="GJ8" s="1109" t="s">
        <v>917</v>
      </c>
      <c r="GK8" s="1110" t="s">
        <v>917</v>
      </c>
      <c r="GL8" s="1070"/>
      <c r="GM8" s="1109" t="s">
        <v>917</v>
      </c>
      <c r="GN8" s="1110" t="s">
        <v>917</v>
      </c>
      <c r="GO8" s="1070"/>
      <c r="GP8" s="1109" t="s">
        <v>917</v>
      </c>
      <c r="GQ8" s="1110" t="s">
        <v>917</v>
      </c>
      <c r="GR8" s="1070"/>
      <c r="GS8" s="1109" t="s">
        <v>917</v>
      </c>
      <c r="GT8" s="1110" t="s">
        <v>917</v>
      </c>
      <c r="GU8" s="1070"/>
      <c r="GV8" s="1109" t="s">
        <v>917</v>
      </c>
      <c r="GW8" s="1110" t="s">
        <v>917</v>
      </c>
      <c r="GX8" s="1070"/>
      <c r="GY8" s="1107" t="s">
        <v>916</v>
      </c>
      <c r="GZ8" s="1108" t="s">
        <v>916</v>
      </c>
      <c r="HA8" s="1070"/>
      <c r="HB8" s="1109" t="s">
        <v>917</v>
      </c>
      <c r="HC8" s="1110" t="s">
        <v>917</v>
      </c>
      <c r="HD8" s="1070"/>
      <c r="HE8" s="1109" t="s">
        <v>917</v>
      </c>
      <c r="HF8" s="1110" t="s">
        <v>917</v>
      </c>
      <c r="HG8" s="1070"/>
      <c r="HH8" s="1109" t="s">
        <v>917</v>
      </c>
      <c r="HI8" s="1110" t="s">
        <v>917</v>
      </c>
      <c r="HJ8" s="1070"/>
      <c r="HK8" s="1109" t="s">
        <v>917</v>
      </c>
      <c r="HL8" s="1110" t="s">
        <v>917</v>
      </c>
      <c r="HM8" s="1070"/>
      <c r="HN8" s="1111"/>
      <c r="HO8" s="1083"/>
      <c r="HP8" s="1112"/>
      <c r="HQ8" s="1113"/>
      <c r="HR8" s="1088"/>
      <c r="HS8" s="1088"/>
      <c r="HT8" s="1088"/>
      <c r="HU8" s="1114"/>
      <c r="HV8" s="1115" t="s">
        <v>634</v>
      </c>
      <c r="HW8" s="1116" t="s">
        <v>634</v>
      </c>
      <c r="HX8" s="1116" t="s">
        <v>634</v>
      </c>
      <c r="HY8" s="1116" t="s">
        <v>634</v>
      </c>
      <c r="HZ8" s="1116" t="s">
        <v>634</v>
      </c>
      <c r="IA8" s="1116" t="s">
        <v>634</v>
      </c>
      <c r="IB8" s="1116" t="s">
        <v>634</v>
      </c>
      <c r="IC8" s="1116" t="s">
        <v>634</v>
      </c>
      <c r="ID8" s="1117"/>
      <c r="IE8" s="1118"/>
      <c r="IV8" s="448" t="s">
        <v>907</v>
      </c>
      <c r="IW8" s="447" t="s">
        <v>907</v>
      </c>
      <c r="IX8" s="449" t="s">
        <v>907</v>
      </c>
      <c r="IY8" s="450" t="s">
        <v>907</v>
      </c>
      <c r="IZ8" s="450" t="s">
        <v>907</v>
      </c>
      <c r="JA8" s="451" t="s">
        <v>907</v>
      </c>
      <c r="JB8" s="452" t="s">
        <v>907</v>
      </c>
      <c r="JC8" s="450" t="s">
        <v>907</v>
      </c>
      <c r="JD8" s="450" t="s">
        <v>907</v>
      </c>
      <c r="JE8" s="452" t="s">
        <v>907</v>
      </c>
      <c r="JF8" s="450" t="s">
        <v>907</v>
      </c>
      <c r="JG8" s="450" t="s">
        <v>907</v>
      </c>
      <c r="JH8" s="448" t="s">
        <v>907</v>
      </c>
      <c r="JI8" s="447" t="s">
        <v>907</v>
      </c>
      <c r="JJ8" s="449" t="s">
        <v>907</v>
      </c>
      <c r="JK8" s="450" t="s">
        <v>907</v>
      </c>
      <c r="JL8" s="450" t="s">
        <v>907</v>
      </c>
      <c r="JM8" s="451" t="s">
        <v>907</v>
      </c>
      <c r="JN8" s="452" t="s">
        <v>907</v>
      </c>
      <c r="JO8" s="450" t="s">
        <v>907</v>
      </c>
      <c r="JP8" s="450" t="s">
        <v>907</v>
      </c>
      <c r="JQ8" s="452" t="s">
        <v>907</v>
      </c>
      <c r="JR8" s="450" t="s">
        <v>907</v>
      </c>
      <c r="JS8" s="450" t="s">
        <v>907</v>
      </c>
      <c r="JT8" s="227" t="s">
        <v>907</v>
      </c>
      <c r="JU8" s="443" t="s">
        <v>907</v>
      </c>
      <c r="JV8" s="444" t="s">
        <v>907</v>
      </c>
      <c r="JW8" s="445" t="s">
        <v>907</v>
      </c>
      <c r="JX8" s="445" t="s">
        <v>907</v>
      </c>
      <c r="JY8" s="453" t="s">
        <v>907</v>
      </c>
      <c r="JZ8" s="454" t="s">
        <v>907</v>
      </c>
      <c r="KA8" s="455" t="s">
        <v>907</v>
      </c>
      <c r="KB8" s="456" t="s">
        <v>907</v>
      </c>
      <c r="KC8" s="457" t="s">
        <v>907</v>
      </c>
      <c r="KD8" s="458" t="s">
        <v>907</v>
      </c>
      <c r="KE8" s="459" t="s">
        <v>907</v>
      </c>
      <c r="KF8" s="460" t="s">
        <v>907</v>
      </c>
      <c r="KG8" s="461" t="s">
        <v>907</v>
      </c>
      <c r="KH8" s="462" t="s">
        <v>907</v>
      </c>
      <c r="KI8" s="459" t="s">
        <v>907</v>
      </c>
      <c r="KJ8" s="463" t="s">
        <v>907</v>
      </c>
      <c r="KK8" s="463" t="s">
        <v>907</v>
      </c>
      <c r="KL8" s="462" t="s">
        <v>907</v>
      </c>
      <c r="KM8" s="459" t="s">
        <v>907</v>
      </c>
      <c r="KN8" s="463" t="s">
        <v>907</v>
      </c>
      <c r="KO8" s="464" t="s">
        <v>907</v>
      </c>
      <c r="KP8" s="465" t="s">
        <v>907</v>
      </c>
      <c r="KQ8" s="465" t="s">
        <v>907</v>
      </c>
      <c r="KR8" s="466" t="s">
        <v>907</v>
      </c>
      <c r="KS8" s="464" t="s">
        <v>907</v>
      </c>
      <c r="KT8" s="465" t="s">
        <v>907</v>
      </c>
      <c r="KU8" s="465" t="s">
        <v>907</v>
      </c>
      <c r="KV8" s="466" t="s">
        <v>907</v>
      </c>
      <c r="KW8" s="462" t="s">
        <v>907</v>
      </c>
      <c r="KX8" s="459" t="s">
        <v>907</v>
      </c>
      <c r="KY8" s="463" t="s">
        <v>907</v>
      </c>
      <c r="KZ8" s="467" t="s">
        <v>907</v>
      </c>
      <c r="LA8" s="467" t="s">
        <v>907</v>
      </c>
      <c r="LB8" s="468" t="s">
        <v>907</v>
      </c>
      <c r="LC8" s="469" t="s">
        <v>907</v>
      </c>
      <c r="LD8" s="470" t="s">
        <v>907</v>
      </c>
      <c r="LE8" s="471" t="s">
        <v>907</v>
      </c>
      <c r="LF8" s="472" t="s">
        <v>907</v>
      </c>
      <c r="LG8" s="473" t="s">
        <v>907</v>
      </c>
      <c r="LH8" s="470" t="s">
        <v>907</v>
      </c>
      <c r="LI8" s="474" t="s">
        <v>907</v>
      </c>
      <c r="LJ8" s="470"/>
      <c r="LK8" s="475" t="s">
        <v>907</v>
      </c>
    </row>
    <row r="9" spans="1:332" s="230" customFormat="1" ht="15" customHeight="1" x14ac:dyDescent="0.15">
      <c r="A9" s="476"/>
      <c r="B9" s="1119">
        <f t="shared" ref="B9:BN9" si="0">COLUMN()-1</f>
        <v>1</v>
      </c>
      <c r="C9" s="1120">
        <f t="shared" si="0"/>
        <v>2</v>
      </c>
      <c r="D9" s="1121">
        <f t="shared" si="0"/>
        <v>3</v>
      </c>
      <c r="E9" s="1122">
        <f t="shared" si="0"/>
        <v>4</v>
      </c>
      <c r="F9" s="1123">
        <f t="shared" si="0"/>
        <v>5</v>
      </c>
      <c r="G9" s="1124">
        <f t="shared" si="0"/>
        <v>6</v>
      </c>
      <c r="H9" s="1125">
        <f t="shared" si="0"/>
        <v>7</v>
      </c>
      <c r="I9" s="1126">
        <f t="shared" si="0"/>
        <v>8</v>
      </c>
      <c r="J9" s="1127">
        <f t="shared" si="0"/>
        <v>9</v>
      </c>
      <c r="K9" s="1120">
        <f t="shared" si="0"/>
        <v>10</v>
      </c>
      <c r="L9" s="1128">
        <f t="shared" si="0"/>
        <v>11</v>
      </c>
      <c r="M9" s="1129">
        <f t="shared" si="0"/>
        <v>12</v>
      </c>
      <c r="N9" s="1130">
        <f t="shared" si="0"/>
        <v>13</v>
      </c>
      <c r="O9" s="1131">
        <f t="shared" si="0"/>
        <v>14</v>
      </c>
      <c r="P9" s="1132">
        <f t="shared" si="0"/>
        <v>15</v>
      </c>
      <c r="Q9" s="1131">
        <f t="shared" si="0"/>
        <v>16</v>
      </c>
      <c r="R9" s="1127">
        <f t="shared" si="0"/>
        <v>17</v>
      </c>
      <c r="S9" s="1127">
        <f t="shared" si="0"/>
        <v>18</v>
      </c>
      <c r="T9" s="1132">
        <f t="shared" si="0"/>
        <v>19</v>
      </c>
      <c r="U9" s="1132">
        <f t="shared" si="0"/>
        <v>20</v>
      </c>
      <c r="V9" s="1133">
        <f t="shared" si="0"/>
        <v>21</v>
      </c>
      <c r="W9" s="1134">
        <f t="shared" si="0"/>
        <v>22</v>
      </c>
      <c r="X9" s="1134">
        <f t="shared" si="0"/>
        <v>23</v>
      </c>
      <c r="Y9" s="1135">
        <f t="shared" si="0"/>
        <v>24</v>
      </c>
      <c r="Z9" s="1136">
        <f t="shared" si="0"/>
        <v>25</v>
      </c>
      <c r="AA9" s="1120">
        <f t="shared" si="0"/>
        <v>26</v>
      </c>
      <c r="AB9" s="1137">
        <f t="shared" si="0"/>
        <v>27</v>
      </c>
      <c r="AC9" s="1136">
        <f t="shared" si="0"/>
        <v>28</v>
      </c>
      <c r="AD9" s="1120">
        <f t="shared" si="0"/>
        <v>29</v>
      </c>
      <c r="AE9" s="1138">
        <f t="shared" si="0"/>
        <v>30</v>
      </c>
      <c r="AF9" s="1127">
        <f t="shared" si="0"/>
        <v>31</v>
      </c>
      <c r="AG9" s="1127">
        <f t="shared" si="0"/>
        <v>32</v>
      </c>
      <c r="AH9" s="1120">
        <f t="shared" si="0"/>
        <v>33</v>
      </c>
      <c r="AI9" s="1138">
        <f t="shared" si="0"/>
        <v>34</v>
      </c>
      <c r="AJ9" s="1120">
        <f t="shared" si="0"/>
        <v>35</v>
      </c>
      <c r="AK9" s="1139">
        <f t="shared" si="0"/>
        <v>36</v>
      </c>
      <c r="AL9" s="1140">
        <f t="shared" si="0"/>
        <v>37</v>
      </c>
      <c r="AM9" s="1140">
        <f t="shared" si="0"/>
        <v>38</v>
      </c>
      <c r="AN9" s="1125">
        <f t="shared" si="0"/>
        <v>39</v>
      </c>
      <c r="AO9" s="1141">
        <f t="shared" si="0"/>
        <v>40</v>
      </c>
      <c r="AP9" s="1142">
        <f t="shared" si="0"/>
        <v>41</v>
      </c>
      <c r="AQ9" s="1125">
        <f t="shared" si="0"/>
        <v>42</v>
      </c>
      <c r="AR9" s="1141">
        <f t="shared" si="0"/>
        <v>43</v>
      </c>
      <c r="AS9" s="1125">
        <f t="shared" si="0"/>
        <v>44</v>
      </c>
      <c r="AT9" s="1141">
        <f t="shared" si="0"/>
        <v>45</v>
      </c>
      <c r="AU9" s="1125">
        <f t="shared" si="0"/>
        <v>46</v>
      </c>
      <c r="AV9" s="1143">
        <f t="shared" si="0"/>
        <v>47</v>
      </c>
      <c r="AW9" s="1144">
        <f t="shared" si="0"/>
        <v>48</v>
      </c>
      <c r="AX9" s="1142">
        <f t="shared" si="0"/>
        <v>49</v>
      </c>
      <c r="AY9" s="1125">
        <f t="shared" si="0"/>
        <v>50</v>
      </c>
      <c r="AZ9" s="1141">
        <f t="shared" si="0"/>
        <v>51</v>
      </c>
      <c r="BA9" s="1125">
        <f t="shared" si="0"/>
        <v>52</v>
      </c>
      <c r="BB9" s="1141">
        <f t="shared" si="0"/>
        <v>53</v>
      </c>
      <c r="BC9" s="1125">
        <f t="shared" si="0"/>
        <v>54</v>
      </c>
      <c r="BD9" s="1143">
        <f t="shared" si="0"/>
        <v>55</v>
      </c>
      <c r="BE9" s="1144">
        <f t="shared" si="0"/>
        <v>56</v>
      </c>
      <c r="BF9" s="1142">
        <f t="shared" si="0"/>
        <v>57</v>
      </c>
      <c r="BG9" s="1125">
        <f t="shared" si="0"/>
        <v>58</v>
      </c>
      <c r="BH9" s="1141">
        <f t="shared" si="0"/>
        <v>59</v>
      </c>
      <c r="BI9" s="1125">
        <f t="shared" si="0"/>
        <v>60</v>
      </c>
      <c r="BJ9" s="1141">
        <f t="shared" si="0"/>
        <v>61</v>
      </c>
      <c r="BK9" s="1125">
        <f t="shared" si="0"/>
        <v>62</v>
      </c>
      <c r="BL9" s="1143">
        <f t="shared" si="0"/>
        <v>63</v>
      </c>
      <c r="BM9" s="1144">
        <f t="shared" si="0"/>
        <v>64</v>
      </c>
      <c r="BN9" s="1142">
        <f t="shared" si="0"/>
        <v>65</v>
      </c>
      <c r="BO9" s="1125">
        <f t="shared" ref="BO9:DZ9" si="1">COLUMN()-1</f>
        <v>66</v>
      </c>
      <c r="BP9" s="1141">
        <f t="shared" si="1"/>
        <v>67</v>
      </c>
      <c r="BQ9" s="1125">
        <f t="shared" si="1"/>
        <v>68</v>
      </c>
      <c r="BR9" s="1141">
        <f t="shared" si="1"/>
        <v>69</v>
      </c>
      <c r="BS9" s="1125">
        <f t="shared" si="1"/>
        <v>70</v>
      </c>
      <c r="BT9" s="1143">
        <f t="shared" si="1"/>
        <v>71</v>
      </c>
      <c r="BU9" s="1143">
        <f t="shared" si="1"/>
        <v>72</v>
      </c>
      <c r="BV9" s="1145">
        <f t="shared" si="1"/>
        <v>73</v>
      </c>
      <c r="BW9" s="1146">
        <f t="shared" si="1"/>
        <v>74</v>
      </c>
      <c r="BX9" s="1147">
        <f t="shared" si="1"/>
        <v>75</v>
      </c>
      <c r="BY9" s="1146">
        <f t="shared" si="1"/>
        <v>76</v>
      </c>
      <c r="BZ9" s="1148">
        <f t="shared" si="1"/>
        <v>77</v>
      </c>
      <c r="CA9" s="1140">
        <f t="shared" si="1"/>
        <v>78</v>
      </c>
      <c r="CB9" s="1140">
        <f t="shared" si="1"/>
        <v>79</v>
      </c>
      <c r="CC9" s="1125">
        <f t="shared" si="1"/>
        <v>80</v>
      </c>
      <c r="CD9" s="1141">
        <f t="shared" si="1"/>
        <v>81</v>
      </c>
      <c r="CE9" s="1142">
        <f t="shared" si="1"/>
        <v>82</v>
      </c>
      <c r="CF9" s="1125">
        <f t="shared" si="1"/>
        <v>83</v>
      </c>
      <c r="CG9" s="1141">
        <f t="shared" si="1"/>
        <v>84</v>
      </c>
      <c r="CH9" s="1125">
        <f t="shared" si="1"/>
        <v>85</v>
      </c>
      <c r="CI9" s="1141">
        <f t="shared" si="1"/>
        <v>86</v>
      </c>
      <c r="CJ9" s="1125">
        <f t="shared" si="1"/>
        <v>87</v>
      </c>
      <c r="CK9" s="1143">
        <f t="shared" si="1"/>
        <v>88</v>
      </c>
      <c r="CL9" s="1144">
        <f t="shared" si="1"/>
        <v>89</v>
      </c>
      <c r="CM9" s="1142">
        <f t="shared" si="1"/>
        <v>90</v>
      </c>
      <c r="CN9" s="1125">
        <f t="shared" si="1"/>
        <v>91</v>
      </c>
      <c r="CO9" s="1141">
        <f t="shared" si="1"/>
        <v>92</v>
      </c>
      <c r="CP9" s="1125">
        <f t="shared" si="1"/>
        <v>93</v>
      </c>
      <c r="CQ9" s="1141">
        <f t="shared" si="1"/>
        <v>94</v>
      </c>
      <c r="CR9" s="1125">
        <f t="shared" si="1"/>
        <v>95</v>
      </c>
      <c r="CS9" s="1143">
        <f t="shared" si="1"/>
        <v>96</v>
      </c>
      <c r="CT9" s="1144">
        <f t="shared" si="1"/>
        <v>97</v>
      </c>
      <c r="CU9" s="1142">
        <f t="shared" si="1"/>
        <v>98</v>
      </c>
      <c r="CV9" s="1125">
        <f t="shared" si="1"/>
        <v>99</v>
      </c>
      <c r="CW9" s="1141">
        <f t="shared" si="1"/>
        <v>100</v>
      </c>
      <c r="CX9" s="1125">
        <f t="shared" si="1"/>
        <v>101</v>
      </c>
      <c r="CY9" s="1141">
        <f t="shared" si="1"/>
        <v>102</v>
      </c>
      <c r="CZ9" s="1125">
        <f t="shared" si="1"/>
        <v>103</v>
      </c>
      <c r="DA9" s="1143">
        <f t="shared" si="1"/>
        <v>104</v>
      </c>
      <c r="DB9" s="1144">
        <f t="shared" si="1"/>
        <v>105</v>
      </c>
      <c r="DC9" s="1142">
        <f t="shared" si="1"/>
        <v>106</v>
      </c>
      <c r="DD9" s="1125">
        <f t="shared" si="1"/>
        <v>107</v>
      </c>
      <c r="DE9" s="1141">
        <f t="shared" si="1"/>
        <v>108</v>
      </c>
      <c r="DF9" s="1125">
        <f t="shared" si="1"/>
        <v>109</v>
      </c>
      <c r="DG9" s="1141">
        <f t="shared" si="1"/>
        <v>110</v>
      </c>
      <c r="DH9" s="1125">
        <f t="shared" si="1"/>
        <v>111</v>
      </c>
      <c r="DI9" s="1143">
        <f t="shared" si="1"/>
        <v>112</v>
      </c>
      <c r="DJ9" s="1143">
        <f t="shared" si="1"/>
        <v>113</v>
      </c>
      <c r="DK9" s="1145">
        <f t="shared" si="1"/>
        <v>114</v>
      </c>
      <c r="DL9" s="1146">
        <f t="shared" si="1"/>
        <v>115</v>
      </c>
      <c r="DM9" s="1147">
        <f t="shared" si="1"/>
        <v>116</v>
      </c>
      <c r="DN9" s="1146">
        <f t="shared" si="1"/>
        <v>117</v>
      </c>
      <c r="DO9" s="1136">
        <f t="shared" si="1"/>
        <v>118</v>
      </c>
      <c r="DP9" s="1134">
        <f t="shared" si="1"/>
        <v>119</v>
      </c>
      <c r="DQ9" s="1120">
        <f t="shared" si="1"/>
        <v>120</v>
      </c>
      <c r="DR9" s="1126">
        <f t="shared" si="1"/>
        <v>121</v>
      </c>
      <c r="DS9" s="1134">
        <f t="shared" si="1"/>
        <v>122</v>
      </c>
      <c r="DT9" s="1120">
        <f t="shared" si="1"/>
        <v>123</v>
      </c>
      <c r="DU9" s="1126">
        <f t="shared" si="1"/>
        <v>124</v>
      </c>
      <c r="DV9" s="1134">
        <f t="shared" si="1"/>
        <v>125</v>
      </c>
      <c r="DW9" s="1120">
        <f t="shared" si="1"/>
        <v>126</v>
      </c>
      <c r="DX9" s="1126">
        <f t="shared" si="1"/>
        <v>127</v>
      </c>
      <c r="DY9" s="1134">
        <f t="shared" si="1"/>
        <v>128</v>
      </c>
      <c r="DZ9" s="1120">
        <f t="shared" si="1"/>
        <v>129</v>
      </c>
      <c r="EA9" s="1126">
        <f t="shared" ref="EA9:GL9" si="2">COLUMN()-1</f>
        <v>130</v>
      </c>
      <c r="EB9" s="1134">
        <f t="shared" si="2"/>
        <v>131</v>
      </c>
      <c r="EC9" s="1120">
        <f t="shared" si="2"/>
        <v>132</v>
      </c>
      <c r="ED9" s="1149">
        <f t="shared" si="2"/>
        <v>133</v>
      </c>
      <c r="EE9" s="1136">
        <f t="shared" si="2"/>
        <v>134</v>
      </c>
      <c r="EF9" s="1127">
        <f t="shared" si="2"/>
        <v>135</v>
      </c>
      <c r="EG9" s="1127">
        <f t="shared" si="2"/>
        <v>136</v>
      </c>
      <c r="EH9" s="1127">
        <f t="shared" si="2"/>
        <v>137</v>
      </c>
      <c r="EI9" s="1120">
        <f t="shared" si="2"/>
        <v>138</v>
      </c>
      <c r="EJ9" s="1126">
        <f t="shared" si="2"/>
        <v>139</v>
      </c>
      <c r="EK9" s="1127">
        <f t="shared" si="2"/>
        <v>140</v>
      </c>
      <c r="EL9" s="1127">
        <f t="shared" si="2"/>
        <v>141</v>
      </c>
      <c r="EM9" s="1127">
        <f t="shared" si="2"/>
        <v>142</v>
      </c>
      <c r="EN9" s="1120">
        <f t="shared" si="2"/>
        <v>143</v>
      </c>
      <c r="EO9" s="1126">
        <f t="shared" si="2"/>
        <v>144</v>
      </c>
      <c r="EP9" s="1127">
        <f t="shared" si="2"/>
        <v>145</v>
      </c>
      <c r="EQ9" s="1127">
        <f t="shared" si="2"/>
        <v>146</v>
      </c>
      <c r="ER9" s="1127">
        <f t="shared" si="2"/>
        <v>147</v>
      </c>
      <c r="ES9" s="1120">
        <f t="shared" si="2"/>
        <v>148</v>
      </c>
      <c r="ET9" s="1126">
        <f t="shared" si="2"/>
        <v>149</v>
      </c>
      <c r="EU9" s="1127">
        <f t="shared" si="2"/>
        <v>150</v>
      </c>
      <c r="EV9" s="1127">
        <f t="shared" si="2"/>
        <v>151</v>
      </c>
      <c r="EW9" s="1127">
        <f t="shared" si="2"/>
        <v>152</v>
      </c>
      <c r="EX9" s="1120">
        <f t="shared" si="2"/>
        <v>153</v>
      </c>
      <c r="EY9" s="1126">
        <f t="shared" si="2"/>
        <v>154</v>
      </c>
      <c r="EZ9" s="1127">
        <f t="shared" si="2"/>
        <v>155</v>
      </c>
      <c r="FA9" s="1127">
        <f t="shared" si="2"/>
        <v>156</v>
      </c>
      <c r="FB9" s="1127">
        <f t="shared" si="2"/>
        <v>157</v>
      </c>
      <c r="FC9" s="1120">
        <f t="shared" si="2"/>
        <v>158</v>
      </c>
      <c r="FD9" s="1139">
        <f t="shared" si="2"/>
        <v>159</v>
      </c>
      <c r="FE9" s="1125">
        <f t="shared" si="2"/>
        <v>160</v>
      </c>
      <c r="FF9" s="1150">
        <f t="shared" si="2"/>
        <v>161</v>
      </c>
      <c r="FG9" s="1125">
        <f t="shared" si="2"/>
        <v>162</v>
      </c>
      <c r="FH9" s="1150">
        <f t="shared" si="2"/>
        <v>163</v>
      </c>
      <c r="FI9" s="1125">
        <f t="shared" si="2"/>
        <v>164</v>
      </c>
      <c r="FJ9" s="1150">
        <f t="shared" si="2"/>
        <v>165</v>
      </c>
      <c r="FK9" s="1125">
        <f t="shared" si="2"/>
        <v>166</v>
      </c>
      <c r="FL9" s="1151">
        <f t="shared" si="2"/>
        <v>167</v>
      </c>
      <c r="FM9" s="1152">
        <f t="shared" si="2"/>
        <v>168</v>
      </c>
      <c r="FN9" s="1127">
        <f t="shared" si="2"/>
        <v>169</v>
      </c>
      <c r="FO9" s="1153">
        <f t="shared" si="2"/>
        <v>170</v>
      </c>
      <c r="FP9" s="1154">
        <f t="shared" si="2"/>
        <v>171</v>
      </c>
      <c r="FQ9" s="1127">
        <f t="shared" si="2"/>
        <v>172</v>
      </c>
      <c r="FR9" s="1153">
        <f t="shared" si="2"/>
        <v>173</v>
      </c>
      <c r="FS9" s="1154">
        <f t="shared" si="2"/>
        <v>174</v>
      </c>
      <c r="FT9" s="1127">
        <f t="shared" si="2"/>
        <v>175</v>
      </c>
      <c r="FU9" s="1153">
        <f t="shared" si="2"/>
        <v>176</v>
      </c>
      <c r="FV9" s="1154">
        <f t="shared" si="2"/>
        <v>177</v>
      </c>
      <c r="FW9" s="1127">
        <f t="shared" si="2"/>
        <v>178</v>
      </c>
      <c r="FX9" s="1153">
        <f t="shared" si="2"/>
        <v>179</v>
      </c>
      <c r="FY9" s="1154">
        <f t="shared" si="2"/>
        <v>180</v>
      </c>
      <c r="FZ9" s="1127">
        <f t="shared" si="2"/>
        <v>181</v>
      </c>
      <c r="GA9" s="1153">
        <f t="shared" si="2"/>
        <v>182</v>
      </c>
      <c r="GB9" s="1154">
        <f t="shared" si="2"/>
        <v>183</v>
      </c>
      <c r="GC9" s="1127">
        <f t="shared" si="2"/>
        <v>184</v>
      </c>
      <c r="GD9" s="1153">
        <f t="shared" si="2"/>
        <v>185</v>
      </c>
      <c r="GE9" s="1154">
        <f t="shared" si="2"/>
        <v>186</v>
      </c>
      <c r="GF9" s="1127">
        <f t="shared" si="2"/>
        <v>187</v>
      </c>
      <c r="GG9" s="1153">
        <f t="shared" si="2"/>
        <v>188</v>
      </c>
      <c r="GH9" s="1154">
        <f t="shared" si="2"/>
        <v>189</v>
      </c>
      <c r="GI9" s="1127">
        <f t="shared" si="2"/>
        <v>190</v>
      </c>
      <c r="GJ9" s="1153">
        <f t="shared" si="2"/>
        <v>191</v>
      </c>
      <c r="GK9" s="1154">
        <f t="shared" si="2"/>
        <v>192</v>
      </c>
      <c r="GL9" s="1127">
        <f t="shared" si="2"/>
        <v>193</v>
      </c>
      <c r="GM9" s="1153">
        <f t="shared" ref="GM9:IE9" si="3">COLUMN()-1</f>
        <v>194</v>
      </c>
      <c r="GN9" s="1154">
        <f t="shared" si="3"/>
        <v>195</v>
      </c>
      <c r="GO9" s="1127">
        <f t="shared" si="3"/>
        <v>196</v>
      </c>
      <c r="GP9" s="1153">
        <f t="shared" si="3"/>
        <v>197</v>
      </c>
      <c r="GQ9" s="1154">
        <f t="shared" si="3"/>
        <v>198</v>
      </c>
      <c r="GR9" s="1127">
        <f t="shared" si="3"/>
        <v>199</v>
      </c>
      <c r="GS9" s="1153">
        <f t="shared" si="3"/>
        <v>200</v>
      </c>
      <c r="GT9" s="1154">
        <f t="shared" si="3"/>
        <v>201</v>
      </c>
      <c r="GU9" s="1127">
        <f t="shared" si="3"/>
        <v>202</v>
      </c>
      <c r="GV9" s="1153">
        <f t="shared" si="3"/>
        <v>203</v>
      </c>
      <c r="GW9" s="1154">
        <f t="shared" si="3"/>
        <v>204</v>
      </c>
      <c r="GX9" s="1127">
        <f t="shared" si="3"/>
        <v>205</v>
      </c>
      <c r="GY9" s="1151">
        <f t="shared" si="3"/>
        <v>206</v>
      </c>
      <c r="GZ9" s="1152">
        <f t="shared" si="3"/>
        <v>207</v>
      </c>
      <c r="HA9" s="1127">
        <f t="shared" si="3"/>
        <v>208</v>
      </c>
      <c r="HB9" s="1153">
        <f t="shared" si="3"/>
        <v>209</v>
      </c>
      <c r="HC9" s="1154">
        <f t="shared" si="3"/>
        <v>210</v>
      </c>
      <c r="HD9" s="1127">
        <f t="shared" si="3"/>
        <v>211</v>
      </c>
      <c r="HE9" s="1153">
        <f t="shared" si="3"/>
        <v>212</v>
      </c>
      <c r="HF9" s="1154">
        <f t="shared" si="3"/>
        <v>213</v>
      </c>
      <c r="HG9" s="1127">
        <f t="shared" si="3"/>
        <v>214</v>
      </c>
      <c r="HH9" s="1153">
        <f t="shared" si="3"/>
        <v>215</v>
      </c>
      <c r="HI9" s="1154">
        <f t="shared" si="3"/>
        <v>216</v>
      </c>
      <c r="HJ9" s="1127">
        <f t="shared" si="3"/>
        <v>217</v>
      </c>
      <c r="HK9" s="1153">
        <f t="shared" si="3"/>
        <v>218</v>
      </c>
      <c r="HL9" s="1154">
        <f t="shared" si="3"/>
        <v>219</v>
      </c>
      <c r="HM9" s="1120">
        <f t="shared" si="3"/>
        <v>220</v>
      </c>
      <c r="HN9" s="1155">
        <f t="shared" si="3"/>
        <v>221</v>
      </c>
      <c r="HO9" s="1127">
        <f t="shared" si="3"/>
        <v>222</v>
      </c>
      <c r="HP9" s="1120">
        <f t="shared" si="3"/>
        <v>223</v>
      </c>
      <c r="HQ9" s="1126">
        <f t="shared" si="3"/>
        <v>224</v>
      </c>
      <c r="HR9" s="1127">
        <f t="shared" si="3"/>
        <v>225</v>
      </c>
      <c r="HS9" s="1127">
        <f t="shared" si="3"/>
        <v>226</v>
      </c>
      <c r="HT9" s="1127">
        <f t="shared" si="3"/>
        <v>227</v>
      </c>
      <c r="HU9" s="1120">
        <f t="shared" si="3"/>
        <v>228</v>
      </c>
      <c r="HV9" s="1156">
        <f t="shared" si="3"/>
        <v>229</v>
      </c>
      <c r="HW9" s="1157">
        <f t="shared" si="3"/>
        <v>230</v>
      </c>
      <c r="HX9" s="1157">
        <f t="shared" si="3"/>
        <v>231</v>
      </c>
      <c r="HY9" s="1157">
        <f t="shared" si="3"/>
        <v>232</v>
      </c>
      <c r="HZ9" s="1157">
        <f t="shared" si="3"/>
        <v>233</v>
      </c>
      <c r="IA9" s="1157">
        <f t="shared" si="3"/>
        <v>234</v>
      </c>
      <c r="IB9" s="1157">
        <f t="shared" si="3"/>
        <v>235</v>
      </c>
      <c r="IC9" s="1157">
        <f t="shared" si="3"/>
        <v>236</v>
      </c>
      <c r="ID9" s="1158">
        <f t="shared" si="3"/>
        <v>237</v>
      </c>
      <c r="IE9" s="1159">
        <f t="shared" si="3"/>
        <v>238</v>
      </c>
      <c r="IF9" s="744"/>
      <c r="IG9" s="744"/>
      <c r="IH9" s="744"/>
      <c r="II9" s="744"/>
      <c r="IJ9" s="744"/>
      <c r="IK9" s="744"/>
      <c r="IL9" s="744"/>
      <c r="IM9" s="744"/>
      <c r="IN9" s="744"/>
      <c r="IO9" s="744"/>
      <c r="IP9" s="744"/>
      <c r="IQ9" s="744"/>
      <c r="IR9" s="744"/>
      <c r="IS9" s="744"/>
      <c r="IT9" s="744"/>
      <c r="IU9" s="487"/>
      <c r="IV9" s="484">
        <f t="shared" ref="IV9:JS9" si="4">COLUMN()-1</f>
        <v>255</v>
      </c>
      <c r="IW9" s="479">
        <f t="shared" si="4"/>
        <v>256</v>
      </c>
      <c r="IX9" s="480">
        <f t="shared" si="4"/>
        <v>257</v>
      </c>
      <c r="IY9" s="483">
        <f t="shared" si="4"/>
        <v>258</v>
      </c>
      <c r="IZ9" s="483">
        <f t="shared" si="4"/>
        <v>259</v>
      </c>
      <c r="JA9" s="481">
        <f t="shared" si="4"/>
        <v>260</v>
      </c>
      <c r="JB9" s="482">
        <f t="shared" si="4"/>
        <v>261</v>
      </c>
      <c r="JC9" s="483">
        <f t="shared" si="4"/>
        <v>262</v>
      </c>
      <c r="JD9" s="483">
        <f t="shared" si="4"/>
        <v>263</v>
      </c>
      <c r="JE9" s="482">
        <f t="shared" si="4"/>
        <v>264</v>
      </c>
      <c r="JF9" s="483">
        <f t="shared" si="4"/>
        <v>265</v>
      </c>
      <c r="JG9" s="483">
        <f t="shared" si="4"/>
        <v>266</v>
      </c>
      <c r="JH9" s="484">
        <f t="shared" si="4"/>
        <v>267</v>
      </c>
      <c r="JI9" s="479">
        <f t="shared" si="4"/>
        <v>268</v>
      </c>
      <c r="JJ9" s="480">
        <f t="shared" si="4"/>
        <v>269</v>
      </c>
      <c r="JK9" s="483">
        <f t="shared" si="4"/>
        <v>270</v>
      </c>
      <c r="JL9" s="483">
        <f t="shared" si="4"/>
        <v>271</v>
      </c>
      <c r="JM9" s="481">
        <f t="shared" si="4"/>
        <v>272</v>
      </c>
      <c r="JN9" s="482">
        <f t="shared" si="4"/>
        <v>273</v>
      </c>
      <c r="JO9" s="483">
        <f t="shared" si="4"/>
        <v>274</v>
      </c>
      <c r="JP9" s="483">
        <f t="shared" si="4"/>
        <v>275</v>
      </c>
      <c r="JQ9" s="482">
        <f t="shared" si="4"/>
        <v>276</v>
      </c>
      <c r="JR9" s="483">
        <f t="shared" si="4"/>
        <v>277</v>
      </c>
      <c r="JS9" s="483">
        <f t="shared" si="4"/>
        <v>278</v>
      </c>
      <c r="JT9" s="487"/>
      <c r="JU9" s="477">
        <f t="shared" ref="JU9:LK9" si="5">COLUMN()-1</f>
        <v>280</v>
      </c>
      <c r="JV9" s="478">
        <f t="shared" si="5"/>
        <v>281</v>
      </c>
      <c r="JW9" s="479">
        <f t="shared" si="5"/>
        <v>282</v>
      </c>
      <c r="JX9" s="478">
        <f t="shared" si="5"/>
        <v>283</v>
      </c>
      <c r="JY9" s="488">
        <f t="shared" si="5"/>
        <v>284</v>
      </c>
      <c r="JZ9" s="489">
        <f t="shared" si="5"/>
        <v>285</v>
      </c>
      <c r="KA9" s="490">
        <f t="shared" si="5"/>
        <v>286</v>
      </c>
      <c r="KB9" s="491">
        <f t="shared" si="5"/>
        <v>287</v>
      </c>
      <c r="KC9" s="492">
        <f t="shared" si="5"/>
        <v>288</v>
      </c>
      <c r="KD9" s="483">
        <f t="shared" si="5"/>
        <v>289</v>
      </c>
      <c r="KE9" s="485">
        <f t="shared" si="5"/>
        <v>290</v>
      </c>
      <c r="KF9" s="493">
        <f t="shared" si="5"/>
        <v>291</v>
      </c>
      <c r="KG9" s="494">
        <f t="shared" si="5"/>
        <v>292</v>
      </c>
      <c r="KH9" s="484">
        <f t="shared" si="5"/>
        <v>293</v>
      </c>
      <c r="KI9" s="485">
        <f t="shared" si="5"/>
        <v>294</v>
      </c>
      <c r="KJ9" s="495">
        <f t="shared" si="5"/>
        <v>295</v>
      </c>
      <c r="KK9" s="481" t="s">
        <v>918</v>
      </c>
      <c r="KL9" s="484">
        <f t="shared" si="5"/>
        <v>297</v>
      </c>
      <c r="KM9" s="485">
        <f t="shared" si="5"/>
        <v>298</v>
      </c>
      <c r="KN9" s="495">
        <f t="shared" si="5"/>
        <v>299</v>
      </c>
      <c r="KO9" s="486">
        <f t="shared" si="5"/>
        <v>300</v>
      </c>
      <c r="KP9" s="496">
        <f t="shared" si="5"/>
        <v>301</v>
      </c>
      <c r="KQ9" s="496">
        <f t="shared" si="5"/>
        <v>302</v>
      </c>
      <c r="KR9" s="497">
        <f t="shared" si="5"/>
        <v>303</v>
      </c>
      <c r="KS9" s="486">
        <f t="shared" si="5"/>
        <v>304</v>
      </c>
      <c r="KT9" s="496">
        <f t="shared" si="5"/>
        <v>305</v>
      </c>
      <c r="KU9" s="496">
        <f t="shared" si="5"/>
        <v>306</v>
      </c>
      <c r="KV9" s="497">
        <f t="shared" si="5"/>
        <v>307</v>
      </c>
      <c r="KW9" s="484">
        <f t="shared" si="5"/>
        <v>308</v>
      </c>
      <c r="KX9" s="485">
        <f t="shared" si="5"/>
        <v>309</v>
      </c>
      <c r="KY9" s="495">
        <f t="shared" si="5"/>
        <v>310</v>
      </c>
      <c r="KZ9" s="498">
        <f t="shared" si="5"/>
        <v>311</v>
      </c>
      <c r="LA9" s="498">
        <f t="shared" si="5"/>
        <v>312</v>
      </c>
      <c r="LB9" s="499">
        <f t="shared" si="5"/>
        <v>313</v>
      </c>
      <c r="LC9" s="500">
        <f t="shared" si="5"/>
        <v>314</v>
      </c>
      <c r="LD9" s="501">
        <f t="shared" si="5"/>
        <v>315</v>
      </c>
      <c r="LE9" s="502">
        <f t="shared" si="5"/>
        <v>316</v>
      </c>
      <c r="LF9" s="503">
        <f t="shared" si="5"/>
        <v>317</v>
      </c>
      <c r="LG9" s="504">
        <f t="shared" si="5"/>
        <v>318</v>
      </c>
      <c r="LH9" s="501">
        <f t="shared" si="5"/>
        <v>319</v>
      </c>
      <c r="LI9" s="505">
        <f t="shared" si="5"/>
        <v>320</v>
      </c>
      <c r="LJ9" s="501"/>
      <c r="LK9" s="506">
        <f t="shared" si="5"/>
        <v>322</v>
      </c>
    </row>
    <row r="10" spans="1:332" ht="15" customHeight="1" x14ac:dyDescent="0.15">
      <c r="B10" s="1160"/>
      <c r="C10" s="1161"/>
      <c r="D10" s="1162"/>
      <c r="E10" s="1163" t="s">
        <v>919</v>
      </c>
      <c r="F10" s="1164"/>
      <c r="G10" s="1165"/>
      <c r="H10" s="1166"/>
      <c r="I10" s="1167" t="s">
        <v>920</v>
      </c>
      <c r="J10" s="1168" t="s">
        <v>919</v>
      </c>
      <c r="K10" s="1169"/>
      <c r="L10" s="1170" t="s">
        <v>919</v>
      </c>
      <c r="M10" s="1088"/>
      <c r="N10" s="1078" t="s">
        <v>919</v>
      </c>
      <c r="O10" s="1167" t="s">
        <v>919</v>
      </c>
      <c r="P10" s="1169" t="s">
        <v>919</v>
      </c>
      <c r="Q10" s="1171"/>
      <c r="R10" s="1172"/>
      <c r="S10" s="1172"/>
      <c r="T10" s="1173"/>
      <c r="U10" s="1174"/>
      <c r="V10" s="1175" t="s">
        <v>919</v>
      </c>
      <c r="W10" s="1176" t="s">
        <v>919</v>
      </c>
      <c r="X10" s="1176" t="s">
        <v>919</v>
      </c>
      <c r="Y10" s="1177" t="s">
        <v>919</v>
      </c>
      <c r="Z10" s="1178"/>
      <c r="AA10" s="1162"/>
      <c r="AB10" s="1179"/>
      <c r="AC10" s="1180" t="s">
        <v>919</v>
      </c>
      <c r="AD10" s="1169" t="s">
        <v>919</v>
      </c>
      <c r="AE10" s="1181" t="s">
        <v>919</v>
      </c>
      <c r="AF10" s="1168" t="s">
        <v>919</v>
      </c>
      <c r="AG10" s="1168" t="s">
        <v>919</v>
      </c>
      <c r="AH10" s="1169" t="s">
        <v>919</v>
      </c>
      <c r="AI10" s="1181" t="s">
        <v>919</v>
      </c>
      <c r="AJ10" s="1169" t="s">
        <v>919</v>
      </c>
      <c r="AK10" s="1182" t="s">
        <v>921</v>
      </c>
      <c r="AL10" s="1183" t="s">
        <v>921</v>
      </c>
      <c r="AM10" s="1183" t="s">
        <v>921</v>
      </c>
      <c r="AN10" s="1184" t="s">
        <v>921</v>
      </c>
      <c r="AO10" s="1185" t="s">
        <v>921</v>
      </c>
      <c r="AP10" s="1186" t="s">
        <v>921</v>
      </c>
      <c r="AQ10" s="1187" t="s">
        <v>921</v>
      </c>
      <c r="AR10" s="1188" t="s">
        <v>921</v>
      </c>
      <c r="AS10" s="1187" t="s">
        <v>921</v>
      </c>
      <c r="AT10" s="1188" t="s">
        <v>921</v>
      </c>
      <c r="AU10" s="1189" t="s">
        <v>921</v>
      </c>
      <c r="AV10" s="1185" t="s">
        <v>921</v>
      </c>
      <c r="AW10" s="1190" t="s">
        <v>921</v>
      </c>
      <c r="AX10" s="1186" t="s">
        <v>921</v>
      </c>
      <c r="AY10" s="1187" t="s">
        <v>921</v>
      </c>
      <c r="AZ10" s="1188" t="s">
        <v>921</v>
      </c>
      <c r="BA10" s="1187" t="s">
        <v>921</v>
      </c>
      <c r="BB10" s="1188" t="s">
        <v>921</v>
      </c>
      <c r="BC10" s="1189" t="s">
        <v>921</v>
      </c>
      <c r="BD10" s="1185" t="s">
        <v>921</v>
      </c>
      <c r="BE10" s="1190" t="s">
        <v>921</v>
      </c>
      <c r="BF10" s="1186" t="s">
        <v>921</v>
      </c>
      <c r="BG10" s="1187" t="s">
        <v>921</v>
      </c>
      <c r="BH10" s="1188" t="s">
        <v>921</v>
      </c>
      <c r="BI10" s="1187" t="s">
        <v>921</v>
      </c>
      <c r="BJ10" s="1188" t="s">
        <v>921</v>
      </c>
      <c r="BK10" s="1189" t="s">
        <v>921</v>
      </c>
      <c r="BL10" s="1185" t="s">
        <v>921</v>
      </c>
      <c r="BM10" s="1190" t="s">
        <v>921</v>
      </c>
      <c r="BN10" s="1186" t="s">
        <v>921</v>
      </c>
      <c r="BO10" s="1187" t="s">
        <v>921</v>
      </c>
      <c r="BP10" s="1188" t="s">
        <v>921</v>
      </c>
      <c r="BQ10" s="1187" t="s">
        <v>921</v>
      </c>
      <c r="BR10" s="1188" t="s">
        <v>921</v>
      </c>
      <c r="BS10" s="1189" t="s">
        <v>921</v>
      </c>
      <c r="BT10" s="1185" t="s">
        <v>921</v>
      </c>
      <c r="BU10" s="1190" t="s">
        <v>921</v>
      </c>
      <c r="BV10" s="1191"/>
      <c r="BW10" s="1192"/>
      <c r="BX10" s="1193"/>
      <c r="BY10" s="1192"/>
      <c r="BZ10" s="1194" t="s">
        <v>922</v>
      </c>
      <c r="CA10" s="1183" t="s">
        <v>922</v>
      </c>
      <c r="CB10" s="1183" t="s">
        <v>922</v>
      </c>
      <c r="CC10" s="1184" t="s">
        <v>922</v>
      </c>
      <c r="CD10" s="1185" t="s">
        <v>922</v>
      </c>
      <c r="CE10" s="1186" t="s">
        <v>922</v>
      </c>
      <c r="CF10" s="1187" t="s">
        <v>922</v>
      </c>
      <c r="CG10" s="1188" t="s">
        <v>922</v>
      </c>
      <c r="CH10" s="1187" t="s">
        <v>922</v>
      </c>
      <c r="CI10" s="1188" t="s">
        <v>922</v>
      </c>
      <c r="CJ10" s="1189" t="s">
        <v>922</v>
      </c>
      <c r="CK10" s="1185" t="s">
        <v>922</v>
      </c>
      <c r="CL10" s="1190" t="s">
        <v>922</v>
      </c>
      <c r="CM10" s="1186" t="s">
        <v>922</v>
      </c>
      <c r="CN10" s="1187" t="s">
        <v>922</v>
      </c>
      <c r="CO10" s="1188" t="s">
        <v>922</v>
      </c>
      <c r="CP10" s="1187" t="s">
        <v>922</v>
      </c>
      <c r="CQ10" s="1188" t="s">
        <v>922</v>
      </c>
      <c r="CR10" s="1189" t="s">
        <v>922</v>
      </c>
      <c r="CS10" s="1185" t="s">
        <v>922</v>
      </c>
      <c r="CT10" s="1190" t="s">
        <v>922</v>
      </c>
      <c r="CU10" s="1186" t="s">
        <v>922</v>
      </c>
      <c r="CV10" s="1187" t="s">
        <v>922</v>
      </c>
      <c r="CW10" s="1188" t="s">
        <v>922</v>
      </c>
      <c r="CX10" s="1187" t="s">
        <v>922</v>
      </c>
      <c r="CY10" s="1188" t="s">
        <v>922</v>
      </c>
      <c r="CZ10" s="1189" t="s">
        <v>922</v>
      </c>
      <c r="DA10" s="1185" t="s">
        <v>922</v>
      </c>
      <c r="DB10" s="1190" t="s">
        <v>922</v>
      </c>
      <c r="DC10" s="1186" t="s">
        <v>922</v>
      </c>
      <c r="DD10" s="1187" t="s">
        <v>922</v>
      </c>
      <c r="DE10" s="1188" t="s">
        <v>922</v>
      </c>
      <c r="DF10" s="1187" t="s">
        <v>922</v>
      </c>
      <c r="DG10" s="1188" t="s">
        <v>922</v>
      </c>
      <c r="DH10" s="1189" t="s">
        <v>922</v>
      </c>
      <c r="DI10" s="1185" t="s">
        <v>922</v>
      </c>
      <c r="DJ10" s="1190" t="s">
        <v>922</v>
      </c>
      <c r="DK10" s="1191"/>
      <c r="DL10" s="1192"/>
      <c r="DM10" s="1193"/>
      <c r="DN10" s="1192"/>
      <c r="DO10" s="1195" t="s">
        <v>923</v>
      </c>
      <c r="DP10" s="1196" t="s">
        <v>924</v>
      </c>
      <c r="DQ10" s="1161" t="s">
        <v>924</v>
      </c>
      <c r="DR10" s="1195" t="s">
        <v>925</v>
      </c>
      <c r="DS10" s="1196" t="s">
        <v>925</v>
      </c>
      <c r="DT10" s="1161" t="s">
        <v>925</v>
      </c>
      <c r="DU10" s="1195" t="s">
        <v>925</v>
      </c>
      <c r="DV10" s="1196" t="s">
        <v>925</v>
      </c>
      <c r="DW10" s="1161" t="s">
        <v>925</v>
      </c>
      <c r="DX10" s="1195" t="s">
        <v>925</v>
      </c>
      <c r="DY10" s="1196" t="s">
        <v>925</v>
      </c>
      <c r="DZ10" s="1161" t="s">
        <v>925</v>
      </c>
      <c r="EA10" s="1195" t="s">
        <v>925</v>
      </c>
      <c r="EB10" s="1196" t="s">
        <v>925</v>
      </c>
      <c r="EC10" s="1161" t="s">
        <v>925</v>
      </c>
      <c r="ED10" s="1197" t="s">
        <v>919</v>
      </c>
      <c r="EE10" s="1198" t="s">
        <v>926</v>
      </c>
      <c r="EF10" s="1199" t="s">
        <v>927</v>
      </c>
      <c r="EG10" s="1200" t="s">
        <v>927</v>
      </c>
      <c r="EH10" s="1183" t="s">
        <v>927</v>
      </c>
      <c r="EI10" s="1162" t="s">
        <v>927</v>
      </c>
      <c r="EJ10" s="1195" t="s">
        <v>928</v>
      </c>
      <c r="EK10" s="1199" t="s">
        <v>929</v>
      </c>
      <c r="EL10" s="1200" t="s">
        <v>929</v>
      </c>
      <c r="EM10" s="1183" t="s">
        <v>929</v>
      </c>
      <c r="EN10" s="1162" t="s">
        <v>929</v>
      </c>
      <c r="EO10" s="1195" t="s">
        <v>929</v>
      </c>
      <c r="EP10" s="1199" t="s">
        <v>929</v>
      </c>
      <c r="EQ10" s="1200" t="s">
        <v>929</v>
      </c>
      <c r="ER10" s="1183" t="s">
        <v>929</v>
      </c>
      <c r="ES10" s="1162" t="s">
        <v>929</v>
      </c>
      <c r="ET10" s="1195" t="s">
        <v>929</v>
      </c>
      <c r="EU10" s="1199" t="s">
        <v>929</v>
      </c>
      <c r="EV10" s="1200" t="s">
        <v>929</v>
      </c>
      <c r="EW10" s="1183" t="s">
        <v>929</v>
      </c>
      <c r="EX10" s="1162" t="s">
        <v>929</v>
      </c>
      <c r="EY10" s="1195" t="s">
        <v>928</v>
      </c>
      <c r="EZ10" s="1199" t="s">
        <v>929</v>
      </c>
      <c r="FA10" s="1200" t="s">
        <v>929</v>
      </c>
      <c r="FB10" s="1183" t="s">
        <v>929</v>
      </c>
      <c r="FC10" s="1162" t="s">
        <v>929</v>
      </c>
      <c r="FD10" s="1201" t="s">
        <v>930</v>
      </c>
      <c r="FE10" s="1202" t="s">
        <v>930</v>
      </c>
      <c r="FF10" s="1203" t="s">
        <v>931</v>
      </c>
      <c r="FG10" s="1202" t="s">
        <v>931</v>
      </c>
      <c r="FH10" s="1203" t="s">
        <v>931</v>
      </c>
      <c r="FI10" s="1202" t="s">
        <v>931</v>
      </c>
      <c r="FJ10" s="1203" t="s">
        <v>931</v>
      </c>
      <c r="FK10" s="1202" t="s">
        <v>931</v>
      </c>
      <c r="FL10" s="1204" t="s">
        <v>932</v>
      </c>
      <c r="FM10" s="1205" t="s">
        <v>933</v>
      </c>
      <c r="FN10" s="1162" t="s">
        <v>933</v>
      </c>
      <c r="FO10" s="1206" t="s">
        <v>934</v>
      </c>
      <c r="FP10" s="1207" t="s">
        <v>934</v>
      </c>
      <c r="FQ10" s="1162" t="s">
        <v>934</v>
      </c>
      <c r="FR10" s="1206" t="s">
        <v>934</v>
      </c>
      <c r="FS10" s="1207" t="s">
        <v>934</v>
      </c>
      <c r="FT10" s="1162" t="s">
        <v>934</v>
      </c>
      <c r="FU10" s="1206" t="s">
        <v>934</v>
      </c>
      <c r="FV10" s="1207" t="s">
        <v>934</v>
      </c>
      <c r="FW10" s="1162" t="s">
        <v>934</v>
      </c>
      <c r="FX10" s="1206" t="s">
        <v>934</v>
      </c>
      <c r="FY10" s="1207" t="s">
        <v>934</v>
      </c>
      <c r="FZ10" s="1162" t="s">
        <v>934</v>
      </c>
      <c r="GA10" s="1206" t="s">
        <v>934</v>
      </c>
      <c r="GB10" s="1207" t="s">
        <v>934</v>
      </c>
      <c r="GC10" s="1162" t="s">
        <v>934</v>
      </c>
      <c r="GD10" s="1206" t="s">
        <v>934</v>
      </c>
      <c r="GE10" s="1207" t="s">
        <v>934</v>
      </c>
      <c r="GF10" s="1162" t="s">
        <v>934</v>
      </c>
      <c r="GG10" s="1206" t="s">
        <v>934</v>
      </c>
      <c r="GH10" s="1207" t="s">
        <v>934</v>
      </c>
      <c r="GI10" s="1162" t="s">
        <v>934</v>
      </c>
      <c r="GJ10" s="1206" t="s">
        <v>934</v>
      </c>
      <c r="GK10" s="1207" t="s">
        <v>934</v>
      </c>
      <c r="GL10" s="1162" t="s">
        <v>934</v>
      </c>
      <c r="GM10" s="1206" t="s">
        <v>934</v>
      </c>
      <c r="GN10" s="1207" t="s">
        <v>934</v>
      </c>
      <c r="GO10" s="1162" t="s">
        <v>934</v>
      </c>
      <c r="GP10" s="1206" t="s">
        <v>934</v>
      </c>
      <c r="GQ10" s="1207" t="s">
        <v>934</v>
      </c>
      <c r="GR10" s="1162" t="s">
        <v>934</v>
      </c>
      <c r="GS10" s="1206" t="s">
        <v>934</v>
      </c>
      <c r="GT10" s="1207" t="s">
        <v>934</v>
      </c>
      <c r="GU10" s="1162" t="s">
        <v>934</v>
      </c>
      <c r="GV10" s="1206" t="s">
        <v>934</v>
      </c>
      <c r="GW10" s="1207" t="s">
        <v>934</v>
      </c>
      <c r="GX10" s="1162" t="s">
        <v>934</v>
      </c>
      <c r="GY10" s="1204" t="s">
        <v>934</v>
      </c>
      <c r="GZ10" s="1205" t="s">
        <v>934</v>
      </c>
      <c r="HA10" s="1162" t="s">
        <v>934</v>
      </c>
      <c r="HB10" s="1206" t="s">
        <v>934</v>
      </c>
      <c r="HC10" s="1207" t="s">
        <v>934</v>
      </c>
      <c r="HD10" s="1162" t="s">
        <v>934</v>
      </c>
      <c r="HE10" s="1206" t="s">
        <v>934</v>
      </c>
      <c r="HF10" s="1207" t="s">
        <v>934</v>
      </c>
      <c r="HG10" s="1162" t="s">
        <v>934</v>
      </c>
      <c r="HH10" s="1206" t="s">
        <v>934</v>
      </c>
      <c r="HI10" s="1207" t="s">
        <v>934</v>
      </c>
      <c r="HJ10" s="1162" t="s">
        <v>934</v>
      </c>
      <c r="HK10" s="1206" t="s">
        <v>934</v>
      </c>
      <c r="HL10" s="1207" t="s">
        <v>934</v>
      </c>
      <c r="HM10" s="1162" t="s">
        <v>934</v>
      </c>
      <c r="HN10" s="1208" t="s">
        <v>919</v>
      </c>
      <c r="HO10" s="1176" t="s">
        <v>919</v>
      </c>
      <c r="HP10" s="1209" t="s">
        <v>919</v>
      </c>
      <c r="HQ10" s="1210" t="s">
        <v>935</v>
      </c>
      <c r="HR10" s="1200" t="s">
        <v>935</v>
      </c>
      <c r="HS10" s="1200" t="s">
        <v>935</v>
      </c>
      <c r="HT10" s="1200" t="s">
        <v>935</v>
      </c>
      <c r="HU10" s="1211" t="s">
        <v>935</v>
      </c>
      <c r="HV10" s="1212"/>
      <c r="HW10" s="1213"/>
      <c r="HX10" s="1213"/>
      <c r="HY10" s="1213"/>
      <c r="HZ10" s="1213"/>
      <c r="IA10" s="1213"/>
      <c r="IB10" s="1213"/>
      <c r="IC10" s="1213"/>
      <c r="ID10" s="1214" t="s">
        <v>919</v>
      </c>
      <c r="IE10" s="1215" t="s">
        <v>919</v>
      </c>
      <c r="IF10" s="745"/>
      <c r="IG10" s="745"/>
      <c r="IH10" s="745"/>
      <c r="II10" s="745"/>
      <c r="IJ10" s="745"/>
      <c r="IK10" s="745"/>
      <c r="IL10" s="745"/>
      <c r="IM10" s="745"/>
      <c r="IN10" s="745"/>
      <c r="IO10" s="745"/>
      <c r="IP10" s="745"/>
      <c r="IQ10" s="745"/>
      <c r="IR10" s="745"/>
      <c r="IS10" s="745"/>
      <c r="IT10" s="745"/>
      <c r="IV10" s="511"/>
      <c r="IW10" s="510"/>
      <c r="IX10" s="512"/>
      <c r="IY10" s="513"/>
      <c r="IZ10" s="513"/>
      <c r="JA10" s="514"/>
      <c r="JB10" s="515"/>
      <c r="JC10" s="513"/>
      <c r="JD10" s="513"/>
      <c r="JE10" s="515"/>
      <c r="JF10" s="513"/>
      <c r="JG10" s="513"/>
      <c r="JH10" s="511"/>
      <c r="JI10" s="510"/>
      <c r="JJ10" s="512"/>
      <c r="JK10" s="513"/>
      <c r="JL10" s="513"/>
      <c r="JM10" s="514"/>
      <c r="JN10" s="515"/>
      <c r="JO10" s="513"/>
      <c r="JP10" s="513"/>
      <c r="JQ10" s="515"/>
      <c r="JR10" s="513"/>
      <c r="JS10" s="513"/>
      <c r="JU10" s="507"/>
      <c r="JV10" s="508"/>
      <c r="JW10" s="509"/>
      <c r="JX10" s="509"/>
      <c r="JY10" s="516"/>
      <c r="JZ10" s="517"/>
      <c r="KA10" s="455"/>
      <c r="KB10" s="456"/>
      <c r="KC10" s="457"/>
      <c r="KD10" s="518"/>
      <c r="KE10" s="519"/>
      <c r="KF10" s="520"/>
      <c r="KG10" s="521"/>
      <c r="KH10" s="522"/>
      <c r="KI10" s="519"/>
      <c r="KJ10" s="523"/>
      <c r="KK10" s="524"/>
      <c r="KL10" s="522"/>
      <c r="KM10" s="519"/>
      <c r="KN10" s="523"/>
      <c r="KO10" s="525"/>
      <c r="KP10" s="526"/>
      <c r="KQ10" s="526"/>
      <c r="KR10" s="527"/>
      <c r="KS10" s="525"/>
      <c r="KT10" s="526"/>
      <c r="KU10" s="526"/>
      <c r="KV10" s="527"/>
      <c r="KW10" s="522"/>
      <c r="KX10" s="519"/>
      <c r="KY10" s="523"/>
      <c r="KZ10" s="467"/>
      <c r="LA10" s="467"/>
      <c r="LB10" s="528"/>
      <c r="LC10" s="529"/>
      <c r="LD10" s="446"/>
      <c r="LE10" s="530"/>
      <c r="LF10" s="531"/>
      <c r="LG10" s="532"/>
      <c r="LH10" s="446"/>
      <c r="LI10" s="533"/>
      <c r="LJ10" s="446"/>
      <c r="LK10" s="534"/>
    </row>
    <row r="11" spans="1:332" s="229" customFormat="1" ht="15" customHeight="1" x14ac:dyDescent="0.15">
      <c r="B11" s="1216"/>
      <c r="C11" s="1217"/>
      <c r="D11" s="1218"/>
      <c r="E11" s="1218"/>
      <c r="F11" s="1219"/>
      <c r="G11" s="1220" t="s">
        <v>936</v>
      </c>
      <c r="H11" s="1221"/>
      <c r="I11" s="1219" t="s">
        <v>936</v>
      </c>
      <c r="J11" s="1222" t="s">
        <v>936</v>
      </c>
      <c r="K11" s="1217" t="s">
        <v>936</v>
      </c>
      <c r="L11" s="1223" t="s">
        <v>936</v>
      </c>
      <c r="M11" s="1224" t="s">
        <v>936</v>
      </c>
      <c r="N11" s="1217" t="s">
        <v>936</v>
      </c>
      <c r="O11" s="1225" t="s">
        <v>492</v>
      </c>
      <c r="P11" s="1217" t="s">
        <v>492</v>
      </c>
      <c r="Q11" s="1226" t="s">
        <v>492</v>
      </c>
      <c r="R11" s="1222" t="s">
        <v>492</v>
      </c>
      <c r="S11" s="1222" t="s">
        <v>492</v>
      </c>
      <c r="T11" s="1218" t="s">
        <v>492</v>
      </c>
      <c r="U11" s="1218" t="s">
        <v>492</v>
      </c>
      <c r="V11" s="1227"/>
      <c r="W11" s="1228"/>
      <c r="X11" s="1228"/>
      <c r="Y11" s="1229"/>
      <c r="Z11" s="1230" t="s">
        <v>492</v>
      </c>
      <c r="AA11" s="1218"/>
      <c r="AB11" s="1231"/>
      <c r="AC11" s="1232" t="s">
        <v>492</v>
      </c>
      <c r="AD11" s="1217" t="s">
        <v>492</v>
      </c>
      <c r="AE11" s="1233" t="s">
        <v>492</v>
      </c>
      <c r="AF11" s="1224" t="s">
        <v>492</v>
      </c>
      <c r="AG11" s="1224" t="s">
        <v>492</v>
      </c>
      <c r="AH11" s="1217" t="s">
        <v>492</v>
      </c>
      <c r="AI11" s="1233" t="s">
        <v>492</v>
      </c>
      <c r="AJ11" s="1217" t="s">
        <v>492</v>
      </c>
      <c r="AK11" s="1234" t="s">
        <v>937</v>
      </c>
      <c r="AL11" s="1228" t="s">
        <v>937</v>
      </c>
      <c r="AM11" s="1228" t="s">
        <v>937</v>
      </c>
      <c r="AN11" s="1235" t="s">
        <v>937</v>
      </c>
      <c r="AO11" s="1236" t="s">
        <v>937</v>
      </c>
      <c r="AP11" s="1237" t="s">
        <v>937</v>
      </c>
      <c r="AQ11" s="1229" t="s">
        <v>937</v>
      </c>
      <c r="AR11" s="1238"/>
      <c r="AS11" s="1229" t="s">
        <v>937</v>
      </c>
      <c r="AT11" s="1238"/>
      <c r="AU11" s="1239" t="s">
        <v>937</v>
      </c>
      <c r="AV11" s="1236" t="s">
        <v>937</v>
      </c>
      <c r="AW11" s="1240"/>
      <c r="AX11" s="1237" t="s">
        <v>937</v>
      </c>
      <c r="AY11" s="1229" t="s">
        <v>937</v>
      </c>
      <c r="AZ11" s="1238"/>
      <c r="BA11" s="1229" t="s">
        <v>937</v>
      </c>
      <c r="BB11" s="1238"/>
      <c r="BC11" s="1239" t="s">
        <v>937</v>
      </c>
      <c r="BD11" s="1236" t="s">
        <v>937</v>
      </c>
      <c r="BE11" s="1240"/>
      <c r="BF11" s="1237" t="s">
        <v>937</v>
      </c>
      <c r="BG11" s="1229" t="s">
        <v>937</v>
      </c>
      <c r="BH11" s="1238"/>
      <c r="BI11" s="1229" t="s">
        <v>937</v>
      </c>
      <c r="BJ11" s="1238"/>
      <c r="BK11" s="1239" t="s">
        <v>937</v>
      </c>
      <c r="BL11" s="1236" t="s">
        <v>937</v>
      </c>
      <c r="BM11" s="1240"/>
      <c r="BN11" s="1237" t="s">
        <v>937</v>
      </c>
      <c r="BO11" s="1229" t="s">
        <v>937</v>
      </c>
      <c r="BP11" s="1238"/>
      <c r="BQ11" s="1229" t="s">
        <v>937</v>
      </c>
      <c r="BR11" s="1238"/>
      <c r="BS11" s="1239" t="s">
        <v>937</v>
      </c>
      <c r="BT11" s="1236" t="s">
        <v>937</v>
      </c>
      <c r="BU11" s="1240"/>
      <c r="BV11" s="1241"/>
      <c r="BW11" s="1242"/>
      <c r="BX11" s="1243"/>
      <c r="BY11" s="1242"/>
      <c r="BZ11" s="1244" t="s">
        <v>937</v>
      </c>
      <c r="CA11" s="1228" t="s">
        <v>937</v>
      </c>
      <c r="CB11" s="1228" t="s">
        <v>937</v>
      </c>
      <c r="CC11" s="1235" t="s">
        <v>937</v>
      </c>
      <c r="CD11" s="1236" t="s">
        <v>937</v>
      </c>
      <c r="CE11" s="1237" t="s">
        <v>937</v>
      </c>
      <c r="CF11" s="1229" t="s">
        <v>937</v>
      </c>
      <c r="CG11" s="1238"/>
      <c r="CH11" s="1229" t="s">
        <v>937</v>
      </c>
      <c r="CI11" s="1238"/>
      <c r="CJ11" s="1239" t="s">
        <v>937</v>
      </c>
      <c r="CK11" s="1236" t="s">
        <v>937</v>
      </c>
      <c r="CL11" s="1240"/>
      <c r="CM11" s="1237" t="s">
        <v>937</v>
      </c>
      <c r="CN11" s="1229" t="s">
        <v>937</v>
      </c>
      <c r="CO11" s="1238"/>
      <c r="CP11" s="1229" t="s">
        <v>937</v>
      </c>
      <c r="CQ11" s="1238"/>
      <c r="CR11" s="1239" t="s">
        <v>937</v>
      </c>
      <c r="CS11" s="1236" t="s">
        <v>937</v>
      </c>
      <c r="CT11" s="1240"/>
      <c r="CU11" s="1237" t="s">
        <v>937</v>
      </c>
      <c r="CV11" s="1229" t="s">
        <v>937</v>
      </c>
      <c r="CW11" s="1238"/>
      <c r="CX11" s="1229" t="s">
        <v>937</v>
      </c>
      <c r="CY11" s="1238"/>
      <c r="CZ11" s="1239" t="s">
        <v>937</v>
      </c>
      <c r="DA11" s="1236" t="s">
        <v>937</v>
      </c>
      <c r="DB11" s="1240"/>
      <c r="DC11" s="1237" t="s">
        <v>937</v>
      </c>
      <c r="DD11" s="1229" t="s">
        <v>937</v>
      </c>
      <c r="DE11" s="1238"/>
      <c r="DF11" s="1229" t="s">
        <v>937</v>
      </c>
      <c r="DG11" s="1238"/>
      <c r="DH11" s="1239" t="s">
        <v>937</v>
      </c>
      <c r="DI11" s="1236" t="s">
        <v>937</v>
      </c>
      <c r="DJ11" s="1240"/>
      <c r="DK11" s="1241"/>
      <c r="DL11" s="1242"/>
      <c r="DM11" s="1243"/>
      <c r="DN11" s="1242"/>
      <c r="DO11" s="1225"/>
      <c r="DP11" s="1245"/>
      <c r="DQ11" s="1217"/>
      <c r="DR11" s="1225"/>
      <c r="DS11" s="1245"/>
      <c r="DT11" s="1217"/>
      <c r="DU11" s="1225"/>
      <c r="DV11" s="1245"/>
      <c r="DW11" s="1217"/>
      <c r="DX11" s="1225"/>
      <c r="DY11" s="1245"/>
      <c r="DZ11" s="1217"/>
      <c r="EA11" s="1225"/>
      <c r="EB11" s="1245"/>
      <c r="EC11" s="1217"/>
      <c r="ED11" s="1246"/>
      <c r="EE11" s="1247"/>
      <c r="EF11" s="1222"/>
      <c r="EG11" s="1224"/>
      <c r="EH11" s="1228"/>
      <c r="EI11" s="1218"/>
      <c r="EJ11" s="1225"/>
      <c r="EK11" s="1222"/>
      <c r="EL11" s="1224"/>
      <c r="EM11" s="1228"/>
      <c r="EN11" s="1218"/>
      <c r="EO11" s="1225"/>
      <c r="EP11" s="1222"/>
      <c r="EQ11" s="1224"/>
      <c r="ER11" s="1228"/>
      <c r="ES11" s="1218"/>
      <c r="ET11" s="1225"/>
      <c r="EU11" s="1222"/>
      <c r="EV11" s="1224"/>
      <c r="EW11" s="1228"/>
      <c r="EX11" s="1218"/>
      <c r="EY11" s="1225"/>
      <c r="EZ11" s="1222"/>
      <c r="FA11" s="1224"/>
      <c r="FB11" s="1228"/>
      <c r="FC11" s="1218"/>
      <c r="FD11" s="1248"/>
      <c r="FE11" s="1249"/>
      <c r="FF11" s="1250"/>
      <c r="FG11" s="1249"/>
      <c r="FH11" s="1250"/>
      <c r="FI11" s="1249"/>
      <c r="FJ11" s="1250"/>
      <c r="FK11" s="1249"/>
      <c r="FL11" s="1251"/>
      <c r="FM11" s="1252"/>
      <c r="FN11" s="1218"/>
      <c r="FO11" s="1253"/>
      <c r="FP11" s="1254"/>
      <c r="FQ11" s="1218"/>
      <c r="FR11" s="1253"/>
      <c r="FS11" s="1254"/>
      <c r="FT11" s="1218"/>
      <c r="FU11" s="1253"/>
      <c r="FV11" s="1254"/>
      <c r="FW11" s="1218"/>
      <c r="FX11" s="1253"/>
      <c r="FY11" s="1254"/>
      <c r="FZ11" s="1218"/>
      <c r="GA11" s="1253"/>
      <c r="GB11" s="1254"/>
      <c r="GC11" s="1218"/>
      <c r="GD11" s="1253"/>
      <c r="GE11" s="1254"/>
      <c r="GF11" s="1218"/>
      <c r="GG11" s="1253"/>
      <c r="GH11" s="1254"/>
      <c r="GI11" s="1218"/>
      <c r="GJ11" s="1253"/>
      <c r="GK11" s="1254"/>
      <c r="GL11" s="1218"/>
      <c r="GM11" s="1253"/>
      <c r="GN11" s="1254"/>
      <c r="GO11" s="1218"/>
      <c r="GP11" s="1253"/>
      <c r="GQ11" s="1254"/>
      <c r="GR11" s="1218"/>
      <c r="GS11" s="1253"/>
      <c r="GT11" s="1254"/>
      <c r="GU11" s="1218"/>
      <c r="GV11" s="1253"/>
      <c r="GW11" s="1254"/>
      <c r="GX11" s="1218"/>
      <c r="GY11" s="1251"/>
      <c r="GZ11" s="1252"/>
      <c r="HA11" s="1218"/>
      <c r="HB11" s="1253"/>
      <c r="HC11" s="1254"/>
      <c r="HD11" s="1218"/>
      <c r="HE11" s="1253"/>
      <c r="HF11" s="1254"/>
      <c r="HG11" s="1218"/>
      <c r="HH11" s="1253"/>
      <c r="HI11" s="1254"/>
      <c r="HJ11" s="1218"/>
      <c r="HK11" s="1253"/>
      <c r="HL11" s="1254"/>
      <c r="HM11" s="1218"/>
      <c r="HN11" s="1255"/>
      <c r="HO11" s="1228"/>
      <c r="HP11" s="1256"/>
      <c r="HQ11" s="1226"/>
      <c r="HR11" s="1224"/>
      <c r="HS11" s="1224"/>
      <c r="HT11" s="1224"/>
      <c r="HU11" s="1257"/>
      <c r="HV11" s="1258"/>
      <c r="HW11" s="1259"/>
      <c r="HX11" s="1259"/>
      <c r="HY11" s="1259"/>
      <c r="HZ11" s="1259"/>
      <c r="IA11" s="1259"/>
      <c r="IB11" s="1259"/>
      <c r="IC11" s="1259"/>
      <c r="ID11" s="1260"/>
      <c r="IE11" s="1261"/>
      <c r="IF11" s="1348" t="s">
        <v>4380</v>
      </c>
      <c r="IG11" s="541"/>
      <c r="IH11" s="541"/>
      <c r="II11" s="541"/>
      <c r="IJ11" s="541"/>
      <c r="IK11" s="541"/>
      <c r="IL11" s="541"/>
      <c r="IM11" s="541"/>
      <c r="IN11" s="541"/>
      <c r="IO11" s="541"/>
      <c r="IP11" s="541"/>
      <c r="IQ11" s="541"/>
      <c r="IR11" s="541"/>
      <c r="IS11" s="541"/>
      <c r="IT11" s="541"/>
      <c r="IU11" s="541"/>
      <c r="IV11" s="542"/>
      <c r="IW11" s="539"/>
      <c r="IX11" s="543"/>
      <c r="IY11" s="544"/>
      <c r="IZ11" s="544"/>
      <c r="JA11" s="545"/>
      <c r="JB11" s="546"/>
      <c r="JC11" s="544"/>
      <c r="JD11" s="544"/>
      <c r="JE11" s="546"/>
      <c r="JF11" s="544"/>
      <c r="JG11" s="544"/>
      <c r="JH11" s="542"/>
      <c r="JI11" s="539"/>
      <c r="JJ11" s="543"/>
      <c r="JK11" s="544"/>
      <c r="JL11" s="544"/>
      <c r="JM11" s="545"/>
      <c r="JN11" s="546"/>
      <c r="JO11" s="544"/>
      <c r="JP11" s="544"/>
      <c r="JQ11" s="546"/>
      <c r="JR11" s="544"/>
      <c r="JS11" s="544"/>
      <c r="JT11" s="541"/>
      <c r="JU11" s="535"/>
      <c r="JV11" s="536"/>
      <c r="JW11" s="537"/>
      <c r="JX11" s="537"/>
      <c r="JY11" s="547"/>
      <c r="JZ11" s="548"/>
      <c r="KA11" s="549"/>
      <c r="KB11" s="550"/>
      <c r="KC11" s="538"/>
      <c r="KD11" s="540"/>
      <c r="KE11" s="551"/>
      <c r="KF11" s="552"/>
      <c r="KG11" s="553"/>
      <c r="KH11" s="554"/>
      <c r="KI11" s="551"/>
      <c r="KJ11" s="555"/>
      <c r="KK11" s="556"/>
      <c r="KL11" s="554"/>
      <c r="KM11" s="551"/>
      <c r="KN11" s="555"/>
      <c r="KO11" s="557"/>
      <c r="KP11" s="558"/>
      <c r="KQ11" s="558"/>
      <c r="KR11" s="559"/>
      <c r="KS11" s="557"/>
      <c r="KT11" s="558"/>
      <c r="KU11" s="558"/>
      <c r="KV11" s="559"/>
      <c r="KW11" s="554"/>
      <c r="KX11" s="551"/>
      <c r="KY11" s="555"/>
      <c r="KZ11" s="560"/>
      <c r="LA11" s="560"/>
      <c r="LB11" s="561"/>
      <c r="LC11" s="562"/>
      <c r="LD11" s="541"/>
      <c r="LE11" s="563"/>
      <c r="LF11" s="564"/>
      <c r="LG11" s="565"/>
      <c r="LH11" s="541"/>
      <c r="LI11" s="566"/>
      <c r="LJ11" s="541"/>
      <c r="LK11" s="567"/>
      <c r="LL11" s="241"/>
      <c r="LM11" s="241"/>
      <c r="LN11" s="568"/>
      <c r="LO11" s="569"/>
      <c r="LP11" s="569"/>
      <c r="LQ11" s="569"/>
      <c r="LR11" s="569"/>
      <c r="LS11" s="569"/>
      <c r="LT11" s="569"/>
    </row>
    <row r="12" spans="1:332" s="229" customFormat="1" ht="15" customHeight="1" x14ac:dyDescent="0.15">
      <c r="B12" s="1262"/>
      <c r="C12" s="1263"/>
      <c r="D12" s="1264"/>
      <c r="E12" s="1264"/>
      <c r="F12" s="1265"/>
      <c r="G12" s="1266" t="s">
        <v>938</v>
      </c>
      <c r="H12" s="1267"/>
      <c r="I12" s="1265" t="s">
        <v>893</v>
      </c>
      <c r="J12" s="1268" t="s">
        <v>727</v>
      </c>
      <c r="K12" s="1263" t="s">
        <v>939</v>
      </c>
      <c r="L12" s="1269" t="s">
        <v>940</v>
      </c>
      <c r="M12" s="1270" t="s">
        <v>941</v>
      </c>
      <c r="N12" s="1263" t="s">
        <v>942</v>
      </c>
      <c r="O12" s="1271" t="s">
        <v>816</v>
      </c>
      <c r="P12" s="1263" t="s">
        <v>821</v>
      </c>
      <c r="Q12" s="1272" t="s">
        <v>943</v>
      </c>
      <c r="R12" s="1268" t="s">
        <v>697</v>
      </c>
      <c r="S12" s="1268" t="s">
        <v>698</v>
      </c>
      <c r="T12" s="1264" t="s">
        <v>699</v>
      </c>
      <c r="U12" s="1268" t="s">
        <v>3891</v>
      </c>
      <c r="V12" s="1273"/>
      <c r="W12" s="1274"/>
      <c r="X12" s="1274"/>
      <c r="Y12" s="1275"/>
      <c r="Z12" s="1276" t="s">
        <v>704</v>
      </c>
      <c r="AA12" s="1264"/>
      <c r="AB12" s="1277"/>
      <c r="AC12" s="1278" t="s">
        <v>944</v>
      </c>
      <c r="AD12" s="1263" t="s">
        <v>945</v>
      </c>
      <c r="AE12" s="1279" t="s">
        <v>946</v>
      </c>
      <c r="AF12" s="1270" t="s">
        <v>947</v>
      </c>
      <c r="AG12" s="1270" t="s">
        <v>948</v>
      </c>
      <c r="AH12" s="1263" t="s">
        <v>949</v>
      </c>
      <c r="AI12" s="1279" t="s">
        <v>713</v>
      </c>
      <c r="AJ12" s="1263" t="s">
        <v>950</v>
      </c>
      <c r="AK12" s="1280" t="s">
        <v>715</v>
      </c>
      <c r="AL12" s="1275" t="s">
        <v>716</v>
      </c>
      <c r="AM12" s="1275" t="s">
        <v>717</v>
      </c>
      <c r="AN12" s="1281" t="s">
        <v>718</v>
      </c>
      <c r="AO12" s="1282" t="s">
        <v>719</v>
      </c>
      <c r="AP12" s="1283" t="s">
        <v>720</v>
      </c>
      <c r="AQ12" s="1275" t="s">
        <v>721</v>
      </c>
      <c r="AR12" s="1284"/>
      <c r="AS12" s="1275" t="s">
        <v>723</v>
      </c>
      <c r="AT12" s="1284"/>
      <c r="AU12" s="1281" t="s">
        <v>725</v>
      </c>
      <c r="AV12" s="1282" t="s">
        <v>726</v>
      </c>
      <c r="AW12" s="1285"/>
      <c r="AX12" s="1286" t="s">
        <v>728</v>
      </c>
      <c r="AY12" s="1275" t="s">
        <v>729</v>
      </c>
      <c r="AZ12" s="1284"/>
      <c r="BA12" s="1275" t="s">
        <v>731</v>
      </c>
      <c r="BB12" s="1284"/>
      <c r="BC12" s="1281" t="s">
        <v>733</v>
      </c>
      <c r="BD12" s="1282" t="s">
        <v>734</v>
      </c>
      <c r="BE12" s="1285"/>
      <c r="BF12" s="1286" t="s">
        <v>736</v>
      </c>
      <c r="BG12" s="1275" t="s">
        <v>737</v>
      </c>
      <c r="BH12" s="1284"/>
      <c r="BI12" s="1275" t="s">
        <v>739</v>
      </c>
      <c r="BJ12" s="1284"/>
      <c r="BK12" s="1281" t="s">
        <v>741</v>
      </c>
      <c r="BL12" s="1282" t="s">
        <v>742</v>
      </c>
      <c r="BM12" s="1285"/>
      <c r="BN12" s="1286" t="s">
        <v>744</v>
      </c>
      <c r="BO12" s="1275" t="s">
        <v>745</v>
      </c>
      <c r="BP12" s="1284"/>
      <c r="BQ12" s="1275" t="s">
        <v>747</v>
      </c>
      <c r="BR12" s="1284"/>
      <c r="BS12" s="1281" t="s">
        <v>749</v>
      </c>
      <c r="BT12" s="1282" t="s">
        <v>750</v>
      </c>
      <c r="BU12" s="1285"/>
      <c r="BV12" s="1287"/>
      <c r="BW12" s="1288"/>
      <c r="BX12" s="1289"/>
      <c r="BY12" s="1288"/>
      <c r="BZ12" s="1283" t="s">
        <v>756</v>
      </c>
      <c r="CA12" s="1275" t="s">
        <v>757</v>
      </c>
      <c r="CB12" s="1275" t="s">
        <v>758</v>
      </c>
      <c r="CC12" s="1281" t="s">
        <v>759</v>
      </c>
      <c r="CD12" s="1282" t="s">
        <v>760</v>
      </c>
      <c r="CE12" s="1283" t="s">
        <v>761</v>
      </c>
      <c r="CF12" s="1275" t="s">
        <v>762</v>
      </c>
      <c r="CG12" s="1284"/>
      <c r="CH12" s="1275" t="s">
        <v>764</v>
      </c>
      <c r="CI12" s="1284"/>
      <c r="CJ12" s="1281" t="s">
        <v>766</v>
      </c>
      <c r="CK12" s="1282" t="s">
        <v>767</v>
      </c>
      <c r="CL12" s="1285"/>
      <c r="CM12" s="1283" t="s">
        <v>769</v>
      </c>
      <c r="CN12" s="1275" t="s">
        <v>770</v>
      </c>
      <c r="CO12" s="1284"/>
      <c r="CP12" s="1275" t="s">
        <v>772</v>
      </c>
      <c r="CQ12" s="1284"/>
      <c r="CR12" s="1281" t="s">
        <v>773</v>
      </c>
      <c r="CS12" s="1282" t="s">
        <v>774</v>
      </c>
      <c r="CT12" s="1285"/>
      <c r="CU12" s="1283" t="s">
        <v>776</v>
      </c>
      <c r="CV12" s="1275" t="s">
        <v>777</v>
      </c>
      <c r="CW12" s="1284"/>
      <c r="CX12" s="1275" t="s">
        <v>779</v>
      </c>
      <c r="CY12" s="1284"/>
      <c r="CZ12" s="1281" t="s">
        <v>781</v>
      </c>
      <c r="DA12" s="1282" t="s">
        <v>782</v>
      </c>
      <c r="DB12" s="1285"/>
      <c r="DC12" s="1283" t="s">
        <v>784</v>
      </c>
      <c r="DD12" s="1275" t="s">
        <v>785</v>
      </c>
      <c r="DE12" s="1284"/>
      <c r="DF12" s="1275" t="s">
        <v>787</v>
      </c>
      <c r="DG12" s="1284"/>
      <c r="DH12" s="1281" t="s">
        <v>789</v>
      </c>
      <c r="DI12" s="1282" t="s">
        <v>790</v>
      </c>
      <c r="DJ12" s="1285"/>
      <c r="DK12" s="1287"/>
      <c r="DL12" s="1288"/>
      <c r="DM12" s="1289"/>
      <c r="DN12" s="1288"/>
      <c r="DO12" s="1290"/>
      <c r="DP12" s="1291"/>
      <c r="DQ12" s="1263"/>
      <c r="DR12" s="1271"/>
      <c r="DS12" s="1291"/>
      <c r="DT12" s="1263"/>
      <c r="DU12" s="1271"/>
      <c r="DV12" s="1291"/>
      <c r="DW12" s="1263"/>
      <c r="DX12" s="1271"/>
      <c r="DY12" s="1291"/>
      <c r="DZ12" s="1263"/>
      <c r="EA12" s="1271"/>
      <c r="EB12" s="1291"/>
      <c r="EC12" s="1263"/>
      <c r="ED12" s="1292"/>
      <c r="EE12" s="1293"/>
      <c r="EF12" s="1268"/>
      <c r="EG12" s="1270"/>
      <c r="EH12" s="1274"/>
      <c r="EI12" s="1264"/>
      <c r="EJ12" s="1271"/>
      <c r="EK12" s="1268"/>
      <c r="EL12" s="1270"/>
      <c r="EM12" s="1274"/>
      <c r="EN12" s="1264"/>
      <c r="EO12" s="1271"/>
      <c r="EP12" s="1268"/>
      <c r="EQ12" s="1270"/>
      <c r="ER12" s="1274"/>
      <c r="ES12" s="1264"/>
      <c r="ET12" s="1271"/>
      <c r="EU12" s="1268"/>
      <c r="EV12" s="1270"/>
      <c r="EW12" s="1274"/>
      <c r="EX12" s="1264"/>
      <c r="EY12" s="1271"/>
      <c r="EZ12" s="1268"/>
      <c r="FA12" s="1270"/>
      <c r="FB12" s="1274"/>
      <c r="FC12" s="1264"/>
      <c r="FD12" s="1294"/>
      <c r="FE12" s="1295"/>
      <c r="FF12" s="1296"/>
      <c r="FG12" s="1295"/>
      <c r="FH12" s="1296"/>
      <c r="FI12" s="1295"/>
      <c r="FJ12" s="1296"/>
      <c r="FK12" s="1295"/>
      <c r="FL12" s="1297"/>
      <c r="FM12" s="1298"/>
      <c r="FN12" s="1264"/>
      <c r="FO12" s="1299"/>
      <c r="FP12" s="1300"/>
      <c r="FQ12" s="1264"/>
      <c r="FR12" s="1299"/>
      <c r="FS12" s="1300"/>
      <c r="FT12" s="1264"/>
      <c r="FU12" s="1299"/>
      <c r="FV12" s="1300"/>
      <c r="FW12" s="1264"/>
      <c r="FX12" s="1299"/>
      <c r="FY12" s="1300"/>
      <c r="FZ12" s="1264"/>
      <c r="GA12" s="1299"/>
      <c r="GB12" s="1300"/>
      <c r="GC12" s="1264"/>
      <c r="GD12" s="1299"/>
      <c r="GE12" s="1300"/>
      <c r="GF12" s="1264"/>
      <c r="GG12" s="1299"/>
      <c r="GH12" s="1300"/>
      <c r="GI12" s="1264"/>
      <c r="GJ12" s="1299"/>
      <c r="GK12" s="1300"/>
      <c r="GL12" s="1264"/>
      <c r="GM12" s="1299"/>
      <c r="GN12" s="1300"/>
      <c r="GO12" s="1264"/>
      <c r="GP12" s="1299"/>
      <c r="GQ12" s="1300"/>
      <c r="GR12" s="1264"/>
      <c r="GS12" s="1299"/>
      <c r="GT12" s="1300"/>
      <c r="GU12" s="1264"/>
      <c r="GV12" s="1299"/>
      <c r="GW12" s="1300"/>
      <c r="GX12" s="1264"/>
      <c r="GY12" s="1297"/>
      <c r="GZ12" s="1298"/>
      <c r="HA12" s="1264"/>
      <c r="HB12" s="1299"/>
      <c r="HC12" s="1300"/>
      <c r="HD12" s="1264"/>
      <c r="HE12" s="1299"/>
      <c r="HF12" s="1300"/>
      <c r="HG12" s="1264"/>
      <c r="HH12" s="1299"/>
      <c r="HI12" s="1300"/>
      <c r="HJ12" s="1264"/>
      <c r="HK12" s="1299"/>
      <c r="HL12" s="1300"/>
      <c r="HM12" s="1264"/>
      <c r="HN12" s="1301"/>
      <c r="HO12" s="1274"/>
      <c r="HP12" s="1302"/>
      <c r="HQ12" s="1272"/>
      <c r="HR12" s="1270"/>
      <c r="HS12" s="1270"/>
      <c r="HT12" s="1270"/>
      <c r="HU12" s="1303"/>
      <c r="HV12" s="1304"/>
      <c r="HW12" s="1305"/>
      <c r="HX12" s="1305"/>
      <c r="HY12" s="1305"/>
      <c r="HZ12" s="1305"/>
      <c r="IA12" s="1305"/>
      <c r="IB12" s="1305"/>
      <c r="IC12" s="1305"/>
      <c r="ID12" s="1306"/>
      <c r="IE12" s="1307"/>
      <c r="IF12" s="575">
        <v>1</v>
      </c>
      <c r="IG12" s="575">
        <v>2</v>
      </c>
      <c r="IH12" s="575">
        <v>3</v>
      </c>
      <c r="II12" s="575">
        <v>4</v>
      </c>
      <c r="IJ12" s="575">
        <v>5</v>
      </c>
      <c r="IK12" s="575">
        <v>6</v>
      </c>
      <c r="IL12" s="575">
        <v>7</v>
      </c>
      <c r="IM12" s="575">
        <v>8</v>
      </c>
      <c r="IN12" s="575">
        <v>9</v>
      </c>
      <c r="IO12" s="575">
        <v>10</v>
      </c>
      <c r="IP12" s="575">
        <v>11</v>
      </c>
      <c r="IQ12" s="575">
        <v>12</v>
      </c>
      <c r="IR12" s="575">
        <v>13</v>
      </c>
      <c r="IS12" s="575">
        <v>14</v>
      </c>
      <c r="IT12" s="575"/>
      <c r="IU12" s="575"/>
      <c r="IV12" s="576"/>
      <c r="IW12" s="573"/>
      <c r="IX12" s="577"/>
      <c r="IY12" s="578"/>
      <c r="IZ12" s="578"/>
      <c r="JA12" s="579"/>
      <c r="JB12" s="580"/>
      <c r="JC12" s="578"/>
      <c r="JD12" s="578"/>
      <c r="JE12" s="580"/>
      <c r="JF12" s="578"/>
      <c r="JG12" s="578"/>
      <c r="JH12" s="576"/>
      <c r="JI12" s="573"/>
      <c r="JJ12" s="577"/>
      <c r="JK12" s="578"/>
      <c r="JL12" s="578"/>
      <c r="JM12" s="579"/>
      <c r="JN12" s="580"/>
      <c r="JO12" s="578"/>
      <c r="JP12" s="578"/>
      <c r="JQ12" s="580"/>
      <c r="JR12" s="578"/>
      <c r="JS12" s="578"/>
      <c r="JT12" s="575"/>
      <c r="JU12" s="570"/>
      <c r="JV12" s="571"/>
      <c r="JW12" s="572"/>
      <c r="JX12" s="572"/>
      <c r="JY12" s="581"/>
      <c r="JZ12" s="582"/>
      <c r="KA12" s="583"/>
      <c r="KB12" s="584"/>
      <c r="KC12" s="585"/>
      <c r="KD12" s="574"/>
      <c r="KE12" s="586"/>
      <c r="KF12" s="587"/>
      <c r="KG12" s="588"/>
      <c r="KH12" s="589"/>
      <c r="KI12" s="586"/>
      <c r="KJ12" s="590"/>
      <c r="KK12" s="591"/>
      <c r="KL12" s="589"/>
      <c r="KM12" s="586"/>
      <c r="KN12" s="590"/>
      <c r="KO12" s="592"/>
      <c r="KP12" s="593"/>
      <c r="KQ12" s="593"/>
      <c r="KR12" s="594"/>
      <c r="KS12" s="592"/>
      <c r="KT12" s="593"/>
      <c r="KU12" s="593"/>
      <c r="KV12" s="594"/>
      <c r="KW12" s="589"/>
      <c r="KX12" s="586"/>
      <c r="KY12" s="590"/>
      <c r="KZ12" s="595"/>
      <c r="LA12" s="595"/>
      <c r="LB12" s="596"/>
      <c r="LC12" s="597"/>
      <c r="LD12" s="596"/>
      <c r="LE12" s="596"/>
      <c r="LF12" s="598"/>
      <c r="LG12" s="596"/>
      <c r="LH12" s="596"/>
      <c r="LI12" s="599"/>
      <c r="LJ12" s="596"/>
      <c r="LK12" s="600"/>
      <c r="LL12" s="241"/>
      <c r="LM12" s="241"/>
      <c r="LN12" s="568"/>
      <c r="LO12" s="569"/>
      <c r="LP12" s="569"/>
      <c r="LQ12" s="569"/>
      <c r="LR12" s="569"/>
      <c r="LS12" s="569"/>
      <c r="LT12" s="569"/>
    </row>
    <row r="13" spans="1:332" s="601" customFormat="1" ht="12" customHeight="1" x14ac:dyDescent="0.15">
      <c r="B13" s="1308" t="s">
        <v>3892</v>
      </c>
      <c r="C13" s="1309" t="s">
        <v>3893</v>
      </c>
      <c r="D13" s="1310" t="s">
        <v>3894</v>
      </c>
      <c r="E13" s="1309" t="s">
        <v>3895</v>
      </c>
      <c r="F13" s="1311" t="s">
        <v>3896</v>
      </c>
      <c r="G13" s="1312" t="s">
        <v>952</v>
      </c>
      <c r="H13" s="1313" t="s">
        <v>3897</v>
      </c>
      <c r="I13" s="1314" t="s">
        <v>3898</v>
      </c>
      <c r="J13" s="1315" t="s">
        <v>3899</v>
      </c>
      <c r="K13" s="1316" t="s">
        <v>953</v>
      </c>
      <c r="L13" s="1317" t="s">
        <v>3900</v>
      </c>
      <c r="M13" s="1315" t="s">
        <v>3901</v>
      </c>
      <c r="N13" s="1318" t="s">
        <v>3902</v>
      </c>
      <c r="O13" s="1319" t="s">
        <v>3903</v>
      </c>
      <c r="P13" s="1318" t="s">
        <v>3904</v>
      </c>
      <c r="Q13" s="1319" t="s">
        <v>3905</v>
      </c>
      <c r="R13" s="1315" t="s">
        <v>3906</v>
      </c>
      <c r="S13" s="1315" t="s">
        <v>3907</v>
      </c>
      <c r="T13" s="1318" t="s">
        <v>3908</v>
      </c>
      <c r="U13" s="1320" t="s">
        <v>3909</v>
      </c>
      <c r="V13" s="1321" t="s">
        <v>3910</v>
      </c>
      <c r="W13" s="1322" t="s">
        <v>3911</v>
      </c>
      <c r="X13" s="1322" t="s">
        <v>954</v>
      </c>
      <c r="Y13" s="1323" t="s">
        <v>3912</v>
      </c>
      <c r="Z13" s="1317" t="s">
        <v>3913</v>
      </c>
      <c r="AA13" s="1316" t="s">
        <v>3914</v>
      </c>
      <c r="AB13" s="1324" t="s">
        <v>5133</v>
      </c>
      <c r="AC13" s="1317" t="s">
        <v>955</v>
      </c>
      <c r="AD13" s="1316" t="s">
        <v>956</v>
      </c>
      <c r="AE13" s="1325" t="s">
        <v>957</v>
      </c>
      <c r="AF13" s="1315" t="s">
        <v>958</v>
      </c>
      <c r="AG13" s="1315" t="s">
        <v>959</v>
      </c>
      <c r="AH13" s="1316" t="s">
        <v>960</v>
      </c>
      <c r="AI13" s="1325" t="s">
        <v>961</v>
      </c>
      <c r="AJ13" s="1316" t="s">
        <v>962</v>
      </c>
      <c r="AK13" s="1326" t="s">
        <v>3915</v>
      </c>
      <c r="AL13" s="1327" t="s">
        <v>963</v>
      </c>
      <c r="AM13" s="1327" t="s">
        <v>3916</v>
      </c>
      <c r="AN13" s="1313" t="s">
        <v>3917</v>
      </c>
      <c r="AO13" s="1328" t="s">
        <v>3918</v>
      </c>
      <c r="AP13" s="1329" t="s">
        <v>3919</v>
      </c>
      <c r="AQ13" s="1313" t="s">
        <v>3920</v>
      </c>
      <c r="AR13" s="1328" t="s">
        <v>3921</v>
      </c>
      <c r="AS13" s="1313" t="s">
        <v>3922</v>
      </c>
      <c r="AT13" s="1328" t="s">
        <v>3923</v>
      </c>
      <c r="AU13" s="1313" t="s">
        <v>3924</v>
      </c>
      <c r="AV13" s="1330" t="s">
        <v>3925</v>
      </c>
      <c r="AW13" s="1331" t="s">
        <v>3926</v>
      </c>
      <c r="AX13" s="1329" t="s">
        <v>3927</v>
      </c>
      <c r="AY13" s="1313" t="s">
        <v>3928</v>
      </c>
      <c r="AZ13" s="1328" t="s">
        <v>3929</v>
      </c>
      <c r="BA13" s="1313" t="s">
        <v>3930</v>
      </c>
      <c r="BB13" s="1328" t="s">
        <v>3931</v>
      </c>
      <c r="BC13" s="1313" t="s">
        <v>3932</v>
      </c>
      <c r="BD13" s="1330" t="s">
        <v>3933</v>
      </c>
      <c r="BE13" s="1331" t="s">
        <v>3934</v>
      </c>
      <c r="BF13" s="1329" t="s">
        <v>3935</v>
      </c>
      <c r="BG13" s="1313" t="s">
        <v>3936</v>
      </c>
      <c r="BH13" s="1328" t="s">
        <v>3937</v>
      </c>
      <c r="BI13" s="1313" t="s">
        <v>3938</v>
      </c>
      <c r="BJ13" s="1328" t="s">
        <v>3939</v>
      </c>
      <c r="BK13" s="1313" t="s">
        <v>3940</v>
      </c>
      <c r="BL13" s="1330" t="s">
        <v>3941</v>
      </c>
      <c r="BM13" s="1331" t="s">
        <v>3942</v>
      </c>
      <c r="BN13" s="1329" t="s">
        <v>3943</v>
      </c>
      <c r="BO13" s="1313" t="s">
        <v>3944</v>
      </c>
      <c r="BP13" s="1328" t="s">
        <v>3945</v>
      </c>
      <c r="BQ13" s="1313" t="s">
        <v>3946</v>
      </c>
      <c r="BR13" s="1328" t="s">
        <v>3947</v>
      </c>
      <c r="BS13" s="1313" t="s">
        <v>3948</v>
      </c>
      <c r="BT13" s="1330" t="s">
        <v>3949</v>
      </c>
      <c r="BU13" s="1330" t="s">
        <v>3950</v>
      </c>
      <c r="BV13" s="1332" t="s">
        <v>649</v>
      </c>
      <c r="BW13" s="1333" t="s">
        <v>3951</v>
      </c>
      <c r="BX13" s="1334" t="s">
        <v>3952</v>
      </c>
      <c r="BY13" s="1333" t="s">
        <v>3953</v>
      </c>
      <c r="BZ13" s="1335" t="s">
        <v>3915</v>
      </c>
      <c r="CA13" s="1327" t="s">
        <v>3954</v>
      </c>
      <c r="CB13" s="1327" t="s">
        <v>3916</v>
      </c>
      <c r="CC13" s="1313" t="s">
        <v>3917</v>
      </c>
      <c r="CD13" s="1328" t="s">
        <v>3918</v>
      </c>
      <c r="CE13" s="1329" t="s">
        <v>3919</v>
      </c>
      <c r="CF13" s="1313" t="s">
        <v>3920</v>
      </c>
      <c r="CG13" s="1328" t="s">
        <v>3921</v>
      </c>
      <c r="CH13" s="1313" t="s">
        <v>3922</v>
      </c>
      <c r="CI13" s="1328" t="s">
        <v>3923</v>
      </c>
      <c r="CJ13" s="1313" t="s">
        <v>3924</v>
      </c>
      <c r="CK13" s="1330" t="s">
        <v>3925</v>
      </c>
      <c r="CL13" s="1331" t="s">
        <v>3926</v>
      </c>
      <c r="CM13" s="1329" t="s">
        <v>3927</v>
      </c>
      <c r="CN13" s="1313" t="s">
        <v>3928</v>
      </c>
      <c r="CO13" s="1328" t="s">
        <v>3929</v>
      </c>
      <c r="CP13" s="1313" t="s">
        <v>3930</v>
      </c>
      <c r="CQ13" s="1328" t="s">
        <v>3931</v>
      </c>
      <c r="CR13" s="1313" t="s">
        <v>3932</v>
      </c>
      <c r="CS13" s="1330" t="s">
        <v>3933</v>
      </c>
      <c r="CT13" s="1331" t="s">
        <v>3934</v>
      </c>
      <c r="CU13" s="1329" t="s">
        <v>3935</v>
      </c>
      <c r="CV13" s="1313" t="s">
        <v>3936</v>
      </c>
      <c r="CW13" s="1328" t="s">
        <v>3937</v>
      </c>
      <c r="CX13" s="1313" t="s">
        <v>3938</v>
      </c>
      <c r="CY13" s="1328" t="s">
        <v>3939</v>
      </c>
      <c r="CZ13" s="1313" t="s">
        <v>3940</v>
      </c>
      <c r="DA13" s="1330" t="s">
        <v>3941</v>
      </c>
      <c r="DB13" s="1331" t="s">
        <v>3942</v>
      </c>
      <c r="DC13" s="1329" t="s">
        <v>3943</v>
      </c>
      <c r="DD13" s="1313" t="s">
        <v>3944</v>
      </c>
      <c r="DE13" s="1328" t="s">
        <v>3945</v>
      </c>
      <c r="DF13" s="1313" t="s">
        <v>3946</v>
      </c>
      <c r="DG13" s="1328" t="s">
        <v>3947</v>
      </c>
      <c r="DH13" s="1313" t="s">
        <v>3948</v>
      </c>
      <c r="DI13" s="1330" t="s">
        <v>3949</v>
      </c>
      <c r="DJ13" s="1330" t="s">
        <v>3950</v>
      </c>
      <c r="DK13" s="1332" t="s">
        <v>649</v>
      </c>
      <c r="DL13" s="1333" t="s">
        <v>3951</v>
      </c>
      <c r="DM13" s="1334" t="s">
        <v>3952</v>
      </c>
      <c r="DN13" s="1333" t="s">
        <v>3953</v>
      </c>
      <c r="DO13" s="1317" t="s">
        <v>964</v>
      </c>
      <c r="DP13" s="1322" t="s">
        <v>965</v>
      </c>
      <c r="DQ13" s="1316" t="s">
        <v>3955</v>
      </c>
      <c r="DR13" s="1314" t="s">
        <v>964</v>
      </c>
      <c r="DS13" s="1322" t="s">
        <v>965</v>
      </c>
      <c r="DT13" s="1316" t="s">
        <v>3955</v>
      </c>
      <c r="DU13" s="1314" t="s">
        <v>964</v>
      </c>
      <c r="DV13" s="1322" t="s">
        <v>965</v>
      </c>
      <c r="DW13" s="1316" t="s">
        <v>3955</v>
      </c>
      <c r="DX13" s="1314" t="s">
        <v>964</v>
      </c>
      <c r="DY13" s="1322" t="s">
        <v>965</v>
      </c>
      <c r="DZ13" s="1316" t="s">
        <v>3955</v>
      </c>
      <c r="EA13" s="1314" t="s">
        <v>964</v>
      </c>
      <c r="EB13" s="1322" t="s">
        <v>965</v>
      </c>
      <c r="EC13" s="1316" t="s">
        <v>3955</v>
      </c>
      <c r="ED13" s="1336" t="s">
        <v>3956</v>
      </c>
      <c r="EE13" s="1317" t="s">
        <v>3957</v>
      </c>
      <c r="EF13" s="1315" t="s">
        <v>3958</v>
      </c>
      <c r="EG13" s="1315" t="s">
        <v>3959</v>
      </c>
      <c r="EH13" s="1315" t="s">
        <v>3960</v>
      </c>
      <c r="EI13" s="1316" t="s">
        <v>3961</v>
      </c>
      <c r="EJ13" s="1314" t="s">
        <v>3957</v>
      </c>
      <c r="EK13" s="1315" t="s">
        <v>3958</v>
      </c>
      <c r="EL13" s="1315" t="s">
        <v>3959</v>
      </c>
      <c r="EM13" s="1315" t="s">
        <v>3960</v>
      </c>
      <c r="EN13" s="1316" t="s">
        <v>3961</v>
      </c>
      <c r="EO13" s="1314" t="s">
        <v>3957</v>
      </c>
      <c r="EP13" s="1315" t="s">
        <v>3958</v>
      </c>
      <c r="EQ13" s="1315" t="s">
        <v>3959</v>
      </c>
      <c r="ER13" s="1315" t="s">
        <v>3960</v>
      </c>
      <c r="ES13" s="1316" t="s">
        <v>3961</v>
      </c>
      <c r="ET13" s="1314" t="s">
        <v>3957</v>
      </c>
      <c r="EU13" s="1315" t="s">
        <v>3958</v>
      </c>
      <c r="EV13" s="1315" t="s">
        <v>3959</v>
      </c>
      <c r="EW13" s="1315" t="s">
        <v>3960</v>
      </c>
      <c r="EX13" s="1316" t="s">
        <v>3961</v>
      </c>
      <c r="EY13" s="1314" t="s">
        <v>3957</v>
      </c>
      <c r="EZ13" s="1315" t="s">
        <v>3958</v>
      </c>
      <c r="FA13" s="1315" t="s">
        <v>3959</v>
      </c>
      <c r="FB13" s="1315" t="s">
        <v>3960</v>
      </c>
      <c r="FC13" s="1316" t="s">
        <v>3961</v>
      </c>
      <c r="FD13" s="1326" t="s">
        <v>3962</v>
      </c>
      <c r="FE13" s="1313" t="s">
        <v>3963</v>
      </c>
      <c r="FF13" s="1337" t="s">
        <v>3962</v>
      </c>
      <c r="FG13" s="1313" t="s">
        <v>3963</v>
      </c>
      <c r="FH13" s="1337" t="s">
        <v>3962</v>
      </c>
      <c r="FI13" s="1313" t="s">
        <v>3963</v>
      </c>
      <c r="FJ13" s="1337" t="s">
        <v>3962</v>
      </c>
      <c r="FK13" s="1313" t="s">
        <v>3963</v>
      </c>
      <c r="FL13" s="1338" t="s">
        <v>3964</v>
      </c>
      <c r="FM13" s="1339" t="s">
        <v>3965</v>
      </c>
      <c r="FN13" s="1309" t="s">
        <v>3955</v>
      </c>
      <c r="FO13" s="1340" t="s">
        <v>3964</v>
      </c>
      <c r="FP13" s="1341" t="s">
        <v>3965</v>
      </c>
      <c r="FQ13" s="1309" t="s">
        <v>3955</v>
      </c>
      <c r="FR13" s="1340" t="s">
        <v>3964</v>
      </c>
      <c r="FS13" s="1341" t="s">
        <v>3965</v>
      </c>
      <c r="FT13" s="1309" t="s">
        <v>3955</v>
      </c>
      <c r="FU13" s="1340" t="s">
        <v>3964</v>
      </c>
      <c r="FV13" s="1341" t="s">
        <v>3965</v>
      </c>
      <c r="FW13" s="1309" t="s">
        <v>3955</v>
      </c>
      <c r="FX13" s="1340" t="s">
        <v>3964</v>
      </c>
      <c r="FY13" s="1341" t="s">
        <v>3965</v>
      </c>
      <c r="FZ13" s="1309" t="s">
        <v>3955</v>
      </c>
      <c r="GA13" s="1340" t="s">
        <v>3964</v>
      </c>
      <c r="GB13" s="1341" t="s">
        <v>3965</v>
      </c>
      <c r="GC13" s="1309" t="s">
        <v>3955</v>
      </c>
      <c r="GD13" s="1340" t="s">
        <v>3964</v>
      </c>
      <c r="GE13" s="1341" t="s">
        <v>3965</v>
      </c>
      <c r="GF13" s="1309" t="s">
        <v>3955</v>
      </c>
      <c r="GG13" s="1340" t="s">
        <v>3964</v>
      </c>
      <c r="GH13" s="1341" t="s">
        <v>3965</v>
      </c>
      <c r="GI13" s="1309" t="s">
        <v>3955</v>
      </c>
      <c r="GJ13" s="1340" t="s">
        <v>3964</v>
      </c>
      <c r="GK13" s="1341" t="s">
        <v>3965</v>
      </c>
      <c r="GL13" s="1309" t="s">
        <v>3955</v>
      </c>
      <c r="GM13" s="1340" t="s">
        <v>3964</v>
      </c>
      <c r="GN13" s="1341" t="s">
        <v>3965</v>
      </c>
      <c r="GO13" s="1309" t="s">
        <v>3955</v>
      </c>
      <c r="GP13" s="1340" t="s">
        <v>3964</v>
      </c>
      <c r="GQ13" s="1341" t="s">
        <v>3965</v>
      </c>
      <c r="GR13" s="1309" t="s">
        <v>3955</v>
      </c>
      <c r="GS13" s="1340" t="s">
        <v>3964</v>
      </c>
      <c r="GT13" s="1341" t="s">
        <v>3965</v>
      </c>
      <c r="GU13" s="1309" t="s">
        <v>3955</v>
      </c>
      <c r="GV13" s="1340" t="s">
        <v>3964</v>
      </c>
      <c r="GW13" s="1341" t="s">
        <v>3965</v>
      </c>
      <c r="GX13" s="1309" t="s">
        <v>3955</v>
      </c>
      <c r="GY13" s="1338" t="s">
        <v>3964</v>
      </c>
      <c r="GZ13" s="1339" t="s">
        <v>3965</v>
      </c>
      <c r="HA13" s="1309" t="s">
        <v>3955</v>
      </c>
      <c r="HB13" s="1340" t="s">
        <v>3964</v>
      </c>
      <c r="HC13" s="1341" t="s">
        <v>3965</v>
      </c>
      <c r="HD13" s="1309" t="s">
        <v>3955</v>
      </c>
      <c r="HE13" s="1340" t="s">
        <v>3964</v>
      </c>
      <c r="HF13" s="1341" t="s">
        <v>3965</v>
      </c>
      <c r="HG13" s="1309" t="s">
        <v>3955</v>
      </c>
      <c r="HH13" s="1340" t="s">
        <v>3964</v>
      </c>
      <c r="HI13" s="1341" t="s">
        <v>3965</v>
      </c>
      <c r="HJ13" s="1309" t="s">
        <v>3955</v>
      </c>
      <c r="HK13" s="1340" t="s">
        <v>3964</v>
      </c>
      <c r="HL13" s="1341" t="s">
        <v>3965</v>
      </c>
      <c r="HM13" s="1309" t="s">
        <v>3955</v>
      </c>
      <c r="HN13" s="1342" t="s">
        <v>966</v>
      </c>
      <c r="HO13" s="1315" t="s">
        <v>967</v>
      </c>
      <c r="HP13" s="1316" t="s">
        <v>968</v>
      </c>
      <c r="HQ13" s="1314" t="s">
        <v>969</v>
      </c>
      <c r="HR13" s="1315" t="s">
        <v>970</v>
      </c>
      <c r="HS13" s="1315" t="s">
        <v>971</v>
      </c>
      <c r="HT13" s="1315" t="s">
        <v>972</v>
      </c>
      <c r="HU13" s="1316" t="s">
        <v>973</v>
      </c>
      <c r="HV13" s="1343" t="s">
        <v>407</v>
      </c>
      <c r="HW13" s="1344" t="s">
        <v>595</v>
      </c>
      <c r="HX13" s="1344" t="s">
        <v>408</v>
      </c>
      <c r="HY13" s="1344" t="s">
        <v>409</v>
      </c>
      <c r="HZ13" s="1344" t="s">
        <v>410</v>
      </c>
      <c r="IA13" s="1344" t="s">
        <v>411</v>
      </c>
      <c r="IB13" s="1344" t="s">
        <v>412</v>
      </c>
      <c r="IC13" s="1344" t="s">
        <v>596</v>
      </c>
      <c r="ID13" s="1345" t="s">
        <v>3955</v>
      </c>
      <c r="IE13" s="1346" t="s">
        <v>5134</v>
      </c>
      <c r="IF13" s="611"/>
      <c r="IG13" s="611"/>
      <c r="IH13" s="611"/>
      <c r="II13" s="611"/>
      <c r="IJ13" s="611"/>
      <c r="IK13" s="611"/>
      <c r="IL13" s="611"/>
      <c r="IM13" s="611"/>
      <c r="IN13" s="611"/>
      <c r="IO13" s="611"/>
      <c r="IP13" s="611"/>
      <c r="IQ13" s="611"/>
      <c r="IR13" s="611"/>
      <c r="IS13" s="611"/>
      <c r="IT13" s="611"/>
      <c r="IU13" s="609"/>
      <c r="IV13" s="607" t="s">
        <v>974</v>
      </c>
      <c r="IW13" s="604" t="s">
        <v>975</v>
      </c>
      <c r="IX13" s="610" t="s">
        <v>976</v>
      </c>
      <c r="IY13" s="606" t="s">
        <v>977</v>
      </c>
      <c r="IZ13" s="606" t="s">
        <v>977</v>
      </c>
      <c r="JA13" s="611" t="s">
        <v>977</v>
      </c>
      <c r="JB13" s="605" t="s">
        <v>978</v>
      </c>
      <c r="JC13" s="606" t="s">
        <v>978</v>
      </c>
      <c r="JD13" s="606" t="s">
        <v>978</v>
      </c>
      <c r="JE13" s="605" t="s">
        <v>979</v>
      </c>
      <c r="JF13" s="606" t="s">
        <v>979</v>
      </c>
      <c r="JG13" s="606" t="s">
        <v>979</v>
      </c>
      <c r="JH13" s="607" t="s">
        <v>974</v>
      </c>
      <c r="JI13" s="604" t="s">
        <v>975</v>
      </c>
      <c r="JJ13" s="610" t="s">
        <v>976</v>
      </c>
      <c r="JK13" s="606" t="s">
        <v>977</v>
      </c>
      <c r="JL13" s="606" t="s">
        <v>977</v>
      </c>
      <c r="JM13" s="611" t="s">
        <v>977</v>
      </c>
      <c r="JN13" s="605" t="s">
        <v>978</v>
      </c>
      <c r="JO13" s="606" t="s">
        <v>978</v>
      </c>
      <c r="JP13" s="606" t="s">
        <v>978</v>
      </c>
      <c r="JQ13" s="605" t="s">
        <v>979</v>
      </c>
      <c r="JR13" s="606" t="s">
        <v>979</v>
      </c>
      <c r="JS13" s="606" t="s">
        <v>979</v>
      </c>
      <c r="JT13" s="609" t="s">
        <v>980</v>
      </c>
      <c r="JU13" s="602" t="s">
        <v>610</v>
      </c>
      <c r="JV13" s="603" t="s">
        <v>611</v>
      </c>
      <c r="JW13" s="604" t="s">
        <v>612</v>
      </c>
      <c r="JX13" s="603" t="s">
        <v>951</v>
      </c>
      <c r="JY13" s="612" t="s">
        <v>676</v>
      </c>
      <c r="JZ13" s="608" t="s">
        <v>981</v>
      </c>
      <c r="KA13" s="613" t="s">
        <v>678</v>
      </c>
      <c r="KB13" s="614" t="s">
        <v>679</v>
      </c>
      <c r="KC13" s="615" t="s">
        <v>968</v>
      </c>
      <c r="KD13" s="616" t="s">
        <v>982</v>
      </c>
      <c r="KE13" s="617" t="s">
        <v>983</v>
      </c>
      <c r="KF13" s="618" t="s">
        <v>984</v>
      </c>
      <c r="KG13" s="619" t="s">
        <v>985</v>
      </c>
      <c r="KH13" s="616" t="s">
        <v>986</v>
      </c>
      <c r="KI13" s="617" t="s">
        <v>987</v>
      </c>
      <c r="KJ13" s="618" t="s">
        <v>988</v>
      </c>
      <c r="KK13" s="619" t="s">
        <v>989</v>
      </c>
      <c r="KL13" s="620" t="s">
        <v>680</v>
      </c>
      <c r="KM13" s="617" t="s">
        <v>681</v>
      </c>
      <c r="KN13" s="621" t="s">
        <v>684</v>
      </c>
      <c r="KO13" s="622" t="s">
        <v>680</v>
      </c>
      <c r="KP13" s="623" t="s">
        <v>681</v>
      </c>
      <c r="KQ13" s="623" t="s">
        <v>684</v>
      </c>
      <c r="KR13" s="624" t="s">
        <v>985</v>
      </c>
      <c r="KS13" s="622" t="s">
        <v>680</v>
      </c>
      <c r="KT13" s="623" t="s">
        <v>681</v>
      </c>
      <c r="KU13" s="623" t="s">
        <v>684</v>
      </c>
      <c r="KV13" s="624" t="s">
        <v>985</v>
      </c>
      <c r="KW13" s="620" t="s">
        <v>680</v>
      </c>
      <c r="KX13" s="617" t="s">
        <v>681</v>
      </c>
      <c r="KY13" s="621" t="s">
        <v>684</v>
      </c>
      <c r="KZ13" s="625" t="s">
        <v>685</v>
      </c>
      <c r="LA13" s="625" t="s">
        <v>685</v>
      </c>
      <c r="LB13" s="626" t="s">
        <v>606</v>
      </c>
      <c r="LC13" s="627" t="s">
        <v>990</v>
      </c>
      <c r="LD13" s="628" t="s">
        <v>991</v>
      </c>
      <c r="LE13" s="629" t="s">
        <v>992</v>
      </c>
      <c r="LF13" s="630" t="s">
        <v>606</v>
      </c>
      <c r="LG13" s="626" t="s">
        <v>990</v>
      </c>
      <c r="LH13" s="628" t="s">
        <v>991</v>
      </c>
      <c r="LI13" s="631" t="s">
        <v>992</v>
      </c>
      <c r="LJ13" s="632" t="s">
        <v>993</v>
      </c>
      <c r="LK13" s="633" t="s">
        <v>994</v>
      </c>
    </row>
    <row r="14" spans="1:332" ht="15" customHeight="1" x14ac:dyDescent="0.15">
      <c r="B14" s="1349" t="s">
        <v>995</v>
      </c>
      <c r="C14" s="1350" t="s">
        <v>996</v>
      </c>
      <c r="D14" s="1351">
        <v>2022</v>
      </c>
      <c r="E14" s="1352" t="s">
        <v>997</v>
      </c>
      <c r="F14" s="1353">
        <v>2076001</v>
      </c>
      <c r="G14" s="1354" t="s">
        <v>996</v>
      </c>
      <c r="H14" s="1355">
        <v>45202</v>
      </c>
      <c r="I14" s="1356" t="s">
        <v>998</v>
      </c>
      <c r="J14" s="1357" t="s">
        <v>996</v>
      </c>
      <c r="K14" s="1358" t="s">
        <v>999</v>
      </c>
      <c r="L14" s="1350" t="s">
        <v>996</v>
      </c>
      <c r="M14" s="1357" t="s">
        <v>999</v>
      </c>
      <c r="N14" s="1358" t="s">
        <v>1000</v>
      </c>
      <c r="O14" s="1356" t="s">
        <v>86</v>
      </c>
      <c r="P14" s="1358" t="s">
        <v>88</v>
      </c>
      <c r="Q14" s="1359"/>
      <c r="R14" s="1360" t="s">
        <v>997</v>
      </c>
      <c r="S14" s="1360"/>
      <c r="T14" s="1361"/>
      <c r="U14" s="1362"/>
      <c r="V14" s="1363">
        <v>3802.404</v>
      </c>
      <c r="W14" s="1364">
        <v>79</v>
      </c>
      <c r="X14" s="1364">
        <v>0</v>
      </c>
      <c r="Y14" s="1365"/>
      <c r="Z14" s="1351">
        <v>2022</v>
      </c>
      <c r="AA14" s="1352">
        <v>2024</v>
      </c>
      <c r="AB14" s="1366">
        <v>2022</v>
      </c>
      <c r="AC14" s="1367"/>
      <c r="AD14" s="1358"/>
      <c r="AE14" s="1368" t="s">
        <v>4568</v>
      </c>
      <c r="AF14" s="1357" t="s">
        <v>1001</v>
      </c>
      <c r="AG14" s="1357" t="s">
        <v>1002</v>
      </c>
      <c r="AH14" s="1358" t="s">
        <v>1003</v>
      </c>
      <c r="AI14" s="1368"/>
      <c r="AJ14" s="1358"/>
      <c r="AK14" s="1369">
        <v>2021</v>
      </c>
      <c r="AL14" s="1364">
        <v>3100</v>
      </c>
      <c r="AM14" s="1364">
        <v>3058</v>
      </c>
      <c r="AN14" s="1370">
        <v>0.93</v>
      </c>
      <c r="AO14" s="1371" t="s">
        <v>1004</v>
      </c>
      <c r="AP14" s="1372">
        <v>2024</v>
      </c>
      <c r="AQ14" s="1365">
        <v>3321</v>
      </c>
      <c r="AR14" s="1373">
        <v>-7.13</v>
      </c>
      <c r="AS14" s="1365">
        <v>3225</v>
      </c>
      <c r="AT14" s="1373">
        <v>-5.47</v>
      </c>
      <c r="AU14" s="1374">
        <v>0.96</v>
      </c>
      <c r="AV14" s="1371" t="s">
        <v>1004</v>
      </c>
      <c r="AW14" s="1375">
        <v>-3.23</v>
      </c>
      <c r="AX14" s="1372">
        <v>2022</v>
      </c>
      <c r="AY14" s="1365">
        <v>6778</v>
      </c>
      <c r="AZ14" s="1373">
        <v>-118.65</v>
      </c>
      <c r="BA14" s="1365">
        <v>6763</v>
      </c>
      <c r="BB14" s="1373">
        <v>-121.16</v>
      </c>
      <c r="BC14" s="1374">
        <v>1.6364075325929504</v>
      </c>
      <c r="BD14" s="1371" t="s">
        <v>1004</v>
      </c>
      <c r="BE14" s="1375">
        <v>-75.959999999999994</v>
      </c>
      <c r="BF14" s="1372">
        <v>2023</v>
      </c>
      <c r="BG14" s="1365"/>
      <c r="BH14" s="1373"/>
      <c r="BI14" s="1365"/>
      <c r="BJ14" s="1373"/>
      <c r="BK14" s="1374"/>
      <c r="BL14" s="1371"/>
      <c r="BM14" s="1375"/>
      <c r="BN14" s="1372">
        <v>2024</v>
      </c>
      <c r="BO14" s="1365"/>
      <c r="BP14" s="1373"/>
      <c r="BQ14" s="1365"/>
      <c r="BR14" s="1373"/>
      <c r="BS14" s="1374"/>
      <c r="BT14" s="1371"/>
      <c r="BU14" s="1375"/>
      <c r="BV14" s="1376" t="s">
        <v>1023</v>
      </c>
      <c r="BW14" s="1377" t="s">
        <v>1072</v>
      </c>
      <c r="BX14" s="1378" t="s">
        <v>1024</v>
      </c>
      <c r="BY14" s="1379"/>
      <c r="BZ14" s="1380"/>
      <c r="CA14" s="1364"/>
      <c r="CB14" s="1364"/>
      <c r="CC14" s="1370"/>
      <c r="CD14" s="1371"/>
      <c r="CE14" s="1372"/>
      <c r="CF14" s="1365"/>
      <c r="CG14" s="1373"/>
      <c r="CH14" s="1365"/>
      <c r="CI14" s="1373"/>
      <c r="CJ14" s="1374"/>
      <c r="CK14" s="1371"/>
      <c r="CL14" s="1375"/>
      <c r="CM14" s="1372"/>
      <c r="CN14" s="1365"/>
      <c r="CO14" s="1373"/>
      <c r="CP14" s="1365"/>
      <c r="CQ14" s="1373"/>
      <c r="CR14" s="1374"/>
      <c r="CS14" s="1371"/>
      <c r="CT14" s="1375"/>
      <c r="CU14" s="1372"/>
      <c r="CV14" s="1365"/>
      <c r="CW14" s="1373"/>
      <c r="CX14" s="1365"/>
      <c r="CY14" s="1373"/>
      <c r="CZ14" s="1374"/>
      <c r="DA14" s="1371"/>
      <c r="DB14" s="1375"/>
      <c r="DC14" s="1372"/>
      <c r="DD14" s="1365"/>
      <c r="DE14" s="1373"/>
      <c r="DF14" s="1365"/>
      <c r="DG14" s="1373"/>
      <c r="DH14" s="1374"/>
      <c r="DI14" s="1371"/>
      <c r="DJ14" s="1375"/>
      <c r="DK14" s="1376"/>
      <c r="DL14" s="1377"/>
      <c r="DM14" s="1378"/>
      <c r="DN14" s="1379"/>
      <c r="DO14" s="1356"/>
      <c r="DP14" s="1381"/>
      <c r="DQ14" s="1358"/>
      <c r="DR14" s="1356"/>
      <c r="DS14" s="1381"/>
      <c r="DT14" s="1358"/>
      <c r="DU14" s="1356"/>
      <c r="DV14" s="1381"/>
      <c r="DW14" s="1358"/>
      <c r="DX14" s="1356"/>
      <c r="DY14" s="1381"/>
      <c r="DZ14" s="1358"/>
      <c r="EA14" s="1356"/>
      <c r="EB14" s="1381"/>
      <c r="EC14" s="1358"/>
      <c r="ED14" s="1382"/>
      <c r="EE14" s="1383"/>
      <c r="EF14" s="1384"/>
      <c r="EG14" s="1357"/>
      <c r="EH14" s="1364"/>
      <c r="EI14" s="1352"/>
      <c r="EJ14" s="1356"/>
      <c r="EK14" s="1384"/>
      <c r="EL14" s="1357"/>
      <c r="EM14" s="1364"/>
      <c r="EN14" s="1352"/>
      <c r="EO14" s="1356"/>
      <c r="EP14" s="1384"/>
      <c r="EQ14" s="1357"/>
      <c r="ER14" s="1364"/>
      <c r="ES14" s="1352"/>
      <c r="ET14" s="1356"/>
      <c r="EU14" s="1384"/>
      <c r="EV14" s="1357"/>
      <c r="EW14" s="1364"/>
      <c r="EX14" s="1352"/>
      <c r="EY14" s="1356"/>
      <c r="EZ14" s="1384"/>
      <c r="FA14" s="1357"/>
      <c r="FB14" s="1364"/>
      <c r="FC14" s="1352"/>
      <c r="FD14" s="1385">
        <v>0</v>
      </c>
      <c r="FE14" s="1386">
        <v>0</v>
      </c>
      <c r="FF14" s="1387">
        <v>0</v>
      </c>
      <c r="FG14" s="1386">
        <v>0</v>
      </c>
      <c r="FH14" s="1387">
        <v>0</v>
      </c>
      <c r="FI14" s="1386">
        <v>0</v>
      </c>
      <c r="FJ14" s="1387">
        <v>0</v>
      </c>
      <c r="FK14" s="1386">
        <v>0</v>
      </c>
      <c r="FL14" s="1388" t="s">
        <v>1008</v>
      </c>
      <c r="FM14" s="1389" t="s">
        <v>1011</v>
      </c>
      <c r="FN14" s="1352" t="s">
        <v>4381</v>
      </c>
      <c r="FO14" s="1390" t="s">
        <v>1010</v>
      </c>
      <c r="FP14" s="1391" t="s">
        <v>1012</v>
      </c>
      <c r="FQ14" s="1352"/>
      <c r="FR14" s="1390" t="s">
        <v>1010</v>
      </c>
      <c r="FS14" s="1391" t="s">
        <v>1011</v>
      </c>
      <c r="FT14" s="1352" t="s">
        <v>4381</v>
      </c>
      <c r="FU14" s="1390" t="s">
        <v>1013</v>
      </c>
      <c r="FV14" s="1391" t="s">
        <v>1013</v>
      </c>
      <c r="FW14" s="1352"/>
      <c r="FX14" s="1390" t="s">
        <v>1010</v>
      </c>
      <c r="FY14" s="1391" t="s">
        <v>1012</v>
      </c>
      <c r="FZ14" s="1352"/>
      <c r="GA14" s="1390" t="s">
        <v>1010</v>
      </c>
      <c r="GB14" s="1391" t="s">
        <v>1012</v>
      </c>
      <c r="GC14" s="1352"/>
      <c r="GD14" s="1390" t="s">
        <v>1013</v>
      </c>
      <c r="GE14" s="1391" t="s">
        <v>1013</v>
      </c>
      <c r="GF14" s="1352"/>
      <c r="GG14" s="1390" t="s">
        <v>1014</v>
      </c>
      <c r="GH14" s="1391" t="s">
        <v>1009</v>
      </c>
      <c r="GI14" s="1352"/>
      <c r="GJ14" s="1390" t="s">
        <v>1010</v>
      </c>
      <c r="GK14" s="1391" t="s">
        <v>1012</v>
      </c>
      <c r="GL14" s="1352"/>
      <c r="GM14" s="1390" t="s">
        <v>1013</v>
      </c>
      <c r="GN14" s="1391" t="s">
        <v>1013</v>
      </c>
      <c r="GO14" s="1352"/>
      <c r="GP14" s="1390" t="s">
        <v>1013</v>
      </c>
      <c r="GQ14" s="1391" t="s">
        <v>1013</v>
      </c>
      <c r="GR14" s="1352"/>
      <c r="GS14" s="1390" t="s">
        <v>1013</v>
      </c>
      <c r="GT14" s="1391" t="s">
        <v>1013</v>
      </c>
      <c r="GU14" s="1352"/>
      <c r="GV14" s="1390" t="s">
        <v>1013</v>
      </c>
      <c r="GW14" s="1391" t="s">
        <v>1013</v>
      </c>
      <c r="GX14" s="1352"/>
      <c r="GY14" s="1388"/>
      <c r="GZ14" s="1389"/>
      <c r="HA14" s="1352"/>
      <c r="HB14" s="1390"/>
      <c r="HC14" s="1391"/>
      <c r="HD14" s="1352"/>
      <c r="HE14" s="1390"/>
      <c r="HF14" s="1391"/>
      <c r="HG14" s="1352"/>
      <c r="HH14" s="1390"/>
      <c r="HI14" s="1391"/>
      <c r="HJ14" s="1352"/>
      <c r="HK14" s="1390"/>
      <c r="HL14" s="1391"/>
      <c r="HM14" s="1352"/>
      <c r="HN14" s="1392"/>
      <c r="HO14" s="1393"/>
      <c r="HP14" s="1394"/>
      <c r="HQ14" s="1395"/>
      <c r="HR14" s="1357"/>
      <c r="HS14" s="1357"/>
      <c r="HT14" s="1357"/>
      <c r="HU14" s="1396"/>
      <c r="HV14" s="1397"/>
      <c r="HW14" s="1398" t="s">
        <v>4568</v>
      </c>
      <c r="HX14" s="1398"/>
      <c r="HY14" s="1398"/>
      <c r="HZ14" s="1398"/>
      <c r="IA14" s="1398"/>
      <c r="IB14" s="1398"/>
      <c r="IC14" s="1398"/>
      <c r="ID14" s="1399"/>
      <c r="IE14" s="1400" t="s">
        <v>4382</v>
      </c>
      <c r="IF14" s="227" t="str">
        <f>_xlfn.IFNA(VLOOKUP(報告書!$B14&amp;"-"&amp;報告書!IF$12,自主項目!$G$13:$G$500,1,FALSE),"")</f>
        <v/>
      </c>
      <c r="IG14" s="227" t="str">
        <f>_xlfn.IFNA(VLOOKUP(報告書!$B14&amp;"-"&amp;報告書!IG$12,自主項目!$G$13:$G$500,1,FALSE),"")</f>
        <v/>
      </c>
      <c r="IH14" s="227" t="str">
        <f>_xlfn.IFNA(VLOOKUP(報告書!$B14&amp;"-"&amp;報告書!IH$12,自主項目!$G$13:$G$500,1,FALSE),"")</f>
        <v/>
      </c>
      <c r="II14" s="227" t="str">
        <f>_xlfn.IFNA(VLOOKUP(報告書!$B14&amp;"-"&amp;報告書!II$12,自主項目!$G$13:$G$500,1,FALSE),"")</f>
        <v/>
      </c>
      <c r="IJ14" s="227" t="str">
        <f>_xlfn.IFNA(VLOOKUP(報告書!$B14&amp;"-"&amp;報告書!IJ$12,自主項目!$G$13:$G$500,1,FALSE),"")</f>
        <v/>
      </c>
      <c r="IK14" s="227" t="str">
        <f>_xlfn.IFNA(VLOOKUP(報告書!$B14&amp;"-"&amp;報告書!IK$12,自主項目!$G$13:$G$500,1,FALSE),"")</f>
        <v/>
      </c>
      <c r="IL14" s="227" t="str">
        <f>_xlfn.IFNA(VLOOKUP(報告書!$B14&amp;"-"&amp;報告書!IL$12,自主項目!$G$13:$G$500,1,FALSE),"")</f>
        <v/>
      </c>
      <c r="IM14" s="227" t="str">
        <f>_xlfn.IFNA(VLOOKUP(報告書!$B14&amp;"-"&amp;報告書!IM$12,自主項目!$G$13:$G$500,1,FALSE),"")</f>
        <v/>
      </c>
      <c r="IN14" s="227" t="str">
        <f>_xlfn.IFNA(VLOOKUP(報告書!$B14&amp;"-"&amp;報告書!IN$12,自主項目!$G$13:$G$500,1,FALSE),"")</f>
        <v/>
      </c>
      <c r="IO14" s="227" t="str">
        <f>_xlfn.IFNA(VLOOKUP(報告書!$B14&amp;"-"&amp;報告書!IO$12,自主項目!$G$13:$G$500,1,FALSE),"")</f>
        <v/>
      </c>
      <c r="IP14" s="227" t="str">
        <f>_xlfn.IFNA(VLOOKUP(報告書!$B14&amp;"-"&amp;報告書!IP$12,自主項目!$G$13:$G$500,1,FALSE),"")</f>
        <v/>
      </c>
      <c r="IQ14" s="227" t="str">
        <f>_xlfn.IFNA(VLOOKUP(報告書!$B14&amp;"-"&amp;報告書!IQ$12,自主項目!$G$13:$G$500,1,FALSE),"")</f>
        <v/>
      </c>
      <c r="IR14" s="227" t="str">
        <f>_xlfn.IFNA(VLOOKUP(報告書!$B14&amp;"-"&amp;報告書!IR$12,自主項目!$G$13:$G$500,1,FALSE),"")</f>
        <v/>
      </c>
      <c r="IS14" s="227" t="str">
        <f>_xlfn.IFNA(VLOOKUP(報告書!$B14&amp;"-"&amp;報告書!IS$12,自主項目!$G$13:$G$500,1,FALSE),"")</f>
        <v/>
      </c>
      <c r="IT14" s="755"/>
      <c r="IU14" s="755"/>
      <c r="IV14" s="376">
        <v>7429</v>
      </c>
      <c r="IW14" s="377">
        <v>7380</v>
      </c>
      <c r="IX14" s="378">
        <v>2.23</v>
      </c>
      <c r="IY14" s="379">
        <v>-116.91</v>
      </c>
      <c r="IZ14" s="379">
        <v>-117.32</v>
      </c>
      <c r="JA14" s="380">
        <v>-277.97000000000003</v>
      </c>
      <c r="JB14" s="381">
        <v>-38.97</v>
      </c>
      <c r="JC14" s="379">
        <v>-39.106666666666662</v>
      </c>
      <c r="JD14" s="379">
        <v>-92.65666666666668</v>
      </c>
      <c r="JE14" s="382">
        <v>100</v>
      </c>
      <c r="JF14" s="383">
        <v>100</v>
      </c>
      <c r="JG14" s="384">
        <v>99</v>
      </c>
      <c r="JH14" s="376" t="s">
        <v>179</v>
      </c>
      <c r="JI14" s="377" t="s">
        <v>179</v>
      </c>
      <c r="JJ14" s="378" t="s">
        <v>179</v>
      </c>
      <c r="JK14" s="379" t="s">
        <v>179</v>
      </c>
      <c r="JL14" s="379" t="s">
        <v>179</v>
      </c>
      <c r="JM14" s="380" t="s">
        <v>179</v>
      </c>
      <c r="JN14" s="381" t="s">
        <v>179</v>
      </c>
      <c r="JO14" s="379" t="s">
        <v>179</v>
      </c>
      <c r="JP14" s="379" t="s">
        <v>179</v>
      </c>
      <c r="JQ14" s="382" t="s">
        <v>179</v>
      </c>
      <c r="JR14" s="383" t="s">
        <v>179</v>
      </c>
      <c r="JS14" s="384" t="s">
        <v>179</v>
      </c>
      <c r="JU14" s="634" t="s">
        <v>995</v>
      </c>
      <c r="JV14" s="636" t="s">
        <v>996</v>
      </c>
      <c r="JW14" s="635">
        <v>2019</v>
      </c>
      <c r="JX14" s="635" t="s">
        <v>997</v>
      </c>
      <c r="JY14" s="386" t="s">
        <v>179</v>
      </c>
      <c r="JZ14" s="387" t="s">
        <v>179</v>
      </c>
      <c r="KA14" s="422" t="s">
        <v>179</v>
      </c>
      <c r="KB14" s="637" t="s">
        <v>179</v>
      </c>
      <c r="KC14" s="638" t="s">
        <v>179</v>
      </c>
      <c r="KD14" s="639" t="s">
        <v>1015</v>
      </c>
      <c r="KE14" s="640">
        <v>3</v>
      </c>
      <c r="KF14" s="641">
        <v>-116.91</v>
      </c>
      <c r="KG14" s="642">
        <v>-76.55</v>
      </c>
      <c r="KH14" s="639" t="s">
        <v>1015</v>
      </c>
      <c r="KI14" s="643">
        <v>5.03</v>
      </c>
      <c r="KJ14" s="641">
        <v>-39.106666666666662</v>
      </c>
      <c r="KK14" s="642">
        <v>-72.873333333333335</v>
      </c>
      <c r="KL14" s="639" t="s">
        <v>1015</v>
      </c>
      <c r="KM14" s="643">
        <v>2.99</v>
      </c>
      <c r="KN14" s="644">
        <v>-277.97000000000003</v>
      </c>
      <c r="KO14" s="645" t="s">
        <v>179</v>
      </c>
      <c r="KP14" s="646" t="s">
        <v>179</v>
      </c>
      <c r="KQ14" s="646" t="s">
        <v>179</v>
      </c>
      <c r="KR14" s="646" t="s">
        <v>179</v>
      </c>
      <c r="KS14" s="647" t="s">
        <v>179</v>
      </c>
      <c r="KT14" s="646" t="s">
        <v>179</v>
      </c>
      <c r="KU14" s="646" t="s">
        <v>179</v>
      </c>
      <c r="KV14" s="648" t="s">
        <v>179</v>
      </c>
      <c r="KW14" s="639" t="s">
        <v>179</v>
      </c>
      <c r="KX14" s="643" t="s">
        <v>179</v>
      </c>
      <c r="KY14" s="644" t="s">
        <v>179</v>
      </c>
      <c r="KZ14" s="434" t="s">
        <v>1015</v>
      </c>
      <c r="LA14" s="434" t="s">
        <v>1015</v>
      </c>
      <c r="LB14" s="435" t="s">
        <v>1015</v>
      </c>
      <c r="LC14" s="436">
        <v>8</v>
      </c>
      <c r="LD14" s="437">
        <v>3</v>
      </c>
      <c r="LE14" s="438">
        <v>14</v>
      </c>
      <c r="LF14" s="439" t="s">
        <v>1015</v>
      </c>
      <c r="LG14" s="440">
        <v>6</v>
      </c>
      <c r="LH14" s="437">
        <v>3</v>
      </c>
      <c r="LI14" s="438">
        <v>14</v>
      </c>
      <c r="LJ14" s="649"/>
      <c r="LK14" s="650"/>
    </row>
    <row r="15" spans="1:332" ht="15" customHeight="1" x14ac:dyDescent="0.15">
      <c r="B15" s="1349" t="s">
        <v>1016</v>
      </c>
      <c r="C15" s="1350" t="s">
        <v>1017</v>
      </c>
      <c r="D15" s="1351">
        <v>2022</v>
      </c>
      <c r="E15" s="1352" t="s">
        <v>1018</v>
      </c>
      <c r="F15" s="1353">
        <v>1060004</v>
      </c>
      <c r="G15" s="1354" t="s">
        <v>1017</v>
      </c>
      <c r="H15" s="1355">
        <v>45131</v>
      </c>
      <c r="I15" s="1356" t="s">
        <v>1019</v>
      </c>
      <c r="J15" s="1357" t="s">
        <v>1017</v>
      </c>
      <c r="K15" s="1358" t="s">
        <v>4383</v>
      </c>
      <c r="L15" s="1350" t="s">
        <v>1017</v>
      </c>
      <c r="M15" s="1357" t="s">
        <v>4383</v>
      </c>
      <c r="N15" s="1358" t="s">
        <v>1019</v>
      </c>
      <c r="O15" s="1356" t="s">
        <v>57</v>
      </c>
      <c r="P15" s="1358" t="s">
        <v>68</v>
      </c>
      <c r="Q15" s="1359" t="s">
        <v>1018</v>
      </c>
      <c r="R15" s="1360"/>
      <c r="S15" s="1360"/>
      <c r="T15" s="1361"/>
      <c r="U15" s="1362"/>
      <c r="V15" s="1363">
        <v>4575.0108</v>
      </c>
      <c r="W15" s="1364">
        <v>129</v>
      </c>
      <c r="X15" s="1364">
        <v>0</v>
      </c>
      <c r="Y15" s="1365"/>
      <c r="Z15" s="1351">
        <v>2022</v>
      </c>
      <c r="AA15" s="1352">
        <v>2024</v>
      </c>
      <c r="AB15" s="1366">
        <v>2022</v>
      </c>
      <c r="AC15" s="1367"/>
      <c r="AD15" s="1358"/>
      <c r="AE15" s="1368" t="s">
        <v>4568</v>
      </c>
      <c r="AF15" s="1357" t="s">
        <v>1020</v>
      </c>
      <c r="AG15" s="1357" t="s">
        <v>1019</v>
      </c>
      <c r="AH15" s="1358" t="s">
        <v>1021</v>
      </c>
      <c r="AI15" s="1368"/>
      <c r="AJ15" s="1358"/>
      <c r="AK15" s="1369">
        <v>2021</v>
      </c>
      <c r="AL15" s="1364">
        <v>8463</v>
      </c>
      <c r="AM15" s="1364">
        <v>8473</v>
      </c>
      <c r="AN15" s="1370">
        <v>10.79</v>
      </c>
      <c r="AO15" s="1371" t="s">
        <v>1022</v>
      </c>
      <c r="AP15" s="1372">
        <v>2024</v>
      </c>
      <c r="AQ15" s="1365">
        <v>8300</v>
      </c>
      <c r="AR15" s="1373">
        <v>1.92</v>
      </c>
      <c r="AS15" s="1365">
        <v>8312</v>
      </c>
      <c r="AT15" s="1373">
        <v>1.9</v>
      </c>
      <c r="AU15" s="1374">
        <v>10.58</v>
      </c>
      <c r="AV15" s="1371" t="s">
        <v>1022</v>
      </c>
      <c r="AW15" s="1375">
        <v>1.94</v>
      </c>
      <c r="AX15" s="1372">
        <v>2022</v>
      </c>
      <c r="AY15" s="1365">
        <v>8355</v>
      </c>
      <c r="AZ15" s="1373">
        <v>1.27</v>
      </c>
      <c r="BA15" s="1365">
        <v>8357</v>
      </c>
      <c r="BB15" s="1373">
        <v>1.36</v>
      </c>
      <c r="BC15" s="1374">
        <v>10.353159851301115</v>
      </c>
      <c r="BD15" s="1371" t="s">
        <v>1022</v>
      </c>
      <c r="BE15" s="1375">
        <v>4.04</v>
      </c>
      <c r="BF15" s="1372">
        <v>2023</v>
      </c>
      <c r="BG15" s="1365"/>
      <c r="BH15" s="1373"/>
      <c r="BI15" s="1365"/>
      <c r="BJ15" s="1373"/>
      <c r="BK15" s="1374"/>
      <c r="BL15" s="1371"/>
      <c r="BM15" s="1375"/>
      <c r="BN15" s="1372">
        <v>2024</v>
      </c>
      <c r="BO15" s="1365"/>
      <c r="BP15" s="1373"/>
      <c r="BQ15" s="1365"/>
      <c r="BR15" s="1373"/>
      <c r="BS15" s="1374"/>
      <c r="BT15" s="1371"/>
      <c r="BU15" s="1375"/>
      <c r="BV15" s="1376" t="s">
        <v>1062</v>
      </c>
      <c r="BW15" s="1377" t="s">
        <v>1072</v>
      </c>
      <c r="BX15" s="1378" t="s">
        <v>1024</v>
      </c>
      <c r="BY15" s="1379"/>
      <c r="BZ15" s="1380"/>
      <c r="CA15" s="1364"/>
      <c r="CB15" s="1364"/>
      <c r="CC15" s="1370"/>
      <c r="CD15" s="1371"/>
      <c r="CE15" s="1372"/>
      <c r="CF15" s="1365"/>
      <c r="CG15" s="1373"/>
      <c r="CH15" s="1365"/>
      <c r="CI15" s="1373"/>
      <c r="CJ15" s="1374"/>
      <c r="CK15" s="1371"/>
      <c r="CL15" s="1375"/>
      <c r="CM15" s="1372"/>
      <c r="CN15" s="1365"/>
      <c r="CO15" s="1373"/>
      <c r="CP15" s="1365"/>
      <c r="CQ15" s="1373"/>
      <c r="CR15" s="1374"/>
      <c r="CS15" s="1371"/>
      <c r="CT15" s="1375"/>
      <c r="CU15" s="1372"/>
      <c r="CV15" s="1365"/>
      <c r="CW15" s="1373"/>
      <c r="CX15" s="1365"/>
      <c r="CY15" s="1373"/>
      <c r="CZ15" s="1374"/>
      <c r="DA15" s="1371"/>
      <c r="DB15" s="1375"/>
      <c r="DC15" s="1372"/>
      <c r="DD15" s="1365"/>
      <c r="DE15" s="1373"/>
      <c r="DF15" s="1365"/>
      <c r="DG15" s="1373"/>
      <c r="DH15" s="1374"/>
      <c r="DI15" s="1371"/>
      <c r="DJ15" s="1375"/>
      <c r="DK15" s="1376"/>
      <c r="DL15" s="1377"/>
      <c r="DM15" s="1378"/>
      <c r="DN15" s="1379"/>
      <c r="DO15" s="1356"/>
      <c r="DP15" s="1381"/>
      <c r="DQ15" s="1358"/>
      <c r="DR15" s="1356"/>
      <c r="DS15" s="1381"/>
      <c r="DT15" s="1358"/>
      <c r="DU15" s="1356"/>
      <c r="DV15" s="1381"/>
      <c r="DW15" s="1358"/>
      <c r="DX15" s="1356"/>
      <c r="DY15" s="1381"/>
      <c r="DZ15" s="1358"/>
      <c r="EA15" s="1356"/>
      <c r="EB15" s="1381"/>
      <c r="EC15" s="1358"/>
      <c r="ED15" s="1382"/>
      <c r="EE15" s="1383"/>
      <c r="EF15" s="1384"/>
      <c r="EG15" s="1357"/>
      <c r="EH15" s="1364"/>
      <c r="EI15" s="1352"/>
      <c r="EJ15" s="1356"/>
      <c r="EK15" s="1384"/>
      <c r="EL15" s="1357"/>
      <c r="EM15" s="1364"/>
      <c r="EN15" s="1352"/>
      <c r="EO15" s="1356"/>
      <c r="EP15" s="1384"/>
      <c r="EQ15" s="1357"/>
      <c r="ER15" s="1364"/>
      <c r="ES15" s="1352"/>
      <c r="ET15" s="1356"/>
      <c r="EU15" s="1384"/>
      <c r="EV15" s="1357"/>
      <c r="EW15" s="1364"/>
      <c r="EX15" s="1352"/>
      <c r="EY15" s="1356"/>
      <c r="EZ15" s="1384"/>
      <c r="FA15" s="1357"/>
      <c r="FB15" s="1364"/>
      <c r="FC15" s="1352"/>
      <c r="FD15" s="1385">
        <v>0</v>
      </c>
      <c r="FE15" s="1386">
        <v>0</v>
      </c>
      <c r="FF15" s="1387">
        <v>8</v>
      </c>
      <c r="FG15" s="1386">
        <v>8</v>
      </c>
      <c r="FH15" s="1387">
        <v>0</v>
      </c>
      <c r="FI15" s="1386">
        <v>0</v>
      </c>
      <c r="FJ15" s="1387">
        <v>8</v>
      </c>
      <c r="FK15" s="1386">
        <v>8</v>
      </c>
      <c r="FL15" s="1388" t="s">
        <v>1008</v>
      </c>
      <c r="FM15" s="1389" t="s">
        <v>1012</v>
      </c>
      <c r="FN15" s="1352"/>
      <c r="FO15" s="1390" t="s">
        <v>1025</v>
      </c>
      <c r="FP15" s="1391" t="s">
        <v>1011</v>
      </c>
      <c r="FQ15" s="1352"/>
      <c r="FR15" s="1390" t="s">
        <v>1010</v>
      </c>
      <c r="FS15" s="1391" t="s">
        <v>1012</v>
      </c>
      <c r="FT15" s="1352"/>
      <c r="FU15" s="1390" t="s">
        <v>1025</v>
      </c>
      <c r="FV15" s="1391" t="s">
        <v>1011</v>
      </c>
      <c r="FW15" s="1352"/>
      <c r="FX15" s="1390" t="s">
        <v>1010</v>
      </c>
      <c r="FY15" s="1391" t="s">
        <v>1012</v>
      </c>
      <c r="FZ15" s="1352"/>
      <c r="GA15" s="1390" t="s">
        <v>1010</v>
      </c>
      <c r="GB15" s="1391" t="s">
        <v>1012</v>
      </c>
      <c r="GC15" s="1352"/>
      <c r="GD15" s="1390" t="s">
        <v>1013</v>
      </c>
      <c r="GE15" s="1391" t="s">
        <v>1013</v>
      </c>
      <c r="GF15" s="1352"/>
      <c r="GG15" s="1390" t="s">
        <v>1010</v>
      </c>
      <c r="GH15" s="1391" t="s">
        <v>1012</v>
      </c>
      <c r="GI15" s="1352"/>
      <c r="GJ15" s="1390" t="s">
        <v>1010</v>
      </c>
      <c r="GK15" s="1391" t="s">
        <v>1012</v>
      </c>
      <c r="GL15" s="1352"/>
      <c r="GM15" s="1390" t="s">
        <v>1013</v>
      </c>
      <c r="GN15" s="1391" t="s">
        <v>1013</v>
      </c>
      <c r="GO15" s="1352"/>
      <c r="GP15" s="1390" t="s">
        <v>1013</v>
      </c>
      <c r="GQ15" s="1391" t="s">
        <v>1013</v>
      </c>
      <c r="GR15" s="1352"/>
      <c r="GS15" s="1390" t="s">
        <v>1013</v>
      </c>
      <c r="GT15" s="1391" t="s">
        <v>1013</v>
      </c>
      <c r="GU15" s="1352"/>
      <c r="GV15" s="1390" t="s">
        <v>1013</v>
      </c>
      <c r="GW15" s="1391" t="s">
        <v>1013</v>
      </c>
      <c r="GX15" s="1352"/>
      <c r="GY15" s="1388"/>
      <c r="GZ15" s="1389"/>
      <c r="HA15" s="1352"/>
      <c r="HB15" s="1390"/>
      <c r="HC15" s="1391"/>
      <c r="HD15" s="1352"/>
      <c r="HE15" s="1390"/>
      <c r="HF15" s="1391"/>
      <c r="HG15" s="1352"/>
      <c r="HH15" s="1390"/>
      <c r="HI15" s="1391"/>
      <c r="HJ15" s="1352"/>
      <c r="HK15" s="1390"/>
      <c r="HL15" s="1391"/>
      <c r="HM15" s="1352"/>
      <c r="HN15" s="1392"/>
      <c r="HO15" s="1393"/>
      <c r="HP15" s="1394"/>
      <c r="HQ15" s="1395"/>
      <c r="HR15" s="1357"/>
      <c r="HS15" s="1357"/>
      <c r="HT15" s="1357"/>
      <c r="HU15" s="1396"/>
      <c r="HV15" s="1397"/>
      <c r="HW15" s="1398" t="s">
        <v>4568</v>
      </c>
      <c r="HX15" s="1398"/>
      <c r="HY15" s="1398"/>
      <c r="HZ15" s="1398"/>
      <c r="IA15" s="1398"/>
      <c r="IB15" s="1398"/>
      <c r="IC15" s="1398" t="s">
        <v>4568</v>
      </c>
      <c r="ID15" s="1399" t="s">
        <v>1026</v>
      </c>
      <c r="IE15" s="1400" t="s">
        <v>1027</v>
      </c>
      <c r="IF15" s="227" t="str">
        <f>_xlfn.IFNA(VLOOKUP(報告書!$B15&amp;"-"&amp;報告書!IF$12,自主項目!$G$13:$G$500,1,FALSE),"")</f>
        <v/>
      </c>
      <c r="IG15" s="227" t="str">
        <f>_xlfn.IFNA(VLOOKUP(報告書!$B15&amp;"-"&amp;報告書!IG$12,自主項目!$G$13:$G$500,1,FALSE),"")</f>
        <v/>
      </c>
      <c r="IH15" s="227" t="str">
        <f>_xlfn.IFNA(VLOOKUP(報告書!$B15&amp;"-"&amp;報告書!IH$12,自主項目!$G$13:$G$500,1,FALSE),"")</f>
        <v/>
      </c>
      <c r="II15" s="227" t="str">
        <f>_xlfn.IFNA(VLOOKUP(報告書!$B15&amp;"-"&amp;報告書!II$12,自主項目!$G$13:$G$500,1,FALSE),"")</f>
        <v/>
      </c>
      <c r="IJ15" s="227" t="str">
        <f>_xlfn.IFNA(VLOOKUP(報告書!$B15&amp;"-"&amp;報告書!IJ$12,自主項目!$G$13:$G$500,1,FALSE),"")</f>
        <v/>
      </c>
      <c r="IK15" s="227" t="str">
        <f>_xlfn.IFNA(VLOOKUP(報告書!$B15&amp;"-"&amp;報告書!IK$12,自主項目!$G$13:$G$500,1,FALSE),"")</f>
        <v/>
      </c>
      <c r="IL15" s="227" t="str">
        <f>_xlfn.IFNA(VLOOKUP(報告書!$B15&amp;"-"&amp;報告書!IL$12,自主項目!$G$13:$G$500,1,FALSE),"")</f>
        <v/>
      </c>
      <c r="IM15" s="227" t="str">
        <f>_xlfn.IFNA(VLOOKUP(報告書!$B15&amp;"-"&amp;報告書!IM$12,自主項目!$G$13:$G$500,1,FALSE),"")</f>
        <v/>
      </c>
      <c r="IN15" s="227" t="str">
        <f>_xlfn.IFNA(VLOOKUP(報告書!$B15&amp;"-"&amp;報告書!IN$12,自主項目!$G$13:$G$500,1,FALSE),"")</f>
        <v/>
      </c>
      <c r="IO15" s="227" t="str">
        <f>_xlfn.IFNA(VLOOKUP(報告書!$B15&amp;"-"&amp;報告書!IO$12,自主項目!$G$13:$G$500,1,FALSE),"")</f>
        <v/>
      </c>
      <c r="IP15" s="227" t="str">
        <f>_xlfn.IFNA(VLOOKUP(報告書!$B15&amp;"-"&amp;報告書!IP$12,自主項目!$G$13:$G$500,1,FALSE),"")</f>
        <v/>
      </c>
      <c r="IQ15" s="227" t="str">
        <f>_xlfn.IFNA(VLOOKUP(報告書!$B15&amp;"-"&amp;報告書!IQ$12,自主項目!$G$13:$G$500,1,FALSE),"")</f>
        <v/>
      </c>
      <c r="IR15" s="227" t="str">
        <f>_xlfn.IFNA(VLOOKUP(報告書!$B15&amp;"-"&amp;報告書!IR$12,自主項目!$G$13:$G$500,1,FALSE),"")</f>
        <v/>
      </c>
      <c r="IS15" s="227" t="str">
        <f>_xlfn.IFNA(VLOOKUP(報告書!$B15&amp;"-"&amp;報告書!IS$12,自主項目!$G$13:$G$500,1,FALSE),"")</f>
        <v/>
      </c>
      <c r="IT15" s="755"/>
      <c r="IU15" s="755"/>
      <c r="IV15" s="376">
        <v>8463</v>
      </c>
      <c r="IW15" s="377">
        <v>8473</v>
      </c>
      <c r="IX15" s="378">
        <v>10.79</v>
      </c>
      <c r="IY15" s="379">
        <v>11.25</v>
      </c>
      <c r="IZ15" s="379">
        <v>10.68</v>
      </c>
      <c r="JA15" s="380">
        <v>5.35</v>
      </c>
      <c r="JB15" s="381">
        <v>3.75</v>
      </c>
      <c r="JC15" s="379">
        <v>3.56</v>
      </c>
      <c r="JD15" s="379">
        <v>1.7833333333333332</v>
      </c>
      <c r="JE15" s="382">
        <v>50</v>
      </c>
      <c r="JF15" s="383">
        <v>58</v>
      </c>
      <c r="JG15" s="384">
        <v>58</v>
      </c>
      <c r="JH15" s="376" t="s">
        <v>179</v>
      </c>
      <c r="JI15" s="377" t="s">
        <v>179</v>
      </c>
      <c r="JJ15" s="378" t="s">
        <v>179</v>
      </c>
      <c r="JK15" s="379" t="s">
        <v>179</v>
      </c>
      <c r="JL15" s="379" t="s">
        <v>179</v>
      </c>
      <c r="JM15" s="380" t="s">
        <v>179</v>
      </c>
      <c r="JN15" s="381" t="s">
        <v>179</v>
      </c>
      <c r="JO15" s="379" t="s">
        <v>179</v>
      </c>
      <c r="JP15" s="379" t="s">
        <v>179</v>
      </c>
      <c r="JQ15" s="382" t="s">
        <v>179</v>
      </c>
      <c r="JR15" s="383" t="s">
        <v>179</v>
      </c>
      <c r="JS15" s="384" t="s">
        <v>179</v>
      </c>
      <c r="JU15" s="634" t="s">
        <v>1016</v>
      </c>
      <c r="JV15" s="636" t="s">
        <v>1017</v>
      </c>
      <c r="JW15" s="635">
        <v>2019</v>
      </c>
      <c r="JX15" s="635" t="s">
        <v>1018</v>
      </c>
      <c r="JY15" s="386" t="s">
        <v>179</v>
      </c>
      <c r="JZ15" s="387">
        <v>44845</v>
      </c>
      <c r="KA15" s="422" t="s">
        <v>179</v>
      </c>
      <c r="KB15" s="637" t="s">
        <v>179</v>
      </c>
      <c r="KC15" s="638" t="s">
        <v>179</v>
      </c>
      <c r="KD15" s="639" t="s">
        <v>1028</v>
      </c>
      <c r="KE15" s="640">
        <v>0</v>
      </c>
      <c r="KF15" s="641">
        <v>11.25</v>
      </c>
      <c r="KG15" s="642">
        <v>7.333333333333333</v>
      </c>
      <c r="KH15" s="639" t="s">
        <v>1028</v>
      </c>
      <c r="KI15" s="643">
        <v>0</v>
      </c>
      <c r="KJ15" s="641">
        <v>3.56</v>
      </c>
      <c r="KK15" s="642">
        <v>10.396666666666667</v>
      </c>
      <c r="KL15" s="639" t="s">
        <v>1029</v>
      </c>
      <c r="KM15" s="643">
        <v>0.87</v>
      </c>
      <c r="KN15" s="644">
        <v>5.35</v>
      </c>
      <c r="KO15" s="645" t="s">
        <v>179</v>
      </c>
      <c r="KP15" s="646" t="s">
        <v>179</v>
      </c>
      <c r="KQ15" s="646" t="s">
        <v>179</v>
      </c>
      <c r="KR15" s="646" t="s">
        <v>179</v>
      </c>
      <c r="KS15" s="647" t="s">
        <v>179</v>
      </c>
      <c r="KT15" s="646" t="s">
        <v>179</v>
      </c>
      <c r="KU15" s="646" t="s">
        <v>179</v>
      </c>
      <c r="KV15" s="648" t="s">
        <v>179</v>
      </c>
      <c r="KW15" s="639" t="s">
        <v>179</v>
      </c>
      <c r="KX15" s="643" t="s">
        <v>179</v>
      </c>
      <c r="KY15" s="644" t="s">
        <v>179</v>
      </c>
      <c r="KZ15" s="434" t="s">
        <v>1015</v>
      </c>
      <c r="LA15" s="434" t="s">
        <v>1015</v>
      </c>
      <c r="LB15" s="435" t="s">
        <v>1015</v>
      </c>
      <c r="LC15" s="436">
        <v>12</v>
      </c>
      <c r="LD15" s="437">
        <v>3</v>
      </c>
      <c r="LE15" s="438">
        <v>16</v>
      </c>
      <c r="LF15" s="439" t="s">
        <v>1015</v>
      </c>
      <c r="LG15" s="440">
        <v>10</v>
      </c>
      <c r="LH15" s="437">
        <v>2</v>
      </c>
      <c r="LI15" s="438">
        <v>16</v>
      </c>
      <c r="LJ15" s="649"/>
      <c r="LK15" s="650"/>
    </row>
    <row r="16" spans="1:332" ht="15" customHeight="1" x14ac:dyDescent="0.15">
      <c r="B16" s="1349" t="s">
        <v>1030</v>
      </c>
      <c r="C16" s="1350" t="s">
        <v>1031</v>
      </c>
      <c r="D16" s="1351">
        <v>2022</v>
      </c>
      <c r="E16" s="1352" t="s">
        <v>1018</v>
      </c>
      <c r="F16" s="1353">
        <v>1075005</v>
      </c>
      <c r="G16" s="1354" t="s">
        <v>1031</v>
      </c>
      <c r="H16" s="1355">
        <v>45107</v>
      </c>
      <c r="I16" s="1356" t="s">
        <v>1032</v>
      </c>
      <c r="J16" s="1357" t="s">
        <v>1031</v>
      </c>
      <c r="K16" s="1358" t="s">
        <v>1033</v>
      </c>
      <c r="L16" s="1350" t="s">
        <v>1031</v>
      </c>
      <c r="M16" s="1357" t="s">
        <v>1033</v>
      </c>
      <c r="N16" s="1358" t="s">
        <v>1032</v>
      </c>
      <c r="O16" s="1356" t="s">
        <v>86</v>
      </c>
      <c r="P16" s="1358" t="s">
        <v>87</v>
      </c>
      <c r="Q16" s="1359" t="s">
        <v>1018</v>
      </c>
      <c r="R16" s="1360"/>
      <c r="S16" s="1360"/>
      <c r="T16" s="1361"/>
      <c r="U16" s="1362"/>
      <c r="V16" s="1363">
        <v>2044.1081999999999</v>
      </c>
      <c r="W16" s="1364">
        <v>5</v>
      </c>
      <c r="X16" s="1364">
        <v>1</v>
      </c>
      <c r="Y16" s="1365"/>
      <c r="Z16" s="1351">
        <v>2022</v>
      </c>
      <c r="AA16" s="1352">
        <v>2024</v>
      </c>
      <c r="AB16" s="1366">
        <v>2022</v>
      </c>
      <c r="AC16" s="1367"/>
      <c r="AD16" s="1358"/>
      <c r="AE16" s="1368" t="s">
        <v>4568</v>
      </c>
      <c r="AF16" s="1357" t="s">
        <v>1034</v>
      </c>
      <c r="AG16" s="1357" t="s">
        <v>1035</v>
      </c>
      <c r="AH16" s="1358" t="s">
        <v>1036</v>
      </c>
      <c r="AI16" s="1368"/>
      <c r="AJ16" s="1358"/>
      <c r="AK16" s="1369">
        <v>2021</v>
      </c>
      <c r="AL16" s="1364">
        <v>3750</v>
      </c>
      <c r="AM16" s="1364">
        <v>3402</v>
      </c>
      <c r="AN16" s="1370">
        <v>10.52</v>
      </c>
      <c r="AO16" s="1371" t="s">
        <v>1037</v>
      </c>
      <c r="AP16" s="1372">
        <v>2024</v>
      </c>
      <c r="AQ16" s="1365">
        <v>3712</v>
      </c>
      <c r="AR16" s="1373">
        <v>1.01</v>
      </c>
      <c r="AS16" s="1365">
        <v>3367</v>
      </c>
      <c r="AT16" s="1373">
        <v>1.02</v>
      </c>
      <c r="AU16" s="1374">
        <v>10.41</v>
      </c>
      <c r="AV16" s="1371" t="s">
        <v>1037</v>
      </c>
      <c r="AW16" s="1375">
        <v>1.04</v>
      </c>
      <c r="AX16" s="1372">
        <v>2022</v>
      </c>
      <c r="AY16" s="1365">
        <v>3794</v>
      </c>
      <c r="AZ16" s="1373">
        <v>-1.18</v>
      </c>
      <c r="BA16" s="1365">
        <v>3668</v>
      </c>
      <c r="BB16" s="1373">
        <v>-7.82</v>
      </c>
      <c r="BC16" s="1374">
        <v>10.647950522111618</v>
      </c>
      <c r="BD16" s="1371" t="s">
        <v>1037</v>
      </c>
      <c r="BE16" s="1375">
        <v>-1.22</v>
      </c>
      <c r="BF16" s="1372">
        <v>2023</v>
      </c>
      <c r="BG16" s="1365"/>
      <c r="BH16" s="1373"/>
      <c r="BI16" s="1365"/>
      <c r="BJ16" s="1373"/>
      <c r="BK16" s="1374"/>
      <c r="BL16" s="1371"/>
      <c r="BM16" s="1375"/>
      <c r="BN16" s="1372">
        <v>2024</v>
      </c>
      <c r="BO16" s="1365"/>
      <c r="BP16" s="1373"/>
      <c r="BQ16" s="1365"/>
      <c r="BR16" s="1373"/>
      <c r="BS16" s="1374"/>
      <c r="BT16" s="1371"/>
      <c r="BU16" s="1375"/>
      <c r="BV16" s="1376" t="s">
        <v>1005</v>
      </c>
      <c r="BW16" s="1377" t="s">
        <v>1072</v>
      </c>
      <c r="BX16" s="1378" t="s">
        <v>1007</v>
      </c>
      <c r="BY16" s="1379" t="s">
        <v>4384</v>
      </c>
      <c r="BZ16" s="1380"/>
      <c r="CA16" s="1364"/>
      <c r="CB16" s="1364"/>
      <c r="CC16" s="1370"/>
      <c r="CD16" s="1371"/>
      <c r="CE16" s="1372"/>
      <c r="CF16" s="1365"/>
      <c r="CG16" s="1373"/>
      <c r="CH16" s="1365"/>
      <c r="CI16" s="1373"/>
      <c r="CJ16" s="1374"/>
      <c r="CK16" s="1371"/>
      <c r="CL16" s="1375"/>
      <c r="CM16" s="1372"/>
      <c r="CN16" s="1365"/>
      <c r="CO16" s="1373"/>
      <c r="CP16" s="1365"/>
      <c r="CQ16" s="1373"/>
      <c r="CR16" s="1374"/>
      <c r="CS16" s="1371"/>
      <c r="CT16" s="1375"/>
      <c r="CU16" s="1372"/>
      <c r="CV16" s="1365"/>
      <c r="CW16" s="1373"/>
      <c r="CX16" s="1365"/>
      <c r="CY16" s="1373"/>
      <c r="CZ16" s="1374"/>
      <c r="DA16" s="1371"/>
      <c r="DB16" s="1375"/>
      <c r="DC16" s="1372"/>
      <c r="DD16" s="1365"/>
      <c r="DE16" s="1373"/>
      <c r="DF16" s="1365"/>
      <c r="DG16" s="1373"/>
      <c r="DH16" s="1374"/>
      <c r="DI16" s="1371"/>
      <c r="DJ16" s="1375"/>
      <c r="DK16" s="1376"/>
      <c r="DL16" s="1377"/>
      <c r="DM16" s="1378"/>
      <c r="DN16" s="1379"/>
      <c r="DO16" s="1356"/>
      <c r="DP16" s="1381"/>
      <c r="DQ16" s="1358"/>
      <c r="DR16" s="1356"/>
      <c r="DS16" s="1381"/>
      <c r="DT16" s="1358"/>
      <c r="DU16" s="1356"/>
      <c r="DV16" s="1381"/>
      <c r="DW16" s="1358"/>
      <c r="DX16" s="1356"/>
      <c r="DY16" s="1381"/>
      <c r="DZ16" s="1358"/>
      <c r="EA16" s="1356"/>
      <c r="EB16" s="1381"/>
      <c r="EC16" s="1358"/>
      <c r="ED16" s="1382"/>
      <c r="EE16" s="1383"/>
      <c r="EF16" s="1384"/>
      <c r="EG16" s="1357"/>
      <c r="EH16" s="1364"/>
      <c r="EI16" s="1352"/>
      <c r="EJ16" s="1356"/>
      <c r="EK16" s="1384"/>
      <c r="EL16" s="1357"/>
      <c r="EM16" s="1364"/>
      <c r="EN16" s="1352"/>
      <c r="EO16" s="1356"/>
      <c r="EP16" s="1384"/>
      <c r="EQ16" s="1357"/>
      <c r="ER16" s="1364"/>
      <c r="ES16" s="1352"/>
      <c r="ET16" s="1356"/>
      <c r="EU16" s="1384"/>
      <c r="EV16" s="1357"/>
      <c r="EW16" s="1364"/>
      <c r="EX16" s="1352"/>
      <c r="EY16" s="1356"/>
      <c r="EZ16" s="1384"/>
      <c r="FA16" s="1357"/>
      <c r="FB16" s="1364"/>
      <c r="FC16" s="1352"/>
      <c r="FD16" s="1385">
        <v>0</v>
      </c>
      <c r="FE16" s="1386">
        <v>0</v>
      </c>
      <c r="FF16" s="1387">
        <v>0</v>
      </c>
      <c r="FG16" s="1386">
        <v>0</v>
      </c>
      <c r="FH16" s="1387">
        <v>0</v>
      </c>
      <c r="FI16" s="1386">
        <v>0</v>
      </c>
      <c r="FJ16" s="1387">
        <v>0</v>
      </c>
      <c r="FK16" s="1386">
        <v>0</v>
      </c>
      <c r="FL16" s="1388" t="s">
        <v>1008</v>
      </c>
      <c r="FM16" s="1389" t="s">
        <v>1012</v>
      </c>
      <c r="FN16" s="1352"/>
      <c r="FO16" s="1390" t="s">
        <v>1010</v>
      </c>
      <c r="FP16" s="1391" t="s">
        <v>1012</v>
      </c>
      <c r="FQ16" s="1352"/>
      <c r="FR16" s="1390" t="s">
        <v>1010</v>
      </c>
      <c r="FS16" s="1391" t="s">
        <v>1012</v>
      </c>
      <c r="FT16" s="1352"/>
      <c r="FU16" s="1390" t="s">
        <v>1025</v>
      </c>
      <c r="FV16" s="1391" t="s">
        <v>1011</v>
      </c>
      <c r="FW16" s="1352"/>
      <c r="FX16" s="1390" t="s">
        <v>1010</v>
      </c>
      <c r="FY16" s="1391" t="s">
        <v>1012</v>
      </c>
      <c r="FZ16" s="1352"/>
      <c r="GA16" s="1390" t="s">
        <v>1010</v>
      </c>
      <c r="GB16" s="1391" t="s">
        <v>1012</v>
      </c>
      <c r="GC16" s="1352"/>
      <c r="GD16" s="1390" t="s">
        <v>1010</v>
      </c>
      <c r="GE16" s="1391" t="s">
        <v>1012</v>
      </c>
      <c r="GF16" s="1352"/>
      <c r="GG16" s="1390" t="s">
        <v>1010</v>
      </c>
      <c r="GH16" s="1391" t="s">
        <v>1012</v>
      </c>
      <c r="GI16" s="1352"/>
      <c r="GJ16" s="1390" t="s">
        <v>1010</v>
      </c>
      <c r="GK16" s="1391" t="s">
        <v>1012</v>
      </c>
      <c r="GL16" s="1352"/>
      <c r="GM16" s="1390" t="s">
        <v>1010</v>
      </c>
      <c r="GN16" s="1391" t="s">
        <v>1012</v>
      </c>
      <c r="GO16" s="1352"/>
      <c r="GP16" s="1390" t="s">
        <v>1010</v>
      </c>
      <c r="GQ16" s="1391" t="s">
        <v>1012</v>
      </c>
      <c r="GR16" s="1352"/>
      <c r="GS16" s="1390" t="s">
        <v>1010</v>
      </c>
      <c r="GT16" s="1391" t="s">
        <v>1012</v>
      </c>
      <c r="GU16" s="1352"/>
      <c r="GV16" s="1390" t="s">
        <v>1010</v>
      </c>
      <c r="GW16" s="1391" t="s">
        <v>1012</v>
      </c>
      <c r="GX16" s="1352"/>
      <c r="GY16" s="1388"/>
      <c r="GZ16" s="1389"/>
      <c r="HA16" s="1352"/>
      <c r="HB16" s="1390"/>
      <c r="HC16" s="1391"/>
      <c r="HD16" s="1352"/>
      <c r="HE16" s="1390"/>
      <c r="HF16" s="1391"/>
      <c r="HG16" s="1352"/>
      <c r="HH16" s="1390"/>
      <c r="HI16" s="1391"/>
      <c r="HJ16" s="1352"/>
      <c r="HK16" s="1390"/>
      <c r="HL16" s="1391"/>
      <c r="HM16" s="1352"/>
      <c r="HN16" s="1392">
        <v>3794</v>
      </c>
      <c r="HO16" s="1393">
        <v>8.5229037600000002E-2</v>
      </c>
      <c r="HP16" s="1394">
        <v>2.2464163837638378E-3</v>
      </c>
      <c r="HQ16" s="1395">
        <v>2022</v>
      </c>
      <c r="HR16" s="1357" t="s">
        <v>333</v>
      </c>
      <c r="HS16" s="1357" t="s">
        <v>352</v>
      </c>
      <c r="HT16" s="1357" t="s">
        <v>4028</v>
      </c>
      <c r="HU16" s="1396">
        <v>5.5627502400000001E-2</v>
      </c>
      <c r="HV16" s="1397"/>
      <c r="HW16" s="1398" t="s">
        <v>4568</v>
      </c>
      <c r="HX16" s="1398"/>
      <c r="HY16" s="1398"/>
      <c r="HZ16" s="1398"/>
      <c r="IA16" s="1398" t="s">
        <v>4568</v>
      </c>
      <c r="IB16" s="1398"/>
      <c r="IC16" s="1398" t="s">
        <v>4568</v>
      </c>
      <c r="ID16" s="1399" t="s">
        <v>1039</v>
      </c>
      <c r="IE16" s="1400"/>
      <c r="IF16" s="227" t="str">
        <f>_xlfn.IFNA(VLOOKUP(報告書!$B16&amp;"-"&amp;報告書!IF$12,自主項目!$G$13:$G$500,1,FALSE),"")</f>
        <v>005-1</v>
      </c>
      <c r="IG16" s="227" t="str">
        <f>_xlfn.IFNA(VLOOKUP(報告書!$B16&amp;"-"&amp;報告書!IG$12,自主項目!$G$13:$G$500,1,FALSE),"")</f>
        <v>005-2</v>
      </c>
      <c r="IH16" s="227" t="str">
        <f>_xlfn.IFNA(VLOOKUP(報告書!$B16&amp;"-"&amp;報告書!IH$12,自主項目!$G$13:$G$500,1,FALSE),"")</f>
        <v/>
      </c>
      <c r="II16" s="227" t="str">
        <f>_xlfn.IFNA(VLOOKUP(報告書!$B16&amp;"-"&amp;報告書!II$12,自主項目!$G$13:$G$500,1,FALSE),"")</f>
        <v/>
      </c>
      <c r="IJ16" s="227" t="str">
        <f>_xlfn.IFNA(VLOOKUP(報告書!$B16&amp;"-"&amp;報告書!IJ$12,自主項目!$G$13:$G$500,1,FALSE),"")</f>
        <v/>
      </c>
      <c r="IK16" s="227" t="str">
        <f>_xlfn.IFNA(VLOOKUP(報告書!$B16&amp;"-"&amp;報告書!IK$12,自主項目!$G$13:$G$500,1,FALSE),"")</f>
        <v/>
      </c>
      <c r="IL16" s="227" t="str">
        <f>_xlfn.IFNA(VLOOKUP(報告書!$B16&amp;"-"&amp;報告書!IL$12,自主項目!$G$13:$G$500,1,FALSE),"")</f>
        <v/>
      </c>
      <c r="IM16" s="227" t="str">
        <f>_xlfn.IFNA(VLOOKUP(報告書!$B16&amp;"-"&amp;報告書!IM$12,自主項目!$G$13:$G$500,1,FALSE),"")</f>
        <v/>
      </c>
      <c r="IN16" s="227" t="str">
        <f>_xlfn.IFNA(VLOOKUP(報告書!$B16&amp;"-"&amp;報告書!IN$12,自主項目!$G$13:$G$500,1,FALSE),"")</f>
        <v/>
      </c>
      <c r="IO16" s="227" t="str">
        <f>_xlfn.IFNA(VLOOKUP(報告書!$B16&amp;"-"&amp;報告書!IO$12,自主項目!$G$13:$G$500,1,FALSE),"")</f>
        <v/>
      </c>
      <c r="IP16" s="227" t="str">
        <f>_xlfn.IFNA(VLOOKUP(報告書!$B16&amp;"-"&amp;報告書!IP$12,自主項目!$G$13:$G$500,1,FALSE),"")</f>
        <v/>
      </c>
      <c r="IQ16" s="227" t="str">
        <f>_xlfn.IFNA(VLOOKUP(報告書!$B16&amp;"-"&amp;報告書!IQ$12,自主項目!$G$13:$G$500,1,FALSE),"")</f>
        <v/>
      </c>
      <c r="IR16" s="227" t="str">
        <f>_xlfn.IFNA(VLOOKUP(報告書!$B16&amp;"-"&amp;報告書!IR$12,自主項目!$G$13:$G$500,1,FALSE),"")</f>
        <v/>
      </c>
      <c r="IS16" s="227" t="str">
        <f>_xlfn.IFNA(VLOOKUP(報告書!$B16&amp;"-"&amp;報告書!IS$12,自主項目!$G$13:$G$500,1,FALSE),"")</f>
        <v/>
      </c>
      <c r="IT16" s="755"/>
      <c r="IU16" s="755"/>
      <c r="IV16" s="376">
        <v>3750</v>
      </c>
      <c r="IW16" s="377">
        <v>3402</v>
      </c>
      <c r="IX16" s="378">
        <v>10.52</v>
      </c>
      <c r="IY16" s="379">
        <v>14.53</v>
      </c>
      <c r="IZ16" s="379">
        <v>21.59</v>
      </c>
      <c r="JA16" s="380">
        <v>14.61</v>
      </c>
      <c r="JB16" s="381">
        <v>4.8433333333333328</v>
      </c>
      <c r="JC16" s="379">
        <v>7.1966666666666663</v>
      </c>
      <c r="JD16" s="379">
        <v>4.87</v>
      </c>
      <c r="JE16" s="382">
        <v>40</v>
      </c>
      <c r="JF16" s="383">
        <v>26</v>
      </c>
      <c r="JG16" s="384">
        <v>33</v>
      </c>
      <c r="JH16" s="376" t="s">
        <v>179</v>
      </c>
      <c r="JI16" s="377" t="s">
        <v>179</v>
      </c>
      <c r="JJ16" s="378" t="s">
        <v>179</v>
      </c>
      <c r="JK16" s="379" t="s">
        <v>179</v>
      </c>
      <c r="JL16" s="379" t="s">
        <v>179</v>
      </c>
      <c r="JM16" s="380" t="s">
        <v>179</v>
      </c>
      <c r="JN16" s="381" t="s">
        <v>179</v>
      </c>
      <c r="JO16" s="379" t="s">
        <v>179</v>
      </c>
      <c r="JP16" s="379" t="s">
        <v>179</v>
      </c>
      <c r="JQ16" s="382" t="s">
        <v>179</v>
      </c>
      <c r="JR16" s="383" t="s">
        <v>179</v>
      </c>
      <c r="JS16" s="384" t="s">
        <v>179</v>
      </c>
      <c r="JU16" s="634" t="s">
        <v>1030</v>
      </c>
      <c r="JV16" s="636" t="s">
        <v>1031</v>
      </c>
      <c r="JW16" s="635">
        <v>2019</v>
      </c>
      <c r="JX16" s="635" t="s">
        <v>1018</v>
      </c>
      <c r="JY16" s="386">
        <v>44806</v>
      </c>
      <c r="JZ16" s="387">
        <v>44813</v>
      </c>
      <c r="KA16" s="422" t="s">
        <v>179</v>
      </c>
      <c r="KB16" s="637" t="s">
        <v>179</v>
      </c>
      <c r="KC16" s="638" t="s">
        <v>179</v>
      </c>
      <c r="KD16" s="639" t="s">
        <v>1029</v>
      </c>
      <c r="KE16" s="640">
        <v>1</v>
      </c>
      <c r="KF16" s="641">
        <v>14.53</v>
      </c>
      <c r="KG16" s="642">
        <v>13.066666666666668</v>
      </c>
      <c r="KH16" s="639" t="s">
        <v>1029</v>
      </c>
      <c r="KI16" s="643">
        <v>0.96</v>
      </c>
      <c r="KJ16" s="641">
        <v>7.1966666666666663</v>
      </c>
      <c r="KK16" s="642">
        <v>16.113333333333333</v>
      </c>
      <c r="KL16" s="639" t="s">
        <v>1029</v>
      </c>
      <c r="KM16" s="643">
        <v>0.97</v>
      </c>
      <c r="KN16" s="644">
        <v>14.61</v>
      </c>
      <c r="KO16" s="645" t="s">
        <v>179</v>
      </c>
      <c r="KP16" s="646" t="s">
        <v>179</v>
      </c>
      <c r="KQ16" s="646" t="s">
        <v>179</v>
      </c>
      <c r="KR16" s="646" t="s">
        <v>179</v>
      </c>
      <c r="KS16" s="647" t="s">
        <v>179</v>
      </c>
      <c r="KT16" s="646" t="s">
        <v>179</v>
      </c>
      <c r="KU16" s="646" t="s">
        <v>179</v>
      </c>
      <c r="KV16" s="648" t="s">
        <v>179</v>
      </c>
      <c r="KW16" s="639" t="s">
        <v>179</v>
      </c>
      <c r="KX16" s="643" t="s">
        <v>179</v>
      </c>
      <c r="KY16" s="644" t="s">
        <v>179</v>
      </c>
      <c r="KZ16" s="434" t="s">
        <v>1015</v>
      </c>
      <c r="LA16" s="434" t="s">
        <v>1015</v>
      </c>
      <c r="LB16" s="435" t="s">
        <v>1028</v>
      </c>
      <c r="LC16" s="436">
        <v>24</v>
      </c>
      <c r="LD16" s="437">
        <v>2</v>
      </c>
      <c r="LE16" s="438">
        <v>26</v>
      </c>
      <c r="LF16" s="439" t="s">
        <v>1028</v>
      </c>
      <c r="LG16" s="440">
        <v>21</v>
      </c>
      <c r="LH16" s="437">
        <v>2</v>
      </c>
      <c r="LI16" s="438">
        <v>23</v>
      </c>
      <c r="LJ16" s="649"/>
      <c r="LK16" s="650"/>
    </row>
    <row r="17" spans="2:323" ht="15" customHeight="1" x14ac:dyDescent="0.15">
      <c r="B17" s="1349" t="s">
        <v>1040</v>
      </c>
      <c r="C17" s="1350" t="s">
        <v>1041</v>
      </c>
      <c r="D17" s="1351">
        <v>2022</v>
      </c>
      <c r="E17" s="1352" t="s">
        <v>1018</v>
      </c>
      <c r="F17" s="1353">
        <v>1058006</v>
      </c>
      <c r="G17" s="1354" t="s">
        <v>1041</v>
      </c>
      <c r="H17" s="1355">
        <v>45104</v>
      </c>
      <c r="I17" s="1356" t="s">
        <v>1042</v>
      </c>
      <c r="J17" s="1357" t="s">
        <v>1041</v>
      </c>
      <c r="K17" s="1358" t="s">
        <v>1043</v>
      </c>
      <c r="L17" s="1350" t="s">
        <v>1041</v>
      </c>
      <c r="M17" s="1357" t="s">
        <v>1043</v>
      </c>
      <c r="N17" s="1358" t="s">
        <v>1042</v>
      </c>
      <c r="O17" s="1356" t="s">
        <v>57</v>
      </c>
      <c r="P17" s="1358" t="s">
        <v>66</v>
      </c>
      <c r="Q17" s="1359" t="s">
        <v>1018</v>
      </c>
      <c r="R17" s="1360"/>
      <c r="S17" s="1360"/>
      <c r="T17" s="1361"/>
      <c r="U17" s="1362"/>
      <c r="V17" s="1363">
        <v>4426.2222000000002</v>
      </c>
      <c r="W17" s="1364">
        <v>20</v>
      </c>
      <c r="X17" s="1364">
        <v>1</v>
      </c>
      <c r="Y17" s="1365"/>
      <c r="Z17" s="1351">
        <v>2022</v>
      </c>
      <c r="AA17" s="1352">
        <v>2024</v>
      </c>
      <c r="AB17" s="1366">
        <v>2022</v>
      </c>
      <c r="AC17" s="1367"/>
      <c r="AD17" s="1358"/>
      <c r="AE17" s="1368" t="s">
        <v>4568</v>
      </c>
      <c r="AF17" s="1357" t="s">
        <v>1044</v>
      </c>
      <c r="AG17" s="1357" t="s">
        <v>1042</v>
      </c>
      <c r="AH17" s="1358" t="s">
        <v>1045</v>
      </c>
      <c r="AI17" s="1368"/>
      <c r="AJ17" s="1358"/>
      <c r="AK17" s="1369">
        <v>2021</v>
      </c>
      <c r="AL17" s="1364">
        <v>7922</v>
      </c>
      <c r="AM17" s="1364">
        <v>7871</v>
      </c>
      <c r="AN17" s="1370"/>
      <c r="AO17" s="1371"/>
      <c r="AP17" s="1372">
        <v>2024</v>
      </c>
      <c r="AQ17" s="1365">
        <v>7843</v>
      </c>
      <c r="AR17" s="1373">
        <v>0.99</v>
      </c>
      <c r="AS17" s="1365">
        <v>7792</v>
      </c>
      <c r="AT17" s="1373">
        <v>1</v>
      </c>
      <c r="AU17" s="1374"/>
      <c r="AV17" s="1371"/>
      <c r="AW17" s="1375"/>
      <c r="AX17" s="1372">
        <v>2022</v>
      </c>
      <c r="AY17" s="1365">
        <v>7864</v>
      </c>
      <c r="AZ17" s="1373">
        <v>0.73</v>
      </c>
      <c r="BA17" s="1365">
        <v>7846</v>
      </c>
      <c r="BB17" s="1373">
        <v>0.31</v>
      </c>
      <c r="BC17" s="1374"/>
      <c r="BD17" s="1371"/>
      <c r="BE17" s="1375"/>
      <c r="BF17" s="1372">
        <v>2023</v>
      </c>
      <c r="BG17" s="1365"/>
      <c r="BH17" s="1373"/>
      <c r="BI17" s="1365"/>
      <c r="BJ17" s="1373"/>
      <c r="BK17" s="1374"/>
      <c r="BL17" s="1371"/>
      <c r="BM17" s="1375"/>
      <c r="BN17" s="1372">
        <v>2024</v>
      </c>
      <c r="BO17" s="1365"/>
      <c r="BP17" s="1373"/>
      <c r="BQ17" s="1365"/>
      <c r="BR17" s="1373"/>
      <c r="BS17" s="1374"/>
      <c r="BT17" s="1371"/>
      <c r="BU17" s="1375"/>
      <c r="BV17" s="1376" t="s">
        <v>1023</v>
      </c>
      <c r="BW17" s="1377" t="s">
        <v>1072</v>
      </c>
      <c r="BX17" s="1378" t="s">
        <v>1024</v>
      </c>
      <c r="BY17" s="1379"/>
      <c r="BZ17" s="1380"/>
      <c r="CA17" s="1364"/>
      <c r="CB17" s="1364"/>
      <c r="CC17" s="1370"/>
      <c r="CD17" s="1371"/>
      <c r="CE17" s="1372"/>
      <c r="CF17" s="1365"/>
      <c r="CG17" s="1373"/>
      <c r="CH17" s="1365"/>
      <c r="CI17" s="1373"/>
      <c r="CJ17" s="1374"/>
      <c r="CK17" s="1371"/>
      <c r="CL17" s="1375"/>
      <c r="CM17" s="1372"/>
      <c r="CN17" s="1365"/>
      <c r="CO17" s="1373"/>
      <c r="CP17" s="1365"/>
      <c r="CQ17" s="1373"/>
      <c r="CR17" s="1374"/>
      <c r="CS17" s="1371"/>
      <c r="CT17" s="1375"/>
      <c r="CU17" s="1372"/>
      <c r="CV17" s="1365"/>
      <c r="CW17" s="1373"/>
      <c r="CX17" s="1365"/>
      <c r="CY17" s="1373"/>
      <c r="CZ17" s="1374"/>
      <c r="DA17" s="1371"/>
      <c r="DB17" s="1375"/>
      <c r="DC17" s="1372"/>
      <c r="DD17" s="1365"/>
      <c r="DE17" s="1373"/>
      <c r="DF17" s="1365"/>
      <c r="DG17" s="1373"/>
      <c r="DH17" s="1374"/>
      <c r="DI17" s="1371"/>
      <c r="DJ17" s="1375"/>
      <c r="DK17" s="1376"/>
      <c r="DL17" s="1377"/>
      <c r="DM17" s="1378"/>
      <c r="DN17" s="1379"/>
      <c r="DO17" s="1356"/>
      <c r="DP17" s="1381"/>
      <c r="DQ17" s="1358"/>
      <c r="DR17" s="1356"/>
      <c r="DS17" s="1381"/>
      <c r="DT17" s="1358"/>
      <c r="DU17" s="1356"/>
      <c r="DV17" s="1381"/>
      <c r="DW17" s="1358"/>
      <c r="DX17" s="1356"/>
      <c r="DY17" s="1381"/>
      <c r="DZ17" s="1358"/>
      <c r="EA17" s="1356"/>
      <c r="EB17" s="1381"/>
      <c r="EC17" s="1358"/>
      <c r="ED17" s="1382"/>
      <c r="EE17" s="1383"/>
      <c r="EF17" s="1384"/>
      <c r="EG17" s="1357"/>
      <c r="EH17" s="1364"/>
      <c r="EI17" s="1352"/>
      <c r="EJ17" s="1356"/>
      <c r="EK17" s="1384"/>
      <c r="EL17" s="1357"/>
      <c r="EM17" s="1364"/>
      <c r="EN17" s="1352"/>
      <c r="EO17" s="1356"/>
      <c r="EP17" s="1384"/>
      <c r="EQ17" s="1357"/>
      <c r="ER17" s="1364"/>
      <c r="ES17" s="1352"/>
      <c r="ET17" s="1356"/>
      <c r="EU17" s="1384"/>
      <c r="EV17" s="1357"/>
      <c r="EW17" s="1364"/>
      <c r="EX17" s="1352"/>
      <c r="EY17" s="1356"/>
      <c r="EZ17" s="1384"/>
      <c r="FA17" s="1357"/>
      <c r="FB17" s="1364"/>
      <c r="FC17" s="1352"/>
      <c r="FD17" s="1385">
        <v>0</v>
      </c>
      <c r="FE17" s="1386">
        <v>0</v>
      </c>
      <c r="FF17" s="1387">
        <v>0</v>
      </c>
      <c r="FG17" s="1386">
        <v>0</v>
      </c>
      <c r="FH17" s="1387">
        <v>0</v>
      </c>
      <c r="FI17" s="1386">
        <v>0</v>
      </c>
      <c r="FJ17" s="1387">
        <v>0</v>
      </c>
      <c r="FK17" s="1386">
        <v>0</v>
      </c>
      <c r="FL17" s="1388" t="s">
        <v>1008</v>
      </c>
      <c r="FM17" s="1389" t="s">
        <v>1012</v>
      </c>
      <c r="FN17" s="1352"/>
      <c r="FO17" s="1390" t="s">
        <v>1010</v>
      </c>
      <c r="FP17" s="1391" t="s">
        <v>1012</v>
      </c>
      <c r="FQ17" s="1352"/>
      <c r="FR17" s="1390" t="s">
        <v>1010</v>
      </c>
      <c r="FS17" s="1391" t="s">
        <v>1012</v>
      </c>
      <c r="FT17" s="1352"/>
      <c r="FU17" s="1390" t="s">
        <v>1010</v>
      </c>
      <c r="FV17" s="1391" t="s">
        <v>1012</v>
      </c>
      <c r="FW17" s="1352"/>
      <c r="FX17" s="1390" t="s">
        <v>1010</v>
      </c>
      <c r="FY17" s="1391" t="s">
        <v>1012</v>
      </c>
      <c r="FZ17" s="1352"/>
      <c r="GA17" s="1390" t="s">
        <v>1010</v>
      </c>
      <c r="GB17" s="1391" t="s">
        <v>1012</v>
      </c>
      <c r="GC17" s="1352"/>
      <c r="GD17" s="1390" t="s">
        <v>1010</v>
      </c>
      <c r="GE17" s="1391" t="s">
        <v>1012</v>
      </c>
      <c r="GF17" s="1352"/>
      <c r="GG17" s="1390" t="s">
        <v>1010</v>
      </c>
      <c r="GH17" s="1391" t="s">
        <v>1012</v>
      </c>
      <c r="GI17" s="1352"/>
      <c r="GJ17" s="1390" t="s">
        <v>1010</v>
      </c>
      <c r="GK17" s="1391" t="s">
        <v>1012</v>
      </c>
      <c r="GL17" s="1352"/>
      <c r="GM17" s="1390" t="s">
        <v>1013</v>
      </c>
      <c r="GN17" s="1391" t="s">
        <v>1013</v>
      </c>
      <c r="GO17" s="1352"/>
      <c r="GP17" s="1390" t="s">
        <v>1013</v>
      </c>
      <c r="GQ17" s="1391" t="s">
        <v>1013</v>
      </c>
      <c r="GR17" s="1352"/>
      <c r="GS17" s="1390" t="s">
        <v>1013</v>
      </c>
      <c r="GT17" s="1391" t="s">
        <v>1013</v>
      </c>
      <c r="GU17" s="1352"/>
      <c r="GV17" s="1390" t="s">
        <v>1010</v>
      </c>
      <c r="GW17" s="1391" t="s">
        <v>1012</v>
      </c>
      <c r="GX17" s="1352"/>
      <c r="GY17" s="1388"/>
      <c r="GZ17" s="1389"/>
      <c r="HA17" s="1352"/>
      <c r="HB17" s="1390"/>
      <c r="HC17" s="1391"/>
      <c r="HD17" s="1352"/>
      <c r="HE17" s="1390"/>
      <c r="HF17" s="1391"/>
      <c r="HG17" s="1352"/>
      <c r="HH17" s="1390"/>
      <c r="HI17" s="1391"/>
      <c r="HJ17" s="1352"/>
      <c r="HK17" s="1390"/>
      <c r="HL17" s="1391"/>
      <c r="HM17" s="1352"/>
      <c r="HN17" s="1392">
        <v>7864</v>
      </c>
      <c r="HO17" s="1393">
        <v>4.57</v>
      </c>
      <c r="HP17" s="1394">
        <v>5.8112919633774164E-2</v>
      </c>
      <c r="HQ17" s="1395" t="s">
        <v>4030</v>
      </c>
      <c r="HR17" s="1357" t="s">
        <v>1191</v>
      </c>
      <c r="HS17" s="1357" t="s">
        <v>352</v>
      </c>
      <c r="HT17" s="1357" t="s">
        <v>4031</v>
      </c>
      <c r="HU17" s="1396">
        <v>4.57</v>
      </c>
      <c r="HV17" s="1397" t="s">
        <v>4568</v>
      </c>
      <c r="HW17" s="1398" t="s">
        <v>4568</v>
      </c>
      <c r="HX17" s="1398" t="s">
        <v>4568</v>
      </c>
      <c r="HY17" s="1398" t="s">
        <v>4568</v>
      </c>
      <c r="HZ17" s="1398" t="s">
        <v>4568</v>
      </c>
      <c r="IA17" s="1398" t="s">
        <v>4568</v>
      </c>
      <c r="IB17" s="1398" t="s">
        <v>4568</v>
      </c>
      <c r="IC17" s="1398" t="s">
        <v>4568</v>
      </c>
      <c r="ID17" s="1399"/>
      <c r="IE17" s="1400" t="s">
        <v>4385</v>
      </c>
      <c r="IF17" s="227" t="str">
        <f>_xlfn.IFNA(VLOOKUP(報告書!$B17&amp;"-"&amp;報告書!IF$12,自主項目!$G$13:$G$500,1,FALSE),"")</f>
        <v>006-1</v>
      </c>
      <c r="IG17" s="227" t="str">
        <f>_xlfn.IFNA(VLOOKUP(報告書!$B17&amp;"-"&amp;報告書!IG$12,自主項目!$G$13:$G$500,1,FALSE),"")</f>
        <v/>
      </c>
      <c r="IH17" s="227" t="str">
        <f>_xlfn.IFNA(VLOOKUP(報告書!$B17&amp;"-"&amp;報告書!IH$12,自主項目!$G$13:$G$500,1,FALSE),"")</f>
        <v/>
      </c>
      <c r="II17" s="227" t="str">
        <f>_xlfn.IFNA(VLOOKUP(報告書!$B17&amp;"-"&amp;報告書!II$12,自主項目!$G$13:$G$500,1,FALSE),"")</f>
        <v/>
      </c>
      <c r="IJ17" s="227" t="str">
        <f>_xlfn.IFNA(VLOOKUP(報告書!$B17&amp;"-"&amp;報告書!IJ$12,自主項目!$G$13:$G$500,1,FALSE),"")</f>
        <v/>
      </c>
      <c r="IK17" s="227" t="str">
        <f>_xlfn.IFNA(VLOOKUP(報告書!$B17&amp;"-"&amp;報告書!IK$12,自主項目!$G$13:$G$500,1,FALSE),"")</f>
        <v/>
      </c>
      <c r="IL17" s="227" t="str">
        <f>_xlfn.IFNA(VLOOKUP(報告書!$B17&amp;"-"&amp;報告書!IL$12,自主項目!$G$13:$G$500,1,FALSE),"")</f>
        <v/>
      </c>
      <c r="IM17" s="227" t="str">
        <f>_xlfn.IFNA(VLOOKUP(報告書!$B17&amp;"-"&amp;報告書!IM$12,自主項目!$G$13:$G$500,1,FALSE),"")</f>
        <v/>
      </c>
      <c r="IN17" s="227" t="str">
        <f>_xlfn.IFNA(VLOOKUP(報告書!$B17&amp;"-"&amp;報告書!IN$12,自主項目!$G$13:$G$500,1,FALSE),"")</f>
        <v/>
      </c>
      <c r="IO17" s="227" t="str">
        <f>_xlfn.IFNA(VLOOKUP(報告書!$B17&amp;"-"&amp;報告書!IO$12,自主項目!$G$13:$G$500,1,FALSE),"")</f>
        <v/>
      </c>
      <c r="IP17" s="227" t="str">
        <f>_xlfn.IFNA(VLOOKUP(報告書!$B17&amp;"-"&amp;報告書!IP$12,自主項目!$G$13:$G$500,1,FALSE),"")</f>
        <v/>
      </c>
      <c r="IQ17" s="227" t="str">
        <f>_xlfn.IFNA(VLOOKUP(報告書!$B17&amp;"-"&amp;報告書!IQ$12,自主項目!$G$13:$G$500,1,FALSE),"")</f>
        <v/>
      </c>
      <c r="IR17" s="227" t="str">
        <f>_xlfn.IFNA(VLOOKUP(報告書!$B17&amp;"-"&amp;報告書!IR$12,自主項目!$G$13:$G$500,1,FALSE),"")</f>
        <v/>
      </c>
      <c r="IS17" s="227" t="str">
        <f>_xlfn.IFNA(VLOOKUP(報告書!$B17&amp;"-"&amp;報告書!IS$12,自主項目!$G$13:$G$500,1,FALSE),"")</f>
        <v/>
      </c>
      <c r="IT17" s="755"/>
      <c r="IU17" s="755"/>
      <c r="IV17" s="376">
        <v>7922</v>
      </c>
      <c r="IW17" s="377">
        <v>7871</v>
      </c>
      <c r="IX17" s="378" t="s">
        <v>179</v>
      </c>
      <c r="IY17" s="379">
        <v>2.89</v>
      </c>
      <c r="IZ17" s="379">
        <v>0.8</v>
      </c>
      <c r="JA17" s="380" t="s">
        <v>179</v>
      </c>
      <c r="JB17" s="381">
        <v>0.96333333333333337</v>
      </c>
      <c r="JC17" s="379">
        <v>0.26666666666666666</v>
      </c>
      <c r="JD17" s="379" t="s">
        <v>179</v>
      </c>
      <c r="JE17" s="382">
        <v>77</v>
      </c>
      <c r="JF17" s="383">
        <v>80</v>
      </c>
      <c r="JG17" s="384" t="s">
        <v>179</v>
      </c>
      <c r="JH17" s="376" t="s">
        <v>179</v>
      </c>
      <c r="JI17" s="377" t="s">
        <v>179</v>
      </c>
      <c r="JJ17" s="378" t="s">
        <v>179</v>
      </c>
      <c r="JK17" s="379" t="s">
        <v>179</v>
      </c>
      <c r="JL17" s="379" t="s">
        <v>179</v>
      </c>
      <c r="JM17" s="380" t="s">
        <v>179</v>
      </c>
      <c r="JN17" s="381" t="s">
        <v>179</v>
      </c>
      <c r="JO17" s="379" t="s">
        <v>179</v>
      </c>
      <c r="JP17" s="379" t="s">
        <v>179</v>
      </c>
      <c r="JQ17" s="382" t="s">
        <v>179</v>
      </c>
      <c r="JR17" s="383" t="s">
        <v>179</v>
      </c>
      <c r="JS17" s="384" t="s">
        <v>179</v>
      </c>
      <c r="JU17" s="634" t="s">
        <v>1040</v>
      </c>
      <c r="JV17" s="636" t="s">
        <v>1041</v>
      </c>
      <c r="JW17" s="635">
        <v>2019</v>
      </c>
      <c r="JX17" s="635" t="s">
        <v>1018</v>
      </c>
      <c r="JY17" s="386">
        <v>44853</v>
      </c>
      <c r="JZ17" s="387" t="s">
        <v>179</v>
      </c>
      <c r="KA17" s="422" t="s">
        <v>179</v>
      </c>
      <c r="KB17" s="637" t="s">
        <v>179</v>
      </c>
      <c r="KC17" s="638" t="s">
        <v>179</v>
      </c>
      <c r="KD17" s="639" t="s">
        <v>1029</v>
      </c>
      <c r="KE17" s="640">
        <v>1.01</v>
      </c>
      <c r="KF17" s="641">
        <v>2.89</v>
      </c>
      <c r="KG17" s="642">
        <v>-0.34666666666666651</v>
      </c>
      <c r="KH17" s="639" t="s">
        <v>1028</v>
      </c>
      <c r="KI17" s="643">
        <v>1.0900000000000001</v>
      </c>
      <c r="KJ17" s="641">
        <v>0.26666666666666666</v>
      </c>
      <c r="KK17" s="642">
        <v>0.93333333333333324</v>
      </c>
      <c r="KL17" s="639" t="s">
        <v>179</v>
      </c>
      <c r="KM17" s="643" t="s">
        <v>179</v>
      </c>
      <c r="KN17" s="644" t="s">
        <v>179</v>
      </c>
      <c r="KO17" s="645" t="s">
        <v>179</v>
      </c>
      <c r="KP17" s="646" t="s">
        <v>179</v>
      </c>
      <c r="KQ17" s="646" t="s">
        <v>179</v>
      </c>
      <c r="KR17" s="646" t="s">
        <v>179</v>
      </c>
      <c r="KS17" s="647" t="s">
        <v>179</v>
      </c>
      <c r="KT17" s="646" t="s">
        <v>179</v>
      </c>
      <c r="KU17" s="646" t="s">
        <v>179</v>
      </c>
      <c r="KV17" s="648" t="s">
        <v>179</v>
      </c>
      <c r="KW17" s="639" t="s">
        <v>179</v>
      </c>
      <c r="KX17" s="643" t="s">
        <v>179</v>
      </c>
      <c r="KY17" s="644" t="s">
        <v>179</v>
      </c>
      <c r="KZ17" s="434" t="s">
        <v>1015</v>
      </c>
      <c r="LA17" s="434" t="s">
        <v>1015</v>
      </c>
      <c r="LB17" s="435" t="s">
        <v>1029</v>
      </c>
      <c r="LC17" s="436">
        <v>20</v>
      </c>
      <c r="LD17" s="437">
        <v>0</v>
      </c>
      <c r="LE17" s="438">
        <v>20</v>
      </c>
      <c r="LF17" s="439" t="s">
        <v>1015</v>
      </c>
      <c r="LG17" s="440">
        <v>17</v>
      </c>
      <c r="LH17" s="437">
        <v>0</v>
      </c>
      <c r="LI17" s="438">
        <v>20</v>
      </c>
      <c r="LJ17" s="649"/>
      <c r="LK17" s="650"/>
    </row>
    <row r="18" spans="2:323" ht="15" customHeight="1" x14ac:dyDescent="0.15">
      <c r="B18" s="1349" t="s">
        <v>1046</v>
      </c>
      <c r="C18" s="1350" t="s">
        <v>1047</v>
      </c>
      <c r="D18" s="1351">
        <v>2022</v>
      </c>
      <c r="E18" s="1352" t="s">
        <v>1018</v>
      </c>
      <c r="F18" s="1353">
        <v>1039007</v>
      </c>
      <c r="G18" s="1354" t="s">
        <v>1047</v>
      </c>
      <c r="H18" s="1355">
        <v>45120</v>
      </c>
      <c r="I18" s="1356" t="s">
        <v>1048</v>
      </c>
      <c r="J18" s="1357" t="s">
        <v>1047</v>
      </c>
      <c r="K18" s="1358" t="s">
        <v>1049</v>
      </c>
      <c r="L18" s="1350" t="s">
        <v>1047</v>
      </c>
      <c r="M18" s="1357" t="s">
        <v>1049</v>
      </c>
      <c r="N18" s="1358" t="s">
        <v>1048</v>
      </c>
      <c r="O18" s="1356" t="s">
        <v>42</v>
      </c>
      <c r="P18" s="1358" t="s">
        <v>45</v>
      </c>
      <c r="Q18" s="1359" t="s">
        <v>1018</v>
      </c>
      <c r="R18" s="1360"/>
      <c r="S18" s="1360"/>
      <c r="T18" s="1361"/>
      <c r="U18" s="1362"/>
      <c r="V18" s="1363">
        <v>1660.1525999999999</v>
      </c>
      <c r="W18" s="1364">
        <v>2</v>
      </c>
      <c r="X18" s="1364">
        <v>1</v>
      </c>
      <c r="Y18" s="1365"/>
      <c r="Z18" s="1351">
        <v>2022</v>
      </c>
      <c r="AA18" s="1352">
        <v>2024</v>
      </c>
      <c r="AB18" s="1366">
        <v>2022</v>
      </c>
      <c r="AC18" s="1367"/>
      <c r="AD18" s="1358"/>
      <c r="AE18" s="1368" t="s">
        <v>4568</v>
      </c>
      <c r="AF18" s="1357" t="s">
        <v>1050</v>
      </c>
      <c r="AG18" s="1357" t="s">
        <v>1051</v>
      </c>
      <c r="AH18" s="1358" t="s">
        <v>1052</v>
      </c>
      <c r="AI18" s="1368"/>
      <c r="AJ18" s="1358"/>
      <c r="AK18" s="1369">
        <v>2021</v>
      </c>
      <c r="AL18" s="1364">
        <v>3426</v>
      </c>
      <c r="AM18" s="1364">
        <v>3395</v>
      </c>
      <c r="AN18" s="1370"/>
      <c r="AO18" s="1371"/>
      <c r="AP18" s="1372">
        <v>2024</v>
      </c>
      <c r="AQ18" s="1365">
        <v>3323</v>
      </c>
      <c r="AR18" s="1373">
        <v>3</v>
      </c>
      <c r="AS18" s="1365">
        <v>3293</v>
      </c>
      <c r="AT18" s="1373">
        <v>3</v>
      </c>
      <c r="AU18" s="1374"/>
      <c r="AV18" s="1371"/>
      <c r="AW18" s="1375"/>
      <c r="AX18" s="1372">
        <v>2022</v>
      </c>
      <c r="AY18" s="1365">
        <v>3037</v>
      </c>
      <c r="AZ18" s="1373">
        <v>11.35</v>
      </c>
      <c r="BA18" s="1365">
        <v>3031</v>
      </c>
      <c r="BB18" s="1373">
        <v>10.72</v>
      </c>
      <c r="BC18" s="1374"/>
      <c r="BD18" s="1371"/>
      <c r="BE18" s="1375"/>
      <c r="BF18" s="1372">
        <v>2023</v>
      </c>
      <c r="BG18" s="1365"/>
      <c r="BH18" s="1373"/>
      <c r="BI18" s="1365"/>
      <c r="BJ18" s="1373"/>
      <c r="BK18" s="1374"/>
      <c r="BL18" s="1371"/>
      <c r="BM18" s="1375"/>
      <c r="BN18" s="1372">
        <v>2024</v>
      </c>
      <c r="BO18" s="1365"/>
      <c r="BP18" s="1373"/>
      <c r="BQ18" s="1365"/>
      <c r="BR18" s="1373"/>
      <c r="BS18" s="1374"/>
      <c r="BT18" s="1371"/>
      <c r="BU18" s="1375"/>
      <c r="BV18" s="1376" t="s">
        <v>1023</v>
      </c>
      <c r="BW18" s="1377" t="s">
        <v>1072</v>
      </c>
      <c r="BX18" s="1378" t="s">
        <v>1038</v>
      </c>
      <c r="BY18" s="1379" t="s">
        <v>1053</v>
      </c>
      <c r="BZ18" s="1380"/>
      <c r="CA18" s="1364"/>
      <c r="CB18" s="1364"/>
      <c r="CC18" s="1370"/>
      <c r="CD18" s="1371"/>
      <c r="CE18" s="1372"/>
      <c r="CF18" s="1365"/>
      <c r="CG18" s="1373"/>
      <c r="CH18" s="1365"/>
      <c r="CI18" s="1373"/>
      <c r="CJ18" s="1374"/>
      <c r="CK18" s="1371"/>
      <c r="CL18" s="1375"/>
      <c r="CM18" s="1372"/>
      <c r="CN18" s="1365"/>
      <c r="CO18" s="1373"/>
      <c r="CP18" s="1365"/>
      <c r="CQ18" s="1373"/>
      <c r="CR18" s="1374"/>
      <c r="CS18" s="1371"/>
      <c r="CT18" s="1375"/>
      <c r="CU18" s="1372"/>
      <c r="CV18" s="1365"/>
      <c r="CW18" s="1373"/>
      <c r="CX18" s="1365"/>
      <c r="CY18" s="1373"/>
      <c r="CZ18" s="1374"/>
      <c r="DA18" s="1371"/>
      <c r="DB18" s="1375"/>
      <c r="DC18" s="1372"/>
      <c r="DD18" s="1365"/>
      <c r="DE18" s="1373"/>
      <c r="DF18" s="1365"/>
      <c r="DG18" s="1373"/>
      <c r="DH18" s="1374"/>
      <c r="DI18" s="1371"/>
      <c r="DJ18" s="1375"/>
      <c r="DK18" s="1376"/>
      <c r="DL18" s="1377"/>
      <c r="DM18" s="1378"/>
      <c r="DN18" s="1379"/>
      <c r="DO18" s="1356"/>
      <c r="DP18" s="1381"/>
      <c r="DQ18" s="1358"/>
      <c r="DR18" s="1356"/>
      <c r="DS18" s="1381"/>
      <c r="DT18" s="1358"/>
      <c r="DU18" s="1356"/>
      <c r="DV18" s="1381"/>
      <c r="DW18" s="1358"/>
      <c r="DX18" s="1356"/>
      <c r="DY18" s="1381"/>
      <c r="DZ18" s="1358"/>
      <c r="EA18" s="1356"/>
      <c r="EB18" s="1381"/>
      <c r="EC18" s="1358"/>
      <c r="ED18" s="1382"/>
      <c r="EE18" s="1383"/>
      <c r="EF18" s="1384"/>
      <c r="EG18" s="1357"/>
      <c r="EH18" s="1364"/>
      <c r="EI18" s="1352"/>
      <c r="EJ18" s="1356"/>
      <c r="EK18" s="1384"/>
      <c r="EL18" s="1357"/>
      <c r="EM18" s="1364"/>
      <c r="EN18" s="1352"/>
      <c r="EO18" s="1356"/>
      <c r="EP18" s="1384"/>
      <c r="EQ18" s="1357"/>
      <c r="ER18" s="1364"/>
      <c r="ES18" s="1352"/>
      <c r="ET18" s="1356"/>
      <c r="EU18" s="1384"/>
      <c r="EV18" s="1357"/>
      <c r="EW18" s="1364"/>
      <c r="EX18" s="1352"/>
      <c r="EY18" s="1356"/>
      <c r="EZ18" s="1384"/>
      <c r="FA18" s="1357"/>
      <c r="FB18" s="1364"/>
      <c r="FC18" s="1352"/>
      <c r="FD18" s="1385">
        <v>0</v>
      </c>
      <c r="FE18" s="1386">
        <v>0</v>
      </c>
      <c r="FF18" s="1387">
        <v>0</v>
      </c>
      <c r="FG18" s="1386">
        <v>0</v>
      </c>
      <c r="FH18" s="1387">
        <v>0</v>
      </c>
      <c r="FI18" s="1386">
        <v>0</v>
      </c>
      <c r="FJ18" s="1387">
        <v>0</v>
      </c>
      <c r="FK18" s="1386">
        <v>0</v>
      </c>
      <c r="FL18" s="1388" t="s">
        <v>1008</v>
      </c>
      <c r="FM18" s="1389" t="s">
        <v>1012</v>
      </c>
      <c r="FN18" s="1352"/>
      <c r="FO18" s="1390" t="s">
        <v>1010</v>
      </c>
      <c r="FP18" s="1391" t="s">
        <v>1012</v>
      </c>
      <c r="FQ18" s="1352"/>
      <c r="FR18" s="1390" t="s">
        <v>1010</v>
      </c>
      <c r="FS18" s="1391" t="s">
        <v>1012</v>
      </c>
      <c r="FT18" s="1352"/>
      <c r="FU18" s="1390" t="s">
        <v>1010</v>
      </c>
      <c r="FV18" s="1391" t="s">
        <v>1012</v>
      </c>
      <c r="FW18" s="1352"/>
      <c r="FX18" s="1390" t="s">
        <v>1010</v>
      </c>
      <c r="FY18" s="1391" t="s">
        <v>1012</v>
      </c>
      <c r="FZ18" s="1352"/>
      <c r="GA18" s="1390" t="s">
        <v>1010</v>
      </c>
      <c r="GB18" s="1391" t="s">
        <v>1012</v>
      </c>
      <c r="GC18" s="1352"/>
      <c r="GD18" s="1390" t="s">
        <v>1013</v>
      </c>
      <c r="GE18" s="1391" t="s">
        <v>1013</v>
      </c>
      <c r="GF18" s="1352" t="s">
        <v>1054</v>
      </c>
      <c r="GG18" s="1390" t="s">
        <v>1010</v>
      </c>
      <c r="GH18" s="1391" t="s">
        <v>1012</v>
      </c>
      <c r="GI18" s="1352"/>
      <c r="GJ18" s="1390" t="s">
        <v>1010</v>
      </c>
      <c r="GK18" s="1391" t="s">
        <v>1012</v>
      </c>
      <c r="GL18" s="1352"/>
      <c r="GM18" s="1390" t="s">
        <v>1013</v>
      </c>
      <c r="GN18" s="1391" t="s">
        <v>1013</v>
      </c>
      <c r="GO18" s="1352" t="s">
        <v>1054</v>
      </c>
      <c r="GP18" s="1390" t="s">
        <v>1013</v>
      </c>
      <c r="GQ18" s="1391" t="s">
        <v>1013</v>
      </c>
      <c r="GR18" s="1352" t="s">
        <v>1054</v>
      </c>
      <c r="GS18" s="1390" t="s">
        <v>1013</v>
      </c>
      <c r="GT18" s="1391" t="s">
        <v>1013</v>
      </c>
      <c r="GU18" s="1352" t="s">
        <v>1054</v>
      </c>
      <c r="GV18" s="1390" t="s">
        <v>1010</v>
      </c>
      <c r="GW18" s="1391" t="s">
        <v>1012</v>
      </c>
      <c r="GX18" s="1352"/>
      <c r="GY18" s="1388"/>
      <c r="GZ18" s="1389"/>
      <c r="HA18" s="1352"/>
      <c r="HB18" s="1390"/>
      <c r="HC18" s="1391"/>
      <c r="HD18" s="1352"/>
      <c r="HE18" s="1390"/>
      <c r="HF18" s="1391"/>
      <c r="HG18" s="1352"/>
      <c r="HH18" s="1390"/>
      <c r="HI18" s="1391"/>
      <c r="HJ18" s="1352"/>
      <c r="HK18" s="1390"/>
      <c r="HL18" s="1391"/>
      <c r="HM18" s="1352"/>
      <c r="HN18" s="1392"/>
      <c r="HO18" s="1393"/>
      <c r="HP18" s="1394"/>
      <c r="HQ18" s="1395"/>
      <c r="HR18" s="1357"/>
      <c r="HS18" s="1357"/>
      <c r="HT18" s="1357"/>
      <c r="HU18" s="1396"/>
      <c r="HV18" s="1397"/>
      <c r="HW18" s="1398"/>
      <c r="HX18" s="1398"/>
      <c r="HY18" s="1398"/>
      <c r="HZ18" s="1398"/>
      <c r="IA18" s="1398"/>
      <c r="IB18" s="1398"/>
      <c r="IC18" s="1398" t="s">
        <v>4568</v>
      </c>
      <c r="ID18" s="1399" t="s">
        <v>4386</v>
      </c>
      <c r="IE18" s="1400"/>
      <c r="IF18" s="227" t="str">
        <f>_xlfn.IFNA(VLOOKUP(報告書!$B18&amp;"-"&amp;報告書!IF$12,自主項目!$G$13:$G$500,1,FALSE),"")</f>
        <v/>
      </c>
      <c r="IG18" s="227" t="str">
        <f>_xlfn.IFNA(VLOOKUP(報告書!$B18&amp;"-"&amp;報告書!IG$12,自主項目!$G$13:$G$500,1,FALSE),"")</f>
        <v/>
      </c>
      <c r="IH18" s="227" t="str">
        <f>_xlfn.IFNA(VLOOKUP(報告書!$B18&amp;"-"&amp;報告書!IH$12,自主項目!$G$13:$G$500,1,FALSE),"")</f>
        <v/>
      </c>
      <c r="II18" s="227" t="str">
        <f>_xlfn.IFNA(VLOOKUP(報告書!$B18&amp;"-"&amp;報告書!II$12,自主項目!$G$13:$G$500,1,FALSE),"")</f>
        <v/>
      </c>
      <c r="IJ18" s="227" t="str">
        <f>_xlfn.IFNA(VLOOKUP(報告書!$B18&amp;"-"&amp;報告書!IJ$12,自主項目!$G$13:$G$500,1,FALSE),"")</f>
        <v/>
      </c>
      <c r="IK18" s="227" t="str">
        <f>_xlfn.IFNA(VLOOKUP(報告書!$B18&amp;"-"&amp;報告書!IK$12,自主項目!$G$13:$G$500,1,FALSE),"")</f>
        <v/>
      </c>
      <c r="IL18" s="227" t="str">
        <f>_xlfn.IFNA(VLOOKUP(報告書!$B18&amp;"-"&amp;報告書!IL$12,自主項目!$G$13:$G$500,1,FALSE),"")</f>
        <v/>
      </c>
      <c r="IM18" s="227" t="str">
        <f>_xlfn.IFNA(VLOOKUP(報告書!$B18&amp;"-"&amp;報告書!IM$12,自主項目!$G$13:$G$500,1,FALSE),"")</f>
        <v/>
      </c>
      <c r="IN18" s="227" t="str">
        <f>_xlfn.IFNA(VLOOKUP(報告書!$B18&amp;"-"&amp;報告書!IN$12,自主項目!$G$13:$G$500,1,FALSE),"")</f>
        <v/>
      </c>
      <c r="IO18" s="227" t="str">
        <f>_xlfn.IFNA(VLOOKUP(報告書!$B18&amp;"-"&amp;報告書!IO$12,自主項目!$G$13:$G$500,1,FALSE),"")</f>
        <v/>
      </c>
      <c r="IP18" s="227" t="str">
        <f>_xlfn.IFNA(VLOOKUP(報告書!$B18&amp;"-"&amp;報告書!IP$12,自主項目!$G$13:$G$500,1,FALSE),"")</f>
        <v/>
      </c>
      <c r="IQ18" s="227" t="str">
        <f>_xlfn.IFNA(VLOOKUP(報告書!$B18&amp;"-"&amp;報告書!IQ$12,自主項目!$G$13:$G$500,1,FALSE),"")</f>
        <v/>
      </c>
      <c r="IR18" s="227" t="str">
        <f>_xlfn.IFNA(VLOOKUP(報告書!$B18&amp;"-"&amp;報告書!IR$12,自主項目!$G$13:$G$500,1,FALSE),"")</f>
        <v/>
      </c>
      <c r="IS18" s="227" t="str">
        <f>_xlfn.IFNA(VLOOKUP(報告書!$B18&amp;"-"&amp;報告書!IS$12,自主項目!$G$13:$G$500,1,FALSE),"")</f>
        <v/>
      </c>
      <c r="IT18" s="755"/>
      <c r="IU18" s="755"/>
      <c r="IV18" s="376">
        <v>3426</v>
      </c>
      <c r="IW18" s="377">
        <v>3395</v>
      </c>
      <c r="IX18" s="378" t="s">
        <v>179</v>
      </c>
      <c r="IY18" s="379">
        <v>30.92</v>
      </c>
      <c r="IZ18" s="379">
        <v>29.68</v>
      </c>
      <c r="JA18" s="380" t="s">
        <v>179</v>
      </c>
      <c r="JB18" s="381">
        <v>10.306666666666667</v>
      </c>
      <c r="JC18" s="379">
        <v>9.8933333333333326</v>
      </c>
      <c r="JD18" s="379" t="s">
        <v>179</v>
      </c>
      <c r="JE18" s="382">
        <v>9</v>
      </c>
      <c r="JF18" s="383">
        <v>18</v>
      </c>
      <c r="JG18" s="384" t="s">
        <v>179</v>
      </c>
      <c r="JH18" s="376" t="s">
        <v>179</v>
      </c>
      <c r="JI18" s="377" t="s">
        <v>179</v>
      </c>
      <c r="JJ18" s="378" t="s">
        <v>179</v>
      </c>
      <c r="JK18" s="379" t="s">
        <v>179</v>
      </c>
      <c r="JL18" s="379" t="s">
        <v>179</v>
      </c>
      <c r="JM18" s="380" t="s">
        <v>179</v>
      </c>
      <c r="JN18" s="381" t="s">
        <v>179</v>
      </c>
      <c r="JO18" s="379" t="s">
        <v>179</v>
      </c>
      <c r="JP18" s="379" t="s">
        <v>179</v>
      </c>
      <c r="JQ18" s="382" t="s">
        <v>179</v>
      </c>
      <c r="JR18" s="383" t="s">
        <v>179</v>
      </c>
      <c r="JS18" s="384" t="s">
        <v>179</v>
      </c>
      <c r="JU18" s="634" t="s">
        <v>1046</v>
      </c>
      <c r="JV18" s="636" t="s">
        <v>1047</v>
      </c>
      <c r="JW18" s="635">
        <v>2019</v>
      </c>
      <c r="JX18" s="635" t="s">
        <v>1018</v>
      </c>
      <c r="JY18" s="386">
        <v>44806</v>
      </c>
      <c r="JZ18" s="387">
        <v>44813</v>
      </c>
      <c r="KA18" s="422" t="s">
        <v>179</v>
      </c>
      <c r="KB18" s="637" t="s">
        <v>179</v>
      </c>
      <c r="KC18" s="638" t="s">
        <v>179</v>
      </c>
      <c r="KD18" s="639" t="s">
        <v>1055</v>
      </c>
      <c r="KE18" s="640">
        <v>3</v>
      </c>
      <c r="KF18" s="641">
        <v>30.92</v>
      </c>
      <c r="KG18" s="642">
        <v>19.540000000000003</v>
      </c>
      <c r="KH18" s="639" t="s">
        <v>1055</v>
      </c>
      <c r="KI18" s="643">
        <v>3.14</v>
      </c>
      <c r="KJ18" s="641">
        <v>9.8933333333333326</v>
      </c>
      <c r="KK18" s="642">
        <v>20.696666666666669</v>
      </c>
      <c r="KL18" s="639" t="s">
        <v>179</v>
      </c>
      <c r="KM18" s="643" t="s">
        <v>179</v>
      </c>
      <c r="KN18" s="644" t="s">
        <v>179</v>
      </c>
      <c r="KO18" s="645" t="s">
        <v>179</v>
      </c>
      <c r="KP18" s="646" t="s">
        <v>179</v>
      </c>
      <c r="KQ18" s="646" t="s">
        <v>179</v>
      </c>
      <c r="KR18" s="646" t="s">
        <v>179</v>
      </c>
      <c r="KS18" s="647" t="s">
        <v>179</v>
      </c>
      <c r="KT18" s="646" t="s">
        <v>179</v>
      </c>
      <c r="KU18" s="646" t="s">
        <v>179</v>
      </c>
      <c r="KV18" s="648" t="s">
        <v>179</v>
      </c>
      <c r="KW18" s="639" t="s">
        <v>179</v>
      </c>
      <c r="KX18" s="643" t="s">
        <v>179</v>
      </c>
      <c r="KY18" s="644" t="s">
        <v>179</v>
      </c>
      <c r="KZ18" s="434" t="s">
        <v>1015</v>
      </c>
      <c r="LA18" s="434" t="s">
        <v>1015</v>
      </c>
      <c r="LB18" s="435" t="s">
        <v>1029</v>
      </c>
      <c r="LC18" s="436">
        <v>18</v>
      </c>
      <c r="LD18" s="437">
        <v>0</v>
      </c>
      <c r="LE18" s="438">
        <v>18</v>
      </c>
      <c r="LF18" s="439" t="s">
        <v>1015</v>
      </c>
      <c r="LG18" s="440">
        <v>15</v>
      </c>
      <c r="LH18" s="437">
        <v>0</v>
      </c>
      <c r="LI18" s="438">
        <v>18</v>
      </c>
      <c r="LJ18" s="649"/>
      <c r="LK18" s="650"/>
    </row>
    <row r="19" spans="2:323" ht="15" customHeight="1" x14ac:dyDescent="0.15">
      <c r="B19" s="1349" t="s">
        <v>1056</v>
      </c>
      <c r="C19" s="1350" t="s">
        <v>1057</v>
      </c>
      <c r="D19" s="1351">
        <v>2022</v>
      </c>
      <c r="E19" s="1352" t="s">
        <v>1058</v>
      </c>
      <c r="F19" s="1353">
        <v>3043008</v>
      </c>
      <c r="G19" s="1354" t="s">
        <v>1057</v>
      </c>
      <c r="H19" s="1355">
        <v>45135</v>
      </c>
      <c r="I19" s="1356" t="s">
        <v>1059</v>
      </c>
      <c r="J19" s="1357" t="s">
        <v>1057</v>
      </c>
      <c r="K19" s="1358" t="s">
        <v>1060</v>
      </c>
      <c r="L19" s="1350" t="s">
        <v>1057</v>
      </c>
      <c r="M19" s="1357" t="s">
        <v>1060</v>
      </c>
      <c r="N19" s="1358" t="s">
        <v>1059</v>
      </c>
      <c r="O19" s="1356" t="s">
        <v>48</v>
      </c>
      <c r="P19" s="1358" t="s">
        <v>50</v>
      </c>
      <c r="Q19" s="1359"/>
      <c r="R19" s="1360"/>
      <c r="S19" s="1360" t="s">
        <v>1058</v>
      </c>
      <c r="T19" s="1361"/>
      <c r="U19" s="1362"/>
      <c r="V19" s="1363"/>
      <c r="W19" s="1364"/>
      <c r="X19" s="1364"/>
      <c r="Y19" s="1365">
        <v>152</v>
      </c>
      <c r="Z19" s="1351">
        <v>2022</v>
      </c>
      <c r="AA19" s="1352">
        <v>2024</v>
      </c>
      <c r="AB19" s="1366">
        <v>2022</v>
      </c>
      <c r="AC19" s="1367"/>
      <c r="AD19" s="1358"/>
      <c r="AE19" s="1368" t="s">
        <v>4568</v>
      </c>
      <c r="AF19" s="1357" t="s">
        <v>1057</v>
      </c>
      <c r="AG19" s="1357" t="s">
        <v>1059</v>
      </c>
      <c r="AH19" s="1358" t="s">
        <v>1061</v>
      </c>
      <c r="AI19" s="1368"/>
      <c r="AJ19" s="1358"/>
      <c r="AK19" s="1369"/>
      <c r="AL19" s="1364"/>
      <c r="AM19" s="1364"/>
      <c r="AN19" s="1370"/>
      <c r="AO19" s="1371"/>
      <c r="AP19" s="1372"/>
      <c r="AQ19" s="1365"/>
      <c r="AR19" s="1373"/>
      <c r="AS19" s="1365"/>
      <c r="AT19" s="1373"/>
      <c r="AU19" s="1374"/>
      <c r="AV19" s="1371"/>
      <c r="AW19" s="1375"/>
      <c r="AX19" s="1372"/>
      <c r="AY19" s="1365"/>
      <c r="AZ19" s="1373"/>
      <c r="BA19" s="1365"/>
      <c r="BB19" s="1373"/>
      <c r="BC19" s="1374"/>
      <c r="BD19" s="1371"/>
      <c r="BE19" s="1375"/>
      <c r="BF19" s="1372"/>
      <c r="BG19" s="1365"/>
      <c r="BH19" s="1373"/>
      <c r="BI19" s="1365"/>
      <c r="BJ19" s="1373"/>
      <c r="BK19" s="1374"/>
      <c r="BL19" s="1371"/>
      <c r="BM19" s="1375"/>
      <c r="BN19" s="1372"/>
      <c r="BO19" s="1365"/>
      <c r="BP19" s="1373"/>
      <c r="BQ19" s="1365"/>
      <c r="BR19" s="1373"/>
      <c r="BS19" s="1374"/>
      <c r="BT19" s="1371"/>
      <c r="BU19" s="1375"/>
      <c r="BV19" s="1376"/>
      <c r="BW19" s="1377"/>
      <c r="BX19" s="1378"/>
      <c r="BY19" s="1379"/>
      <c r="BZ19" s="1380">
        <v>2021</v>
      </c>
      <c r="CA19" s="1364">
        <v>1948</v>
      </c>
      <c r="CB19" s="1364">
        <v>1948</v>
      </c>
      <c r="CC19" s="1370"/>
      <c r="CD19" s="1371"/>
      <c r="CE19" s="1372">
        <v>2024</v>
      </c>
      <c r="CF19" s="1365">
        <v>1798</v>
      </c>
      <c r="CG19" s="1373">
        <v>7.7</v>
      </c>
      <c r="CH19" s="1365">
        <v>1798</v>
      </c>
      <c r="CI19" s="1373">
        <v>7.7</v>
      </c>
      <c r="CJ19" s="1374"/>
      <c r="CK19" s="1371"/>
      <c r="CL19" s="1375"/>
      <c r="CM19" s="1372">
        <v>2022</v>
      </c>
      <c r="CN19" s="1365">
        <v>2040.3448328000002</v>
      </c>
      <c r="CO19" s="1373">
        <v>-4.75</v>
      </c>
      <c r="CP19" s="1365">
        <v>2040.3448328000002</v>
      </c>
      <c r="CQ19" s="1373">
        <v>-4.75</v>
      </c>
      <c r="CR19" s="1374"/>
      <c r="CS19" s="1371"/>
      <c r="CT19" s="1375"/>
      <c r="CU19" s="1372">
        <v>2023</v>
      </c>
      <c r="CV19" s="1365"/>
      <c r="CW19" s="1373"/>
      <c r="CX19" s="1365"/>
      <c r="CY19" s="1373"/>
      <c r="CZ19" s="1374"/>
      <c r="DA19" s="1371"/>
      <c r="DB19" s="1375"/>
      <c r="DC19" s="1372">
        <v>2024</v>
      </c>
      <c r="DD19" s="1365"/>
      <c r="DE19" s="1373"/>
      <c r="DF19" s="1365"/>
      <c r="DG19" s="1373"/>
      <c r="DH19" s="1374"/>
      <c r="DI19" s="1371"/>
      <c r="DJ19" s="1375"/>
      <c r="DK19" s="1376" t="s">
        <v>1005</v>
      </c>
      <c r="DL19" s="1377" t="s">
        <v>1072</v>
      </c>
      <c r="DM19" s="1378" t="s">
        <v>1007</v>
      </c>
      <c r="DN19" s="1379" t="s">
        <v>4387</v>
      </c>
      <c r="DO19" s="1356"/>
      <c r="DP19" s="1381"/>
      <c r="DQ19" s="1358"/>
      <c r="DR19" s="1356"/>
      <c r="DS19" s="1381"/>
      <c r="DT19" s="1358"/>
      <c r="DU19" s="1356"/>
      <c r="DV19" s="1381"/>
      <c r="DW19" s="1358"/>
      <c r="DX19" s="1356"/>
      <c r="DY19" s="1381"/>
      <c r="DZ19" s="1358"/>
      <c r="EA19" s="1356"/>
      <c r="EB19" s="1381"/>
      <c r="EC19" s="1358"/>
      <c r="ED19" s="1382"/>
      <c r="EE19" s="1383"/>
      <c r="EF19" s="1384"/>
      <c r="EG19" s="1357"/>
      <c r="EH19" s="1364"/>
      <c r="EI19" s="1352"/>
      <c r="EJ19" s="1356"/>
      <c r="EK19" s="1384"/>
      <c r="EL19" s="1357"/>
      <c r="EM19" s="1364"/>
      <c r="EN19" s="1352"/>
      <c r="EO19" s="1356"/>
      <c r="EP19" s="1384"/>
      <c r="EQ19" s="1357"/>
      <c r="ER19" s="1364"/>
      <c r="ES19" s="1352"/>
      <c r="ET19" s="1356"/>
      <c r="EU19" s="1384"/>
      <c r="EV19" s="1357"/>
      <c r="EW19" s="1364"/>
      <c r="EX19" s="1352"/>
      <c r="EY19" s="1356"/>
      <c r="EZ19" s="1384"/>
      <c r="FA19" s="1357"/>
      <c r="FB19" s="1364"/>
      <c r="FC19" s="1352"/>
      <c r="FD19" s="1385">
        <v>0</v>
      </c>
      <c r="FE19" s="1386">
        <v>0</v>
      </c>
      <c r="FF19" s="1387">
        <v>0</v>
      </c>
      <c r="FG19" s="1386">
        <v>0</v>
      </c>
      <c r="FH19" s="1387">
        <v>0</v>
      </c>
      <c r="FI19" s="1386">
        <v>0</v>
      </c>
      <c r="FJ19" s="1387">
        <v>0</v>
      </c>
      <c r="FK19" s="1386">
        <v>0</v>
      </c>
      <c r="FL19" s="1388"/>
      <c r="FM19" s="1389"/>
      <c r="FN19" s="1352"/>
      <c r="FO19" s="1390"/>
      <c r="FP19" s="1391"/>
      <c r="FQ19" s="1352"/>
      <c r="FR19" s="1390"/>
      <c r="FS19" s="1391"/>
      <c r="FT19" s="1352"/>
      <c r="FU19" s="1390"/>
      <c r="FV19" s="1391"/>
      <c r="FW19" s="1352"/>
      <c r="FX19" s="1390"/>
      <c r="FY19" s="1391"/>
      <c r="FZ19" s="1352"/>
      <c r="GA19" s="1390"/>
      <c r="GB19" s="1391"/>
      <c r="GC19" s="1352"/>
      <c r="GD19" s="1390"/>
      <c r="GE19" s="1391"/>
      <c r="GF19" s="1352"/>
      <c r="GG19" s="1390"/>
      <c r="GH19" s="1391"/>
      <c r="GI19" s="1352"/>
      <c r="GJ19" s="1390"/>
      <c r="GK19" s="1391"/>
      <c r="GL19" s="1352"/>
      <c r="GM19" s="1390"/>
      <c r="GN19" s="1391"/>
      <c r="GO19" s="1352"/>
      <c r="GP19" s="1390"/>
      <c r="GQ19" s="1391"/>
      <c r="GR19" s="1352"/>
      <c r="GS19" s="1390"/>
      <c r="GT19" s="1391"/>
      <c r="GU19" s="1352"/>
      <c r="GV19" s="1390"/>
      <c r="GW19" s="1391"/>
      <c r="GX19" s="1352"/>
      <c r="GY19" s="1388" t="s">
        <v>1008</v>
      </c>
      <c r="GZ19" s="1389" t="s">
        <v>1012</v>
      </c>
      <c r="HA19" s="1352"/>
      <c r="HB19" s="1390" t="s">
        <v>1008</v>
      </c>
      <c r="HC19" s="1391" t="s">
        <v>1012</v>
      </c>
      <c r="HD19" s="1352"/>
      <c r="HE19" s="1390" t="s">
        <v>1010</v>
      </c>
      <c r="HF19" s="1391" t="s">
        <v>1012</v>
      </c>
      <c r="HG19" s="1352"/>
      <c r="HH19" s="1390" t="s">
        <v>1010</v>
      </c>
      <c r="HI19" s="1391" t="s">
        <v>1012</v>
      </c>
      <c r="HJ19" s="1352"/>
      <c r="HK19" s="1390" t="s">
        <v>1010</v>
      </c>
      <c r="HL19" s="1391" t="s">
        <v>1012</v>
      </c>
      <c r="HM19" s="1352"/>
      <c r="HN19" s="1392">
        <v>2040.3448328000002</v>
      </c>
      <c r="HO19" s="1393">
        <v>78.870894666666658</v>
      </c>
      <c r="HP19" s="1394">
        <v>3.8655669080422435</v>
      </c>
      <c r="HQ19" s="1395">
        <v>2022</v>
      </c>
      <c r="HR19" s="1357" t="s">
        <v>333</v>
      </c>
      <c r="HS19" s="1357" t="s">
        <v>359</v>
      </c>
      <c r="HT19" s="1357" t="s">
        <v>4032</v>
      </c>
      <c r="HU19" s="1396">
        <v>78.870894666666658</v>
      </c>
      <c r="HV19" s="1397"/>
      <c r="HW19" s="1398"/>
      <c r="HX19" s="1398"/>
      <c r="HY19" s="1398"/>
      <c r="HZ19" s="1398"/>
      <c r="IA19" s="1398"/>
      <c r="IB19" s="1398"/>
      <c r="IC19" s="1398"/>
      <c r="ID19" s="1399"/>
      <c r="IE19" s="1400" t="s">
        <v>4388</v>
      </c>
      <c r="IF19" s="227" t="str">
        <f>_xlfn.IFNA(VLOOKUP(報告書!$B19&amp;"-"&amp;報告書!IF$12,自主項目!$G$13:$G$500,1,FALSE),"")</f>
        <v>008-1</v>
      </c>
      <c r="IG19" s="227" t="str">
        <f>_xlfn.IFNA(VLOOKUP(報告書!$B19&amp;"-"&amp;報告書!IG$12,自主項目!$G$13:$G$500,1,FALSE),"")</f>
        <v/>
      </c>
      <c r="IH19" s="227" t="str">
        <f>_xlfn.IFNA(VLOOKUP(報告書!$B19&amp;"-"&amp;報告書!IH$12,自主項目!$G$13:$G$500,1,FALSE),"")</f>
        <v/>
      </c>
      <c r="II19" s="227" t="str">
        <f>_xlfn.IFNA(VLOOKUP(報告書!$B19&amp;"-"&amp;報告書!II$12,自主項目!$G$13:$G$500,1,FALSE),"")</f>
        <v/>
      </c>
      <c r="IJ19" s="227" t="str">
        <f>_xlfn.IFNA(VLOOKUP(報告書!$B19&amp;"-"&amp;報告書!IJ$12,自主項目!$G$13:$G$500,1,FALSE),"")</f>
        <v/>
      </c>
      <c r="IK19" s="227" t="str">
        <f>_xlfn.IFNA(VLOOKUP(報告書!$B19&amp;"-"&amp;報告書!IK$12,自主項目!$G$13:$G$500,1,FALSE),"")</f>
        <v/>
      </c>
      <c r="IL19" s="227" t="str">
        <f>_xlfn.IFNA(VLOOKUP(報告書!$B19&amp;"-"&amp;報告書!IL$12,自主項目!$G$13:$G$500,1,FALSE),"")</f>
        <v/>
      </c>
      <c r="IM19" s="227" t="str">
        <f>_xlfn.IFNA(VLOOKUP(報告書!$B19&amp;"-"&amp;報告書!IM$12,自主項目!$G$13:$G$500,1,FALSE),"")</f>
        <v/>
      </c>
      <c r="IN19" s="227" t="str">
        <f>_xlfn.IFNA(VLOOKUP(報告書!$B19&amp;"-"&amp;報告書!IN$12,自主項目!$G$13:$G$500,1,FALSE),"")</f>
        <v/>
      </c>
      <c r="IO19" s="227" t="str">
        <f>_xlfn.IFNA(VLOOKUP(報告書!$B19&amp;"-"&amp;報告書!IO$12,自主項目!$G$13:$G$500,1,FALSE),"")</f>
        <v/>
      </c>
      <c r="IP19" s="227" t="str">
        <f>_xlfn.IFNA(VLOOKUP(報告書!$B19&amp;"-"&amp;報告書!IP$12,自主項目!$G$13:$G$500,1,FALSE),"")</f>
        <v/>
      </c>
      <c r="IQ19" s="227" t="str">
        <f>_xlfn.IFNA(VLOOKUP(報告書!$B19&amp;"-"&amp;報告書!IQ$12,自主項目!$G$13:$G$500,1,FALSE),"")</f>
        <v/>
      </c>
      <c r="IR19" s="227" t="str">
        <f>_xlfn.IFNA(VLOOKUP(報告書!$B19&amp;"-"&amp;報告書!IR$12,自主項目!$G$13:$G$500,1,FALSE),"")</f>
        <v/>
      </c>
      <c r="IS19" s="227" t="str">
        <f>_xlfn.IFNA(VLOOKUP(報告書!$B19&amp;"-"&amp;報告書!IS$12,自主項目!$G$13:$G$500,1,FALSE),"")</f>
        <v/>
      </c>
      <c r="IT19" s="755"/>
      <c r="IU19" s="755"/>
      <c r="IV19" s="376" t="s">
        <v>179</v>
      </c>
      <c r="IW19" s="377" t="s">
        <v>179</v>
      </c>
      <c r="IX19" s="378" t="s">
        <v>179</v>
      </c>
      <c r="IY19" s="379" t="s">
        <v>179</v>
      </c>
      <c r="IZ19" s="379" t="s">
        <v>179</v>
      </c>
      <c r="JA19" s="380" t="s">
        <v>179</v>
      </c>
      <c r="JB19" s="381" t="s">
        <v>179</v>
      </c>
      <c r="JC19" s="379" t="s">
        <v>179</v>
      </c>
      <c r="JD19" s="379" t="s">
        <v>179</v>
      </c>
      <c r="JE19" s="382" t="s">
        <v>179</v>
      </c>
      <c r="JF19" s="383" t="s">
        <v>179</v>
      </c>
      <c r="JG19" s="384" t="s">
        <v>179</v>
      </c>
      <c r="JH19" s="376">
        <v>1948</v>
      </c>
      <c r="JI19" s="377">
        <v>1948</v>
      </c>
      <c r="JJ19" s="378" t="s">
        <v>179</v>
      </c>
      <c r="JK19" s="379">
        <v>37.68</v>
      </c>
      <c r="JL19" s="379">
        <v>37.68</v>
      </c>
      <c r="JM19" s="380" t="s">
        <v>179</v>
      </c>
      <c r="JN19" s="381">
        <v>12.56</v>
      </c>
      <c r="JO19" s="379">
        <v>12.56</v>
      </c>
      <c r="JP19" s="379" t="s">
        <v>179</v>
      </c>
      <c r="JQ19" s="382">
        <v>26</v>
      </c>
      <c r="JR19" s="383">
        <v>26</v>
      </c>
      <c r="JS19" s="384" t="s">
        <v>179</v>
      </c>
      <c r="JU19" s="634" t="s">
        <v>1056</v>
      </c>
      <c r="JV19" s="636" t="s">
        <v>1057</v>
      </c>
      <c r="JW19" s="635">
        <v>2019</v>
      </c>
      <c r="JX19" s="635" t="s">
        <v>1058</v>
      </c>
      <c r="JY19" s="386">
        <v>44811</v>
      </c>
      <c r="JZ19" s="387">
        <v>44817</v>
      </c>
      <c r="KA19" s="422" t="s">
        <v>179</v>
      </c>
      <c r="KB19" s="637" t="s">
        <v>179</v>
      </c>
      <c r="KC19" s="638">
        <v>9.9301763668583156</v>
      </c>
      <c r="KD19" s="639" t="s">
        <v>179</v>
      </c>
      <c r="KE19" s="640" t="s">
        <v>179</v>
      </c>
      <c r="KF19" s="641" t="s">
        <v>179</v>
      </c>
      <c r="KG19" s="642" t="s">
        <v>179</v>
      </c>
      <c r="KH19" s="639" t="s">
        <v>179</v>
      </c>
      <c r="KI19" s="643" t="s">
        <v>179</v>
      </c>
      <c r="KJ19" s="641" t="s">
        <v>179</v>
      </c>
      <c r="KK19" s="642" t="s">
        <v>179</v>
      </c>
      <c r="KL19" s="639" t="s">
        <v>179</v>
      </c>
      <c r="KM19" s="643" t="s">
        <v>179</v>
      </c>
      <c r="KN19" s="644" t="s">
        <v>179</v>
      </c>
      <c r="KO19" s="645" t="s">
        <v>1029</v>
      </c>
      <c r="KP19" s="646">
        <v>2.0099999999999998</v>
      </c>
      <c r="KQ19" s="646">
        <v>37.68</v>
      </c>
      <c r="KR19" s="646">
        <v>28.083333333333332</v>
      </c>
      <c r="KS19" s="647" t="s">
        <v>1029</v>
      </c>
      <c r="KT19" s="646">
        <v>2.0099999999999998</v>
      </c>
      <c r="KU19" s="646">
        <v>12.56</v>
      </c>
      <c r="KV19" s="648">
        <v>23.285</v>
      </c>
      <c r="KW19" s="639" t="s">
        <v>179</v>
      </c>
      <c r="KX19" s="643">
        <v>0</v>
      </c>
      <c r="KY19" s="644" t="s">
        <v>179</v>
      </c>
      <c r="KZ19" s="434" t="s">
        <v>1015</v>
      </c>
      <c r="LA19" s="434" t="s">
        <v>1015</v>
      </c>
      <c r="LB19" s="435" t="s">
        <v>179</v>
      </c>
      <c r="LC19" s="436" t="s">
        <v>179</v>
      </c>
      <c r="LD19" s="437" t="s">
        <v>179</v>
      </c>
      <c r="LE19" s="438" t="s">
        <v>179</v>
      </c>
      <c r="LF19" s="439" t="s">
        <v>179</v>
      </c>
      <c r="LG19" s="440" t="s">
        <v>179</v>
      </c>
      <c r="LH19" s="437" t="s">
        <v>179</v>
      </c>
      <c r="LI19" s="438" t="s">
        <v>179</v>
      </c>
      <c r="LJ19" s="649"/>
      <c r="LK19" s="650"/>
    </row>
    <row r="20" spans="2:323" ht="15" customHeight="1" x14ac:dyDescent="0.15">
      <c r="B20" s="1349" t="s">
        <v>1064</v>
      </c>
      <c r="C20" s="1350" t="s">
        <v>1065</v>
      </c>
      <c r="D20" s="1351">
        <v>2022</v>
      </c>
      <c r="E20" s="1352" t="s">
        <v>1018</v>
      </c>
      <c r="F20" s="1353">
        <v>1024010</v>
      </c>
      <c r="G20" s="1354" t="s">
        <v>1065</v>
      </c>
      <c r="H20" s="1355">
        <v>45133</v>
      </c>
      <c r="I20" s="1356" t="s">
        <v>1066</v>
      </c>
      <c r="J20" s="1357" t="s">
        <v>1065</v>
      </c>
      <c r="K20" s="1358" t="s">
        <v>1067</v>
      </c>
      <c r="L20" s="1350" t="s">
        <v>1065</v>
      </c>
      <c r="M20" s="1357" t="s">
        <v>1067</v>
      </c>
      <c r="N20" s="1358" t="s">
        <v>1066</v>
      </c>
      <c r="O20" s="1356" t="s">
        <v>12</v>
      </c>
      <c r="P20" s="1358" t="s">
        <v>28</v>
      </c>
      <c r="Q20" s="1359" t="s">
        <v>1018</v>
      </c>
      <c r="R20" s="1360"/>
      <c r="S20" s="1360"/>
      <c r="T20" s="1361"/>
      <c r="U20" s="1362"/>
      <c r="V20" s="1363">
        <v>3424.4598000000001</v>
      </c>
      <c r="W20" s="1364">
        <v>2</v>
      </c>
      <c r="X20" s="1364">
        <v>2</v>
      </c>
      <c r="Y20" s="1365"/>
      <c r="Z20" s="1351">
        <v>2022</v>
      </c>
      <c r="AA20" s="1352">
        <v>2024</v>
      </c>
      <c r="AB20" s="1366">
        <v>2022</v>
      </c>
      <c r="AC20" s="1367"/>
      <c r="AD20" s="1358"/>
      <c r="AE20" s="1368" t="s">
        <v>4568</v>
      </c>
      <c r="AF20" s="1357" t="s">
        <v>1068</v>
      </c>
      <c r="AG20" s="1357" t="s">
        <v>1069</v>
      </c>
      <c r="AH20" s="1358" t="s">
        <v>1070</v>
      </c>
      <c r="AI20" s="1368"/>
      <c r="AJ20" s="1358"/>
      <c r="AK20" s="1369">
        <v>2021</v>
      </c>
      <c r="AL20" s="1364">
        <v>6149</v>
      </c>
      <c r="AM20" s="1364">
        <v>5727</v>
      </c>
      <c r="AN20" s="1370">
        <v>4.3899999999999997</v>
      </c>
      <c r="AO20" s="1371" t="s">
        <v>1071</v>
      </c>
      <c r="AP20" s="1372">
        <v>2024</v>
      </c>
      <c r="AQ20" s="1365">
        <v>5965</v>
      </c>
      <c r="AR20" s="1373">
        <v>2.99</v>
      </c>
      <c r="AS20" s="1365">
        <v>5555</v>
      </c>
      <c r="AT20" s="1373">
        <v>3</v>
      </c>
      <c r="AU20" s="1374">
        <v>4.26</v>
      </c>
      <c r="AV20" s="1371" t="s">
        <v>1071</v>
      </c>
      <c r="AW20" s="1375">
        <v>2.96</v>
      </c>
      <c r="AX20" s="1372">
        <v>2022</v>
      </c>
      <c r="AY20" s="1365">
        <v>6121</v>
      </c>
      <c r="AZ20" s="1373">
        <v>0.45</v>
      </c>
      <c r="BA20" s="1365">
        <v>6353</v>
      </c>
      <c r="BB20" s="1373">
        <v>-10.94</v>
      </c>
      <c r="BC20" s="1374">
        <v>4.521113548568179</v>
      </c>
      <c r="BD20" s="1371" t="s">
        <v>1071</v>
      </c>
      <c r="BE20" s="1375">
        <v>-2.99</v>
      </c>
      <c r="BF20" s="1372">
        <v>2023</v>
      </c>
      <c r="BG20" s="1365"/>
      <c r="BH20" s="1373"/>
      <c r="BI20" s="1365"/>
      <c r="BJ20" s="1373"/>
      <c r="BK20" s="1374"/>
      <c r="BL20" s="1371"/>
      <c r="BM20" s="1375"/>
      <c r="BN20" s="1372">
        <v>2024</v>
      </c>
      <c r="BO20" s="1365"/>
      <c r="BP20" s="1373"/>
      <c r="BQ20" s="1365"/>
      <c r="BR20" s="1373"/>
      <c r="BS20" s="1374"/>
      <c r="BT20" s="1371"/>
      <c r="BU20" s="1375"/>
      <c r="BV20" s="1376" t="s">
        <v>1005</v>
      </c>
      <c r="BW20" s="1377" t="s">
        <v>1006</v>
      </c>
      <c r="BX20" s="1378" t="s">
        <v>1038</v>
      </c>
      <c r="BY20" s="1379" t="s">
        <v>4389</v>
      </c>
      <c r="BZ20" s="1380"/>
      <c r="CA20" s="1364"/>
      <c r="CB20" s="1364"/>
      <c r="CC20" s="1370"/>
      <c r="CD20" s="1371"/>
      <c r="CE20" s="1372"/>
      <c r="CF20" s="1365"/>
      <c r="CG20" s="1373"/>
      <c r="CH20" s="1365"/>
      <c r="CI20" s="1373"/>
      <c r="CJ20" s="1374"/>
      <c r="CK20" s="1371"/>
      <c r="CL20" s="1375"/>
      <c r="CM20" s="1372"/>
      <c r="CN20" s="1365"/>
      <c r="CO20" s="1373"/>
      <c r="CP20" s="1365"/>
      <c r="CQ20" s="1373"/>
      <c r="CR20" s="1374"/>
      <c r="CS20" s="1371"/>
      <c r="CT20" s="1375"/>
      <c r="CU20" s="1372"/>
      <c r="CV20" s="1365"/>
      <c r="CW20" s="1373"/>
      <c r="CX20" s="1365"/>
      <c r="CY20" s="1373"/>
      <c r="CZ20" s="1374"/>
      <c r="DA20" s="1371"/>
      <c r="DB20" s="1375"/>
      <c r="DC20" s="1372"/>
      <c r="DD20" s="1365"/>
      <c r="DE20" s="1373"/>
      <c r="DF20" s="1365"/>
      <c r="DG20" s="1373"/>
      <c r="DH20" s="1374"/>
      <c r="DI20" s="1371"/>
      <c r="DJ20" s="1375"/>
      <c r="DK20" s="1376"/>
      <c r="DL20" s="1377"/>
      <c r="DM20" s="1378"/>
      <c r="DN20" s="1379"/>
      <c r="DO20" s="1356"/>
      <c r="DP20" s="1381"/>
      <c r="DQ20" s="1358"/>
      <c r="DR20" s="1356"/>
      <c r="DS20" s="1381"/>
      <c r="DT20" s="1358"/>
      <c r="DU20" s="1356"/>
      <c r="DV20" s="1381"/>
      <c r="DW20" s="1358"/>
      <c r="DX20" s="1356"/>
      <c r="DY20" s="1381"/>
      <c r="DZ20" s="1358"/>
      <c r="EA20" s="1356"/>
      <c r="EB20" s="1381"/>
      <c r="EC20" s="1358"/>
      <c r="ED20" s="1382"/>
      <c r="EE20" s="1383"/>
      <c r="EF20" s="1384"/>
      <c r="EG20" s="1357"/>
      <c r="EH20" s="1364"/>
      <c r="EI20" s="1352"/>
      <c r="EJ20" s="1356"/>
      <c r="EK20" s="1384"/>
      <c r="EL20" s="1357"/>
      <c r="EM20" s="1364"/>
      <c r="EN20" s="1352"/>
      <c r="EO20" s="1356"/>
      <c r="EP20" s="1384"/>
      <c r="EQ20" s="1357"/>
      <c r="ER20" s="1364"/>
      <c r="ES20" s="1352"/>
      <c r="ET20" s="1356"/>
      <c r="EU20" s="1384"/>
      <c r="EV20" s="1357"/>
      <c r="EW20" s="1364"/>
      <c r="EX20" s="1352"/>
      <c r="EY20" s="1356"/>
      <c r="EZ20" s="1384"/>
      <c r="FA20" s="1357"/>
      <c r="FB20" s="1364"/>
      <c r="FC20" s="1352"/>
      <c r="FD20" s="1385">
        <v>0</v>
      </c>
      <c r="FE20" s="1386">
        <v>0</v>
      </c>
      <c r="FF20" s="1387">
        <v>0</v>
      </c>
      <c r="FG20" s="1386">
        <v>0</v>
      </c>
      <c r="FH20" s="1387">
        <v>0</v>
      </c>
      <c r="FI20" s="1386">
        <v>0</v>
      </c>
      <c r="FJ20" s="1387">
        <v>0</v>
      </c>
      <c r="FK20" s="1386">
        <v>0</v>
      </c>
      <c r="FL20" s="1388" t="s">
        <v>1008</v>
      </c>
      <c r="FM20" s="1389" t="s">
        <v>1012</v>
      </c>
      <c r="FN20" s="1352"/>
      <c r="FO20" s="1390" t="s">
        <v>1010</v>
      </c>
      <c r="FP20" s="1391" t="s">
        <v>1012</v>
      </c>
      <c r="FQ20" s="1352"/>
      <c r="FR20" s="1390" t="s">
        <v>1025</v>
      </c>
      <c r="FS20" s="1391" t="s">
        <v>1011</v>
      </c>
      <c r="FT20" s="1352"/>
      <c r="FU20" s="1390" t="s">
        <v>1025</v>
      </c>
      <c r="FV20" s="1391" t="s">
        <v>1009</v>
      </c>
      <c r="FW20" s="1352"/>
      <c r="FX20" s="1390" t="s">
        <v>1010</v>
      </c>
      <c r="FY20" s="1391" t="s">
        <v>1012</v>
      </c>
      <c r="FZ20" s="1352"/>
      <c r="GA20" s="1390" t="s">
        <v>1025</v>
      </c>
      <c r="GB20" s="1391" t="s">
        <v>1011</v>
      </c>
      <c r="GC20" s="1352"/>
      <c r="GD20" s="1390" t="s">
        <v>1013</v>
      </c>
      <c r="GE20" s="1391" t="s">
        <v>1013</v>
      </c>
      <c r="GF20" s="1352"/>
      <c r="GG20" s="1390" t="s">
        <v>1013</v>
      </c>
      <c r="GH20" s="1391" t="s">
        <v>1013</v>
      </c>
      <c r="GI20" s="1352"/>
      <c r="GJ20" s="1390" t="s">
        <v>1025</v>
      </c>
      <c r="GK20" s="1391" t="s">
        <v>1009</v>
      </c>
      <c r="GL20" s="1352"/>
      <c r="GM20" s="1390" t="s">
        <v>1025</v>
      </c>
      <c r="GN20" s="1391" t="s">
        <v>1009</v>
      </c>
      <c r="GO20" s="1352"/>
      <c r="GP20" s="1390" t="s">
        <v>1025</v>
      </c>
      <c r="GQ20" s="1391" t="s">
        <v>1011</v>
      </c>
      <c r="GR20" s="1352"/>
      <c r="GS20" s="1390" t="s">
        <v>1014</v>
      </c>
      <c r="GT20" s="1391" t="s">
        <v>1009</v>
      </c>
      <c r="GU20" s="1352"/>
      <c r="GV20" s="1390" t="s">
        <v>1025</v>
      </c>
      <c r="GW20" s="1391" t="s">
        <v>1009</v>
      </c>
      <c r="GX20" s="1352"/>
      <c r="GY20" s="1388"/>
      <c r="GZ20" s="1389"/>
      <c r="HA20" s="1352"/>
      <c r="HB20" s="1390"/>
      <c r="HC20" s="1391"/>
      <c r="HD20" s="1352"/>
      <c r="HE20" s="1390"/>
      <c r="HF20" s="1391"/>
      <c r="HG20" s="1352"/>
      <c r="HH20" s="1390"/>
      <c r="HI20" s="1391"/>
      <c r="HJ20" s="1352"/>
      <c r="HK20" s="1390"/>
      <c r="HL20" s="1391"/>
      <c r="HM20" s="1352"/>
      <c r="HN20" s="1392"/>
      <c r="HO20" s="1393"/>
      <c r="HP20" s="1394"/>
      <c r="HQ20" s="1395"/>
      <c r="HR20" s="1357"/>
      <c r="HS20" s="1357"/>
      <c r="HT20" s="1357"/>
      <c r="HU20" s="1396"/>
      <c r="HV20" s="1397"/>
      <c r="HW20" s="1398"/>
      <c r="HX20" s="1398"/>
      <c r="HY20" s="1398"/>
      <c r="HZ20" s="1398"/>
      <c r="IA20" s="1398"/>
      <c r="IB20" s="1398"/>
      <c r="IC20" s="1398"/>
      <c r="ID20" s="1399"/>
      <c r="IE20" s="1400"/>
      <c r="IF20" s="227" t="str">
        <f>_xlfn.IFNA(VLOOKUP(報告書!$B20&amp;"-"&amp;報告書!IF$12,自主項目!$G$13:$G$500,1,FALSE),"")</f>
        <v/>
      </c>
      <c r="IG20" s="227" t="str">
        <f>_xlfn.IFNA(VLOOKUP(報告書!$B20&amp;"-"&amp;報告書!IG$12,自主項目!$G$13:$G$500,1,FALSE),"")</f>
        <v/>
      </c>
      <c r="IH20" s="227" t="str">
        <f>_xlfn.IFNA(VLOOKUP(報告書!$B20&amp;"-"&amp;報告書!IH$12,自主項目!$G$13:$G$500,1,FALSE),"")</f>
        <v/>
      </c>
      <c r="II20" s="227" t="str">
        <f>_xlfn.IFNA(VLOOKUP(報告書!$B20&amp;"-"&amp;報告書!II$12,自主項目!$G$13:$G$500,1,FALSE),"")</f>
        <v/>
      </c>
      <c r="IJ20" s="227" t="str">
        <f>_xlfn.IFNA(VLOOKUP(報告書!$B20&amp;"-"&amp;報告書!IJ$12,自主項目!$G$13:$G$500,1,FALSE),"")</f>
        <v/>
      </c>
      <c r="IK20" s="227" t="str">
        <f>_xlfn.IFNA(VLOOKUP(報告書!$B20&amp;"-"&amp;報告書!IK$12,自主項目!$G$13:$G$500,1,FALSE),"")</f>
        <v/>
      </c>
      <c r="IL20" s="227" t="str">
        <f>_xlfn.IFNA(VLOOKUP(報告書!$B20&amp;"-"&amp;報告書!IL$12,自主項目!$G$13:$G$500,1,FALSE),"")</f>
        <v/>
      </c>
      <c r="IM20" s="227" t="str">
        <f>_xlfn.IFNA(VLOOKUP(報告書!$B20&amp;"-"&amp;報告書!IM$12,自主項目!$G$13:$G$500,1,FALSE),"")</f>
        <v/>
      </c>
      <c r="IN20" s="227" t="str">
        <f>_xlfn.IFNA(VLOOKUP(報告書!$B20&amp;"-"&amp;報告書!IN$12,自主項目!$G$13:$G$500,1,FALSE),"")</f>
        <v/>
      </c>
      <c r="IO20" s="227" t="str">
        <f>_xlfn.IFNA(VLOOKUP(報告書!$B20&amp;"-"&amp;報告書!IO$12,自主項目!$G$13:$G$500,1,FALSE),"")</f>
        <v/>
      </c>
      <c r="IP20" s="227" t="str">
        <f>_xlfn.IFNA(VLOOKUP(報告書!$B20&amp;"-"&amp;報告書!IP$12,自主項目!$G$13:$G$500,1,FALSE),"")</f>
        <v/>
      </c>
      <c r="IQ20" s="227" t="str">
        <f>_xlfn.IFNA(VLOOKUP(報告書!$B20&amp;"-"&amp;報告書!IQ$12,自主項目!$G$13:$G$500,1,FALSE),"")</f>
        <v/>
      </c>
      <c r="IR20" s="227" t="str">
        <f>_xlfn.IFNA(VLOOKUP(報告書!$B20&amp;"-"&amp;報告書!IR$12,自主項目!$G$13:$G$500,1,FALSE),"")</f>
        <v/>
      </c>
      <c r="IS20" s="227" t="str">
        <f>_xlfn.IFNA(VLOOKUP(報告書!$B20&amp;"-"&amp;報告書!IS$12,自主項目!$G$13:$G$500,1,FALSE),"")</f>
        <v/>
      </c>
      <c r="IT20" s="755"/>
      <c r="IU20" s="755"/>
      <c r="IV20" s="376">
        <v>6149</v>
      </c>
      <c r="IW20" s="377">
        <v>5727</v>
      </c>
      <c r="IX20" s="378">
        <v>4.3899999999999997</v>
      </c>
      <c r="IY20" s="379">
        <v>4.9400000000000004</v>
      </c>
      <c r="IZ20" s="379">
        <v>9.2799999999999994</v>
      </c>
      <c r="JA20" s="380">
        <v>5.59</v>
      </c>
      <c r="JB20" s="381">
        <v>1.6466666666666667</v>
      </c>
      <c r="JC20" s="379">
        <v>3.0933333333333333</v>
      </c>
      <c r="JD20" s="379">
        <v>1.8633333333333333</v>
      </c>
      <c r="JE20" s="382">
        <v>71</v>
      </c>
      <c r="JF20" s="383">
        <v>62</v>
      </c>
      <c r="JG20" s="384">
        <v>58</v>
      </c>
      <c r="JH20" s="376" t="s">
        <v>179</v>
      </c>
      <c r="JI20" s="377" t="s">
        <v>179</v>
      </c>
      <c r="JJ20" s="378" t="s">
        <v>179</v>
      </c>
      <c r="JK20" s="379" t="s">
        <v>179</v>
      </c>
      <c r="JL20" s="379" t="s">
        <v>179</v>
      </c>
      <c r="JM20" s="380" t="s">
        <v>179</v>
      </c>
      <c r="JN20" s="381" t="s">
        <v>179</v>
      </c>
      <c r="JO20" s="379" t="s">
        <v>179</v>
      </c>
      <c r="JP20" s="379" t="s">
        <v>179</v>
      </c>
      <c r="JQ20" s="382" t="s">
        <v>179</v>
      </c>
      <c r="JR20" s="383" t="s">
        <v>179</v>
      </c>
      <c r="JS20" s="384" t="s">
        <v>179</v>
      </c>
      <c r="JU20" s="634" t="s">
        <v>1064</v>
      </c>
      <c r="JV20" s="636" t="s">
        <v>1065</v>
      </c>
      <c r="JW20" s="635">
        <v>2019</v>
      </c>
      <c r="JX20" s="635" t="s">
        <v>1018</v>
      </c>
      <c r="JY20" s="386">
        <v>44839</v>
      </c>
      <c r="JZ20" s="387">
        <v>44841</v>
      </c>
      <c r="KA20" s="422" t="s">
        <v>179</v>
      </c>
      <c r="KB20" s="637" t="s">
        <v>179</v>
      </c>
      <c r="KC20" s="638" t="s">
        <v>179</v>
      </c>
      <c r="KD20" s="639" t="s">
        <v>1055</v>
      </c>
      <c r="KE20" s="640">
        <v>2.99</v>
      </c>
      <c r="KF20" s="641">
        <v>4.9400000000000004</v>
      </c>
      <c r="KG20" s="642">
        <v>8.2799999999999994</v>
      </c>
      <c r="KH20" s="639" t="s">
        <v>1055</v>
      </c>
      <c r="KI20" s="643">
        <v>2.99</v>
      </c>
      <c r="KJ20" s="641">
        <v>3.0933333333333333</v>
      </c>
      <c r="KK20" s="642">
        <v>9.2866666666666671</v>
      </c>
      <c r="KL20" s="639" t="s">
        <v>1029</v>
      </c>
      <c r="KM20" s="643">
        <v>3.01</v>
      </c>
      <c r="KN20" s="644">
        <v>5.59</v>
      </c>
      <c r="KO20" s="645" t="s">
        <v>179</v>
      </c>
      <c r="KP20" s="646" t="s">
        <v>179</v>
      </c>
      <c r="KQ20" s="646" t="s">
        <v>179</v>
      </c>
      <c r="KR20" s="646" t="s">
        <v>179</v>
      </c>
      <c r="KS20" s="647" t="s">
        <v>179</v>
      </c>
      <c r="KT20" s="646" t="s">
        <v>179</v>
      </c>
      <c r="KU20" s="646" t="s">
        <v>179</v>
      </c>
      <c r="KV20" s="648" t="s">
        <v>179</v>
      </c>
      <c r="KW20" s="639" t="s">
        <v>179</v>
      </c>
      <c r="KX20" s="643" t="s">
        <v>179</v>
      </c>
      <c r="KY20" s="644" t="s">
        <v>179</v>
      </c>
      <c r="KZ20" s="434" t="s">
        <v>1015</v>
      </c>
      <c r="LA20" s="434" t="s">
        <v>1015</v>
      </c>
      <c r="LB20" s="435" t="s">
        <v>1015</v>
      </c>
      <c r="LC20" s="436">
        <v>6</v>
      </c>
      <c r="LD20" s="437">
        <v>10</v>
      </c>
      <c r="LE20" s="438">
        <v>22</v>
      </c>
      <c r="LF20" s="439" t="s">
        <v>1015</v>
      </c>
      <c r="LG20" s="440">
        <v>3</v>
      </c>
      <c r="LH20" s="437">
        <v>10</v>
      </c>
      <c r="LI20" s="438">
        <v>19</v>
      </c>
      <c r="LJ20" s="649"/>
      <c r="LK20" s="650"/>
    </row>
    <row r="21" spans="2:323" ht="14.25" customHeight="1" x14ac:dyDescent="0.15">
      <c r="B21" s="1349" t="s">
        <v>1073</v>
      </c>
      <c r="C21" s="1350" t="s">
        <v>1074</v>
      </c>
      <c r="D21" s="1351">
        <v>2022</v>
      </c>
      <c r="E21" s="1352" t="s">
        <v>1058</v>
      </c>
      <c r="F21" s="1353">
        <v>3043012</v>
      </c>
      <c r="G21" s="1354" t="s">
        <v>1074</v>
      </c>
      <c r="H21" s="1355">
        <v>45097</v>
      </c>
      <c r="I21" s="1356" t="s">
        <v>1075</v>
      </c>
      <c r="J21" s="1357" t="s">
        <v>1074</v>
      </c>
      <c r="K21" s="1358" t="s">
        <v>1076</v>
      </c>
      <c r="L21" s="1350" t="s">
        <v>1074</v>
      </c>
      <c r="M21" s="1357" t="s">
        <v>1076</v>
      </c>
      <c r="N21" s="1358" t="s">
        <v>1075</v>
      </c>
      <c r="O21" s="1356" t="s">
        <v>48</v>
      </c>
      <c r="P21" s="1358" t="s">
        <v>50</v>
      </c>
      <c r="Q21" s="1359"/>
      <c r="R21" s="1360"/>
      <c r="S21" s="1360" t="s">
        <v>1058</v>
      </c>
      <c r="T21" s="1361"/>
      <c r="U21" s="1362"/>
      <c r="V21" s="1363"/>
      <c r="W21" s="1364"/>
      <c r="X21" s="1364"/>
      <c r="Y21" s="1365">
        <v>111</v>
      </c>
      <c r="Z21" s="1351">
        <v>2022</v>
      </c>
      <c r="AA21" s="1352">
        <v>2024</v>
      </c>
      <c r="AB21" s="1366">
        <v>2022</v>
      </c>
      <c r="AC21" s="1367"/>
      <c r="AD21" s="1358"/>
      <c r="AE21" s="1368" t="s">
        <v>4568</v>
      </c>
      <c r="AF21" s="1357" t="s">
        <v>1077</v>
      </c>
      <c r="AG21" s="1357" t="s">
        <v>1078</v>
      </c>
      <c r="AH21" s="1358" t="s">
        <v>1079</v>
      </c>
      <c r="AI21" s="1368"/>
      <c r="AJ21" s="1358"/>
      <c r="AK21" s="1369"/>
      <c r="AL21" s="1364"/>
      <c r="AM21" s="1364"/>
      <c r="AN21" s="1370"/>
      <c r="AO21" s="1371"/>
      <c r="AP21" s="1372"/>
      <c r="AQ21" s="1365"/>
      <c r="AR21" s="1373"/>
      <c r="AS21" s="1365"/>
      <c r="AT21" s="1373"/>
      <c r="AU21" s="1374"/>
      <c r="AV21" s="1371"/>
      <c r="AW21" s="1375"/>
      <c r="AX21" s="1372"/>
      <c r="AY21" s="1365"/>
      <c r="AZ21" s="1373"/>
      <c r="BA21" s="1365"/>
      <c r="BB21" s="1373"/>
      <c r="BC21" s="1374"/>
      <c r="BD21" s="1371"/>
      <c r="BE21" s="1375"/>
      <c r="BF21" s="1372"/>
      <c r="BG21" s="1365"/>
      <c r="BH21" s="1373"/>
      <c r="BI21" s="1365"/>
      <c r="BJ21" s="1373"/>
      <c r="BK21" s="1374"/>
      <c r="BL21" s="1371"/>
      <c r="BM21" s="1375"/>
      <c r="BN21" s="1372"/>
      <c r="BO21" s="1365"/>
      <c r="BP21" s="1373"/>
      <c r="BQ21" s="1365"/>
      <c r="BR21" s="1373"/>
      <c r="BS21" s="1374"/>
      <c r="BT21" s="1371"/>
      <c r="BU21" s="1375"/>
      <c r="BV21" s="1376"/>
      <c r="BW21" s="1377"/>
      <c r="BX21" s="1378"/>
      <c r="BY21" s="1379"/>
      <c r="BZ21" s="1380">
        <v>2021</v>
      </c>
      <c r="CA21" s="1364">
        <v>1208</v>
      </c>
      <c r="CB21" s="1364">
        <v>1208</v>
      </c>
      <c r="CC21" s="1370">
        <v>0.28000000000000003</v>
      </c>
      <c r="CD21" s="1371" t="s">
        <v>1080</v>
      </c>
      <c r="CE21" s="1372">
        <v>2024</v>
      </c>
      <c r="CF21" s="1365">
        <v>1570</v>
      </c>
      <c r="CG21" s="1373">
        <v>-29.97</v>
      </c>
      <c r="CH21" s="1365">
        <v>1570</v>
      </c>
      <c r="CI21" s="1373">
        <v>-29.97</v>
      </c>
      <c r="CJ21" s="1374">
        <v>0.27</v>
      </c>
      <c r="CK21" s="1371" t="s">
        <v>1080</v>
      </c>
      <c r="CL21" s="1375">
        <v>3.57</v>
      </c>
      <c r="CM21" s="1372">
        <v>2022</v>
      </c>
      <c r="CN21" s="1365">
        <v>1299.4940800000002</v>
      </c>
      <c r="CO21" s="1373">
        <v>-7.58</v>
      </c>
      <c r="CP21" s="1365">
        <v>1299.4940800000002</v>
      </c>
      <c r="CQ21" s="1373">
        <v>-7.58</v>
      </c>
      <c r="CR21" s="1374">
        <v>0.25106596389772851</v>
      </c>
      <c r="CS21" s="1371" t="s">
        <v>1080</v>
      </c>
      <c r="CT21" s="1375">
        <v>10.33</v>
      </c>
      <c r="CU21" s="1372">
        <v>2023</v>
      </c>
      <c r="CV21" s="1365"/>
      <c r="CW21" s="1373"/>
      <c r="CX21" s="1365"/>
      <c r="CY21" s="1373"/>
      <c r="CZ21" s="1374"/>
      <c r="DA21" s="1371"/>
      <c r="DB21" s="1375"/>
      <c r="DC21" s="1372">
        <v>2024</v>
      </c>
      <c r="DD21" s="1365"/>
      <c r="DE21" s="1373"/>
      <c r="DF21" s="1365"/>
      <c r="DG21" s="1373"/>
      <c r="DH21" s="1374"/>
      <c r="DI21" s="1371"/>
      <c r="DJ21" s="1375"/>
      <c r="DK21" s="1376" t="s">
        <v>1023</v>
      </c>
      <c r="DL21" s="1377" t="s">
        <v>1072</v>
      </c>
      <c r="DM21" s="1378" t="s">
        <v>1007</v>
      </c>
      <c r="DN21" s="1379" t="s">
        <v>4390</v>
      </c>
      <c r="DO21" s="1356"/>
      <c r="DP21" s="1381"/>
      <c r="DQ21" s="1358"/>
      <c r="DR21" s="1356"/>
      <c r="DS21" s="1381"/>
      <c r="DT21" s="1358"/>
      <c r="DU21" s="1356"/>
      <c r="DV21" s="1381"/>
      <c r="DW21" s="1358"/>
      <c r="DX21" s="1356"/>
      <c r="DY21" s="1381"/>
      <c r="DZ21" s="1358"/>
      <c r="EA21" s="1356"/>
      <c r="EB21" s="1381"/>
      <c r="EC21" s="1358"/>
      <c r="ED21" s="1382"/>
      <c r="EE21" s="1383"/>
      <c r="EF21" s="1384"/>
      <c r="EG21" s="1357"/>
      <c r="EH21" s="1364"/>
      <c r="EI21" s="1352"/>
      <c r="EJ21" s="1356"/>
      <c r="EK21" s="1384"/>
      <c r="EL21" s="1357"/>
      <c r="EM21" s="1364"/>
      <c r="EN21" s="1352"/>
      <c r="EO21" s="1356"/>
      <c r="EP21" s="1384"/>
      <c r="EQ21" s="1357"/>
      <c r="ER21" s="1364"/>
      <c r="ES21" s="1352"/>
      <c r="ET21" s="1356"/>
      <c r="EU21" s="1384"/>
      <c r="EV21" s="1357"/>
      <c r="EW21" s="1364"/>
      <c r="EX21" s="1352"/>
      <c r="EY21" s="1356"/>
      <c r="EZ21" s="1384"/>
      <c r="FA21" s="1357"/>
      <c r="FB21" s="1364"/>
      <c r="FC21" s="1352"/>
      <c r="FD21" s="1385">
        <v>0</v>
      </c>
      <c r="FE21" s="1386">
        <v>0</v>
      </c>
      <c r="FF21" s="1387">
        <v>0</v>
      </c>
      <c r="FG21" s="1386">
        <v>0</v>
      </c>
      <c r="FH21" s="1387">
        <v>0</v>
      </c>
      <c r="FI21" s="1386">
        <v>0</v>
      </c>
      <c r="FJ21" s="1387">
        <v>0</v>
      </c>
      <c r="FK21" s="1386">
        <v>0</v>
      </c>
      <c r="FL21" s="1388"/>
      <c r="FM21" s="1389"/>
      <c r="FN21" s="1352"/>
      <c r="FO21" s="1390"/>
      <c r="FP21" s="1391"/>
      <c r="FQ21" s="1352"/>
      <c r="FR21" s="1390"/>
      <c r="FS21" s="1391"/>
      <c r="FT21" s="1352"/>
      <c r="FU21" s="1390"/>
      <c r="FV21" s="1391"/>
      <c r="FW21" s="1352"/>
      <c r="FX21" s="1390"/>
      <c r="FY21" s="1391"/>
      <c r="FZ21" s="1352"/>
      <c r="GA21" s="1390"/>
      <c r="GB21" s="1391"/>
      <c r="GC21" s="1352"/>
      <c r="GD21" s="1390"/>
      <c r="GE21" s="1391"/>
      <c r="GF21" s="1352"/>
      <c r="GG21" s="1390"/>
      <c r="GH21" s="1391"/>
      <c r="GI21" s="1352"/>
      <c r="GJ21" s="1390"/>
      <c r="GK21" s="1391"/>
      <c r="GL21" s="1352"/>
      <c r="GM21" s="1390"/>
      <c r="GN21" s="1391"/>
      <c r="GO21" s="1352"/>
      <c r="GP21" s="1390"/>
      <c r="GQ21" s="1391"/>
      <c r="GR21" s="1352"/>
      <c r="GS21" s="1390"/>
      <c r="GT21" s="1391"/>
      <c r="GU21" s="1352"/>
      <c r="GV21" s="1390"/>
      <c r="GW21" s="1391"/>
      <c r="GX21" s="1352"/>
      <c r="GY21" s="1388" t="s">
        <v>1008</v>
      </c>
      <c r="GZ21" s="1389" t="s">
        <v>1012</v>
      </c>
      <c r="HA21" s="1352"/>
      <c r="HB21" s="1390" t="s">
        <v>1008</v>
      </c>
      <c r="HC21" s="1391" t="s">
        <v>1012</v>
      </c>
      <c r="HD21" s="1352"/>
      <c r="HE21" s="1390" t="s">
        <v>1010</v>
      </c>
      <c r="HF21" s="1391" t="s">
        <v>1012</v>
      </c>
      <c r="HG21" s="1352"/>
      <c r="HH21" s="1390" t="s">
        <v>1010</v>
      </c>
      <c r="HI21" s="1391" t="s">
        <v>1012</v>
      </c>
      <c r="HJ21" s="1352"/>
      <c r="HK21" s="1390" t="s">
        <v>1010</v>
      </c>
      <c r="HL21" s="1391" t="s">
        <v>1012</v>
      </c>
      <c r="HM21" s="1352"/>
      <c r="HN21" s="1392"/>
      <c r="HO21" s="1393"/>
      <c r="HP21" s="1394"/>
      <c r="HQ21" s="1395"/>
      <c r="HR21" s="1357"/>
      <c r="HS21" s="1357"/>
      <c r="HT21" s="1357"/>
      <c r="HU21" s="1396"/>
      <c r="HV21" s="1397"/>
      <c r="HW21" s="1398"/>
      <c r="HX21" s="1398"/>
      <c r="HY21" s="1398"/>
      <c r="HZ21" s="1398"/>
      <c r="IA21" s="1398"/>
      <c r="IB21" s="1398"/>
      <c r="IC21" s="1398"/>
      <c r="ID21" s="1399"/>
      <c r="IE21" s="1400"/>
      <c r="IF21" s="227" t="str">
        <f>_xlfn.IFNA(VLOOKUP(報告書!$B21&amp;"-"&amp;報告書!IF$12,自主項目!$G$13:$G$500,1,FALSE),"")</f>
        <v/>
      </c>
      <c r="IG21" s="227" t="str">
        <f>_xlfn.IFNA(VLOOKUP(報告書!$B21&amp;"-"&amp;報告書!IG$12,自主項目!$G$13:$G$500,1,FALSE),"")</f>
        <v/>
      </c>
      <c r="IH21" s="227" t="str">
        <f>_xlfn.IFNA(VLOOKUP(報告書!$B21&amp;"-"&amp;報告書!IH$12,自主項目!$G$13:$G$500,1,FALSE),"")</f>
        <v/>
      </c>
      <c r="II21" s="227" t="str">
        <f>_xlfn.IFNA(VLOOKUP(報告書!$B21&amp;"-"&amp;報告書!II$12,自主項目!$G$13:$G$500,1,FALSE),"")</f>
        <v/>
      </c>
      <c r="IJ21" s="227" t="str">
        <f>_xlfn.IFNA(VLOOKUP(報告書!$B21&amp;"-"&amp;報告書!IJ$12,自主項目!$G$13:$G$500,1,FALSE),"")</f>
        <v/>
      </c>
      <c r="IK21" s="227" t="str">
        <f>_xlfn.IFNA(VLOOKUP(報告書!$B21&amp;"-"&amp;報告書!IK$12,自主項目!$G$13:$G$500,1,FALSE),"")</f>
        <v/>
      </c>
      <c r="IL21" s="227" t="str">
        <f>_xlfn.IFNA(VLOOKUP(報告書!$B21&amp;"-"&amp;報告書!IL$12,自主項目!$G$13:$G$500,1,FALSE),"")</f>
        <v/>
      </c>
      <c r="IM21" s="227" t="str">
        <f>_xlfn.IFNA(VLOOKUP(報告書!$B21&amp;"-"&amp;報告書!IM$12,自主項目!$G$13:$G$500,1,FALSE),"")</f>
        <v/>
      </c>
      <c r="IN21" s="227" t="str">
        <f>_xlfn.IFNA(VLOOKUP(報告書!$B21&amp;"-"&amp;報告書!IN$12,自主項目!$G$13:$G$500,1,FALSE),"")</f>
        <v/>
      </c>
      <c r="IO21" s="227" t="str">
        <f>_xlfn.IFNA(VLOOKUP(報告書!$B21&amp;"-"&amp;報告書!IO$12,自主項目!$G$13:$G$500,1,FALSE),"")</f>
        <v/>
      </c>
      <c r="IP21" s="227" t="str">
        <f>_xlfn.IFNA(VLOOKUP(報告書!$B21&amp;"-"&amp;報告書!IP$12,自主項目!$G$13:$G$500,1,FALSE),"")</f>
        <v/>
      </c>
      <c r="IQ21" s="227" t="str">
        <f>_xlfn.IFNA(VLOOKUP(報告書!$B21&amp;"-"&amp;報告書!IQ$12,自主項目!$G$13:$G$500,1,FALSE),"")</f>
        <v/>
      </c>
      <c r="IR21" s="227" t="str">
        <f>_xlfn.IFNA(VLOOKUP(報告書!$B21&amp;"-"&amp;報告書!IR$12,自主項目!$G$13:$G$500,1,FALSE),"")</f>
        <v/>
      </c>
      <c r="IS21" s="227" t="str">
        <f>_xlfn.IFNA(VLOOKUP(報告書!$B21&amp;"-"&amp;報告書!IS$12,自主項目!$G$13:$G$500,1,FALSE),"")</f>
        <v/>
      </c>
      <c r="IT21" s="755"/>
      <c r="IU21" s="755"/>
      <c r="IV21" s="376" t="s">
        <v>179</v>
      </c>
      <c r="IW21" s="377" t="s">
        <v>179</v>
      </c>
      <c r="IX21" s="378" t="s">
        <v>179</v>
      </c>
      <c r="IY21" s="379" t="s">
        <v>179</v>
      </c>
      <c r="IZ21" s="379" t="s">
        <v>179</v>
      </c>
      <c r="JA21" s="380" t="s">
        <v>179</v>
      </c>
      <c r="JB21" s="381" t="s">
        <v>179</v>
      </c>
      <c r="JC21" s="379" t="s">
        <v>179</v>
      </c>
      <c r="JD21" s="379" t="s">
        <v>179</v>
      </c>
      <c r="JE21" s="382" t="s">
        <v>179</v>
      </c>
      <c r="JF21" s="383" t="s">
        <v>179</v>
      </c>
      <c r="JG21" s="384" t="s">
        <v>179</v>
      </c>
      <c r="JH21" s="376">
        <v>1208</v>
      </c>
      <c r="JI21" s="377">
        <v>1208</v>
      </c>
      <c r="JJ21" s="378">
        <v>0.28000000000000003</v>
      </c>
      <c r="JK21" s="379">
        <v>35.08</v>
      </c>
      <c r="JL21" s="379">
        <v>35.08</v>
      </c>
      <c r="JM21" s="380">
        <v>0</v>
      </c>
      <c r="JN21" s="381">
        <v>11.693333333333333</v>
      </c>
      <c r="JO21" s="379">
        <v>11.693333333333333</v>
      </c>
      <c r="JP21" s="379">
        <v>0</v>
      </c>
      <c r="JQ21" s="382">
        <v>28</v>
      </c>
      <c r="JR21" s="383">
        <v>28</v>
      </c>
      <c r="JS21" s="384">
        <v>59</v>
      </c>
      <c r="JU21" s="634" t="s">
        <v>1073</v>
      </c>
      <c r="JV21" s="636" t="s">
        <v>1074</v>
      </c>
      <c r="JW21" s="635">
        <v>2019</v>
      </c>
      <c r="JX21" s="635" t="s">
        <v>1058</v>
      </c>
      <c r="JY21" s="386" t="s">
        <v>179</v>
      </c>
      <c r="JZ21" s="387" t="s">
        <v>179</v>
      </c>
      <c r="KA21" s="422" t="s">
        <v>179</v>
      </c>
      <c r="KB21" s="637" t="s">
        <v>179</v>
      </c>
      <c r="KC21" s="638" t="s">
        <v>179</v>
      </c>
      <c r="KD21" s="639" t="s">
        <v>179</v>
      </c>
      <c r="KE21" s="640" t="s">
        <v>179</v>
      </c>
      <c r="KF21" s="641" t="s">
        <v>179</v>
      </c>
      <c r="KG21" s="642" t="s">
        <v>179</v>
      </c>
      <c r="KH21" s="639" t="s">
        <v>179</v>
      </c>
      <c r="KI21" s="643" t="s">
        <v>179</v>
      </c>
      <c r="KJ21" s="641" t="s">
        <v>179</v>
      </c>
      <c r="KK21" s="642" t="s">
        <v>179</v>
      </c>
      <c r="KL21" s="639" t="s">
        <v>179</v>
      </c>
      <c r="KM21" s="643" t="s">
        <v>179</v>
      </c>
      <c r="KN21" s="644" t="s">
        <v>179</v>
      </c>
      <c r="KO21" s="645" t="s">
        <v>1028</v>
      </c>
      <c r="KP21" s="646">
        <v>0</v>
      </c>
      <c r="KQ21" s="646">
        <v>35.08</v>
      </c>
      <c r="KR21" s="646">
        <v>22.383333333333336</v>
      </c>
      <c r="KS21" s="647" t="s">
        <v>1028</v>
      </c>
      <c r="KT21" s="646">
        <v>0</v>
      </c>
      <c r="KU21" s="646">
        <v>11.693333333333333</v>
      </c>
      <c r="KV21" s="648">
        <v>16.035</v>
      </c>
      <c r="KW21" s="639" t="s">
        <v>1015</v>
      </c>
      <c r="KX21" s="643">
        <v>8</v>
      </c>
      <c r="KY21" s="644">
        <v>0</v>
      </c>
      <c r="KZ21" s="434" t="s">
        <v>1015</v>
      </c>
      <c r="LA21" s="434" t="s">
        <v>1015</v>
      </c>
      <c r="LB21" s="435" t="s">
        <v>179</v>
      </c>
      <c r="LC21" s="436" t="s">
        <v>179</v>
      </c>
      <c r="LD21" s="437" t="s">
        <v>179</v>
      </c>
      <c r="LE21" s="438" t="s">
        <v>179</v>
      </c>
      <c r="LF21" s="439" t="s">
        <v>179</v>
      </c>
      <c r="LG21" s="440" t="s">
        <v>179</v>
      </c>
      <c r="LH21" s="437" t="s">
        <v>179</v>
      </c>
      <c r="LI21" s="438" t="s">
        <v>179</v>
      </c>
      <c r="LJ21" s="649"/>
      <c r="LK21" s="650"/>
    </row>
    <row r="22" spans="2:323" ht="15" customHeight="1" x14ac:dyDescent="0.15">
      <c r="B22" s="1349" t="s">
        <v>1081</v>
      </c>
      <c r="C22" s="1350" t="s">
        <v>1082</v>
      </c>
      <c r="D22" s="1351">
        <v>2022</v>
      </c>
      <c r="E22" s="1352" t="s">
        <v>1018</v>
      </c>
      <c r="F22" s="1353">
        <v>1006013</v>
      </c>
      <c r="G22" s="1354" t="s">
        <v>1082</v>
      </c>
      <c r="H22" s="1355">
        <v>45133</v>
      </c>
      <c r="I22" s="1356" t="s">
        <v>1083</v>
      </c>
      <c r="J22" s="1357" t="s">
        <v>1082</v>
      </c>
      <c r="K22" s="1358" t="s">
        <v>1084</v>
      </c>
      <c r="L22" s="1350" t="s">
        <v>1082</v>
      </c>
      <c r="M22" s="1357" t="s">
        <v>1084</v>
      </c>
      <c r="N22" s="1358" t="s">
        <v>1085</v>
      </c>
      <c r="O22" s="1356" t="s">
        <v>8</v>
      </c>
      <c r="P22" s="1358" t="s">
        <v>9</v>
      </c>
      <c r="Q22" s="1359" t="s">
        <v>1018</v>
      </c>
      <c r="R22" s="1360"/>
      <c r="S22" s="1360"/>
      <c r="T22" s="1361"/>
      <c r="U22" s="1362"/>
      <c r="V22" s="1363">
        <v>3564.2183999999997</v>
      </c>
      <c r="W22" s="1364">
        <v>5</v>
      </c>
      <c r="X22" s="1364">
        <v>2</v>
      </c>
      <c r="Y22" s="1365"/>
      <c r="Z22" s="1351">
        <v>2022</v>
      </c>
      <c r="AA22" s="1352">
        <v>2024</v>
      </c>
      <c r="AB22" s="1366">
        <v>2022</v>
      </c>
      <c r="AC22" s="1367"/>
      <c r="AD22" s="1358"/>
      <c r="AE22" s="1368" t="s">
        <v>4568</v>
      </c>
      <c r="AF22" s="1357" t="s">
        <v>1086</v>
      </c>
      <c r="AG22" s="1357" t="s">
        <v>1087</v>
      </c>
      <c r="AH22" s="1358" t="s">
        <v>1036</v>
      </c>
      <c r="AI22" s="1368"/>
      <c r="AJ22" s="1358"/>
      <c r="AK22" s="1369">
        <v>2021</v>
      </c>
      <c r="AL22" s="1364">
        <v>7421</v>
      </c>
      <c r="AM22" s="1364">
        <v>7405</v>
      </c>
      <c r="AN22" s="1370"/>
      <c r="AO22" s="1371"/>
      <c r="AP22" s="1372">
        <v>2024</v>
      </c>
      <c r="AQ22" s="1365">
        <v>7310</v>
      </c>
      <c r="AR22" s="1373">
        <v>1.49</v>
      </c>
      <c r="AS22" s="1365">
        <v>7294</v>
      </c>
      <c r="AT22" s="1373">
        <v>1.49</v>
      </c>
      <c r="AU22" s="1374"/>
      <c r="AV22" s="1371"/>
      <c r="AW22" s="1375"/>
      <c r="AX22" s="1372">
        <v>2022</v>
      </c>
      <c r="AY22" s="1365">
        <v>6945</v>
      </c>
      <c r="AZ22" s="1373">
        <v>6.41</v>
      </c>
      <c r="BA22" s="1365">
        <v>5350</v>
      </c>
      <c r="BB22" s="1373">
        <v>27.75</v>
      </c>
      <c r="BC22" s="1374"/>
      <c r="BD22" s="1371"/>
      <c r="BE22" s="1375"/>
      <c r="BF22" s="1372">
        <v>2023</v>
      </c>
      <c r="BG22" s="1365"/>
      <c r="BH22" s="1373"/>
      <c r="BI22" s="1365"/>
      <c r="BJ22" s="1373"/>
      <c r="BK22" s="1374"/>
      <c r="BL22" s="1371"/>
      <c r="BM22" s="1375"/>
      <c r="BN22" s="1372">
        <v>2024</v>
      </c>
      <c r="BO22" s="1365"/>
      <c r="BP22" s="1373"/>
      <c r="BQ22" s="1365"/>
      <c r="BR22" s="1373"/>
      <c r="BS22" s="1374"/>
      <c r="BT22" s="1371"/>
      <c r="BU22" s="1375"/>
      <c r="BV22" s="1376" t="s">
        <v>1023</v>
      </c>
      <c r="BW22" s="1377" t="s">
        <v>1072</v>
      </c>
      <c r="BX22" s="1378" t="s">
        <v>1024</v>
      </c>
      <c r="BY22" s="1379" t="s">
        <v>4391</v>
      </c>
      <c r="BZ22" s="1380"/>
      <c r="CA22" s="1364"/>
      <c r="CB22" s="1364"/>
      <c r="CC22" s="1370"/>
      <c r="CD22" s="1371"/>
      <c r="CE22" s="1372"/>
      <c r="CF22" s="1365"/>
      <c r="CG22" s="1373"/>
      <c r="CH22" s="1365"/>
      <c r="CI22" s="1373"/>
      <c r="CJ22" s="1374"/>
      <c r="CK22" s="1371"/>
      <c r="CL22" s="1375"/>
      <c r="CM22" s="1372"/>
      <c r="CN22" s="1365"/>
      <c r="CO22" s="1373"/>
      <c r="CP22" s="1365"/>
      <c r="CQ22" s="1373"/>
      <c r="CR22" s="1374"/>
      <c r="CS22" s="1371"/>
      <c r="CT22" s="1375"/>
      <c r="CU22" s="1372"/>
      <c r="CV22" s="1365"/>
      <c r="CW22" s="1373"/>
      <c r="CX22" s="1365"/>
      <c r="CY22" s="1373"/>
      <c r="CZ22" s="1374"/>
      <c r="DA22" s="1371"/>
      <c r="DB22" s="1375"/>
      <c r="DC22" s="1372"/>
      <c r="DD22" s="1365"/>
      <c r="DE22" s="1373"/>
      <c r="DF22" s="1365"/>
      <c r="DG22" s="1373"/>
      <c r="DH22" s="1374"/>
      <c r="DI22" s="1371"/>
      <c r="DJ22" s="1375"/>
      <c r="DK22" s="1376"/>
      <c r="DL22" s="1377"/>
      <c r="DM22" s="1378"/>
      <c r="DN22" s="1379"/>
      <c r="DO22" s="1356"/>
      <c r="DP22" s="1381"/>
      <c r="DQ22" s="1358"/>
      <c r="DR22" s="1356"/>
      <c r="DS22" s="1381"/>
      <c r="DT22" s="1358"/>
      <c r="DU22" s="1356"/>
      <c r="DV22" s="1381"/>
      <c r="DW22" s="1358"/>
      <c r="DX22" s="1356"/>
      <c r="DY22" s="1381"/>
      <c r="DZ22" s="1358"/>
      <c r="EA22" s="1356"/>
      <c r="EB22" s="1381"/>
      <c r="EC22" s="1358"/>
      <c r="ED22" s="1382"/>
      <c r="EE22" s="1383"/>
      <c r="EF22" s="1384"/>
      <c r="EG22" s="1357"/>
      <c r="EH22" s="1364"/>
      <c r="EI22" s="1352"/>
      <c r="EJ22" s="1356"/>
      <c r="EK22" s="1384"/>
      <c r="EL22" s="1357"/>
      <c r="EM22" s="1364"/>
      <c r="EN22" s="1352"/>
      <c r="EO22" s="1356"/>
      <c r="EP22" s="1384"/>
      <c r="EQ22" s="1357"/>
      <c r="ER22" s="1364"/>
      <c r="ES22" s="1352"/>
      <c r="ET22" s="1356"/>
      <c r="EU22" s="1384"/>
      <c r="EV22" s="1357"/>
      <c r="EW22" s="1364"/>
      <c r="EX22" s="1352"/>
      <c r="EY22" s="1356"/>
      <c r="EZ22" s="1384"/>
      <c r="FA22" s="1357"/>
      <c r="FB22" s="1364"/>
      <c r="FC22" s="1352"/>
      <c r="FD22" s="1385">
        <v>0</v>
      </c>
      <c r="FE22" s="1386">
        <v>0</v>
      </c>
      <c r="FF22" s="1387">
        <v>0</v>
      </c>
      <c r="FG22" s="1386">
        <v>0</v>
      </c>
      <c r="FH22" s="1387">
        <v>0</v>
      </c>
      <c r="FI22" s="1386">
        <v>0</v>
      </c>
      <c r="FJ22" s="1387">
        <v>0</v>
      </c>
      <c r="FK22" s="1386">
        <v>0</v>
      </c>
      <c r="FL22" s="1388" t="s">
        <v>1008</v>
      </c>
      <c r="FM22" s="1389" t="s">
        <v>1012</v>
      </c>
      <c r="FN22" s="1352"/>
      <c r="FO22" s="1390" t="s">
        <v>1010</v>
      </c>
      <c r="FP22" s="1391" t="s">
        <v>1012</v>
      </c>
      <c r="FQ22" s="1352"/>
      <c r="FR22" s="1390" t="s">
        <v>1010</v>
      </c>
      <c r="FS22" s="1391" t="s">
        <v>1012</v>
      </c>
      <c r="FT22" s="1352"/>
      <c r="FU22" s="1390" t="s">
        <v>1010</v>
      </c>
      <c r="FV22" s="1391" t="s">
        <v>1012</v>
      </c>
      <c r="FW22" s="1352"/>
      <c r="FX22" s="1390" t="s">
        <v>1010</v>
      </c>
      <c r="FY22" s="1391" t="s">
        <v>1012</v>
      </c>
      <c r="FZ22" s="1352"/>
      <c r="GA22" s="1390" t="s">
        <v>1010</v>
      </c>
      <c r="GB22" s="1391" t="s">
        <v>1012</v>
      </c>
      <c r="GC22" s="1352"/>
      <c r="GD22" s="1390" t="s">
        <v>1013</v>
      </c>
      <c r="GE22" s="1391" t="s">
        <v>1013</v>
      </c>
      <c r="GF22" s="1352"/>
      <c r="GG22" s="1390" t="s">
        <v>1010</v>
      </c>
      <c r="GH22" s="1391" t="s">
        <v>1012</v>
      </c>
      <c r="GI22" s="1352"/>
      <c r="GJ22" s="1390" t="s">
        <v>1010</v>
      </c>
      <c r="GK22" s="1391" t="s">
        <v>1012</v>
      </c>
      <c r="GL22" s="1352"/>
      <c r="GM22" s="1390" t="s">
        <v>1013</v>
      </c>
      <c r="GN22" s="1391" t="s">
        <v>1013</v>
      </c>
      <c r="GO22" s="1352"/>
      <c r="GP22" s="1390" t="s">
        <v>1013</v>
      </c>
      <c r="GQ22" s="1391" t="s">
        <v>1013</v>
      </c>
      <c r="GR22" s="1352"/>
      <c r="GS22" s="1390" t="s">
        <v>1010</v>
      </c>
      <c r="GT22" s="1391" t="s">
        <v>1012</v>
      </c>
      <c r="GU22" s="1352"/>
      <c r="GV22" s="1390" t="s">
        <v>1010</v>
      </c>
      <c r="GW22" s="1391" t="s">
        <v>1012</v>
      </c>
      <c r="GX22" s="1352"/>
      <c r="GY22" s="1388"/>
      <c r="GZ22" s="1389"/>
      <c r="HA22" s="1352"/>
      <c r="HB22" s="1390"/>
      <c r="HC22" s="1391"/>
      <c r="HD22" s="1352"/>
      <c r="HE22" s="1390"/>
      <c r="HF22" s="1391"/>
      <c r="HG22" s="1352"/>
      <c r="HH22" s="1390"/>
      <c r="HI22" s="1391"/>
      <c r="HJ22" s="1352"/>
      <c r="HK22" s="1390"/>
      <c r="HL22" s="1391"/>
      <c r="HM22" s="1352"/>
      <c r="HN22" s="1392"/>
      <c r="HO22" s="1393"/>
      <c r="HP22" s="1394"/>
      <c r="HQ22" s="1395"/>
      <c r="HR22" s="1357"/>
      <c r="HS22" s="1357"/>
      <c r="HT22" s="1357"/>
      <c r="HU22" s="1396"/>
      <c r="HV22" s="1397"/>
      <c r="HW22" s="1398" t="s">
        <v>4568</v>
      </c>
      <c r="HX22" s="1398"/>
      <c r="HY22" s="1398"/>
      <c r="HZ22" s="1398"/>
      <c r="IA22" s="1398"/>
      <c r="IB22" s="1398"/>
      <c r="IC22" s="1398"/>
      <c r="ID22" s="1399" t="s">
        <v>4392</v>
      </c>
      <c r="IE22" s="1400"/>
      <c r="IF22" s="227" t="str">
        <f>_xlfn.IFNA(VLOOKUP(報告書!$B22&amp;"-"&amp;報告書!IF$12,自主項目!$G$13:$G$500,1,FALSE),"")</f>
        <v/>
      </c>
      <c r="IG22" s="227" t="str">
        <f>_xlfn.IFNA(VLOOKUP(報告書!$B22&amp;"-"&amp;報告書!IG$12,自主項目!$G$13:$G$500,1,FALSE),"")</f>
        <v/>
      </c>
      <c r="IH22" s="227" t="str">
        <f>_xlfn.IFNA(VLOOKUP(報告書!$B22&amp;"-"&amp;報告書!IH$12,自主項目!$G$13:$G$500,1,FALSE),"")</f>
        <v/>
      </c>
      <c r="II22" s="227" t="str">
        <f>_xlfn.IFNA(VLOOKUP(報告書!$B22&amp;"-"&amp;報告書!II$12,自主項目!$G$13:$G$500,1,FALSE),"")</f>
        <v/>
      </c>
      <c r="IJ22" s="227" t="str">
        <f>_xlfn.IFNA(VLOOKUP(報告書!$B22&amp;"-"&amp;報告書!IJ$12,自主項目!$G$13:$G$500,1,FALSE),"")</f>
        <v/>
      </c>
      <c r="IK22" s="227" t="str">
        <f>_xlfn.IFNA(VLOOKUP(報告書!$B22&amp;"-"&amp;報告書!IK$12,自主項目!$G$13:$G$500,1,FALSE),"")</f>
        <v/>
      </c>
      <c r="IL22" s="227" t="str">
        <f>_xlfn.IFNA(VLOOKUP(報告書!$B22&amp;"-"&amp;報告書!IL$12,自主項目!$G$13:$G$500,1,FALSE),"")</f>
        <v/>
      </c>
      <c r="IM22" s="227" t="str">
        <f>_xlfn.IFNA(VLOOKUP(報告書!$B22&amp;"-"&amp;報告書!IM$12,自主項目!$G$13:$G$500,1,FALSE),"")</f>
        <v/>
      </c>
      <c r="IN22" s="227" t="str">
        <f>_xlfn.IFNA(VLOOKUP(報告書!$B22&amp;"-"&amp;報告書!IN$12,自主項目!$G$13:$G$500,1,FALSE),"")</f>
        <v/>
      </c>
      <c r="IO22" s="227" t="str">
        <f>_xlfn.IFNA(VLOOKUP(報告書!$B22&amp;"-"&amp;報告書!IO$12,自主項目!$G$13:$G$500,1,FALSE),"")</f>
        <v/>
      </c>
      <c r="IP22" s="227" t="str">
        <f>_xlfn.IFNA(VLOOKUP(報告書!$B22&amp;"-"&amp;報告書!IP$12,自主項目!$G$13:$G$500,1,FALSE),"")</f>
        <v/>
      </c>
      <c r="IQ22" s="227" t="str">
        <f>_xlfn.IFNA(VLOOKUP(報告書!$B22&amp;"-"&amp;報告書!IQ$12,自主項目!$G$13:$G$500,1,FALSE),"")</f>
        <v/>
      </c>
      <c r="IR22" s="227" t="str">
        <f>_xlfn.IFNA(VLOOKUP(報告書!$B22&amp;"-"&amp;報告書!IR$12,自主項目!$G$13:$G$500,1,FALSE),"")</f>
        <v/>
      </c>
      <c r="IS22" s="227" t="str">
        <f>_xlfn.IFNA(VLOOKUP(報告書!$B22&amp;"-"&amp;報告書!IS$12,自主項目!$G$13:$G$500,1,FALSE),"")</f>
        <v/>
      </c>
      <c r="IT22" s="755"/>
      <c r="IU22" s="755"/>
      <c r="IV22" s="376">
        <v>7421</v>
      </c>
      <c r="IW22" s="377">
        <v>7405</v>
      </c>
      <c r="IX22" s="378" t="s">
        <v>179</v>
      </c>
      <c r="IY22" s="379">
        <v>0.16</v>
      </c>
      <c r="IZ22" s="379">
        <v>-0.3</v>
      </c>
      <c r="JA22" s="380" t="s">
        <v>179</v>
      </c>
      <c r="JB22" s="381">
        <v>5.3333333333333337E-2</v>
      </c>
      <c r="JC22" s="379">
        <v>-9.9999999999999992E-2</v>
      </c>
      <c r="JD22" s="379" t="s">
        <v>179</v>
      </c>
      <c r="JE22" s="382">
        <v>81</v>
      </c>
      <c r="JF22" s="383">
        <v>81</v>
      </c>
      <c r="JG22" s="384" t="s">
        <v>179</v>
      </c>
      <c r="JH22" s="376" t="s">
        <v>179</v>
      </c>
      <c r="JI22" s="377" t="s">
        <v>179</v>
      </c>
      <c r="JJ22" s="378" t="s">
        <v>179</v>
      </c>
      <c r="JK22" s="379" t="s">
        <v>179</v>
      </c>
      <c r="JL22" s="379" t="s">
        <v>179</v>
      </c>
      <c r="JM22" s="380" t="s">
        <v>179</v>
      </c>
      <c r="JN22" s="381" t="s">
        <v>179</v>
      </c>
      <c r="JO22" s="379" t="s">
        <v>179</v>
      </c>
      <c r="JP22" s="379" t="s">
        <v>179</v>
      </c>
      <c r="JQ22" s="382" t="s">
        <v>179</v>
      </c>
      <c r="JR22" s="383" t="s">
        <v>179</v>
      </c>
      <c r="JS22" s="384" t="s">
        <v>179</v>
      </c>
      <c r="JU22" s="634" t="s">
        <v>1081</v>
      </c>
      <c r="JV22" s="636" t="s">
        <v>1082</v>
      </c>
      <c r="JW22" s="635">
        <v>2019</v>
      </c>
      <c r="JX22" s="635" t="s">
        <v>1018</v>
      </c>
      <c r="JY22" s="386" t="s">
        <v>179</v>
      </c>
      <c r="JZ22" s="387" t="s">
        <v>179</v>
      </c>
      <c r="KA22" s="422" t="s">
        <v>179</v>
      </c>
      <c r="KB22" s="637" t="s">
        <v>179</v>
      </c>
      <c r="KC22" s="638" t="s">
        <v>179</v>
      </c>
      <c r="KD22" s="639" t="s">
        <v>1029</v>
      </c>
      <c r="KE22" s="640">
        <v>1.5</v>
      </c>
      <c r="KF22" s="641">
        <v>0.16</v>
      </c>
      <c r="KG22" s="642">
        <v>2.3800000000000003</v>
      </c>
      <c r="KH22" s="639" t="s">
        <v>1029</v>
      </c>
      <c r="KI22" s="643">
        <v>1.5</v>
      </c>
      <c r="KJ22" s="641">
        <v>-9.9999999999999992E-2</v>
      </c>
      <c r="KK22" s="642">
        <v>2.6999999999999997</v>
      </c>
      <c r="KL22" s="639" t="s">
        <v>179</v>
      </c>
      <c r="KM22" s="643">
        <v>1.5</v>
      </c>
      <c r="KN22" s="644" t="s">
        <v>179</v>
      </c>
      <c r="KO22" s="645" t="s">
        <v>179</v>
      </c>
      <c r="KP22" s="646" t="s">
        <v>179</v>
      </c>
      <c r="KQ22" s="646" t="s">
        <v>179</v>
      </c>
      <c r="KR22" s="646" t="s">
        <v>179</v>
      </c>
      <c r="KS22" s="647" t="s">
        <v>179</v>
      </c>
      <c r="KT22" s="646" t="s">
        <v>179</v>
      </c>
      <c r="KU22" s="646" t="s">
        <v>179</v>
      </c>
      <c r="KV22" s="648" t="s">
        <v>179</v>
      </c>
      <c r="KW22" s="639" t="s">
        <v>179</v>
      </c>
      <c r="KX22" s="643" t="s">
        <v>179</v>
      </c>
      <c r="KY22" s="644" t="s">
        <v>179</v>
      </c>
      <c r="KZ22" s="434" t="s">
        <v>1015</v>
      </c>
      <c r="LA22" s="434" t="s">
        <v>1015</v>
      </c>
      <c r="LB22" s="435" t="s">
        <v>1029</v>
      </c>
      <c r="LC22" s="436">
        <v>20</v>
      </c>
      <c r="LD22" s="437">
        <v>0</v>
      </c>
      <c r="LE22" s="438">
        <v>20</v>
      </c>
      <c r="LF22" s="439" t="s">
        <v>1015</v>
      </c>
      <c r="LG22" s="440">
        <v>17</v>
      </c>
      <c r="LH22" s="437">
        <v>0</v>
      </c>
      <c r="LI22" s="438">
        <v>20</v>
      </c>
      <c r="LJ22" s="649"/>
      <c r="LK22" s="650"/>
    </row>
    <row r="23" spans="2:323" ht="15" customHeight="1" x14ac:dyDescent="0.15">
      <c r="B23" s="1349" t="s">
        <v>1088</v>
      </c>
      <c r="C23" s="1350" t="s">
        <v>1089</v>
      </c>
      <c r="D23" s="1351">
        <v>2022</v>
      </c>
      <c r="E23" s="1352" t="s">
        <v>4393</v>
      </c>
      <c r="F23" s="1353">
        <v>3052014</v>
      </c>
      <c r="G23" s="1354" t="s">
        <v>1089</v>
      </c>
      <c r="H23" s="1355">
        <v>45138</v>
      </c>
      <c r="I23" s="1356" t="s">
        <v>1090</v>
      </c>
      <c r="J23" s="1357" t="s">
        <v>1089</v>
      </c>
      <c r="K23" s="1358" t="s">
        <v>1091</v>
      </c>
      <c r="L23" s="1350" t="s">
        <v>1089</v>
      </c>
      <c r="M23" s="1357" t="s">
        <v>1092</v>
      </c>
      <c r="N23" s="1358" t="s">
        <v>1090</v>
      </c>
      <c r="O23" s="1356" t="s">
        <v>57</v>
      </c>
      <c r="P23" s="1358" t="s">
        <v>60</v>
      </c>
      <c r="Q23" s="1359"/>
      <c r="R23" s="1360"/>
      <c r="S23" s="1360"/>
      <c r="T23" s="1361"/>
      <c r="U23" s="1362" t="s">
        <v>4393</v>
      </c>
      <c r="V23" s="1363"/>
      <c r="W23" s="1364"/>
      <c r="X23" s="1364"/>
      <c r="Y23" s="1365">
        <v>88</v>
      </c>
      <c r="Z23" s="1351">
        <v>2022</v>
      </c>
      <c r="AA23" s="1352">
        <v>2024</v>
      </c>
      <c r="AB23" s="1366">
        <v>2022</v>
      </c>
      <c r="AC23" s="1367"/>
      <c r="AD23" s="1358"/>
      <c r="AE23" s="1368" t="s">
        <v>4568</v>
      </c>
      <c r="AF23" s="1357" t="s">
        <v>1093</v>
      </c>
      <c r="AG23" s="1357" t="s">
        <v>1094</v>
      </c>
      <c r="AH23" s="1358" t="s">
        <v>1095</v>
      </c>
      <c r="AI23" s="1368"/>
      <c r="AJ23" s="1358"/>
      <c r="AK23" s="1369"/>
      <c r="AL23" s="1364"/>
      <c r="AM23" s="1364"/>
      <c r="AN23" s="1370"/>
      <c r="AO23" s="1371"/>
      <c r="AP23" s="1372"/>
      <c r="AQ23" s="1365"/>
      <c r="AR23" s="1373"/>
      <c r="AS23" s="1365"/>
      <c r="AT23" s="1373"/>
      <c r="AU23" s="1374"/>
      <c r="AV23" s="1371"/>
      <c r="AW23" s="1375"/>
      <c r="AX23" s="1372"/>
      <c r="AY23" s="1365"/>
      <c r="AZ23" s="1373"/>
      <c r="BA23" s="1365"/>
      <c r="BB23" s="1373"/>
      <c r="BC23" s="1374"/>
      <c r="BD23" s="1371"/>
      <c r="BE23" s="1375"/>
      <c r="BF23" s="1372"/>
      <c r="BG23" s="1365"/>
      <c r="BH23" s="1373"/>
      <c r="BI23" s="1365"/>
      <c r="BJ23" s="1373"/>
      <c r="BK23" s="1374"/>
      <c r="BL23" s="1371"/>
      <c r="BM23" s="1375"/>
      <c r="BN23" s="1372"/>
      <c r="BO23" s="1365"/>
      <c r="BP23" s="1373"/>
      <c r="BQ23" s="1365"/>
      <c r="BR23" s="1373"/>
      <c r="BS23" s="1374"/>
      <c r="BT23" s="1371"/>
      <c r="BU23" s="1375"/>
      <c r="BV23" s="1376"/>
      <c r="BW23" s="1377"/>
      <c r="BX23" s="1378"/>
      <c r="BY23" s="1379"/>
      <c r="BZ23" s="1380">
        <v>2021</v>
      </c>
      <c r="CA23" s="1364">
        <v>416</v>
      </c>
      <c r="CB23" s="1364">
        <v>416</v>
      </c>
      <c r="CC23" s="1370"/>
      <c r="CD23" s="1371"/>
      <c r="CE23" s="1372">
        <v>2024</v>
      </c>
      <c r="CF23" s="1365">
        <v>403</v>
      </c>
      <c r="CG23" s="1373">
        <v>3.12</v>
      </c>
      <c r="CH23" s="1365">
        <v>403</v>
      </c>
      <c r="CI23" s="1373">
        <v>3.12</v>
      </c>
      <c r="CJ23" s="1374"/>
      <c r="CK23" s="1371"/>
      <c r="CL23" s="1375"/>
      <c r="CM23" s="1372">
        <v>2022</v>
      </c>
      <c r="CN23" s="1365">
        <v>359.11511999999999</v>
      </c>
      <c r="CO23" s="1373">
        <v>13.67</v>
      </c>
      <c r="CP23" s="1365">
        <v>359.11511999999999</v>
      </c>
      <c r="CQ23" s="1373">
        <v>13.67</v>
      </c>
      <c r="CR23" s="1374"/>
      <c r="CS23" s="1371"/>
      <c r="CT23" s="1375"/>
      <c r="CU23" s="1372">
        <v>2023</v>
      </c>
      <c r="CV23" s="1365"/>
      <c r="CW23" s="1373"/>
      <c r="CX23" s="1365"/>
      <c r="CY23" s="1373"/>
      <c r="CZ23" s="1374"/>
      <c r="DA23" s="1371"/>
      <c r="DB23" s="1375"/>
      <c r="DC23" s="1372">
        <v>2024</v>
      </c>
      <c r="DD23" s="1365"/>
      <c r="DE23" s="1373"/>
      <c r="DF23" s="1365"/>
      <c r="DG23" s="1373"/>
      <c r="DH23" s="1374"/>
      <c r="DI23" s="1371"/>
      <c r="DJ23" s="1375"/>
      <c r="DK23" s="1376" t="s">
        <v>1023</v>
      </c>
      <c r="DL23" s="1377" t="s">
        <v>1072</v>
      </c>
      <c r="DM23" s="1378" t="s">
        <v>1024</v>
      </c>
      <c r="DN23" s="1379" t="s">
        <v>4394</v>
      </c>
      <c r="DO23" s="1356"/>
      <c r="DP23" s="1381"/>
      <c r="DQ23" s="1358"/>
      <c r="DR23" s="1356"/>
      <c r="DS23" s="1381"/>
      <c r="DT23" s="1358"/>
      <c r="DU23" s="1356"/>
      <c r="DV23" s="1381"/>
      <c r="DW23" s="1358"/>
      <c r="DX23" s="1356"/>
      <c r="DY23" s="1381"/>
      <c r="DZ23" s="1358"/>
      <c r="EA23" s="1356"/>
      <c r="EB23" s="1381"/>
      <c r="EC23" s="1358"/>
      <c r="ED23" s="1382"/>
      <c r="EE23" s="1383"/>
      <c r="EF23" s="1384"/>
      <c r="EG23" s="1357"/>
      <c r="EH23" s="1364"/>
      <c r="EI23" s="1352"/>
      <c r="EJ23" s="1356"/>
      <c r="EK23" s="1384"/>
      <c r="EL23" s="1357"/>
      <c r="EM23" s="1364"/>
      <c r="EN23" s="1352"/>
      <c r="EO23" s="1356"/>
      <c r="EP23" s="1384"/>
      <c r="EQ23" s="1357"/>
      <c r="ER23" s="1364"/>
      <c r="ES23" s="1352"/>
      <c r="ET23" s="1356"/>
      <c r="EU23" s="1384"/>
      <c r="EV23" s="1357"/>
      <c r="EW23" s="1364"/>
      <c r="EX23" s="1352"/>
      <c r="EY23" s="1356"/>
      <c r="EZ23" s="1384"/>
      <c r="FA23" s="1357"/>
      <c r="FB23" s="1364"/>
      <c r="FC23" s="1352"/>
      <c r="FD23" s="1385">
        <v>0</v>
      </c>
      <c r="FE23" s="1386">
        <v>0</v>
      </c>
      <c r="FF23" s="1387">
        <v>0</v>
      </c>
      <c r="FG23" s="1386">
        <v>0</v>
      </c>
      <c r="FH23" s="1387">
        <v>0</v>
      </c>
      <c r="FI23" s="1386">
        <v>0</v>
      </c>
      <c r="FJ23" s="1387">
        <v>0</v>
      </c>
      <c r="FK23" s="1386">
        <v>0</v>
      </c>
      <c r="FL23" s="1388"/>
      <c r="FM23" s="1389"/>
      <c r="FN23" s="1352"/>
      <c r="FO23" s="1390"/>
      <c r="FP23" s="1391"/>
      <c r="FQ23" s="1352"/>
      <c r="FR23" s="1390"/>
      <c r="FS23" s="1391"/>
      <c r="FT23" s="1352"/>
      <c r="FU23" s="1390"/>
      <c r="FV23" s="1391"/>
      <c r="FW23" s="1352"/>
      <c r="FX23" s="1390"/>
      <c r="FY23" s="1391"/>
      <c r="FZ23" s="1352"/>
      <c r="GA23" s="1390"/>
      <c r="GB23" s="1391"/>
      <c r="GC23" s="1352"/>
      <c r="GD23" s="1390"/>
      <c r="GE23" s="1391"/>
      <c r="GF23" s="1352"/>
      <c r="GG23" s="1390"/>
      <c r="GH23" s="1391"/>
      <c r="GI23" s="1352"/>
      <c r="GJ23" s="1390"/>
      <c r="GK23" s="1391"/>
      <c r="GL23" s="1352"/>
      <c r="GM23" s="1390"/>
      <c r="GN23" s="1391"/>
      <c r="GO23" s="1352"/>
      <c r="GP23" s="1390"/>
      <c r="GQ23" s="1391"/>
      <c r="GR23" s="1352"/>
      <c r="GS23" s="1390"/>
      <c r="GT23" s="1391"/>
      <c r="GU23" s="1352"/>
      <c r="GV23" s="1390"/>
      <c r="GW23" s="1391"/>
      <c r="GX23" s="1352"/>
      <c r="GY23" s="1388" t="s">
        <v>1008</v>
      </c>
      <c r="GZ23" s="1389" t="s">
        <v>1012</v>
      </c>
      <c r="HA23" s="1352"/>
      <c r="HB23" s="1390" t="s">
        <v>1008</v>
      </c>
      <c r="HC23" s="1391" t="s">
        <v>1012</v>
      </c>
      <c r="HD23" s="1352"/>
      <c r="HE23" s="1390" t="s">
        <v>1010</v>
      </c>
      <c r="HF23" s="1391" t="s">
        <v>1012</v>
      </c>
      <c r="HG23" s="1352"/>
      <c r="HH23" s="1390" t="s">
        <v>1010</v>
      </c>
      <c r="HI23" s="1391" t="s">
        <v>1012</v>
      </c>
      <c r="HJ23" s="1352"/>
      <c r="HK23" s="1390" t="s">
        <v>1010</v>
      </c>
      <c r="HL23" s="1391" t="s">
        <v>1012</v>
      </c>
      <c r="HM23" s="1352"/>
      <c r="HN23" s="1392"/>
      <c r="HO23" s="1393"/>
      <c r="HP23" s="1394"/>
      <c r="HQ23" s="1395"/>
      <c r="HR23" s="1357"/>
      <c r="HS23" s="1357"/>
      <c r="HT23" s="1357"/>
      <c r="HU23" s="1396"/>
      <c r="HV23" s="1397" t="s">
        <v>4568</v>
      </c>
      <c r="HW23" s="1398" t="s">
        <v>4568</v>
      </c>
      <c r="HX23" s="1398" t="s">
        <v>4568</v>
      </c>
      <c r="HY23" s="1398" t="s">
        <v>4568</v>
      </c>
      <c r="HZ23" s="1398"/>
      <c r="IA23" s="1398" t="s">
        <v>4568</v>
      </c>
      <c r="IB23" s="1398"/>
      <c r="IC23" s="1398" t="s">
        <v>4568</v>
      </c>
      <c r="ID23" s="1399" t="s">
        <v>4395</v>
      </c>
      <c r="IE23" s="1400" t="s">
        <v>1096</v>
      </c>
      <c r="IF23" s="227" t="str">
        <f>_xlfn.IFNA(VLOOKUP(報告書!$B23&amp;"-"&amp;報告書!IF$12,自主項目!$G$13:$G$500,1,FALSE),"")</f>
        <v/>
      </c>
      <c r="IG23" s="227" t="str">
        <f>_xlfn.IFNA(VLOOKUP(報告書!$B23&amp;"-"&amp;報告書!IG$12,自主項目!$G$13:$G$500,1,FALSE),"")</f>
        <v/>
      </c>
      <c r="IH23" s="227" t="str">
        <f>_xlfn.IFNA(VLOOKUP(報告書!$B23&amp;"-"&amp;報告書!IH$12,自主項目!$G$13:$G$500,1,FALSE),"")</f>
        <v/>
      </c>
      <c r="II23" s="227" t="str">
        <f>_xlfn.IFNA(VLOOKUP(報告書!$B23&amp;"-"&amp;報告書!II$12,自主項目!$G$13:$G$500,1,FALSE),"")</f>
        <v/>
      </c>
      <c r="IJ23" s="227" t="str">
        <f>_xlfn.IFNA(VLOOKUP(報告書!$B23&amp;"-"&amp;報告書!IJ$12,自主項目!$G$13:$G$500,1,FALSE),"")</f>
        <v/>
      </c>
      <c r="IK23" s="227" t="str">
        <f>_xlfn.IFNA(VLOOKUP(報告書!$B23&amp;"-"&amp;報告書!IK$12,自主項目!$G$13:$G$500,1,FALSE),"")</f>
        <v/>
      </c>
      <c r="IL23" s="227" t="str">
        <f>_xlfn.IFNA(VLOOKUP(報告書!$B23&amp;"-"&amp;報告書!IL$12,自主項目!$G$13:$G$500,1,FALSE),"")</f>
        <v/>
      </c>
      <c r="IM23" s="227" t="str">
        <f>_xlfn.IFNA(VLOOKUP(報告書!$B23&amp;"-"&amp;報告書!IM$12,自主項目!$G$13:$G$500,1,FALSE),"")</f>
        <v/>
      </c>
      <c r="IN23" s="227" t="str">
        <f>_xlfn.IFNA(VLOOKUP(報告書!$B23&amp;"-"&amp;報告書!IN$12,自主項目!$G$13:$G$500,1,FALSE),"")</f>
        <v/>
      </c>
      <c r="IO23" s="227" t="str">
        <f>_xlfn.IFNA(VLOOKUP(報告書!$B23&amp;"-"&amp;報告書!IO$12,自主項目!$G$13:$G$500,1,FALSE),"")</f>
        <v/>
      </c>
      <c r="IP23" s="227" t="str">
        <f>_xlfn.IFNA(VLOOKUP(報告書!$B23&amp;"-"&amp;報告書!IP$12,自主項目!$G$13:$G$500,1,FALSE),"")</f>
        <v/>
      </c>
      <c r="IQ23" s="227" t="str">
        <f>_xlfn.IFNA(VLOOKUP(報告書!$B23&amp;"-"&amp;報告書!IQ$12,自主項目!$G$13:$G$500,1,FALSE),"")</f>
        <v/>
      </c>
      <c r="IR23" s="227" t="str">
        <f>_xlfn.IFNA(VLOOKUP(報告書!$B23&amp;"-"&amp;報告書!IR$12,自主項目!$G$13:$G$500,1,FALSE),"")</f>
        <v/>
      </c>
      <c r="IS23" s="227" t="str">
        <f>_xlfn.IFNA(VLOOKUP(報告書!$B23&amp;"-"&amp;報告書!IS$12,自主項目!$G$13:$G$500,1,FALSE),"")</f>
        <v/>
      </c>
      <c r="IT23" s="755"/>
      <c r="IU23" s="755"/>
      <c r="IV23" s="376" t="s">
        <v>179</v>
      </c>
      <c r="IW23" s="377" t="s">
        <v>179</v>
      </c>
      <c r="IX23" s="378" t="s">
        <v>179</v>
      </c>
      <c r="IY23" s="379" t="s">
        <v>179</v>
      </c>
      <c r="IZ23" s="379" t="s">
        <v>179</v>
      </c>
      <c r="JA23" s="380" t="s">
        <v>179</v>
      </c>
      <c r="JB23" s="381" t="s">
        <v>179</v>
      </c>
      <c r="JC23" s="379" t="s">
        <v>179</v>
      </c>
      <c r="JD23" s="379" t="s">
        <v>179</v>
      </c>
      <c r="JE23" s="382" t="s">
        <v>179</v>
      </c>
      <c r="JF23" s="383" t="s">
        <v>179</v>
      </c>
      <c r="JG23" s="384" t="s">
        <v>179</v>
      </c>
      <c r="JH23" s="376">
        <v>416</v>
      </c>
      <c r="JI23" s="377">
        <v>416</v>
      </c>
      <c r="JJ23" s="378" t="s">
        <v>179</v>
      </c>
      <c r="JK23" s="379">
        <v>24.36</v>
      </c>
      <c r="JL23" s="379">
        <v>24.36</v>
      </c>
      <c r="JM23" s="380" t="s">
        <v>179</v>
      </c>
      <c r="JN23" s="381">
        <v>8.1199999999999992</v>
      </c>
      <c r="JO23" s="379">
        <v>8.1199999999999992</v>
      </c>
      <c r="JP23" s="379" t="s">
        <v>179</v>
      </c>
      <c r="JQ23" s="382">
        <v>43</v>
      </c>
      <c r="JR23" s="383">
        <v>43</v>
      </c>
      <c r="JS23" s="384" t="s">
        <v>179</v>
      </c>
      <c r="JU23" s="634" t="s">
        <v>1088</v>
      </c>
      <c r="JV23" s="636" t="s">
        <v>1089</v>
      </c>
      <c r="JW23" s="635">
        <v>2019</v>
      </c>
      <c r="JX23" s="635" t="s">
        <v>1058</v>
      </c>
      <c r="JY23" s="386">
        <v>44820</v>
      </c>
      <c r="JZ23" s="387">
        <v>44820</v>
      </c>
      <c r="KA23" s="422" t="s">
        <v>179</v>
      </c>
      <c r="KB23" s="637" t="s">
        <v>179</v>
      </c>
      <c r="KC23" s="638" t="s">
        <v>179</v>
      </c>
      <c r="KD23" s="639" t="s">
        <v>179</v>
      </c>
      <c r="KE23" s="640" t="s">
        <v>179</v>
      </c>
      <c r="KF23" s="641" t="s">
        <v>179</v>
      </c>
      <c r="KG23" s="642" t="s">
        <v>179</v>
      </c>
      <c r="KH23" s="639" t="s">
        <v>179</v>
      </c>
      <c r="KI23" s="643" t="s">
        <v>179</v>
      </c>
      <c r="KJ23" s="641" t="s">
        <v>179</v>
      </c>
      <c r="KK23" s="642" t="s">
        <v>179</v>
      </c>
      <c r="KL23" s="639" t="s">
        <v>179</v>
      </c>
      <c r="KM23" s="643" t="s">
        <v>179</v>
      </c>
      <c r="KN23" s="644" t="s">
        <v>179</v>
      </c>
      <c r="KO23" s="645" t="s">
        <v>1055</v>
      </c>
      <c r="KP23" s="646">
        <v>3.09</v>
      </c>
      <c r="KQ23" s="646">
        <v>24.36</v>
      </c>
      <c r="KR23" s="646">
        <v>16.723333333333333</v>
      </c>
      <c r="KS23" s="647" t="s">
        <v>1055</v>
      </c>
      <c r="KT23" s="646">
        <v>3.09</v>
      </c>
      <c r="KU23" s="646">
        <v>8.1199999999999992</v>
      </c>
      <c r="KV23" s="648">
        <v>28.093333333333334</v>
      </c>
      <c r="KW23" s="639" t="s">
        <v>179</v>
      </c>
      <c r="KX23" s="643">
        <v>0</v>
      </c>
      <c r="KY23" s="644" t="s">
        <v>179</v>
      </c>
      <c r="KZ23" s="434" t="s">
        <v>1015</v>
      </c>
      <c r="LA23" s="434" t="s">
        <v>1015</v>
      </c>
      <c r="LB23" s="435" t="s">
        <v>179</v>
      </c>
      <c r="LC23" s="436" t="s">
        <v>179</v>
      </c>
      <c r="LD23" s="437" t="s">
        <v>179</v>
      </c>
      <c r="LE23" s="438" t="s">
        <v>179</v>
      </c>
      <c r="LF23" s="439" t="s">
        <v>179</v>
      </c>
      <c r="LG23" s="440" t="s">
        <v>179</v>
      </c>
      <c r="LH23" s="437" t="s">
        <v>179</v>
      </c>
      <c r="LI23" s="438" t="s">
        <v>179</v>
      </c>
      <c r="LJ23" s="649"/>
      <c r="LK23" s="650"/>
    </row>
    <row r="24" spans="2:323" ht="15" customHeight="1" x14ac:dyDescent="0.15">
      <c r="B24" s="1349" t="s">
        <v>1101</v>
      </c>
      <c r="C24" s="1350" t="s">
        <v>1102</v>
      </c>
      <c r="D24" s="1351">
        <v>2022</v>
      </c>
      <c r="E24" s="1352" t="s">
        <v>1058</v>
      </c>
      <c r="F24" s="1353">
        <v>3043016</v>
      </c>
      <c r="G24" s="1354" t="s">
        <v>1102</v>
      </c>
      <c r="H24" s="1355">
        <v>45098</v>
      </c>
      <c r="I24" s="1356" t="s">
        <v>1103</v>
      </c>
      <c r="J24" s="1357" t="s">
        <v>1102</v>
      </c>
      <c r="K24" s="1358" t="s">
        <v>1104</v>
      </c>
      <c r="L24" s="1350" t="s">
        <v>1102</v>
      </c>
      <c r="M24" s="1357" t="s">
        <v>1104</v>
      </c>
      <c r="N24" s="1358" t="s">
        <v>1103</v>
      </c>
      <c r="O24" s="1356" t="s">
        <v>48</v>
      </c>
      <c r="P24" s="1358" t="s">
        <v>50</v>
      </c>
      <c r="Q24" s="1359"/>
      <c r="R24" s="1360"/>
      <c r="S24" s="1360" t="s">
        <v>1058</v>
      </c>
      <c r="T24" s="1361"/>
      <c r="U24" s="1362"/>
      <c r="V24" s="1363"/>
      <c r="W24" s="1364"/>
      <c r="X24" s="1364"/>
      <c r="Y24" s="1365">
        <v>450</v>
      </c>
      <c r="Z24" s="1351">
        <v>2022</v>
      </c>
      <c r="AA24" s="1352">
        <v>2024</v>
      </c>
      <c r="AB24" s="1366">
        <v>2022</v>
      </c>
      <c r="AC24" s="1367"/>
      <c r="AD24" s="1358"/>
      <c r="AE24" s="1368" t="s">
        <v>4568</v>
      </c>
      <c r="AF24" s="1357" t="s">
        <v>1105</v>
      </c>
      <c r="AG24" s="1357" t="s">
        <v>1106</v>
      </c>
      <c r="AH24" s="1358" t="s">
        <v>1107</v>
      </c>
      <c r="AI24" s="1368"/>
      <c r="AJ24" s="1358"/>
      <c r="AK24" s="1369"/>
      <c r="AL24" s="1364"/>
      <c r="AM24" s="1364"/>
      <c r="AN24" s="1370"/>
      <c r="AO24" s="1371"/>
      <c r="AP24" s="1372"/>
      <c r="AQ24" s="1365"/>
      <c r="AR24" s="1373"/>
      <c r="AS24" s="1365"/>
      <c r="AT24" s="1373"/>
      <c r="AU24" s="1374"/>
      <c r="AV24" s="1371"/>
      <c r="AW24" s="1375"/>
      <c r="AX24" s="1372"/>
      <c r="AY24" s="1365"/>
      <c r="AZ24" s="1373"/>
      <c r="BA24" s="1365"/>
      <c r="BB24" s="1373"/>
      <c r="BC24" s="1374"/>
      <c r="BD24" s="1371"/>
      <c r="BE24" s="1375"/>
      <c r="BF24" s="1372"/>
      <c r="BG24" s="1365"/>
      <c r="BH24" s="1373"/>
      <c r="BI24" s="1365"/>
      <c r="BJ24" s="1373"/>
      <c r="BK24" s="1374"/>
      <c r="BL24" s="1371"/>
      <c r="BM24" s="1375"/>
      <c r="BN24" s="1372"/>
      <c r="BO24" s="1365"/>
      <c r="BP24" s="1373"/>
      <c r="BQ24" s="1365"/>
      <c r="BR24" s="1373"/>
      <c r="BS24" s="1374"/>
      <c r="BT24" s="1371"/>
      <c r="BU24" s="1375"/>
      <c r="BV24" s="1376"/>
      <c r="BW24" s="1377"/>
      <c r="BX24" s="1378"/>
      <c r="BY24" s="1379"/>
      <c r="BZ24" s="1380">
        <v>2021</v>
      </c>
      <c r="CA24" s="1364">
        <v>4601</v>
      </c>
      <c r="CB24" s="1364">
        <v>4601</v>
      </c>
      <c r="CC24" s="1370"/>
      <c r="CD24" s="1371"/>
      <c r="CE24" s="1372">
        <v>2024</v>
      </c>
      <c r="CF24" s="1365">
        <v>4465</v>
      </c>
      <c r="CG24" s="1373">
        <v>2.95</v>
      </c>
      <c r="CH24" s="1365">
        <v>4465</v>
      </c>
      <c r="CI24" s="1373">
        <v>2.95</v>
      </c>
      <c r="CJ24" s="1374"/>
      <c r="CK24" s="1371"/>
      <c r="CL24" s="1375"/>
      <c r="CM24" s="1372">
        <v>2022</v>
      </c>
      <c r="CN24" s="1365">
        <v>4811.55152</v>
      </c>
      <c r="CO24" s="1373">
        <v>-4.58</v>
      </c>
      <c r="CP24" s="1365">
        <v>4811.55152</v>
      </c>
      <c r="CQ24" s="1373">
        <v>-4.58</v>
      </c>
      <c r="CR24" s="1374"/>
      <c r="CS24" s="1371"/>
      <c r="CT24" s="1375"/>
      <c r="CU24" s="1372">
        <v>2023</v>
      </c>
      <c r="CV24" s="1365"/>
      <c r="CW24" s="1373"/>
      <c r="CX24" s="1365"/>
      <c r="CY24" s="1373"/>
      <c r="CZ24" s="1374"/>
      <c r="DA24" s="1371"/>
      <c r="DB24" s="1375"/>
      <c r="DC24" s="1372">
        <v>2024</v>
      </c>
      <c r="DD24" s="1365"/>
      <c r="DE24" s="1373"/>
      <c r="DF24" s="1365"/>
      <c r="DG24" s="1373"/>
      <c r="DH24" s="1374"/>
      <c r="DI24" s="1371"/>
      <c r="DJ24" s="1375"/>
      <c r="DK24" s="1376" t="s">
        <v>1005</v>
      </c>
      <c r="DL24" s="1377" t="s">
        <v>1072</v>
      </c>
      <c r="DM24" s="1378" t="s">
        <v>1007</v>
      </c>
      <c r="DN24" s="1379" t="s">
        <v>4396</v>
      </c>
      <c r="DO24" s="1356"/>
      <c r="DP24" s="1381"/>
      <c r="DQ24" s="1358"/>
      <c r="DR24" s="1356"/>
      <c r="DS24" s="1381"/>
      <c r="DT24" s="1358"/>
      <c r="DU24" s="1356"/>
      <c r="DV24" s="1381"/>
      <c r="DW24" s="1358"/>
      <c r="DX24" s="1356"/>
      <c r="DY24" s="1381"/>
      <c r="DZ24" s="1358"/>
      <c r="EA24" s="1356"/>
      <c r="EB24" s="1381"/>
      <c r="EC24" s="1358"/>
      <c r="ED24" s="1382"/>
      <c r="EE24" s="1383"/>
      <c r="EF24" s="1384"/>
      <c r="EG24" s="1357"/>
      <c r="EH24" s="1364"/>
      <c r="EI24" s="1352"/>
      <c r="EJ24" s="1356"/>
      <c r="EK24" s="1384"/>
      <c r="EL24" s="1357"/>
      <c r="EM24" s="1364"/>
      <c r="EN24" s="1352"/>
      <c r="EO24" s="1356"/>
      <c r="EP24" s="1384"/>
      <c r="EQ24" s="1357"/>
      <c r="ER24" s="1364"/>
      <c r="ES24" s="1352"/>
      <c r="ET24" s="1356"/>
      <c r="EU24" s="1384"/>
      <c r="EV24" s="1357"/>
      <c r="EW24" s="1364"/>
      <c r="EX24" s="1352"/>
      <c r="EY24" s="1356"/>
      <c r="EZ24" s="1384"/>
      <c r="FA24" s="1357"/>
      <c r="FB24" s="1364"/>
      <c r="FC24" s="1352"/>
      <c r="FD24" s="1385">
        <v>0</v>
      </c>
      <c r="FE24" s="1386">
        <v>0</v>
      </c>
      <c r="FF24" s="1387">
        <v>0</v>
      </c>
      <c r="FG24" s="1386">
        <v>0</v>
      </c>
      <c r="FH24" s="1387">
        <v>0</v>
      </c>
      <c r="FI24" s="1386">
        <v>0</v>
      </c>
      <c r="FJ24" s="1387">
        <v>0</v>
      </c>
      <c r="FK24" s="1386">
        <v>0</v>
      </c>
      <c r="FL24" s="1388"/>
      <c r="FM24" s="1389"/>
      <c r="FN24" s="1352"/>
      <c r="FO24" s="1390"/>
      <c r="FP24" s="1391"/>
      <c r="FQ24" s="1352"/>
      <c r="FR24" s="1390"/>
      <c r="FS24" s="1391"/>
      <c r="FT24" s="1352"/>
      <c r="FU24" s="1390"/>
      <c r="FV24" s="1391"/>
      <c r="FW24" s="1352"/>
      <c r="FX24" s="1390"/>
      <c r="FY24" s="1391"/>
      <c r="FZ24" s="1352"/>
      <c r="GA24" s="1390"/>
      <c r="GB24" s="1391"/>
      <c r="GC24" s="1352"/>
      <c r="GD24" s="1390"/>
      <c r="GE24" s="1391"/>
      <c r="GF24" s="1352"/>
      <c r="GG24" s="1390"/>
      <c r="GH24" s="1391"/>
      <c r="GI24" s="1352"/>
      <c r="GJ24" s="1390"/>
      <c r="GK24" s="1391"/>
      <c r="GL24" s="1352"/>
      <c r="GM24" s="1390"/>
      <c r="GN24" s="1391"/>
      <c r="GO24" s="1352"/>
      <c r="GP24" s="1390"/>
      <c r="GQ24" s="1391"/>
      <c r="GR24" s="1352"/>
      <c r="GS24" s="1390"/>
      <c r="GT24" s="1391"/>
      <c r="GU24" s="1352"/>
      <c r="GV24" s="1390"/>
      <c r="GW24" s="1391"/>
      <c r="GX24" s="1352"/>
      <c r="GY24" s="1388" t="s">
        <v>1008</v>
      </c>
      <c r="GZ24" s="1389" t="s">
        <v>1012</v>
      </c>
      <c r="HA24" s="1352"/>
      <c r="HB24" s="1390" t="s">
        <v>1008</v>
      </c>
      <c r="HC24" s="1391" t="s">
        <v>1012</v>
      </c>
      <c r="HD24" s="1352"/>
      <c r="HE24" s="1390" t="s">
        <v>1010</v>
      </c>
      <c r="HF24" s="1391" t="s">
        <v>1012</v>
      </c>
      <c r="HG24" s="1352"/>
      <c r="HH24" s="1390" t="s">
        <v>1010</v>
      </c>
      <c r="HI24" s="1391" t="s">
        <v>1012</v>
      </c>
      <c r="HJ24" s="1352"/>
      <c r="HK24" s="1390" t="s">
        <v>1010</v>
      </c>
      <c r="HL24" s="1391" t="s">
        <v>1012</v>
      </c>
      <c r="HM24" s="1352"/>
      <c r="HN24" s="1392"/>
      <c r="HO24" s="1393"/>
      <c r="HP24" s="1394"/>
      <c r="HQ24" s="1395"/>
      <c r="HR24" s="1357"/>
      <c r="HS24" s="1357"/>
      <c r="HT24" s="1357"/>
      <c r="HU24" s="1396"/>
      <c r="HV24" s="1397"/>
      <c r="HW24" s="1398"/>
      <c r="HX24" s="1398"/>
      <c r="HY24" s="1398"/>
      <c r="HZ24" s="1398"/>
      <c r="IA24" s="1398"/>
      <c r="IB24" s="1398"/>
      <c r="IC24" s="1398"/>
      <c r="ID24" s="1399"/>
      <c r="IE24" s="1400"/>
      <c r="IF24" s="227" t="str">
        <f>_xlfn.IFNA(VLOOKUP(報告書!$B24&amp;"-"&amp;報告書!IF$12,自主項目!$G$13:$G$500,1,FALSE),"")</f>
        <v/>
      </c>
      <c r="IG24" s="227" t="str">
        <f>_xlfn.IFNA(VLOOKUP(報告書!$B24&amp;"-"&amp;報告書!IG$12,自主項目!$G$13:$G$500,1,FALSE),"")</f>
        <v/>
      </c>
      <c r="IH24" s="227" t="str">
        <f>_xlfn.IFNA(VLOOKUP(報告書!$B24&amp;"-"&amp;報告書!IH$12,自主項目!$G$13:$G$500,1,FALSE),"")</f>
        <v/>
      </c>
      <c r="II24" s="227" t="str">
        <f>_xlfn.IFNA(VLOOKUP(報告書!$B24&amp;"-"&amp;報告書!II$12,自主項目!$G$13:$G$500,1,FALSE),"")</f>
        <v/>
      </c>
      <c r="IJ24" s="227" t="str">
        <f>_xlfn.IFNA(VLOOKUP(報告書!$B24&amp;"-"&amp;報告書!IJ$12,自主項目!$G$13:$G$500,1,FALSE),"")</f>
        <v/>
      </c>
      <c r="IK24" s="227" t="str">
        <f>_xlfn.IFNA(VLOOKUP(報告書!$B24&amp;"-"&amp;報告書!IK$12,自主項目!$G$13:$G$500,1,FALSE),"")</f>
        <v/>
      </c>
      <c r="IL24" s="227" t="str">
        <f>_xlfn.IFNA(VLOOKUP(報告書!$B24&amp;"-"&amp;報告書!IL$12,自主項目!$G$13:$G$500,1,FALSE),"")</f>
        <v/>
      </c>
      <c r="IM24" s="227" t="str">
        <f>_xlfn.IFNA(VLOOKUP(報告書!$B24&amp;"-"&amp;報告書!IM$12,自主項目!$G$13:$G$500,1,FALSE),"")</f>
        <v/>
      </c>
      <c r="IN24" s="227" t="str">
        <f>_xlfn.IFNA(VLOOKUP(報告書!$B24&amp;"-"&amp;報告書!IN$12,自主項目!$G$13:$G$500,1,FALSE),"")</f>
        <v/>
      </c>
      <c r="IO24" s="227" t="str">
        <f>_xlfn.IFNA(VLOOKUP(報告書!$B24&amp;"-"&amp;報告書!IO$12,自主項目!$G$13:$G$500,1,FALSE),"")</f>
        <v/>
      </c>
      <c r="IP24" s="227" t="str">
        <f>_xlfn.IFNA(VLOOKUP(報告書!$B24&amp;"-"&amp;報告書!IP$12,自主項目!$G$13:$G$500,1,FALSE),"")</f>
        <v/>
      </c>
      <c r="IQ24" s="227" t="str">
        <f>_xlfn.IFNA(VLOOKUP(報告書!$B24&amp;"-"&amp;報告書!IQ$12,自主項目!$G$13:$G$500,1,FALSE),"")</f>
        <v/>
      </c>
      <c r="IR24" s="227" t="str">
        <f>_xlfn.IFNA(VLOOKUP(報告書!$B24&amp;"-"&amp;報告書!IR$12,自主項目!$G$13:$G$500,1,FALSE),"")</f>
        <v/>
      </c>
      <c r="IS24" s="227" t="str">
        <f>_xlfn.IFNA(VLOOKUP(報告書!$B24&amp;"-"&amp;報告書!IS$12,自主項目!$G$13:$G$500,1,FALSE),"")</f>
        <v/>
      </c>
      <c r="IT24" s="755"/>
      <c r="IU24" s="755"/>
      <c r="IV24" s="376" t="s">
        <v>179</v>
      </c>
      <c r="IW24" s="377" t="s">
        <v>179</v>
      </c>
      <c r="IX24" s="378" t="s">
        <v>179</v>
      </c>
      <c r="IY24" s="379" t="s">
        <v>179</v>
      </c>
      <c r="IZ24" s="379" t="s">
        <v>179</v>
      </c>
      <c r="JA24" s="380" t="s">
        <v>179</v>
      </c>
      <c r="JB24" s="381" t="s">
        <v>179</v>
      </c>
      <c r="JC24" s="379" t="s">
        <v>179</v>
      </c>
      <c r="JD24" s="379" t="s">
        <v>179</v>
      </c>
      <c r="JE24" s="382" t="s">
        <v>179</v>
      </c>
      <c r="JF24" s="383" t="s">
        <v>179</v>
      </c>
      <c r="JG24" s="384" t="s">
        <v>179</v>
      </c>
      <c r="JH24" s="376">
        <v>120</v>
      </c>
      <c r="JI24" s="377">
        <v>120</v>
      </c>
      <c r="JJ24" s="378" t="s">
        <v>179</v>
      </c>
      <c r="JK24" s="379">
        <v>58.47</v>
      </c>
      <c r="JL24" s="379">
        <v>58.47</v>
      </c>
      <c r="JM24" s="380" t="s">
        <v>179</v>
      </c>
      <c r="JN24" s="381">
        <v>19.489999999999998</v>
      </c>
      <c r="JO24" s="379">
        <v>19.489999999999998</v>
      </c>
      <c r="JP24" s="379" t="s">
        <v>179</v>
      </c>
      <c r="JQ24" s="382">
        <v>9</v>
      </c>
      <c r="JR24" s="383">
        <v>9</v>
      </c>
      <c r="JS24" s="384" t="s">
        <v>179</v>
      </c>
      <c r="JU24" s="634" t="s">
        <v>1097</v>
      </c>
      <c r="JV24" s="636" t="s">
        <v>1098</v>
      </c>
      <c r="JW24" s="635">
        <v>2019</v>
      </c>
      <c r="JX24" s="635" t="s">
        <v>1058</v>
      </c>
      <c r="JY24" s="386">
        <v>44818</v>
      </c>
      <c r="JZ24" s="387">
        <v>44820</v>
      </c>
      <c r="KA24" s="422" t="s">
        <v>179</v>
      </c>
      <c r="KB24" s="637" t="s">
        <v>179</v>
      </c>
      <c r="KC24" s="638" t="s">
        <v>179</v>
      </c>
      <c r="KD24" s="639" t="s">
        <v>179</v>
      </c>
      <c r="KE24" s="640" t="s">
        <v>179</v>
      </c>
      <c r="KF24" s="641" t="s">
        <v>179</v>
      </c>
      <c r="KG24" s="642" t="s">
        <v>179</v>
      </c>
      <c r="KH24" s="639" t="s">
        <v>179</v>
      </c>
      <c r="KI24" s="643" t="s">
        <v>179</v>
      </c>
      <c r="KJ24" s="641" t="s">
        <v>179</v>
      </c>
      <c r="KK24" s="642" t="s">
        <v>179</v>
      </c>
      <c r="KL24" s="639" t="s">
        <v>179</v>
      </c>
      <c r="KM24" s="643" t="s">
        <v>179</v>
      </c>
      <c r="KN24" s="644" t="s">
        <v>179</v>
      </c>
      <c r="KO24" s="645" t="s">
        <v>1029</v>
      </c>
      <c r="KP24" s="646">
        <v>1</v>
      </c>
      <c r="KQ24" s="646">
        <v>58.47</v>
      </c>
      <c r="KR24" s="646">
        <v>26.293333333333333</v>
      </c>
      <c r="KS24" s="647" t="s">
        <v>1029</v>
      </c>
      <c r="KT24" s="646">
        <v>1</v>
      </c>
      <c r="KU24" s="646">
        <v>19.489999999999998</v>
      </c>
      <c r="KV24" s="648">
        <v>17.233333333333334</v>
      </c>
      <c r="KW24" s="639" t="s">
        <v>179</v>
      </c>
      <c r="KX24" s="643">
        <v>0</v>
      </c>
      <c r="KY24" s="644" t="s">
        <v>179</v>
      </c>
      <c r="KZ24" s="434" t="s">
        <v>1015</v>
      </c>
      <c r="LA24" s="434" t="s">
        <v>1015</v>
      </c>
      <c r="LB24" s="435" t="s">
        <v>179</v>
      </c>
      <c r="LC24" s="436" t="s">
        <v>179</v>
      </c>
      <c r="LD24" s="437" t="s">
        <v>179</v>
      </c>
      <c r="LE24" s="438" t="s">
        <v>179</v>
      </c>
      <c r="LF24" s="439" t="s">
        <v>179</v>
      </c>
      <c r="LG24" s="440" t="s">
        <v>179</v>
      </c>
      <c r="LH24" s="437" t="s">
        <v>179</v>
      </c>
      <c r="LI24" s="438" t="s">
        <v>179</v>
      </c>
      <c r="LJ24" s="649"/>
      <c r="LK24" s="650"/>
    </row>
    <row r="25" spans="2:323" ht="15" customHeight="1" x14ac:dyDescent="0.15">
      <c r="B25" s="1349" t="s">
        <v>1108</v>
      </c>
      <c r="C25" s="1350" t="s">
        <v>1109</v>
      </c>
      <c r="D25" s="1351">
        <v>2022</v>
      </c>
      <c r="E25" s="1352" t="s">
        <v>1018</v>
      </c>
      <c r="F25" s="1353">
        <v>1081017</v>
      </c>
      <c r="G25" s="1354" t="s">
        <v>1109</v>
      </c>
      <c r="H25" s="1355">
        <v>45137</v>
      </c>
      <c r="I25" s="1356" t="s">
        <v>1110</v>
      </c>
      <c r="J25" s="1357" t="s">
        <v>1109</v>
      </c>
      <c r="K25" s="1358" t="s">
        <v>1111</v>
      </c>
      <c r="L25" s="1350" t="s">
        <v>1109</v>
      </c>
      <c r="M25" s="1357" t="s">
        <v>1111</v>
      </c>
      <c r="N25" s="1358" t="s">
        <v>1110</v>
      </c>
      <c r="O25" s="1356" t="s">
        <v>93</v>
      </c>
      <c r="P25" s="1358" t="s">
        <v>94</v>
      </c>
      <c r="Q25" s="1359" t="s">
        <v>1018</v>
      </c>
      <c r="R25" s="1360"/>
      <c r="S25" s="1360"/>
      <c r="T25" s="1361"/>
      <c r="U25" s="1362"/>
      <c r="V25" s="1363">
        <v>9421.0506000000005</v>
      </c>
      <c r="W25" s="1364">
        <v>8</v>
      </c>
      <c r="X25" s="1364">
        <v>3</v>
      </c>
      <c r="Y25" s="1365"/>
      <c r="Z25" s="1351">
        <v>2022</v>
      </c>
      <c r="AA25" s="1352">
        <v>2024</v>
      </c>
      <c r="AB25" s="1366">
        <v>2022</v>
      </c>
      <c r="AC25" s="1367"/>
      <c r="AD25" s="1358"/>
      <c r="AE25" s="1368" t="s">
        <v>4568</v>
      </c>
      <c r="AF25" s="1357" t="s">
        <v>1112</v>
      </c>
      <c r="AG25" s="1357" t="s">
        <v>1113</v>
      </c>
      <c r="AH25" s="1358" t="s">
        <v>1114</v>
      </c>
      <c r="AI25" s="1368"/>
      <c r="AJ25" s="1358"/>
      <c r="AK25" s="1369">
        <v>2021</v>
      </c>
      <c r="AL25" s="1364">
        <v>16949</v>
      </c>
      <c r="AM25" s="1364">
        <v>16870</v>
      </c>
      <c r="AN25" s="1370"/>
      <c r="AO25" s="1371"/>
      <c r="AP25" s="1372">
        <v>2024</v>
      </c>
      <c r="AQ25" s="1365">
        <v>16779.509999999998</v>
      </c>
      <c r="AR25" s="1373">
        <v>1</v>
      </c>
      <c r="AS25" s="1365">
        <v>16701.3</v>
      </c>
      <c r="AT25" s="1373">
        <v>1</v>
      </c>
      <c r="AU25" s="1374"/>
      <c r="AV25" s="1371"/>
      <c r="AW25" s="1375"/>
      <c r="AX25" s="1372">
        <v>2022</v>
      </c>
      <c r="AY25" s="1365">
        <v>17101</v>
      </c>
      <c r="AZ25" s="1373">
        <v>-0.9</v>
      </c>
      <c r="BA25" s="1365">
        <v>17081</v>
      </c>
      <c r="BB25" s="1373">
        <v>-1.26</v>
      </c>
      <c r="BC25" s="1374"/>
      <c r="BD25" s="1371"/>
      <c r="BE25" s="1375"/>
      <c r="BF25" s="1372">
        <v>2023</v>
      </c>
      <c r="BG25" s="1365"/>
      <c r="BH25" s="1373"/>
      <c r="BI25" s="1365"/>
      <c r="BJ25" s="1373"/>
      <c r="BK25" s="1374"/>
      <c r="BL25" s="1371"/>
      <c r="BM25" s="1375"/>
      <c r="BN25" s="1372">
        <v>2024</v>
      </c>
      <c r="BO25" s="1365"/>
      <c r="BP25" s="1373"/>
      <c r="BQ25" s="1365"/>
      <c r="BR25" s="1373"/>
      <c r="BS25" s="1374"/>
      <c r="BT25" s="1371"/>
      <c r="BU25" s="1375"/>
      <c r="BV25" s="1376" t="s">
        <v>1005</v>
      </c>
      <c r="BW25" s="1377" t="s">
        <v>1072</v>
      </c>
      <c r="BX25" s="1378" t="s">
        <v>1007</v>
      </c>
      <c r="BY25" s="1379" t="s">
        <v>4397</v>
      </c>
      <c r="BZ25" s="1380"/>
      <c r="CA25" s="1364"/>
      <c r="CB25" s="1364"/>
      <c r="CC25" s="1370"/>
      <c r="CD25" s="1371"/>
      <c r="CE25" s="1372"/>
      <c r="CF25" s="1365"/>
      <c r="CG25" s="1373"/>
      <c r="CH25" s="1365"/>
      <c r="CI25" s="1373"/>
      <c r="CJ25" s="1374"/>
      <c r="CK25" s="1371"/>
      <c r="CL25" s="1375"/>
      <c r="CM25" s="1372"/>
      <c r="CN25" s="1365"/>
      <c r="CO25" s="1373"/>
      <c r="CP25" s="1365"/>
      <c r="CQ25" s="1373"/>
      <c r="CR25" s="1374"/>
      <c r="CS25" s="1371"/>
      <c r="CT25" s="1375"/>
      <c r="CU25" s="1372"/>
      <c r="CV25" s="1365"/>
      <c r="CW25" s="1373"/>
      <c r="CX25" s="1365"/>
      <c r="CY25" s="1373"/>
      <c r="CZ25" s="1374"/>
      <c r="DA25" s="1371"/>
      <c r="DB25" s="1375"/>
      <c r="DC25" s="1372"/>
      <c r="DD25" s="1365"/>
      <c r="DE25" s="1373"/>
      <c r="DF25" s="1365"/>
      <c r="DG25" s="1373"/>
      <c r="DH25" s="1374"/>
      <c r="DI25" s="1371"/>
      <c r="DJ25" s="1375"/>
      <c r="DK25" s="1376"/>
      <c r="DL25" s="1377"/>
      <c r="DM25" s="1378"/>
      <c r="DN25" s="1379"/>
      <c r="DO25" s="1356"/>
      <c r="DP25" s="1381"/>
      <c r="DQ25" s="1358"/>
      <c r="DR25" s="1356"/>
      <c r="DS25" s="1381"/>
      <c r="DT25" s="1358"/>
      <c r="DU25" s="1356"/>
      <c r="DV25" s="1381"/>
      <c r="DW25" s="1358"/>
      <c r="DX25" s="1356"/>
      <c r="DY25" s="1381"/>
      <c r="DZ25" s="1358"/>
      <c r="EA25" s="1356"/>
      <c r="EB25" s="1381"/>
      <c r="EC25" s="1358"/>
      <c r="ED25" s="1382"/>
      <c r="EE25" s="1383"/>
      <c r="EF25" s="1384"/>
      <c r="EG25" s="1357"/>
      <c r="EH25" s="1364"/>
      <c r="EI25" s="1352"/>
      <c r="EJ25" s="1356"/>
      <c r="EK25" s="1384"/>
      <c r="EL25" s="1357"/>
      <c r="EM25" s="1364"/>
      <c r="EN25" s="1352"/>
      <c r="EO25" s="1356"/>
      <c r="EP25" s="1384"/>
      <c r="EQ25" s="1357"/>
      <c r="ER25" s="1364"/>
      <c r="ES25" s="1352"/>
      <c r="ET25" s="1356"/>
      <c r="EU25" s="1384"/>
      <c r="EV25" s="1357"/>
      <c r="EW25" s="1364"/>
      <c r="EX25" s="1352"/>
      <c r="EY25" s="1356"/>
      <c r="EZ25" s="1384"/>
      <c r="FA25" s="1357"/>
      <c r="FB25" s="1364"/>
      <c r="FC25" s="1352"/>
      <c r="FD25" s="1385">
        <v>0</v>
      </c>
      <c r="FE25" s="1386">
        <v>0</v>
      </c>
      <c r="FF25" s="1387">
        <v>0</v>
      </c>
      <c r="FG25" s="1386">
        <v>0</v>
      </c>
      <c r="FH25" s="1387">
        <v>0</v>
      </c>
      <c r="FI25" s="1386">
        <v>0</v>
      </c>
      <c r="FJ25" s="1387">
        <v>0</v>
      </c>
      <c r="FK25" s="1386">
        <v>0</v>
      </c>
      <c r="FL25" s="1388" t="s">
        <v>1008</v>
      </c>
      <c r="FM25" s="1389" t="s">
        <v>1012</v>
      </c>
      <c r="FN25" s="1352"/>
      <c r="FO25" s="1390" t="s">
        <v>1010</v>
      </c>
      <c r="FP25" s="1391" t="s">
        <v>1012</v>
      </c>
      <c r="FQ25" s="1352"/>
      <c r="FR25" s="1390" t="s">
        <v>1010</v>
      </c>
      <c r="FS25" s="1391" t="s">
        <v>1012</v>
      </c>
      <c r="FT25" s="1352"/>
      <c r="FU25" s="1390" t="s">
        <v>1010</v>
      </c>
      <c r="FV25" s="1391" t="s">
        <v>1012</v>
      </c>
      <c r="FW25" s="1352"/>
      <c r="FX25" s="1390" t="s">
        <v>1010</v>
      </c>
      <c r="FY25" s="1391" t="s">
        <v>1012</v>
      </c>
      <c r="FZ25" s="1352"/>
      <c r="GA25" s="1390" t="s">
        <v>1010</v>
      </c>
      <c r="GB25" s="1391" t="s">
        <v>1012</v>
      </c>
      <c r="GC25" s="1352"/>
      <c r="GD25" s="1390" t="s">
        <v>1010</v>
      </c>
      <c r="GE25" s="1391" t="s">
        <v>1012</v>
      </c>
      <c r="GF25" s="1352"/>
      <c r="GG25" s="1390" t="s">
        <v>1010</v>
      </c>
      <c r="GH25" s="1391" t="s">
        <v>1012</v>
      </c>
      <c r="GI25" s="1352"/>
      <c r="GJ25" s="1390" t="s">
        <v>1010</v>
      </c>
      <c r="GK25" s="1391" t="s">
        <v>1012</v>
      </c>
      <c r="GL25" s="1352"/>
      <c r="GM25" s="1390" t="s">
        <v>1010</v>
      </c>
      <c r="GN25" s="1391" t="s">
        <v>1012</v>
      </c>
      <c r="GO25" s="1352"/>
      <c r="GP25" s="1390" t="s">
        <v>1010</v>
      </c>
      <c r="GQ25" s="1391" t="s">
        <v>1012</v>
      </c>
      <c r="GR25" s="1352"/>
      <c r="GS25" s="1390" t="s">
        <v>1010</v>
      </c>
      <c r="GT25" s="1391" t="s">
        <v>1012</v>
      </c>
      <c r="GU25" s="1352"/>
      <c r="GV25" s="1390" t="s">
        <v>1010</v>
      </c>
      <c r="GW25" s="1391" t="s">
        <v>1012</v>
      </c>
      <c r="GX25" s="1352"/>
      <c r="GY25" s="1388"/>
      <c r="GZ25" s="1389"/>
      <c r="HA25" s="1352"/>
      <c r="HB25" s="1390"/>
      <c r="HC25" s="1391"/>
      <c r="HD25" s="1352"/>
      <c r="HE25" s="1390"/>
      <c r="HF25" s="1391"/>
      <c r="HG25" s="1352"/>
      <c r="HH25" s="1390"/>
      <c r="HI25" s="1391"/>
      <c r="HJ25" s="1352"/>
      <c r="HK25" s="1390"/>
      <c r="HL25" s="1391"/>
      <c r="HM25" s="1352"/>
      <c r="HN25" s="1392">
        <v>17101</v>
      </c>
      <c r="HO25" s="1393">
        <v>108.10106500000001</v>
      </c>
      <c r="HP25" s="1394">
        <v>0.63213300391789962</v>
      </c>
      <c r="HQ25" s="1395">
        <v>2022</v>
      </c>
      <c r="HR25" s="1357" t="s">
        <v>333</v>
      </c>
      <c r="HS25" s="1357" t="s">
        <v>352</v>
      </c>
      <c r="HT25" s="1357" t="s">
        <v>4033</v>
      </c>
      <c r="HU25" s="1396">
        <v>0.51732400000000012</v>
      </c>
      <c r="HV25" s="1397" t="s">
        <v>4568</v>
      </c>
      <c r="HW25" s="1398"/>
      <c r="HX25" s="1398"/>
      <c r="HY25" s="1398"/>
      <c r="HZ25" s="1398"/>
      <c r="IA25" s="1398"/>
      <c r="IB25" s="1398"/>
      <c r="IC25" s="1398"/>
      <c r="ID25" s="1399"/>
      <c r="IE25" s="1400"/>
      <c r="IF25" s="227" t="str">
        <f>_xlfn.IFNA(VLOOKUP(報告書!$B25&amp;"-"&amp;報告書!IF$12,自主項目!$G$13:$G$500,1,FALSE),"")</f>
        <v>017-1</v>
      </c>
      <c r="IG25" s="227" t="str">
        <f>_xlfn.IFNA(VLOOKUP(報告書!$B25&amp;"-"&amp;報告書!IG$12,自主項目!$G$13:$G$500,1,FALSE),"")</f>
        <v>017-2</v>
      </c>
      <c r="IH25" s="227" t="str">
        <f>_xlfn.IFNA(VLOOKUP(報告書!$B25&amp;"-"&amp;報告書!IH$12,自主項目!$G$13:$G$500,1,FALSE),"")</f>
        <v>017-3</v>
      </c>
      <c r="II25" s="227" t="str">
        <f>_xlfn.IFNA(VLOOKUP(報告書!$B25&amp;"-"&amp;報告書!II$12,自主項目!$G$13:$G$500,1,FALSE),"")</f>
        <v>017-4</v>
      </c>
      <c r="IJ25" s="227" t="str">
        <f>_xlfn.IFNA(VLOOKUP(報告書!$B25&amp;"-"&amp;報告書!IJ$12,自主項目!$G$13:$G$500,1,FALSE),"")</f>
        <v>017-5</v>
      </c>
      <c r="IK25" s="227" t="str">
        <f>_xlfn.IFNA(VLOOKUP(報告書!$B25&amp;"-"&amp;報告書!IK$12,自主項目!$G$13:$G$500,1,FALSE),"")</f>
        <v/>
      </c>
      <c r="IL25" s="227" t="str">
        <f>_xlfn.IFNA(VLOOKUP(報告書!$B25&amp;"-"&amp;報告書!IL$12,自主項目!$G$13:$G$500,1,FALSE),"")</f>
        <v/>
      </c>
      <c r="IM25" s="227" t="str">
        <f>_xlfn.IFNA(VLOOKUP(報告書!$B25&amp;"-"&amp;報告書!IM$12,自主項目!$G$13:$G$500,1,FALSE),"")</f>
        <v/>
      </c>
      <c r="IN25" s="227" t="str">
        <f>_xlfn.IFNA(VLOOKUP(報告書!$B25&amp;"-"&amp;報告書!IN$12,自主項目!$G$13:$G$500,1,FALSE),"")</f>
        <v/>
      </c>
      <c r="IO25" s="227" t="str">
        <f>_xlfn.IFNA(VLOOKUP(報告書!$B25&amp;"-"&amp;報告書!IO$12,自主項目!$G$13:$G$500,1,FALSE),"")</f>
        <v/>
      </c>
      <c r="IP25" s="227" t="str">
        <f>_xlfn.IFNA(VLOOKUP(報告書!$B25&amp;"-"&amp;報告書!IP$12,自主項目!$G$13:$G$500,1,FALSE),"")</f>
        <v/>
      </c>
      <c r="IQ25" s="227" t="str">
        <f>_xlfn.IFNA(VLOOKUP(報告書!$B25&amp;"-"&amp;報告書!IQ$12,自主項目!$G$13:$G$500,1,FALSE),"")</f>
        <v/>
      </c>
      <c r="IR25" s="227" t="str">
        <f>_xlfn.IFNA(VLOOKUP(報告書!$B25&amp;"-"&amp;報告書!IR$12,自主項目!$G$13:$G$500,1,FALSE),"")</f>
        <v/>
      </c>
      <c r="IS25" s="227" t="str">
        <f>_xlfn.IFNA(VLOOKUP(報告書!$B25&amp;"-"&amp;報告書!IS$12,自主項目!$G$13:$G$500,1,FALSE),"")</f>
        <v/>
      </c>
      <c r="IT25" s="755"/>
      <c r="IU25" s="755"/>
      <c r="IV25" s="376" t="s">
        <v>179</v>
      </c>
      <c r="IW25" s="377" t="s">
        <v>179</v>
      </c>
      <c r="IX25" s="378" t="s">
        <v>179</v>
      </c>
      <c r="IY25" s="379" t="s">
        <v>179</v>
      </c>
      <c r="IZ25" s="379" t="s">
        <v>179</v>
      </c>
      <c r="JA25" s="380" t="s">
        <v>179</v>
      </c>
      <c r="JB25" s="381" t="s">
        <v>179</v>
      </c>
      <c r="JC25" s="379" t="s">
        <v>179</v>
      </c>
      <c r="JD25" s="379" t="s">
        <v>179</v>
      </c>
      <c r="JE25" s="382" t="s">
        <v>179</v>
      </c>
      <c r="JF25" s="383" t="s">
        <v>179</v>
      </c>
      <c r="JG25" s="384" t="s">
        <v>179</v>
      </c>
      <c r="JH25" s="376">
        <v>4601</v>
      </c>
      <c r="JI25" s="377">
        <v>4601</v>
      </c>
      <c r="JJ25" s="378" t="s">
        <v>179</v>
      </c>
      <c r="JK25" s="379">
        <v>31.29</v>
      </c>
      <c r="JL25" s="379">
        <v>31.29</v>
      </c>
      <c r="JM25" s="380" t="s">
        <v>179</v>
      </c>
      <c r="JN25" s="381">
        <v>10.43</v>
      </c>
      <c r="JO25" s="379">
        <v>10.43</v>
      </c>
      <c r="JP25" s="379" t="s">
        <v>179</v>
      </c>
      <c r="JQ25" s="382">
        <v>32</v>
      </c>
      <c r="JR25" s="383">
        <v>32</v>
      </c>
      <c r="JS25" s="384" t="s">
        <v>179</v>
      </c>
      <c r="JU25" s="634" t="s">
        <v>1101</v>
      </c>
      <c r="JV25" s="636" t="s">
        <v>1102</v>
      </c>
      <c r="JW25" s="635">
        <v>2019</v>
      </c>
      <c r="JX25" s="635" t="s">
        <v>1058</v>
      </c>
      <c r="JY25" s="386">
        <v>44816</v>
      </c>
      <c r="JZ25" s="387">
        <v>44817</v>
      </c>
      <c r="KA25" s="422" t="s">
        <v>179</v>
      </c>
      <c r="KB25" s="637" t="s">
        <v>179</v>
      </c>
      <c r="KC25" s="638" t="s">
        <v>179</v>
      </c>
      <c r="KD25" s="639" t="s">
        <v>179</v>
      </c>
      <c r="KE25" s="640" t="s">
        <v>179</v>
      </c>
      <c r="KF25" s="641" t="s">
        <v>179</v>
      </c>
      <c r="KG25" s="642" t="s">
        <v>179</v>
      </c>
      <c r="KH25" s="639" t="s">
        <v>179</v>
      </c>
      <c r="KI25" s="643" t="s">
        <v>179</v>
      </c>
      <c r="KJ25" s="641" t="s">
        <v>179</v>
      </c>
      <c r="KK25" s="642" t="s">
        <v>179</v>
      </c>
      <c r="KL25" s="639" t="s">
        <v>179</v>
      </c>
      <c r="KM25" s="643" t="s">
        <v>179</v>
      </c>
      <c r="KN25" s="644" t="s">
        <v>179</v>
      </c>
      <c r="KO25" s="645" t="s">
        <v>1055</v>
      </c>
      <c r="KP25" s="646">
        <v>3.01</v>
      </c>
      <c r="KQ25" s="646">
        <v>31.29</v>
      </c>
      <c r="KR25" s="646">
        <v>23.78</v>
      </c>
      <c r="KS25" s="647" t="s">
        <v>1055</v>
      </c>
      <c r="KT25" s="646">
        <v>3.01</v>
      </c>
      <c r="KU25" s="646">
        <v>10.43</v>
      </c>
      <c r="KV25" s="648">
        <v>20.025000000000002</v>
      </c>
      <c r="KW25" s="639" t="s">
        <v>179</v>
      </c>
      <c r="KX25" s="643">
        <v>0</v>
      </c>
      <c r="KY25" s="644" t="s">
        <v>179</v>
      </c>
      <c r="KZ25" s="434" t="s">
        <v>1015</v>
      </c>
      <c r="LA25" s="434" t="s">
        <v>1015</v>
      </c>
      <c r="LB25" s="435" t="s">
        <v>179</v>
      </c>
      <c r="LC25" s="436" t="s">
        <v>179</v>
      </c>
      <c r="LD25" s="437" t="s">
        <v>179</v>
      </c>
      <c r="LE25" s="438" t="s">
        <v>179</v>
      </c>
      <c r="LF25" s="439" t="s">
        <v>179</v>
      </c>
      <c r="LG25" s="440" t="s">
        <v>179</v>
      </c>
      <c r="LH25" s="437" t="s">
        <v>179</v>
      </c>
      <c r="LI25" s="438" t="s">
        <v>179</v>
      </c>
      <c r="LJ25" s="649"/>
      <c r="LK25" s="650"/>
    </row>
    <row r="26" spans="2:323" ht="15" customHeight="1" x14ac:dyDescent="0.15">
      <c r="B26" s="1349" t="s">
        <v>1116</v>
      </c>
      <c r="C26" s="1350" t="s">
        <v>1117</v>
      </c>
      <c r="D26" s="1351">
        <v>2022</v>
      </c>
      <c r="E26" s="1352" t="s">
        <v>1018</v>
      </c>
      <c r="F26" s="1353">
        <v>1035018</v>
      </c>
      <c r="G26" s="1354" t="s">
        <v>1117</v>
      </c>
      <c r="H26" s="1355">
        <v>45132</v>
      </c>
      <c r="I26" s="1356" t="s">
        <v>1118</v>
      </c>
      <c r="J26" s="1357" t="s">
        <v>1117</v>
      </c>
      <c r="K26" s="1358" t="s">
        <v>4398</v>
      </c>
      <c r="L26" s="1350" t="s">
        <v>1117</v>
      </c>
      <c r="M26" s="1357" t="s">
        <v>4399</v>
      </c>
      <c r="N26" s="1358" t="s">
        <v>1119</v>
      </c>
      <c r="O26" s="1356" t="s">
        <v>37</v>
      </c>
      <c r="P26" s="1358" t="s">
        <v>40</v>
      </c>
      <c r="Q26" s="1359" t="s">
        <v>1018</v>
      </c>
      <c r="R26" s="1360"/>
      <c r="S26" s="1360"/>
      <c r="T26" s="1361"/>
      <c r="U26" s="1362"/>
      <c r="V26" s="1363">
        <v>8249.7564000000002</v>
      </c>
      <c r="W26" s="1364">
        <v>2</v>
      </c>
      <c r="X26" s="1364">
        <v>1</v>
      </c>
      <c r="Y26" s="1365"/>
      <c r="Z26" s="1351">
        <v>2022</v>
      </c>
      <c r="AA26" s="1352">
        <v>2024</v>
      </c>
      <c r="AB26" s="1366">
        <v>2022</v>
      </c>
      <c r="AC26" s="1367"/>
      <c r="AD26" s="1358"/>
      <c r="AE26" s="1368" t="s">
        <v>4568</v>
      </c>
      <c r="AF26" s="1357" t="s">
        <v>1120</v>
      </c>
      <c r="AG26" s="1357" t="s">
        <v>1119</v>
      </c>
      <c r="AH26" s="1358" t="s">
        <v>1121</v>
      </c>
      <c r="AI26" s="1368"/>
      <c r="AJ26" s="1358"/>
      <c r="AK26" s="1369">
        <v>2021</v>
      </c>
      <c r="AL26" s="1364">
        <v>2205</v>
      </c>
      <c r="AM26" s="1364">
        <v>2199</v>
      </c>
      <c r="AN26" s="1370">
        <v>8.44</v>
      </c>
      <c r="AO26" s="1371" t="s">
        <v>1122</v>
      </c>
      <c r="AP26" s="1372">
        <v>2024</v>
      </c>
      <c r="AQ26" s="1365">
        <v>1983</v>
      </c>
      <c r="AR26" s="1373">
        <v>10.06</v>
      </c>
      <c r="AS26" s="1365">
        <v>1976</v>
      </c>
      <c r="AT26" s="1373">
        <v>10.14</v>
      </c>
      <c r="AU26" s="1374">
        <v>7.6</v>
      </c>
      <c r="AV26" s="1371" t="s">
        <v>1122</v>
      </c>
      <c r="AW26" s="1375">
        <v>9.9499999999999993</v>
      </c>
      <c r="AX26" s="1372">
        <v>2022</v>
      </c>
      <c r="AY26" s="1365">
        <v>1887</v>
      </c>
      <c r="AZ26" s="1373">
        <v>14.42</v>
      </c>
      <c r="BA26" s="1365">
        <v>1886</v>
      </c>
      <c r="BB26" s="1373">
        <v>14.23</v>
      </c>
      <c r="BC26" s="1374">
        <v>6.8257040024597133</v>
      </c>
      <c r="BD26" s="1371" t="s">
        <v>1122</v>
      </c>
      <c r="BE26" s="1375">
        <v>19.12</v>
      </c>
      <c r="BF26" s="1372">
        <v>2023</v>
      </c>
      <c r="BG26" s="1365"/>
      <c r="BH26" s="1373"/>
      <c r="BI26" s="1365"/>
      <c r="BJ26" s="1373"/>
      <c r="BK26" s="1374"/>
      <c r="BL26" s="1371"/>
      <c r="BM26" s="1375"/>
      <c r="BN26" s="1372">
        <v>2024</v>
      </c>
      <c r="BO26" s="1365"/>
      <c r="BP26" s="1373"/>
      <c r="BQ26" s="1365"/>
      <c r="BR26" s="1373"/>
      <c r="BS26" s="1374"/>
      <c r="BT26" s="1371"/>
      <c r="BU26" s="1375"/>
      <c r="BV26" s="1376" t="s">
        <v>1023</v>
      </c>
      <c r="BW26" s="1377" t="s">
        <v>1072</v>
      </c>
      <c r="BX26" s="1378" t="s">
        <v>1024</v>
      </c>
      <c r="BY26" s="1379" t="s">
        <v>4400</v>
      </c>
      <c r="BZ26" s="1380"/>
      <c r="CA26" s="1364"/>
      <c r="CB26" s="1364"/>
      <c r="CC26" s="1370"/>
      <c r="CD26" s="1371"/>
      <c r="CE26" s="1372"/>
      <c r="CF26" s="1365"/>
      <c r="CG26" s="1373"/>
      <c r="CH26" s="1365"/>
      <c r="CI26" s="1373"/>
      <c r="CJ26" s="1374"/>
      <c r="CK26" s="1371"/>
      <c r="CL26" s="1375"/>
      <c r="CM26" s="1372"/>
      <c r="CN26" s="1365"/>
      <c r="CO26" s="1373"/>
      <c r="CP26" s="1365"/>
      <c r="CQ26" s="1373"/>
      <c r="CR26" s="1374"/>
      <c r="CS26" s="1371"/>
      <c r="CT26" s="1375"/>
      <c r="CU26" s="1372"/>
      <c r="CV26" s="1365"/>
      <c r="CW26" s="1373"/>
      <c r="CX26" s="1365"/>
      <c r="CY26" s="1373"/>
      <c r="CZ26" s="1374"/>
      <c r="DA26" s="1371"/>
      <c r="DB26" s="1375"/>
      <c r="DC26" s="1372"/>
      <c r="DD26" s="1365"/>
      <c r="DE26" s="1373"/>
      <c r="DF26" s="1365"/>
      <c r="DG26" s="1373"/>
      <c r="DH26" s="1374"/>
      <c r="DI26" s="1371"/>
      <c r="DJ26" s="1375"/>
      <c r="DK26" s="1376"/>
      <c r="DL26" s="1377"/>
      <c r="DM26" s="1378"/>
      <c r="DN26" s="1379"/>
      <c r="DO26" s="1356"/>
      <c r="DP26" s="1381"/>
      <c r="DQ26" s="1358"/>
      <c r="DR26" s="1356"/>
      <c r="DS26" s="1381"/>
      <c r="DT26" s="1358"/>
      <c r="DU26" s="1356"/>
      <c r="DV26" s="1381"/>
      <c r="DW26" s="1358"/>
      <c r="DX26" s="1356"/>
      <c r="DY26" s="1381"/>
      <c r="DZ26" s="1358"/>
      <c r="EA26" s="1356"/>
      <c r="EB26" s="1381"/>
      <c r="EC26" s="1358"/>
      <c r="ED26" s="1382"/>
      <c r="EE26" s="1383"/>
      <c r="EF26" s="1384"/>
      <c r="EG26" s="1357"/>
      <c r="EH26" s="1364"/>
      <c r="EI26" s="1352"/>
      <c r="EJ26" s="1356"/>
      <c r="EK26" s="1384"/>
      <c r="EL26" s="1357"/>
      <c r="EM26" s="1364"/>
      <c r="EN26" s="1352"/>
      <c r="EO26" s="1356"/>
      <c r="EP26" s="1384"/>
      <c r="EQ26" s="1357"/>
      <c r="ER26" s="1364"/>
      <c r="ES26" s="1352"/>
      <c r="ET26" s="1356"/>
      <c r="EU26" s="1384"/>
      <c r="EV26" s="1357"/>
      <c r="EW26" s="1364"/>
      <c r="EX26" s="1352"/>
      <c r="EY26" s="1356"/>
      <c r="EZ26" s="1384"/>
      <c r="FA26" s="1357"/>
      <c r="FB26" s="1364"/>
      <c r="FC26" s="1352"/>
      <c r="FD26" s="1385">
        <v>0</v>
      </c>
      <c r="FE26" s="1386">
        <v>0</v>
      </c>
      <c r="FF26" s="1387">
        <v>0</v>
      </c>
      <c r="FG26" s="1386">
        <v>0</v>
      </c>
      <c r="FH26" s="1387">
        <v>0</v>
      </c>
      <c r="FI26" s="1386">
        <v>0</v>
      </c>
      <c r="FJ26" s="1387">
        <v>0</v>
      </c>
      <c r="FK26" s="1386">
        <v>0</v>
      </c>
      <c r="FL26" s="1388" t="s">
        <v>1008</v>
      </c>
      <c r="FM26" s="1389" t="s">
        <v>1012</v>
      </c>
      <c r="FN26" s="1352"/>
      <c r="FO26" s="1390" t="s">
        <v>1010</v>
      </c>
      <c r="FP26" s="1391" t="s">
        <v>1012</v>
      </c>
      <c r="FQ26" s="1352"/>
      <c r="FR26" s="1390" t="s">
        <v>1010</v>
      </c>
      <c r="FS26" s="1391" t="s">
        <v>1012</v>
      </c>
      <c r="FT26" s="1352"/>
      <c r="FU26" s="1390" t="s">
        <v>1010</v>
      </c>
      <c r="FV26" s="1391" t="s">
        <v>1012</v>
      </c>
      <c r="FW26" s="1352"/>
      <c r="FX26" s="1390" t="s">
        <v>1010</v>
      </c>
      <c r="FY26" s="1391" t="s">
        <v>1012</v>
      </c>
      <c r="FZ26" s="1352"/>
      <c r="GA26" s="1390" t="s">
        <v>1010</v>
      </c>
      <c r="GB26" s="1391" t="s">
        <v>1012</v>
      </c>
      <c r="GC26" s="1352"/>
      <c r="GD26" s="1390" t="s">
        <v>1010</v>
      </c>
      <c r="GE26" s="1391" t="s">
        <v>1012</v>
      </c>
      <c r="GF26" s="1352" t="s">
        <v>1123</v>
      </c>
      <c r="GG26" s="1390" t="s">
        <v>1010</v>
      </c>
      <c r="GH26" s="1391" t="s">
        <v>1012</v>
      </c>
      <c r="GI26" s="1352"/>
      <c r="GJ26" s="1390" t="s">
        <v>1010</v>
      </c>
      <c r="GK26" s="1391" t="s">
        <v>1012</v>
      </c>
      <c r="GL26" s="1352" t="s">
        <v>4401</v>
      </c>
      <c r="GM26" s="1390" t="s">
        <v>1010</v>
      </c>
      <c r="GN26" s="1391" t="s">
        <v>1012</v>
      </c>
      <c r="GO26" s="1352" t="s">
        <v>4402</v>
      </c>
      <c r="GP26" s="1390" t="s">
        <v>1010</v>
      </c>
      <c r="GQ26" s="1391" t="s">
        <v>1012</v>
      </c>
      <c r="GR26" s="1352"/>
      <c r="GS26" s="1390" t="s">
        <v>1010</v>
      </c>
      <c r="GT26" s="1391" t="s">
        <v>1012</v>
      </c>
      <c r="GU26" s="1352"/>
      <c r="GV26" s="1390" t="s">
        <v>1010</v>
      </c>
      <c r="GW26" s="1391" t="s">
        <v>1012</v>
      </c>
      <c r="GX26" s="1352"/>
      <c r="GY26" s="1388"/>
      <c r="GZ26" s="1389"/>
      <c r="HA26" s="1352"/>
      <c r="HB26" s="1390"/>
      <c r="HC26" s="1391"/>
      <c r="HD26" s="1352"/>
      <c r="HE26" s="1390"/>
      <c r="HF26" s="1391"/>
      <c r="HG26" s="1352"/>
      <c r="HH26" s="1390"/>
      <c r="HI26" s="1391"/>
      <c r="HJ26" s="1352"/>
      <c r="HK26" s="1390"/>
      <c r="HL26" s="1391"/>
      <c r="HM26" s="1352"/>
      <c r="HN26" s="1392">
        <v>1887</v>
      </c>
      <c r="HO26" s="1393">
        <v>109.26466400000001</v>
      </c>
      <c r="HP26" s="1394">
        <v>5.790390249072602</v>
      </c>
      <c r="HQ26" s="1395" t="s">
        <v>4037</v>
      </c>
      <c r="HR26" s="1357" t="s">
        <v>333</v>
      </c>
      <c r="HS26" s="1357" t="s">
        <v>355</v>
      </c>
      <c r="HT26" s="1357" t="s">
        <v>4038</v>
      </c>
      <c r="HU26" s="1396">
        <v>95.668000000000006</v>
      </c>
      <c r="HV26" s="1397"/>
      <c r="HW26" s="1398"/>
      <c r="HX26" s="1398"/>
      <c r="HY26" s="1398"/>
      <c r="HZ26" s="1398"/>
      <c r="IA26" s="1398"/>
      <c r="IB26" s="1398"/>
      <c r="IC26" s="1398" t="s">
        <v>4568</v>
      </c>
      <c r="ID26" s="1399" t="s">
        <v>4403</v>
      </c>
      <c r="IE26" s="1400"/>
      <c r="IF26" s="227" t="str">
        <f>_xlfn.IFNA(VLOOKUP(報告書!$B26&amp;"-"&amp;報告書!IF$12,自主項目!$G$13:$G$500,1,FALSE),"")</f>
        <v>018-1</v>
      </c>
      <c r="IG26" s="227" t="str">
        <f>_xlfn.IFNA(VLOOKUP(報告書!$B26&amp;"-"&amp;報告書!IG$12,自主項目!$G$13:$G$500,1,FALSE),"")</f>
        <v>018-2</v>
      </c>
      <c r="IH26" s="227" t="str">
        <f>_xlfn.IFNA(VLOOKUP(報告書!$B26&amp;"-"&amp;報告書!IH$12,自主項目!$G$13:$G$500,1,FALSE),"")</f>
        <v/>
      </c>
      <c r="II26" s="227" t="str">
        <f>_xlfn.IFNA(VLOOKUP(報告書!$B26&amp;"-"&amp;報告書!II$12,自主項目!$G$13:$G$500,1,FALSE),"")</f>
        <v/>
      </c>
      <c r="IJ26" s="227" t="str">
        <f>_xlfn.IFNA(VLOOKUP(報告書!$B26&amp;"-"&amp;報告書!IJ$12,自主項目!$G$13:$G$500,1,FALSE),"")</f>
        <v/>
      </c>
      <c r="IK26" s="227" t="str">
        <f>_xlfn.IFNA(VLOOKUP(報告書!$B26&amp;"-"&amp;報告書!IK$12,自主項目!$G$13:$G$500,1,FALSE),"")</f>
        <v/>
      </c>
      <c r="IL26" s="227" t="str">
        <f>_xlfn.IFNA(VLOOKUP(報告書!$B26&amp;"-"&amp;報告書!IL$12,自主項目!$G$13:$G$500,1,FALSE),"")</f>
        <v/>
      </c>
      <c r="IM26" s="227" t="str">
        <f>_xlfn.IFNA(VLOOKUP(報告書!$B26&amp;"-"&amp;報告書!IM$12,自主項目!$G$13:$G$500,1,FALSE),"")</f>
        <v/>
      </c>
      <c r="IN26" s="227" t="str">
        <f>_xlfn.IFNA(VLOOKUP(報告書!$B26&amp;"-"&amp;報告書!IN$12,自主項目!$G$13:$G$500,1,FALSE),"")</f>
        <v/>
      </c>
      <c r="IO26" s="227" t="str">
        <f>_xlfn.IFNA(VLOOKUP(報告書!$B26&amp;"-"&amp;報告書!IO$12,自主項目!$G$13:$G$500,1,FALSE),"")</f>
        <v/>
      </c>
      <c r="IP26" s="227" t="str">
        <f>_xlfn.IFNA(VLOOKUP(報告書!$B26&amp;"-"&amp;報告書!IP$12,自主項目!$G$13:$G$500,1,FALSE),"")</f>
        <v/>
      </c>
      <c r="IQ26" s="227" t="str">
        <f>_xlfn.IFNA(VLOOKUP(報告書!$B26&amp;"-"&amp;報告書!IQ$12,自主項目!$G$13:$G$500,1,FALSE),"")</f>
        <v/>
      </c>
      <c r="IR26" s="227" t="str">
        <f>_xlfn.IFNA(VLOOKUP(報告書!$B26&amp;"-"&amp;報告書!IR$12,自主項目!$G$13:$G$500,1,FALSE),"")</f>
        <v/>
      </c>
      <c r="IS26" s="227" t="str">
        <f>_xlfn.IFNA(VLOOKUP(報告書!$B26&amp;"-"&amp;報告書!IS$12,自主項目!$G$13:$G$500,1,FALSE),"")</f>
        <v/>
      </c>
      <c r="IT26" s="755"/>
      <c r="IU26" s="755"/>
      <c r="IV26" s="376">
        <v>16949</v>
      </c>
      <c r="IW26" s="377">
        <v>16870</v>
      </c>
      <c r="IX26" s="378" t="s">
        <v>179</v>
      </c>
      <c r="IY26" s="379">
        <v>-5.12</v>
      </c>
      <c r="IZ26" s="379">
        <v>-6.33</v>
      </c>
      <c r="JA26" s="380" t="s">
        <v>179</v>
      </c>
      <c r="JB26" s="381">
        <v>-1.7066666666666668</v>
      </c>
      <c r="JC26" s="379">
        <v>-2.11</v>
      </c>
      <c r="JD26" s="379" t="s">
        <v>179</v>
      </c>
      <c r="JE26" s="382">
        <v>85</v>
      </c>
      <c r="JF26" s="383">
        <v>87</v>
      </c>
      <c r="JG26" s="384" t="s">
        <v>179</v>
      </c>
      <c r="JH26" s="376" t="s">
        <v>179</v>
      </c>
      <c r="JI26" s="377" t="s">
        <v>179</v>
      </c>
      <c r="JJ26" s="378" t="s">
        <v>179</v>
      </c>
      <c r="JK26" s="379" t="s">
        <v>179</v>
      </c>
      <c r="JL26" s="379" t="s">
        <v>179</v>
      </c>
      <c r="JM26" s="380" t="s">
        <v>179</v>
      </c>
      <c r="JN26" s="381" t="s">
        <v>179</v>
      </c>
      <c r="JO26" s="379" t="s">
        <v>179</v>
      </c>
      <c r="JP26" s="379" t="s">
        <v>179</v>
      </c>
      <c r="JQ26" s="382" t="s">
        <v>179</v>
      </c>
      <c r="JR26" s="383" t="s">
        <v>179</v>
      </c>
      <c r="JS26" s="384" t="s">
        <v>179</v>
      </c>
      <c r="JU26" s="634" t="s">
        <v>1108</v>
      </c>
      <c r="JV26" s="636" t="s">
        <v>1109</v>
      </c>
      <c r="JW26" s="635">
        <v>2019</v>
      </c>
      <c r="JX26" s="635" t="s">
        <v>1018</v>
      </c>
      <c r="JY26" s="386">
        <v>44818</v>
      </c>
      <c r="JZ26" s="387" t="s">
        <v>179</v>
      </c>
      <c r="KA26" s="422" t="s">
        <v>179</v>
      </c>
      <c r="KB26" s="637" t="s">
        <v>179</v>
      </c>
      <c r="KC26" s="638">
        <v>2.3394008266416897</v>
      </c>
      <c r="KD26" s="639" t="s">
        <v>1015</v>
      </c>
      <c r="KE26" s="640">
        <v>0.99</v>
      </c>
      <c r="KF26" s="641">
        <v>-5.12</v>
      </c>
      <c r="KG26" s="642">
        <v>-5.0866666666666669</v>
      </c>
      <c r="KH26" s="639" t="s">
        <v>1015</v>
      </c>
      <c r="KI26" s="643">
        <v>0.99</v>
      </c>
      <c r="KJ26" s="641">
        <v>-2.11</v>
      </c>
      <c r="KK26" s="642">
        <v>-4.3899999999999997</v>
      </c>
      <c r="KL26" s="639" t="s">
        <v>179</v>
      </c>
      <c r="KM26" s="643" t="s">
        <v>179</v>
      </c>
      <c r="KN26" s="644" t="s">
        <v>179</v>
      </c>
      <c r="KO26" s="645" t="s">
        <v>179</v>
      </c>
      <c r="KP26" s="646" t="s">
        <v>179</v>
      </c>
      <c r="KQ26" s="646" t="s">
        <v>179</v>
      </c>
      <c r="KR26" s="646" t="s">
        <v>179</v>
      </c>
      <c r="KS26" s="647" t="s">
        <v>179</v>
      </c>
      <c r="KT26" s="646" t="s">
        <v>179</v>
      </c>
      <c r="KU26" s="646" t="s">
        <v>179</v>
      </c>
      <c r="KV26" s="648" t="s">
        <v>179</v>
      </c>
      <c r="KW26" s="639" t="s">
        <v>179</v>
      </c>
      <c r="KX26" s="643" t="s">
        <v>179</v>
      </c>
      <c r="KY26" s="644" t="s">
        <v>179</v>
      </c>
      <c r="KZ26" s="434" t="s">
        <v>1015</v>
      </c>
      <c r="LA26" s="434" t="s">
        <v>1015</v>
      </c>
      <c r="LB26" s="435" t="s">
        <v>1029</v>
      </c>
      <c r="LC26" s="436">
        <v>26</v>
      </c>
      <c r="LD26" s="437">
        <v>0</v>
      </c>
      <c r="LE26" s="438">
        <v>26</v>
      </c>
      <c r="LF26" s="439" t="s">
        <v>1015</v>
      </c>
      <c r="LG26" s="440">
        <v>23</v>
      </c>
      <c r="LH26" s="437">
        <v>0</v>
      </c>
      <c r="LI26" s="438">
        <v>26</v>
      </c>
      <c r="LJ26" s="649"/>
      <c r="LK26" s="650"/>
    </row>
    <row r="27" spans="2:323" ht="15" customHeight="1" x14ac:dyDescent="0.15">
      <c r="B27" s="1349" t="s">
        <v>1125</v>
      </c>
      <c r="C27" s="1350" t="s">
        <v>1126</v>
      </c>
      <c r="D27" s="1351">
        <v>2022</v>
      </c>
      <c r="E27" s="1352" t="s">
        <v>1018</v>
      </c>
      <c r="F27" s="1353">
        <v>1056020</v>
      </c>
      <c r="G27" s="1354" t="s">
        <v>1126</v>
      </c>
      <c r="H27" s="1355">
        <v>45133</v>
      </c>
      <c r="I27" s="1356" t="s">
        <v>1127</v>
      </c>
      <c r="J27" s="1357" t="s">
        <v>1126</v>
      </c>
      <c r="K27" s="1358" t="s">
        <v>1128</v>
      </c>
      <c r="L27" s="1350" t="s">
        <v>1126</v>
      </c>
      <c r="M27" s="1357" t="s">
        <v>1128</v>
      </c>
      <c r="N27" s="1358" t="s">
        <v>1127</v>
      </c>
      <c r="O27" s="1356" t="s">
        <v>57</v>
      </c>
      <c r="P27" s="1358" t="s">
        <v>64</v>
      </c>
      <c r="Q27" s="1359" t="s">
        <v>1018</v>
      </c>
      <c r="R27" s="1360"/>
      <c r="S27" s="1360"/>
      <c r="T27" s="1361"/>
      <c r="U27" s="1362"/>
      <c r="V27" s="1363">
        <v>2527.11</v>
      </c>
      <c r="W27" s="1364">
        <v>9</v>
      </c>
      <c r="X27" s="1364">
        <v>2</v>
      </c>
      <c r="Y27" s="1365"/>
      <c r="Z27" s="1351">
        <v>2022</v>
      </c>
      <c r="AA27" s="1352">
        <v>2024</v>
      </c>
      <c r="AB27" s="1366">
        <v>2022</v>
      </c>
      <c r="AC27" s="1367"/>
      <c r="AD27" s="1358"/>
      <c r="AE27" s="1368" t="s">
        <v>4568</v>
      </c>
      <c r="AF27" s="1357" t="s">
        <v>1129</v>
      </c>
      <c r="AG27" s="1357" t="s">
        <v>1127</v>
      </c>
      <c r="AH27" s="1358" t="s">
        <v>1130</v>
      </c>
      <c r="AI27" s="1368"/>
      <c r="AJ27" s="1358"/>
      <c r="AK27" s="1369">
        <v>2021</v>
      </c>
      <c r="AL27" s="1364">
        <v>5170</v>
      </c>
      <c r="AM27" s="1364">
        <v>5124</v>
      </c>
      <c r="AN27" s="1370"/>
      <c r="AO27" s="1371"/>
      <c r="AP27" s="1372">
        <v>2024</v>
      </c>
      <c r="AQ27" s="1365">
        <v>5014</v>
      </c>
      <c r="AR27" s="1373">
        <v>3.01</v>
      </c>
      <c r="AS27" s="1365">
        <v>4970</v>
      </c>
      <c r="AT27" s="1373">
        <v>3</v>
      </c>
      <c r="AU27" s="1374"/>
      <c r="AV27" s="1371"/>
      <c r="AW27" s="1375"/>
      <c r="AX27" s="1372">
        <v>2022</v>
      </c>
      <c r="AY27" s="1365">
        <v>4564</v>
      </c>
      <c r="AZ27" s="1373">
        <v>11.72</v>
      </c>
      <c r="BA27" s="1365">
        <v>4555</v>
      </c>
      <c r="BB27" s="1373">
        <v>11.1</v>
      </c>
      <c r="BC27" s="1374"/>
      <c r="BD27" s="1371"/>
      <c r="BE27" s="1375"/>
      <c r="BF27" s="1372">
        <v>2023</v>
      </c>
      <c r="BG27" s="1365"/>
      <c r="BH27" s="1373"/>
      <c r="BI27" s="1365"/>
      <c r="BJ27" s="1373"/>
      <c r="BK27" s="1374"/>
      <c r="BL27" s="1371"/>
      <c r="BM27" s="1375"/>
      <c r="BN27" s="1372">
        <v>2024</v>
      </c>
      <c r="BO27" s="1365"/>
      <c r="BP27" s="1373"/>
      <c r="BQ27" s="1365"/>
      <c r="BR27" s="1373"/>
      <c r="BS27" s="1374"/>
      <c r="BT27" s="1371"/>
      <c r="BU27" s="1375"/>
      <c r="BV27" s="1376" t="s">
        <v>1023</v>
      </c>
      <c r="BW27" s="1377" t="s">
        <v>1072</v>
      </c>
      <c r="BX27" s="1378" t="s">
        <v>1024</v>
      </c>
      <c r="BY27" s="1379"/>
      <c r="BZ27" s="1380"/>
      <c r="CA27" s="1364"/>
      <c r="CB27" s="1364"/>
      <c r="CC27" s="1370"/>
      <c r="CD27" s="1371"/>
      <c r="CE27" s="1372"/>
      <c r="CF27" s="1365"/>
      <c r="CG27" s="1373"/>
      <c r="CH27" s="1365"/>
      <c r="CI27" s="1373"/>
      <c r="CJ27" s="1374"/>
      <c r="CK27" s="1371"/>
      <c r="CL27" s="1375"/>
      <c r="CM27" s="1372"/>
      <c r="CN27" s="1365"/>
      <c r="CO27" s="1373"/>
      <c r="CP27" s="1365"/>
      <c r="CQ27" s="1373"/>
      <c r="CR27" s="1374"/>
      <c r="CS27" s="1371"/>
      <c r="CT27" s="1375"/>
      <c r="CU27" s="1372"/>
      <c r="CV27" s="1365"/>
      <c r="CW27" s="1373"/>
      <c r="CX27" s="1365"/>
      <c r="CY27" s="1373"/>
      <c r="CZ27" s="1374"/>
      <c r="DA27" s="1371"/>
      <c r="DB27" s="1375"/>
      <c r="DC27" s="1372"/>
      <c r="DD27" s="1365"/>
      <c r="DE27" s="1373"/>
      <c r="DF27" s="1365"/>
      <c r="DG27" s="1373"/>
      <c r="DH27" s="1374"/>
      <c r="DI27" s="1371"/>
      <c r="DJ27" s="1375"/>
      <c r="DK27" s="1376"/>
      <c r="DL27" s="1377"/>
      <c r="DM27" s="1378"/>
      <c r="DN27" s="1379"/>
      <c r="DO27" s="1356"/>
      <c r="DP27" s="1381"/>
      <c r="DQ27" s="1358"/>
      <c r="DR27" s="1356"/>
      <c r="DS27" s="1381"/>
      <c r="DT27" s="1358"/>
      <c r="DU27" s="1356"/>
      <c r="DV27" s="1381"/>
      <c r="DW27" s="1358"/>
      <c r="DX27" s="1356"/>
      <c r="DY27" s="1381"/>
      <c r="DZ27" s="1358"/>
      <c r="EA27" s="1356"/>
      <c r="EB27" s="1381"/>
      <c r="EC27" s="1358"/>
      <c r="ED27" s="1382"/>
      <c r="EE27" s="1383"/>
      <c r="EF27" s="1384"/>
      <c r="EG27" s="1357"/>
      <c r="EH27" s="1364"/>
      <c r="EI27" s="1352"/>
      <c r="EJ27" s="1356"/>
      <c r="EK27" s="1384"/>
      <c r="EL27" s="1357"/>
      <c r="EM27" s="1364"/>
      <c r="EN27" s="1352"/>
      <c r="EO27" s="1356"/>
      <c r="EP27" s="1384"/>
      <c r="EQ27" s="1357"/>
      <c r="ER27" s="1364"/>
      <c r="ES27" s="1352"/>
      <c r="ET27" s="1356"/>
      <c r="EU27" s="1384"/>
      <c r="EV27" s="1357"/>
      <c r="EW27" s="1364"/>
      <c r="EX27" s="1352"/>
      <c r="EY27" s="1356"/>
      <c r="EZ27" s="1384"/>
      <c r="FA27" s="1357"/>
      <c r="FB27" s="1364"/>
      <c r="FC27" s="1352"/>
      <c r="FD27" s="1385">
        <v>0</v>
      </c>
      <c r="FE27" s="1386">
        <v>0</v>
      </c>
      <c r="FF27" s="1387">
        <v>0</v>
      </c>
      <c r="FG27" s="1386">
        <v>0</v>
      </c>
      <c r="FH27" s="1387">
        <v>0</v>
      </c>
      <c r="FI27" s="1386">
        <v>0</v>
      </c>
      <c r="FJ27" s="1387">
        <v>0</v>
      </c>
      <c r="FK27" s="1386">
        <v>0</v>
      </c>
      <c r="FL27" s="1388" t="s">
        <v>1008</v>
      </c>
      <c r="FM27" s="1389" t="s">
        <v>1012</v>
      </c>
      <c r="FN27" s="1352"/>
      <c r="FO27" s="1390" t="s">
        <v>1010</v>
      </c>
      <c r="FP27" s="1391" t="s">
        <v>1012</v>
      </c>
      <c r="FQ27" s="1352"/>
      <c r="FR27" s="1390" t="s">
        <v>1025</v>
      </c>
      <c r="FS27" s="1391" t="s">
        <v>1011</v>
      </c>
      <c r="FT27" s="1352" t="s">
        <v>4404</v>
      </c>
      <c r="FU27" s="1390" t="s">
        <v>1010</v>
      </c>
      <c r="FV27" s="1391" t="s">
        <v>1012</v>
      </c>
      <c r="FW27" s="1352"/>
      <c r="FX27" s="1390" t="s">
        <v>1010</v>
      </c>
      <c r="FY27" s="1391" t="s">
        <v>1012</v>
      </c>
      <c r="FZ27" s="1352"/>
      <c r="GA27" s="1390" t="s">
        <v>1010</v>
      </c>
      <c r="GB27" s="1391" t="s">
        <v>1012</v>
      </c>
      <c r="GC27" s="1352"/>
      <c r="GD27" s="1390" t="s">
        <v>1013</v>
      </c>
      <c r="GE27" s="1391" t="s">
        <v>1013</v>
      </c>
      <c r="GF27" s="1352"/>
      <c r="GG27" s="1390" t="s">
        <v>1010</v>
      </c>
      <c r="GH27" s="1391" t="s">
        <v>1012</v>
      </c>
      <c r="GI27" s="1352"/>
      <c r="GJ27" s="1390" t="s">
        <v>1010</v>
      </c>
      <c r="GK27" s="1391" t="s">
        <v>1012</v>
      </c>
      <c r="GL27" s="1352"/>
      <c r="GM27" s="1390" t="s">
        <v>1013</v>
      </c>
      <c r="GN27" s="1391" t="s">
        <v>1013</v>
      </c>
      <c r="GO27" s="1352"/>
      <c r="GP27" s="1390" t="s">
        <v>1013</v>
      </c>
      <c r="GQ27" s="1391" t="s">
        <v>1013</v>
      </c>
      <c r="GR27" s="1352"/>
      <c r="GS27" s="1390" t="s">
        <v>1013</v>
      </c>
      <c r="GT27" s="1391" t="s">
        <v>1013</v>
      </c>
      <c r="GU27" s="1352"/>
      <c r="GV27" s="1390" t="s">
        <v>1013</v>
      </c>
      <c r="GW27" s="1391" t="s">
        <v>1013</v>
      </c>
      <c r="GX27" s="1352"/>
      <c r="GY27" s="1388"/>
      <c r="GZ27" s="1389"/>
      <c r="HA27" s="1352"/>
      <c r="HB27" s="1390"/>
      <c r="HC27" s="1391"/>
      <c r="HD27" s="1352"/>
      <c r="HE27" s="1390"/>
      <c r="HF27" s="1391"/>
      <c r="HG27" s="1352"/>
      <c r="HH27" s="1390"/>
      <c r="HI27" s="1391"/>
      <c r="HJ27" s="1352"/>
      <c r="HK27" s="1390"/>
      <c r="HL27" s="1391"/>
      <c r="HM27" s="1352"/>
      <c r="HN27" s="1392"/>
      <c r="HO27" s="1393"/>
      <c r="HP27" s="1394"/>
      <c r="HQ27" s="1395"/>
      <c r="HR27" s="1357"/>
      <c r="HS27" s="1357"/>
      <c r="HT27" s="1357"/>
      <c r="HU27" s="1396"/>
      <c r="HV27" s="1397" t="s">
        <v>4568</v>
      </c>
      <c r="HW27" s="1398" t="s">
        <v>4568</v>
      </c>
      <c r="HX27" s="1398"/>
      <c r="HY27" s="1398"/>
      <c r="HZ27" s="1398"/>
      <c r="IA27" s="1398"/>
      <c r="IB27" s="1398"/>
      <c r="IC27" s="1398" t="s">
        <v>4568</v>
      </c>
      <c r="ID27" s="1399" t="s">
        <v>4405</v>
      </c>
      <c r="IE27" s="1400"/>
      <c r="IF27" s="227" t="str">
        <f>_xlfn.IFNA(VLOOKUP(報告書!$B27&amp;"-"&amp;報告書!IF$12,自主項目!$G$13:$G$500,1,FALSE),"")</f>
        <v/>
      </c>
      <c r="IG27" s="227" t="str">
        <f>_xlfn.IFNA(VLOOKUP(報告書!$B27&amp;"-"&amp;報告書!IG$12,自主項目!$G$13:$G$500,1,FALSE),"")</f>
        <v/>
      </c>
      <c r="IH27" s="227" t="str">
        <f>_xlfn.IFNA(VLOOKUP(報告書!$B27&amp;"-"&amp;報告書!IH$12,自主項目!$G$13:$G$500,1,FALSE),"")</f>
        <v/>
      </c>
      <c r="II27" s="227" t="str">
        <f>_xlfn.IFNA(VLOOKUP(報告書!$B27&amp;"-"&amp;報告書!II$12,自主項目!$G$13:$G$500,1,FALSE),"")</f>
        <v/>
      </c>
      <c r="IJ27" s="227" t="str">
        <f>_xlfn.IFNA(VLOOKUP(報告書!$B27&amp;"-"&amp;報告書!IJ$12,自主項目!$G$13:$G$500,1,FALSE),"")</f>
        <v/>
      </c>
      <c r="IK27" s="227" t="str">
        <f>_xlfn.IFNA(VLOOKUP(報告書!$B27&amp;"-"&amp;報告書!IK$12,自主項目!$G$13:$G$500,1,FALSE),"")</f>
        <v/>
      </c>
      <c r="IL27" s="227" t="str">
        <f>_xlfn.IFNA(VLOOKUP(報告書!$B27&amp;"-"&amp;報告書!IL$12,自主項目!$G$13:$G$500,1,FALSE),"")</f>
        <v/>
      </c>
      <c r="IM27" s="227" t="str">
        <f>_xlfn.IFNA(VLOOKUP(報告書!$B27&amp;"-"&amp;報告書!IM$12,自主項目!$G$13:$G$500,1,FALSE),"")</f>
        <v/>
      </c>
      <c r="IN27" s="227" t="str">
        <f>_xlfn.IFNA(VLOOKUP(報告書!$B27&amp;"-"&amp;報告書!IN$12,自主項目!$G$13:$G$500,1,FALSE),"")</f>
        <v/>
      </c>
      <c r="IO27" s="227" t="str">
        <f>_xlfn.IFNA(VLOOKUP(報告書!$B27&amp;"-"&amp;報告書!IO$12,自主項目!$G$13:$G$500,1,FALSE),"")</f>
        <v/>
      </c>
      <c r="IP27" s="227" t="str">
        <f>_xlfn.IFNA(VLOOKUP(報告書!$B27&amp;"-"&amp;報告書!IP$12,自主項目!$G$13:$G$500,1,FALSE),"")</f>
        <v/>
      </c>
      <c r="IQ27" s="227" t="str">
        <f>_xlfn.IFNA(VLOOKUP(報告書!$B27&amp;"-"&amp;報告書!IQ$12,自主項目!$G$13:$G$500,1,FALSE),"")</f>
        <v/>
      </c>
      <c r="IR27" s="227" t="str">
        <f>_xlfn.IFNA(VLOOKUP(報告書!$B27&amp;"-"&amp;報告書!IR$12,自主項目!$G$13:$G$500,1,FALSE),"")</f>
        <v/>
      </c>
      <c r="IS27" s="227" t="str">
        <f>_xlfn.IFNA(VLOOKUP(報告書!$B27&amp;"-"&amp;報告書!IS$12,自主項目!$G$13:$G$500,1,FALSE),"")</f>
        <v/>
      </c>
      <c r="IT27" s="755"/>
      <c r="IU27" s="755"/>
      <c r="IV27" s="376">
        <v>2205</v>
      </c>
      <c r="IW27" s="377">
        <v>2199</v>
      </c>
      <c r="IX27" s="378">
        <v>8.44</v>
      </c>
      <c r="IY27" s="379">
        <v>18.600000000000001</v>
      </c>
      <c r="IZ27" s="379">
        <v>18.190000000000001</v>
      </c>
      <c r="JA27" s="380">
        <v>7.55</v>
      </c>
      <c r="JB27" s="381">
        <v>6.2</v>
      </c>
      <c r="JC27" s="379">
        <v>6.0633333333333335</v>
      </c>
      <c r="JD27" s="379">
        <v>2.5166666666666666</v>
      </c>
      <c r="JE27" s="382">
        <v>28</v>
      </c>
      <c r="JF27" s="383">
        <v>36</v>
      </c>
      <c r="JG27" s="384">
        <v>53</v>
      </c>
      <c r="JH27" s="376" t="s">
        <v>179</v>
      </c>
      <c r="JI27" s="377" t="s">
        <v>179</v>
      </c>
      <c r="JJ27" s="378" t="s">
        <v>179</v>
      </c>
      <c r="JK27" s="379" t="s">
        <v>179</v>
      </c>
      <c r="JL27" s="379" t="s">
        <v>179</v>
      </c>
      <c r="JM27" s="380" t="s">
        <v>179</v>
      </c>
      <c r="JN27" s="381" t="s">
        <v>179</v>
      </c>
      <c r="JO27" s="379" t="s">
        <v>179</v>
      </c>
      <c r="JP27" s="379" t="s">
        <v>179</v>
      </c>
      <c r="JQ27" s="382" t="s">
        <v>179</v>
      </c>
      <c r="JR27" s="383" t="s">
        <v>179</v>
      </c>
      <c r="JS27" s="384" t="s">
        <v>179</v>
      </c>
      <c r="JU27" s="634" t="s">
        <v>1116</v>
      </c>
      <c r="JV27" s="636" t="s">
        <v>1117</v>
      </c>
      <c r="JW27" s="635">
        <v>2019</v>
      </c>
      <c r="JX27" s="635" t="s">
        <v>1018</v>
      </c>
      <c r="JY27" s="386">
        <v>44837</v>
      </c>
      <c r="JZ27" s="387" t="s">
        <v>179</v>
      </c>
      <c r="KA27" s="422" t="s">
        <v>179</v>
      </c>
      <c r="KB27" s="637" t="s">
        <v>179</v>
      </c>
      <c r="KC27" s="638">
        <v>6.2608957823129252</v>
      </c>
      <c r="KD27" s="639" t="s">
        <v>1028</v>
      </c>
      <c r="KE27" s="640">
        <v>0</v>
      </c>
      <c r="KF27" s="641">
        <v>18.600000000000001</v>
      </c>
      <c r="KG27" s="642">
        <v>7.5233333333333334</v>
      </c>
      <c r="KH27" s="639" t="s">
        <v>1028</v>
      </c>
      <c r="KI27" s="643">
        <v>0</v>
      </c>
      <c r="KJ27" s="641">
        <v>6.0633333333333335</v>
      </c>
      <c r="KK27" s="642">
        <v>7.8933333333333335</v>
      </c>
      <c r="KL27" s="639" t="s">
        <v>1029</v>
      </c>
      <c r="KM27" s="643">
        <v>0.98</v>
      </c>
      <c r="KN27" s="644">
        <v>7.55</v>
      </c>
      <c r="KO27" s="645" t="s">
        <v>179</v>
      </c>
      <c r="KP27" s="646" t="s">
        <v>179</v>
      </c>
      <c r="KQ27" s="646" t="s">
        <v>179</v>
      </c>
      <c r="KR27" s="646" t="s">
        <v>179</v>
      </c>
      <c r="KS27" s="647" t="s">
        <v>179</v>
      </c>
      <c r="KT27" s="646" t="s">
        <v>179</v>
      </c>
      <c r="KU27" s="646" t="s">
        <v>179</v>
      </c>
      <c r="KV27" s="648" t="s">
        <v>179</v>
      </c>
      <c r="KW27" s="639" t="s">
        <v>179</v>
      </c>
      <c r="KX27" s="643" t="s">
        <v>179</v>
      </c>
      <c r="KY27" s="644" t="s">
        <v>179</v>
      </c>
      <c r="KZ27" s="434" t="s">
        <v>1015</v>
      </c>
      <c r="LA27" s="434" t="s">
        <v>1015</v>
      </c>
      <c r="LB27" s="435" t="s">
        <v>1029</v>
      </c>
      <c r="LC27" s="436">
        <v>26</v>
      </c>
      <c r="LD27" s="437">
        <v>0</v>
      </c>
      <c r="LE27" s="438">
        <v>26</v>
      </c>
      <c r="LF27" s="439" t="s">
        <v>1015</v>
      </c>
      <c r="LG27" s="440">
        <v>23</v>
      </c>
      <c r="LH27" s="437">
        <v>0</v>
      </c>
      <c r="LI27" s="438">
        <v>26</v>
      </c>
      <c r="LJ27" s="649"/>
      <c r="LK27" s="650"/>
    </row>
    <row r="28" spans="2:323" ht="15" customHeight="1" x14ac:dyDescent="0.15">
      <c r="B28" s="1349" t="s">
        <v>1131</v>
      </c>
      <c r="C28" s="1350" t="s">
        <v>1132</v>
      </c>
      <c r="D28" s="1351">
        <v>2022</v>
      </c>
      <c r="E28" s="1352" t="s">
        <v>1018</v>
      </c>
      <c r="F28" s="1353">
        <v>1044022</v>
      </c>
      <c r="G28" s="1354" t="s">
        <v>1132</v>
      </c>
      <c r="H28" s="1355">
        <v>45127</v>
      </c>
      <c r="I28" s="1356" t="s">
        <v>1133</v>
      </c>
      <c r="J28" s="1357" t="s">
        <v>1132</v>
      </c>
      <c r="K28" s="1358" t="s">
        <v>1134</v>
      </c>
      <c r="L28" s="1350" t="s">
        <v>1132</v>
      </c>
      <c r="M28" s="1357" t="s">
        <v>1134</v>
      </c>
      <c r="N28" s="1358" t="s">
        <v>1133</v>
      </c>
      <c r="O28" s="1356" t="s">
        <v>48</v>
      </c>
      <c r="P28" s="1358" t="s">
        <v>51</v>
      </c>
      <c r="Q28" s="1359" t="s">
        <v>1018</v>
      </c>
      <c r="R28" s="1360"/>
      <c r="S28" s="1360"/>
      <c r="T28" s="1361"/>
      <c r="U28" s="1362"/>
      <c r="V28" s="1363">
        <v>1741.4741999999999</v>
      </c>
      <c r="W28" s="1364">
        <v>13</v>
      </c>
      <c r="X28" s="1364">
        <v>1</v>
      </c>
      <c r="Y28" s="1365"/>
      <c r="Z28" s="1351">
        <v>2022</v>
      </c>
      <c r="AA28" s="1352">
        <v>2024</v>
      </c>
      <c r="AB28" s="1366">
        <v>2022</v>
      </c>
      <c r="AC28" s="1367"/>
      <c r="AD28" s="1358"/>
      <c r="AE28" s="1368" t="s">
        <v>4568</v>
      </c>
      <c r="AF28" s="1357" t="s">
        <v>1135</v>
      </c>
      <c r="AG28" s="1357" t="s">
        <v>1136</v>
      </c>
      <c r="AH28" s="1358" t="s">
        <v>1137</v>
      </c>
      <c r="AI28" s="1368"/>
      <c r="AJ28" s="1358"/>
      <c r="AK28" s="1369">
        <v>2021</v>
      </c>
      <c r="AL28" s="1364">
        <v>3720</v>
      </c>
      <c r="AM28" s="1364">
        <v>3791</v>
      </c>
      <c r="AN28" s="1370"/>
      <c r="AO28" s="1371"/>
      <c r="AP28" s="1372">
        <v>2024</v>
      </c>
      <c r="AQ28" s="1365">
        <v>3608</v>
      </c>
      <c r="AR28" s="1373">
        <v>3.01</v>
      </c>
      <c r="AS28" s="1365">
        <v>3677</v>
      </c>
      <c r="AT28" s="1373">
        <v>3</v>
      </c>
      <c r="AU28" s="1374"/>
      <c r="AV28" s="1371"/>
      <c r="AW28" s="1375"/>
      <c r="AX28" s="1372">
        <v>2022</v>
      </c>
      <c r="AY28" s="1365">
        <v>3283</v>
      </c>
      <c r="AZ28" s="1373">
        <v>11.74</v>
      </c>
      <c r="BA28" s="1365">
        <v>3379</v>
      </c>
      <c r="BB28" s="1373">
        <v>10.86</v>
      </c>
      <c r="BC28" s="1374"/>
      <c r="BD28" s="1371"/>
      <c r="BE28" s="1375"/>
      <c r="BF28" s="1372">
        <v>2023</v>
      </c>
      <c r="BG28" s="1365"/>
      <c r="BH28" s="1373"/>
      <c r="BI28" s="1365"/>
      <c r="BJ28" s="1373"/>
      <c r="BK28" s="1374"/>
      <c r="BL28" s="1371"/>
      <c r="BM28" s="1375"/>
      <c r="BN28" s="1372">
        <v>2024</v>
      </c>
      <c r="BO28" s="1365"/>
      <c r="BP28" s="1373"/>
      <c r="BQ28" s="1365"/>
      <c r="BR28" s="1373"/>
      <c r="BS28" s="1374"/>
      <c r="BT28" s="1371"/>
      <c r="BU28" s="1375"/>
      <c r="BV28" s="1376" t="s">
        <v>1023</v>
      </c>
      <c r="BW28" s="1377" t="s">
        <v>1072</v>
      </c>
      <c r="BX28" s="1378" t="s">
        <v>1007</v>
      </c>
      <c r="BY28" s="1379"/>
      <c r="BZ28" s="1380"/>
      <c r="CA28" s="1364"/>
      <c r="CB28" s="1364"/>
      <c r="CC28" s="1370"/>
      <c r="CD28" s="1371"/>
      <c r="CE28" s="1372"/>
      <c r="CF28" s="1365"/>
      <c r="CG28" s="1373"/>
      <c r="CH28" s="1365"/>
      <c r="CI28" s="1373"/>
      <c r="CJ28" s="1374"/>
      <c r="CK28" s="1371"/>
      <c r="CL28" s="1375"/>
      <c r="CM28" s="1372"/>
      <c r="CN28" s="1365"/>
      <c r="CO28" s="1373"/>
      <c r="CP28" s="1365"/>
      <c r="CQ28" s="1373"/>
      <c r="CR28" s="1374"/>
      <c r="CS28" s="1371"/>
      <c r="CT28" s="1375"/>
      <c r="CU28" s="1372"/>
      <c r="CV28" s="1365"/>
      <c r="CW28" s="1373"/>
      <c r="CX28" s="1365"/>
      <c r="CY28" s="1373"/>
      <c r="CZ28" s="1374"/>
      <c r="DA28" s="1371"/>
      <c r="DB28" s="1375"/>
      <c r="DC28" s="1372"/>
      <c r="DD28" s="1365"/>
      <c r="DE28" s="1373"/>
      <c r="DF28" s="1365"/>
      <c r="DG28" s="1373"/>
      <c r="DH28" s="1374"/>
      <c r="DI28" s="1371"/>
      <c r="DJ28" s="1375"/>
      <c r="DK28" s="1376"/>
      <c r="DL28" s="1377"/>
      <c r="DM28" s="1378"/>
      <c r="DN28" s="1379"/>
      <c r="DO28" s="1356"/>
      <c r="DP28" s="1381"/>
      <c r="DQ28" s="1358"/>
      <c r="DR28" s="1356"/>
      <c r="DS28" s="1381"/>
      <c r="DT28" s="1358"/>
      <c r="DU28" s="1356"/>
      <c r="DV28" s="1381"/>
      <c r="DW28" s="1358"/>
      <c r="DX28" s="1356"/>
      <c r="DY28" s="1381"/>
      <c r="DZ28" s="1358"/>
      <c r="EA28" s="1356"/>
      <c r="EB28" s="1381"/>
      <c r="EC28" s="1358"/>
      <c r="ED28" s="1382"/>
      <c r="EE28" s="1383"/>
      <c r="EF28" s="1384"/>
      <c r="EG28" s="1357"/>
      <c r="EH28" s="1364"/>
      <c r="EI28" s="1352"/>
      <c r="EJ28" s="1356"/>
      <c r="EK28" s="1384"/>
      <c r="EL28" s="1357"/>
      <c r="EM28" s="1364"/>
      <c r="EN28" s="1352"/>
      <c r="EO28" s="1356"/>
      <c r="EP28" s="1384"/>
      <c r="EQ28" s="1357"/>
      <c r="ER28" s="1364"/>
      <c r="ES28" s="1352"/>
      <c r="ET28" s="1356"/>
      <c r="EU28" s="1384"/>
      <c r="EV28" s="1357"/>
      <c r="EW28" s="1364"/>
      <c r="EX28" s="1352"/>
      <c r="EY28" s="1356"/>
      <c r="EZ28" s="1384"/>
      <c r="FA28" s="1357"/>
      <c r="FB28" s="1364"/>
      <c r="FC28" s="1352"/>
      <c r="FD28" s="1385">
        <v>1</v>
      </c>
      <c r="FE28" s="1386">
        <v>1</v>
      </c>
      <c r="FF28" s="1387">
        <v>0</v>
      </c>
      <c r="FG28" s="1386">
        <v>0</v>
      </c>
      <c r="FH28" s="1387">
        <v>0</v>
      </c>
      <c r="FI28" s="1386">
        <v>0</v>
      </c>
      <c r="FJ28" s="1387">
        <v>1</v>
      </c>
      <c r="FK28" s="1386">
        <v>1</v>
      </c>
      <c r="FL28" s="1388" t="s">
        <v>1008</v>
      </c>
      <c r="FM28" s="1389" t="s">
        <v>1012</v>
      </c>
      <c r="FN28" s="1352"/>
      <c r="FO28" s="1390" t="s">
        <v>1010</v>
      </c>
      <c r="FP28" s="1391" t="s">
        <v>1012</v>
      </c>
      <c r="FQ28" s="1352"/>
      <c r="FR28" s="1390" t="s">
        <v>1010</v>
      </c>
      <c r="FS28" s="1391" t="s">
        <v>1012</v>
      </c>
      <c r="FT28" s="1352"/>
      <c r="FU28" s="1390" t="s">
        <v>1010</v>
      </c>
      <c r="FV28" s="1391" t="s">
        <v>1012</v>
      </c>
      <c r="FW28" s="1352"/>
      <c r="FX28" s="1390" t="s">
        <v>1010</v>
      </c>
      <c r="FY28" s="1391" t="s">
        <v>1011</v>
      </c>
      <c r="FZ28" s="1352"/>
      <c r="GA28" s="1390" t="s">
        <v>1010</v>
      </c>
      <c r="GB28" s="1391" t="s">
        <v>1011</v>
      </c>
      <c r="GC28" s="1352"/>
      <c r="GD28" s="1390" t="s">
        <v>1013</v>
      </c>
      <c r="GE28" s="1391" t="s">
        <v>1013</v>
      </c>
      <c r="GF28" s="1352"/>
      <c r="GG28" s="1390" t="s">
        <v>1010</v>
      </c>
      <c r="GH28" s="1391" t="s">
        <v>1011</v>
      </c>
      <c r="GI28" s="1352"/>
      <c r="GJ28" s="1390" t="s">
        <v>1010</v>
      </c>
      <c r="GK28" s="1391" t="s">
        <v>1012</v>
      </c>
      <c r="GL28" s="1352"/>
      <c r="GM28" s="1390" t="s">
        <v>1013</v>
      </c>
      <c r="GN28" s="1391" t="s">
        <v>1013</v>
      </c>
      <c r="GO28" s="1352"/>
      <c r="GP28" s="1390" t="s">
        <v>1013</v>
      </c>
      <c r="GQ28" s="1391" t="s">
        <v>1013</v>
      </c>
      <c r="GR28" s="1352"/>
      <c r="GS28" s="1390" t="s">
        <v>1013</v>
      </c>
      <c r="GT28" s="1391" t="s">
        <v>1013</v>
      </c>
      <c r="GU28" s="1352"/>
      <c r="GV28" s="1390" t="s">
        <v>1025</v>
      </c>
      <c r="GW28" s="1391" t="s">
        <v>1011</v>
      </c>
      <c r="GX28" s="1352"/>
      <c r="GY28" s="1388"/>
      <c r="GZ28" s="1389"/>
      <c r="HA28" s="1352"/>
      <c r="HB28" s="1390"/>
      <c r="HC28" s="1391"/>
      <c r="HD28" s="1352"/>
      <c r="HE28" s="1390"/>
      <c r="HF28" s="1391"/>
      <c r="HG28" s="1352"/>
      <c r="HH28" s="1390"/>
      <c r="HI28" s="1391"/>
      <c r="HJ28" s="1352"/>
      <c r="HK28" s="1390"/>
      <c r="HL28" s="1391"/>
      <c r="HM28" s="1352"/>
      <c r="HN28" s="1392">
        <v>3283</v>
      </c>
      <c r="HO28" s="1393">
        <v>4.895384</v>
      </c>
      <c r="HP28" s="1394">
        <v>0.14911312823636919</v>
      </c>
      <c r="HQ28" s="1395" t="s">
        <v>4037</v>
      </c>
      <c r="HR28" s="1357" t="s">
        <v>348</v>
      </c>
      <c r="HS28" s="1357" t="s">
        <v>352</v>
      </c>
      <c r="HT28" s="1357" t="s">
        <v>4040</v>
      </c>
      <c r="HU28" s="1396">
        <v>4.895384</v>
      </c>
      <c r="HV28" s="1397"/>
      <c r="HW28" s="1398" t="s">
        <v>4568</v>
      </c>
      <c r="HX28" s="1398"/>
      <c r="HY28" s="1398"/>
      <c r="HZ28" s="1398"/>
      <c r="IA28" s="1398"/>
      <c r="IB28" s="1398"/>
      <c r="IC28" s="1398"/>
      <c r="ID28" s="1399" t="s">
        <v>1140</v>
      </c>
      <c r="IE28" s="1400" t="s">
        <v>4406</v>
      </c>
      <c r="IF28" s="227" t="str">
        <f>_xlfn.IFNA(VLOOKUP(報告書!$B28&amp;"-"&amp;報告書!IF$12,自主項目!$G$13:$G$500,1,FALSE),"")</f>
        <v>022-1</v>
      </c>
      <c r="IG28" s="227" t="str">
        <f>_xlfn.IFNA(VLOOKUP(報告書!$B28&amp;"-"&amp;報告書!IG$12,自主項目!$G$13:$G$500,1,FALSE),"")</f>
        <v/>
      </c>
      <c r="IH28" s="227" t="str">
        <f>_xlfn.IFNA(VLOOKUP(報告書!$B28&amp;"-"&amp;報告書!IH$12,自主項目!$G$13:$G$500,1,FALSE),"")</f>
        <v/>
      </c>
      <c r="II28" s="227" t="str">
        <f>_xlfn.IFNA(VLOOKUP(報告書!$B28&amp;"-"&amp;報告書!II$12,自主項目!$G$13:$G$500,1,FALSE),"")</f>
        <v/>
      </c>
      <c r="IJ28" s="227" t="str">
        <f>_xlfn.IFNA(VLOOKUP(報告書!$B28&amp;"-"&amp;報告書!IJ$12,自主項目!$G$13:$G$500,1,FALSE),"")</f>
        <v/>
      </c>
      <c r="IK28" s="227" t="str">
        <f>_xlfn.IFNA(VLOOKUP(報告書!$B28&amp;"-"&amp;報告書!IK$12,自主項目!$G$13:$G$500,1,FALSE),"")</f>
        <v/>
      </c>
      <c r="IL28" s="227" t="str">
        <f>_xlfn.IFNA(VLOOKUP(報告書!$B28&amp;"-"&amp;報告書!IL$12,自主項目!$G$13:$G$500,1,FALSE),"")</f>
        <v/>
      </c>
      <c r="IM28" s="227" t="str">
        <f>_xlfn.IFNA(VLOOKUP(報告書!$B28&amp;"-"&amp;報告書!IM$12,自主項目!$G$13:$G$500,1,FALSE),"")</f>
        <v/>
      </c>
      <c r="IN28" s="227" t="str">
        <f>_xlfn.IFNA(VLOOKUP(報告書!$B28&amp;"-"&amp;報告書!IN$12,自主項目!$G$13:$G$500,1,FALSE),"")</f>
        <v/>
      </c>
      <c r="IO28" s="227" t="str">
        <f>_xlfn.IFNA(VLOOKUP(報告書!$B28&amp;"-"&amp;報告書!IO$12,自主項目!$G$13:$G$500,1,FALSE),"")</f>
        <v/>
      </c>
      <c r="IP28" s="227" t="str">
        <f>_xlfn.IFNA(VLOOKUP(報告書!$B28&amp;"-"&amp;報告書!IP$12,自主項目!$G$13:$G$500,1,FALSE),"")</f>
        <v/>
      </c>
      <c r="IQ28" s="227" t="str">
        <f>_xlfn.IFNA(VLOOKUP(報告書!$B28&amp;"-"&amp;報告書!IQ$12,自主項目!$G$13:$G$500,1,FALSE),"")</f>
        <v/>
      </c>
      <c r="IR28" s="227" t="str">
        <f>_xlfn.IFNA(VLOOKUP(報告書!$B28&amp;"-"&amp;報告書!IR$12,自主項目!$G$13:$G$500,1,FALSE),"")</f>
        <v/>
      </c>
      <c r="IS28" s="227" t="str">
        <f>_xlfn.IFNA(VLOOKUP(報告書!$B28&amp;"-"&amp;報告書!IS$12,自主項目!$G$13:$G$500,1,FALSE),"")</f>
        <v/>
      </c>
      <c r="IT28" s="755"/>
      <c r="IU28" s="755"/>
      <c r="IV28" s="376">
        <v>5170</v>
      </c>
      <c r="IW28" s="377">
        <v>5124</v>
      </c>
      <c r="IX28" s="378" t="s">
        <v>179</v>
      </c>
      <c r="IY28" s="379">
        <v>5.03</v>
      </c>
      <c r="IZ28" s="379">
        <v>3.26</v>
      </c>
      <c r="JA28" s="380" t="s">
        <v>179</v>
      </c>
      <c r="JB28" s="381">
        <v>1.6766666666666667</v>
      </c>
      <c r="JC28" s="379">
        <v>1.0866666666666667</v>
      </c>
      <c r="JD28" s="379" t="s">
        <v>179</v>
      </c>
      <c r="JE28" s="382">
        <v>70</v>
      </c>
      <c r="JF28" s="383">
        <v>75</v>
      </c>
      <c r="JG28" s="384" t="s">
        <v>179</v>
      </c>
      <c r="JH28" s="376" t="s">
        <v>179</v>
      </c>
      <c r="JI28" s="377" t="s">
        <v>179</v>
      </c>
      <c r="JJ28" s="378" t="s">
        <v>179</v>
      </c>
      <c r="JK28" s="379" t="s">
        <v>179</v>
      </c>
      <c r="JL28" s="379" t="s">
        <v>179</v>
      </c>
      <c r="JM28" s="380" t="s">
        <v>179</v>
      </c>
      <c r="JN28" s="381" t="s">
        <v>179</v>
      </c>
      <c r="JO28" s="379" t="s">
        <v>179</v>
      </c>
      <c r="JP28" s="379" t="s">
        <v>179</v>
      </c>
      <c r="JQ28" s="382" t="s">
        <v>179</v>
      </c>
      <c r="JR28" s="383" t="s">
        <v>179</v>
      </c>
      <c r="JS28" s="384" t="s">
        <v>179</v>
      </c>
      <c r="JU28" s="634" t="s">
        <v>1125</v>
      </c>
      <c r="JV28" s="636" t="s">
        <v>1126</v>
      </c>
      <c r="JW28" s="635">
        <v>2019</v>
      </c>
      <c r="JX28" s="635" t="s">
        <v>1018</v>
      </c>
      <c r="JY28" s="386">
        <v>44837</v>
      </c>
      <c r="JZ28" s="387">
        <v>44840</v>
      </c>
      <c r="KA28" s="422" t="s">
        <v>179</v>
      </c>
      <c r="KB28" s="637" t="s">
        <v>179</v>
      </c>
      <c r="KC28" s="638" t="s">
        <v>179</v>
      </c>
      <c r="KD28" s="639" t="s">
        <v>1055</v>
      </c>
      <c r="KE28" s="640">
        <v>3.01</v>
      </c>
      <c r="KF28" s="641">
        <v>5.03</v>
      </c>
      <c r="KG28" s="642">
        <v>2.7566666666666664</v>
      </c>
      <c r="KH28" s="639" t="s">
        <v>1055</v>
      </c>
      <c r="KI28" s="643">
        <v>3</v>
      </c>
      <c r="KJ28" s="641">
        <v>1.0866666666666667</v>
      </c>
      <c r="KK28" s="642">
        <v>4.0533333333333328</v>
      </c>
      <c r="KL28" s="639" t="s">
        <v>179</v>
      </c>
      <c r="KM28" s="643" t="s">
        <v>179</v>
      </c>
      <c r="KN28" s="644" t="s">
        <v>179</v>
      </c>
      <c r="KO28" s="645" t="s">
        <v>179</v>
      </c>
      <c r="KP28" s="646" t="s">
        <v>179</v>
      </c>
      <c r="KQ28" s="646" t="s">
        <v>179</v>
      </c>
      <c r="KR28" s="646" t="s">
        <v>179</v>
      </c>
      <c r="KS28" s="647" t="s">
        <v>179</v>
      </c>
      <c r="KT28" s="646" t="s">
        <v>179</v>
      </c>
      <c r="KU28" s="646" t="s">
        <v>179</v>
      </c>
      <c r="KV28" s="648" t="s">
        <v>179</v>
      </c>
      <c r="KW28" s="639" t="s">
        <v>179</v>
      </c>
      <c r="KX28" s="643" t="s">
        <v>179</v>
      </c>
      <c r="KY28" s="644" t="s">
        <v>179</v>
      </c>
      <c r="KZ28" s="434" t="s">
        <v>1015</v>
      </c>
      <c r="LA28" s="434" t="s">
        <v>1015</v>
      </c>
      <c r="LB28" s="435" t="s">
        <v>1028</v>
      </c>
      <c r="LC28" s="436">
        <v>14</v>
      </c>
      <c r="LD28" s="437">
        <v>2</v>
      </c>
      <c r="LE28" s="438">
        <v>16</v>
      </c>
      <c r="LF28" s="439" t="s">
        <v>1015</v>
      </c>
      <c r="LG28" s="440">
        <v>11</v>
      </c>
      <c r="LH28" s="437">
        <v>2</v>
      </c>
      <c r="LI28" s="438">
        <v>16</v>
      </c>
      <c r="LJ28" s="649"/>
      <c r="LK28" s="650"/>
    </row>
    <row r="29" spans="2:323" ht="15" customHeight="1" x14ac:dyDescent="0.15">
      <c r="B29" s="1349" t="s">
        <v>1141</v>
      </c>
      <c r="C29" s="1350" t="s">
        <v>1142</v>
      </c>
      <c r="D29" s="1351">
        <v>2022</v>
      </c>
      <c r="E29" s="1352" t="s">
        <v>1018</v>
      </c>
      <c r="F29" s="1353">
        <v>1006024</v>
      </c>
      <c r="G29" s="1354" t="s">
        <v>1142</v>
      </c>
      <c r="H29" s="1355">
        <v>45119</v>
      </c>
      <c r="I29" s="1356" t="s">
        <v>1143</v>
      </c>
      <c r="J29" s="1357" t="s">
        <v>1142</v>
      </c>
      <c r="K29" s="1358" t="s">
        <v>1144</v>
      </c>
      <c r="L29" s="1350" t="s">
        <v>1142</v>
      </c>
      <c r="M29" s="1357" t="s">
        <v>1144</v>
      </c>
      <c r="N29" s="1358" t="s">
        <v>1143</v>
      </c>
      <c r="O29" s="1356" t="s">
        <v>81</v>
      </c>
      <c r="P29" s="1358" t="s">
        <v>83</v>
      </c>
      <c r="Q29" s="1359" t="s">
        <v>1018</v>
      </c>
      <c r="R29" s="1360"/>
      <c r="S29" s="1360"/>
      <c r="T29" s="1361"/>
      <c r="U29" s="1362"/>
      <c r="V29" s="1363">
        <v>2802.5765999999999</v>
      </c>
      <c r="W29" s="1364">
        <v>2</v>
      </c>
      <c r="X29" s="1364">
        <v>2</v>
      </c>
      <c r="Y29" s="1365"/>
      <c r="Z29" s="1351">
        <v>2022</v>
      </c>
      <c r="AA29" s="1352">
        <v>2024</v>
      </c>
      <c r="AB29" s="1366">
        <v>2022</v>
      </c>
      <c r="AC29" s="1367"/>
      <c r="AD29" s="1358"/>
      <c r="AE29" s="1368" t="s">
        <v>4568</v>
      </c>
      <c r="AF29" s="1357" t="s">
        <v>1145</v>
      </c>
      <c r="AG29" s="1357" t="s">
        <v>1143</v>
      </c>
      <c r="AH29" s="1358" t="s">
        <v>1146</v>
      </c>
      <c r="AI29" s="1368"/>
      <c r="AJ29" s="1358"/>
      <c r="AK29" s="1369">
        <v>2021</v>
      </c>
      <c r="AL29" s="1364">
        <v>4874</v>
      </c>
      <c r="AM29" s="1364">
        <v>4585</v>
      </c>
      <c r="AN29" s="1370"/>
      <c r="AO29" s="1371"/>
      <c r="AP29" s="1372">
        <v>2024</v>
      </c>
      <c r="AQ29" s="1365">
        <v>4728</v>
      </c>
      <c r="AR29" s="1373">
        <v>2.99</v>
      </c>
      <c r="AS29" s="1365">
        <v>4448</v>
      </c>
      <c r="AT29" s="1373">
        <v>2.98</v>
      </c>
      <c r="AU29" s="1374"/>
      <c r="AV29" s="1371"/>
      <c r="AW29" s="1375"/>
      <c r="AX29" s="1372">
        <v>2022</v>
      </c>
      <c r="AY29" s="1365">
        <v>4953</v>
      </c>
      <c r="AZ29" s="1373">
        <v>-1.63</v>
      </c>
      <c r="BA29" s="1365">
        <v>4768</v>
      </c>
      <c r="BB29" s="1373">
        <v>-4</v>
      </c>
      <c r="BC29" s="1374"/>
      <c r="BD29" s="1371"/>
      <c r="BE29" s="1375"/>
      <c r="BF29" s="1372">
        <v>2023</v>
      </c>
      <c r="BG29" s="1365"/>
      <c r="BH29" s="1373"/>
      <c r="BI29" s="1365"/>
      <c r="BJ29" s="1373"/>
      <c r="BK29" s="1374"/>
      <c r="BL29" s="1371"/>
      <c r="BM29" s="1375"/>
      <c r="BN29" s="1372">
        <v>2024</v>
      </c>
      <c r="BO29" s="1365"/>
      <c r="BP29" s="1373"/>
      <c r="BQ29" s="1365"/>
      <c r="BR29" s="1373"/>
      <c r="BS29" s="1374"/>
      <c r="BT29" s="1371"/>
      <c r="BU29" s="1375"/>
      <c r="BV29" s="1376" t="s">
        <v>1005</v>
      </c>
      <c r="BW29" s="1377" t="s">
        <v>1072</v>
      </c>
      <c r="BX29" s="1378" t="s">
        <v>1007</v>
      </c>
      <c r="BY29" s="1379"/>
      <c r="BZ29" s="1380"/>
      <c r="CA29" s="1364"/>
      <c r="CB29" s="1364"/>
      <c r="CC29" s="1370"/>
      <c r="CD29" s="1371"/>
      <c r="CE29" s="1372"/>
      <c r="CF29" s="1365"/>
      <c r="CG29" s="1373"/>
      <c r="CH29" s="1365"/>
      <c r="CI29" s="1373"/>
      <c r="CJ29" s="1374"/>
      <c r="CK29" s="1371"/>
      <c r="CL29" s="1375"/>
      <c r="CM29" s="1372"/>
      <c r="CN29" s="1365"/>
      <c r="CO29" s="1373"/>
      <c r="CP29" s="1365"/>
      <c r="CQ29" s="1373"/>
      <c r="CR29" s="1374"/>
      <c r="CS29" s="1371"/>
      <c r="CT29" s="1375"/>
      <c r="CU29" s="1372"/>
      <c r="CV29" s="1365"/>
      <c r="CW29" s="1373"/>
      <c r="CX29" s="1365"/>
      <c r="CY29" s="1373"/>
      <c r="CZ29" s="1374"/>
      <c r="DA29" s="1371"/>
      <c r="DB29" s="1375"/>
      <c r="DC29" s="1372"/>
      <c r="DD29" s="1365"/>
      <c r="DE29" s="1373"/>
      <c r="DF29" s="1365"/>
      <c r="DG29" s="1373"/>
      <c r="DH29" s="1374"/>
      <c r="DI29" s="1371"/>
      <c r="DJ29" s="1375"/>
      <c r="DK29" s="1376"/>
      <c r="DL29" s="1377"/>
      <c r="DM29" s="1378"/>
      <c r="DN29" s="1379"/>
      <c r="DO29" s="1356" t="s">
        <v>1147</v>
      </c>
      <c r="DP29" s="1381">
        <v>3</v>
      </c>
      <c r="DQ29" s="1358" t="s">
        <v>1148</v>
      </c>
      <c r="DR29" s="1356"/>
      <c r="DS29" s="1381"/>
      <c r="DT29" s="1358"/>
      <c r="DU29" s="1356"/>
      <c r="DV29" s="1381"/>
      <c r="DW29" s="1358"/>
      <c r="DX29" s="1356"/>
      <c r="DY29" s="1381"/>
      <c r="DZ29" s="1358"/>
      <c r="EA29" s="1356"/>
      <c r="EB29" s="1381"/>
      <c r="EC29" s="1358"/>
      <c r="ED29" s="1382"/>
      <c r="EE29" s="1383" t="s">
        <v>1160</v>
      </c>
      <c r="EF29" s="1384">
        <v>2022</v>
      </c>
      <c r="EG29" s="1357" t="s">
        <v>1149</v>
      </c>
      <c r="EH29" s="1364">
        <v>12</v>
      </c>
      <c r="EI29" s="1352" t="s">
        <v>1150</v>
      </c>
      <c r="EJ29" s="1356"/>
      <c r="EK29" s="1384"/>
      <c r="EL29" s="1357"/>
      <c r="EM29" s="1364"/>
      <c r="EN29" s="1352"/>
      <c r="EO29" s="1356"/>
      <c r="EP29" s="1384"/>
      <c r="EQ29" s="1357"/>
      <c r="ER29" s="1364"/>
      <c r="ES29" s="1352"/>
      <c r="ET29" s="1356"/>
      <c r="EU29" s="1384"/>
      <c r="EV29" s="1357"/>
      <c r="EW29" s="1364"/>
      <c r="EX29" s="1352"/>
      <c r="EY29" s="1356"/>
      <c r="EZ29" s="1384"/>
      <c r="FA29" s="1357"/>
      <c r="FB29" s="1364"/>
      <c r="FC29" s="1352"/>
      <c r="FD29" s="1385">
        <v>0</v>
      </c>
      <c r="FE29" s="1386">
        <v>0</v>
      </c>
      <c r="FF29" s="1387">
        <v>0</v>
      </c>
      <c r="FG29" s="1386">
        <v>0</v>
      </c>
      <c r="FH29" s="1387">
        <v>0</v>
      </c>
      <c r="FI29" s="1386">
        <v>0</v>
      </c>
      <c r="FJ29" s="1387">
        <v>0</v>
      </c>
      <c r="FK29" s="1386">
        <v>0</v>
      </c>
      <c r="FL29" s="1388" t="s">
        <v>1008</v>
      </c>
      <c r="FM29" s="1389" t="s">
        <v>1012</v>
      </c>
      <c r="FN29" s="1352"/>
      <c r="FO29" s="1390" t="s">
        <v>1010</v>
      </c>
      <c r="FP29" s="1391" t="s">
        <v>1012</v>
      </c>
      <c r="FQ29" s="1352"/>
      <c r="FR29" s="1390" t="s">
        <v>1010</v>
      </c>
      <c r="FS29" s="1391" t="s">
        <v>1012</v>
      </c>
      <c r="FT29" s="1352"/>
      <c r="FU29" s="1390" t="s">
        <v>1010</v>
      </c>
      <c r="FV29" s="1391" t="s">
        <v>1012</v>
      </c>
      <c r="FW29" s="1352"/>
      <c r="FX29" s="1390" t="s">
        <v>1010</v>
      </c>
      <c r="FY29" s="1391" t="s">
        <v>1012</v>
      </c>
      <c r="FZ29" s="1352"/>
      <c r="GA29" s="1390" t="s">
        <v>1010</v>
      </c>
      <c r="GB29" s="1391" t="s">
        <v>1012</v>
      </c>
      <c r="GC29" s="1352"/>
      <c r="GD29" s="1390" t="s">
        <v>1010</v>
      </c>
      <c r="GE29" s="1391" t="s">
        <v>1012</v>
      </c>
      <c r="GF29" s="1352"/>
      <c r="GG29" s="1390" t="s">
        <v>1010</v>
      </c>
      <c r="GH29" s="1391" t="s">
        <v>1012</v>
      </c>
      <c r="GI29" s="1352"/>
      <c r="GJ29" s="1390" t="s">
        <v>1010</v>
      </c>
      <c r="GK29" s="1391" t="s">
        <v>1012</v>
      </c>
      <c r="GL29" s="1352"/>
      <c r="GM29" s="1390" t="s">
        <v>1010</v>
      </c>
      <c r="GN29" s="1391" t="s">
        <v>1012</v>
      </c>
      <c r="GO29" s="1352"/>
      <c r="GP29" s="1390" t="s">
        <v>1010</v>
      </c>
      <c r="GQ29" s="1391" t="s">
        <v>1012</v>
      </c>
      <c r="GR29" s="1352"/>
      <c r="GS29" s="1390" t="s">
        <v>1010</v>
      </c>
      <c r="GT29" s="1391" t="s">
        <v>1012</v>
      </c>
      <c r="GU29" s="1352"/>
      <c r="GV29" s="1390" t="s">
        <v>1010</v>
      </c>
      <c r="GW29" s="1391" t="s">
        <v>1012</v>
      </c>
      <c r="GX29" s="1352"/>
      <c r="GY29" s="1388"/>
      <c r="GZ29" s="1389"/>
      <c r="HA29" s="1352"/>
      <c r="HB29" s="1390"/>
      <c r="HC29" s="1391"/>
      <c r="HD29" s="1352"/>
      <c r="HE29" s="1390"/>
      <c r="HF29" s="1391"/>
      <c r="HG29" s="1352"/>
      <c r="HH29" s="1390"/>
      <c r="HI29" s="1391"/>
      <c r="HJ29" s="1352"/>
      <c r="HK29" s="1390"/>
      <c r="HL29" s="1391"/>
      <c r="HM29" s="1352"/>
      <c r="HN29" s="1392"/>
      <c r="HO29" s="1393"/>
      <c r="HP29" s="1394"/>
      <c r="HQ29" s="1395"/>
      <c r="HR29" s="1357"/>
      <c r="HS29" s="1357"/>
      <c r="HT29" s="1357"/>
      <c r="HU29" s="1396"/>
      <c r="HV29" s="1397" t="s">
        <v>4568</v>
      </c>
      <c r="HW29" s="1398"/>
      <c r="HX29" s="1398"/>
      <c r="HY29" s="1398"/>
      <c r="HZ29" s="1398"/>
      <c r="IA29" s="1398"/>
      <c r="IB29" s="1398"/>
      <c r="IC29" s="1398" t="s">
        <v>4568</v>
      </c>
      <c r="ID29" s="1399" t="s">
        <v>4407</v>
      </c>
      <c r="IE29" s="1400"/>
      <c r="IF29" s="227" t="str">
        <f>_xlfn.IFNA(VLOOKUP(報告書!$B29&amp;"-"&amp;報告書!IF$12,自主項目!$G$13:$G$500,1,FALSE),"")</f>
        <v/>
      </c>
      <c r="IG29" s="227" t="str">
        <f>_xlfn.IFNA(VLOOKUP(報告書!$B29&amp;"-"&amp;報告書!IG$12,自主項目!$G$13:$G$500,1,FALSE),"")</f>
        <v/>
      </c>
      <c r="IH29" s="227" t="str">
        <f>_xlfn.IFNA(VLOOKUP(報告書!$B29&amp;"-"&amp;報告書!IH$12,自主項目!$G$13:$G$500,1,FALSE),"")</f>
        <v/>
      </c>
      <c r="II29" s="227" t="str">
        <f>_xlfn.IFNA(VLOOKUP(報告書!$B29&amp;"-"&amp;報告書!II$12,自主項目!$G$13:$G$500,1,FALSE),"")</f>
        <v/>
      </c>
      <c r="IJ29" s="227" t="str">
        <f>_xlfn.IFNA(VLOOKUP(報告書!$B29&amp;"-"&amp;報告書!IJ$12,自主項目!$G$13:$G$500,1,FALSE),"")</f>
        <v/>
      </c>
      <c r="IK29" s="227" t="str">
        <f>_xlfn.IFNA(VLOOKUP(報告書!$B29&amp;"-"&amp;報告書!IK$12,自主項目!$G$13:$G$500,1,FALSE),"")</f>
        <v/>
      </c>
      <c r="IL29" s="227" t="str">
        <f>_xlfn.IFNA(VLOOKUP(報告書!$B29&amp;"-"&amp;報告書!IL$12,自主項目!$G$13:$G$500,1,FALSE),"")</f>
        <v/>
      </c>
      <c r="IM29" s="227" t="str">
        <f>_xlfn.IFNA(VLOOKUP(報告書!$B29&amp;"-"&amp;報告書!IM$12,自主項目!$G$13:$G$500,1,FALSE),"")</f>
        <v/>
      </c>
      <c r="IN29" s="227" t="str">
        <f>_xlfn.IFNA(VLOOKUP(報告書!$B29&amp;"-"&amp;報告書!IN$12,自主項目!$G$13:$G$500,1,FALSE),"")</f>
        <v/>
      </c>
      <c r="IO29" s="227" t="str">
        <f>_xlfn.IFNA(VLOOKUP(報告書!$B29&amp;"-"&amp;報告書!IO$12,自主項目!$G$13:$G$500,1,FALSE),"")</f>
        <v/>
      </c>
      <c r="IP29" s="227" t="str">
        <f>_xlfn.IFNA(VLOOKUP(報告書!$B29&amp;"-"&amp;報告書!IP$12,自主項目!$G$13:$G$500,1,FALSE),"")</f>
        <v/>
      </c>
      <c r="IQ29" s="227" t="str">
        <f>_xlfn.IFNA(VLOOKUP(報告書!$B29&amp;"-"&amp;報告書!IQ$12,自主項目!$G$13:$G$500,1,FALSE),"")</f>
        <v/>
      </c>
      <c r="IR29" s="227" t="str">
        <f>_xlfn.IFNA(VLOOKUP(報告書!$B29&amp;"-"&amp;報告書!IR$12,自主項目!$G$13:$G$500,1,FALSE),"")</f>
        <v/>
      </c>
      <c r="IS29" s="227" t="str">
        <f>_xlfn.IFNA(VLOOKUP(報告書!$B29&amp;"-"&amp;報告書!IS$12,自主項目!$G$13:$G$500,1,FALSE),"")</f>
        <v/>
      </c>
      <c r="IT29" s="755"/>
      <c r="IU29" s="755"/>
      <c r="IV29" s="376">
        <v>3720</v>
      </c>
      <c r="IW29" s="377">
        <v>3791</v>
      </c>
      <c r="IX29" s="378" t="s">
        <v>179</v>
      </c>
      <c r="IY29" s="379">
        <v>33.35</v>
      </c>
      <c r="IZ29" s="379">
        <v>31.89</v>
      </c>
      <c r="JA29" s="380" t="s">
        <v>179</v>
      </c>
      <c r="JB29" s="381">
        <v>11.116666666666667</v>
      </c>
      <c r="JC29" s="379">
        <v>10.63</v>
      </c>
      <c r="JD29" s="379" t="s">
        <v>179</v>
      </c>
      <c r="JE29" s="382">
        <v>8</v>
      </c>
      <c r="JF29" s="383">
        <v>17</v>
      </c>
      <c r="JG29" s="384" t="s">
        <v>179</v>
      </c>
      <c r="JH29" s="376" t="s">
        <v>179</v>
      </c>
      <c r="JI29" s="377" t="s">
        <v>179</v>
      </c>
      <c r="JJ29" s="378" t="s">
        <v>179</v>
      </c>
      <c r="JK29" s="379" t="s">
        <v>179</v>
      </c>
      <c r="JL29" s="379" t="s">
        <v>179</v>
      </c>
      <c r="JM29" s="380" t="s">
        <v>179</v>
      </c>
      <c r="JN29" s="381" t="s">
        <v>179</v>
      </c>
      <c r="JO29" s="379" t="s">
        <v>179</v>
      </c>
      <c r="JP29" s="379" t="s">
        <v>179</v>
      </c>
      <c r="JQ29" s="382" t="s">
        <v>179</v>
      </c>
      <c r="JR29" s="383" t="s">
        <v>179</v>
      </c>
      <c r="JS29" s="384" t="s">
        <v>179</v>
      </c>
      <c r="JU29" s="634" t="s">
        <v>1131</v>
      </c>
      <c r="JV29" s="636" t="s">
        <v>1132</v>
      </c>
      <c r="JW29" s="635">
        <v>2019</v>
      </c>
      <c r="JX29" s="635" t="s">
        <v>1018</v>
      </c>
      <c r="JY29" s="386">
        <v>44830</v>
      </c>
      <c r="JZ29" s="387" t="s">
        <v>179</v>
      </c>
      <c r="KA29" s="422" t="s">
        <v>179</v>
      </c>
      <c r="KB29" s="637" t="s">
        <v>179</v>
      </c>
      <c r="KC29" s="638">
        <v>3.6775806451612914</v>
      </c>
      <c r="KD29" s="639" t="s">
        <v>1055</v>
      </c>
      <c r="KE29" s="640">
        <v>2.97</v>
      </c>
      <c r="KF29" s="641">
        <v>33.35</v>
      </c>
      <c r="KG29" s="642">
        <v>19.02</v>
      </c>
      <c r="KH29" s="639" t="s">
        <v>1055</v>
      </c>
      <c r="KI29" s="643">
        <v>7.25</v>
      </c>
      <c r="KJ29" s="641">
        <v>10.63</v>
      </c>
      <c r="KK29" s="642">
        <v>19.103333333333335</v>
      </c>
      <c r="KL29" s="639" t="s">
        <v>179</v>
      </c>
      <c r="KM29" s="643" t="s">
        <v>179</v>
      </c>
      <c r="KN29" s="644" t="s">
        <v>179</v>
      </c>
      <c r="KO29" s="645" t="s">
        <v>179</v>
      </c>
      <c r="KP29" s="646" t="s">
        <v>179</v>
      </c>
      <c r="KQ29" s="646" t="s">
        <v>179</v>
      </c>
      <c r="KR29" s="646" t="s">
        <v>179</v>
      </c>
      <c r="KS29" s="647" t="s">
        <v>179</v>
      </c>
      <c r="KT29" s="646" t="s">
        <v>179</v>
      </c>
      <c r="KU29" s="646" t="s">
        <v>179</v>
      </c>
      <c r="KV29" s="648" t="s">
        <v>179</v>
      </c>
      <c r="KW29" s="639" t="s">
        <v>179</v>
      </c>
      <c r="KX29" s="643" t="s">
        <v>179</v>
      </c>
      <c r="KY29" s="644" t="s">
        <v>179</v>
      </c>
      <c r="KZ29" s="434" t="s">
        <v>1015</v>
      </c>
      <c r="LA29" s="434" t="s">
        <v>1015</v>
      </c>
      <c r="LB29" s="435" t="s">
        <v>1015</v>
      </c>
      <c r="LC29" s="436">
        <v>13</v>
      </c>
      <c r="LD29" s="437">
        <v>5</v>
      </c>
      <c r="LE29" s="438">
        <v>18</v>
      </c>
      <c r="LF29" s="439" t="s">
        <v>1015</v>
      </c>
      <c r="LG29" s="440">
        <v>10</v>
      </c>
      <c r="LH29" s="437">
        <v>5</v>
      </c>
      <c r="LI29" s="438">
        <v>18</v>
      </c>
      <c r="LJ29" s="649"/>
      <c r="LK29" s="650"/>
    </row>
    <row r="30" spans="2:323" ht="15" customHeight="1" x14ac:dyDescent="0.15">
      <c r="B30" s="1349" t="s">
        <v>1152</v>
      </c>
      <c r="C30" s="1350" t="s">
        <v>1153</v>
      </c>
      <c r="D30" s="1351">
        <v>2022</v>
      </c>
      <c r="E30" s="1352" t="s">
        <v>1058</v>
      </c>
      <c r="F30" s="1353">
        <v>3043025</v>
      </c>
      <c r="G30" s="1354" t="s">
        <v>1153</v>
      </c>
      <c r="H30" s="1355">
        <v>45111</v>
      </c>
      <c r="I30" s="1356" t="s">
        <v>1154</v>
      </c>
      <c r="J30" s="1357" t="s">
        <v>1153</v>
      </c>
      <c r="K30" s="1358" t="s">
        <v>1155</v>
      </c>
      <c r="L30" s="1350" t="s">
        <v>1153</v>
      </c>
      <c r="M30" s="1357" t="s">
        <v>1155</v>
      </c>
      <c r="N30" s="1358" t="s">
        <v>1154</v>
      </c>
      <c r="O30" s="1356" t="s">
        <v>48</v>
      </c>
      <c r="P30" s="1358" t="s">
        <v>50</v>
      </c>
      <c r="Q30" s="1359"/>
      <c r="R30" s="1360"/>
      <c r="S30" s="1360" t="s">
        <v>1058</v>
      </c>
      <c r="T30" s="1361"/>
      <c r="U30" s="1362"/>
      <c r="V30" s="1363"/>
      <c r="W30" s="1364"/>
      <c r="X30" s="1364"/>
      <c r="Y30" s="1365">
        <v>226</v>
      </c>
      <c r="Z30" s="1351">
        <v>2022</v>
      </c>
      <c r="AA30" s="1352">
        <v>2024</v>
      </c>
      <c r="AB30" s="1366">
        <v>2022</v>
      </c>
      <c r="AC30" s="1367"/>
      <c r="AD30" s="1358"/>
      <c r="AE30" s="1368" t="s">
        <v>4568</v>
      </c>
      <c r="AF30" s="1357" t="s">
        <v>1156</v>
      </c>
      <c r="AG30" s="1357" t="s">
        <v>1157</v>
      </c>
      <c r="AH30" s="1358" t="s">
        <v>1158</v>
      </c>
      <c r="AI30" s="1368"/>
      <c r="AJ30" s="1358"/>
      <c r="AK30" s="1369"/>
      <c r="AL30" s="1364"/>
      <c r="AM30" s="1364"/>
      <c r="AN30" s="1370"/>
      <c r="AO30" s="1371"/>
      <c r="AP30" s="1372"/>
      <c r="AQ30" s="1365"/>
      <c r="AR30" s="1373"/>
      <c r="AS30" s="1365"/>
      <c r="AT30" s="1373"/>
      <c r="AU30" s="1374"/>
      <c r="AV30" s="1371"/>
      <c r="AW30" s="1375"/>
      <c r="AX30" s="1372"/>
      <c r="AY30" s="1365"/>
      <c r="AZ30" s="1373"/>
      <c r="BA30" s="1365"/>
      <c r="BB30" s="1373"/>
      <c r="BC30" s="1374"/>
      <c r="BD30" s="1371"/>
      <c r="BE30" s="1375"/>
      <c r="BF30" s="1372"/>
      <c r="BG30" s="1365"/>
      <c r="BH30" s="1373"/>
      <c r="BI30" s="1365"/>
      <c r="BJ30" s="1373"/>
      <c r="BK30" s="1374"/>
      <c r="BL30" s="1371"/>
      <c r="BM30" s="1375"/>
      <c r="BN30" s="1372"/>
      <c r="BO30" s="1365"/>
      <c r="BP30" s="1373"/>
      <c r="BQ30" s="1365"/>
      <c r="BR30" s="1373"/>
      <c r="BS30" s="1374"/>
      <c r="BT30" s="1371"/>
      <c r="BU30" s="1375"/>
      <c r="BV30" s="1376"/>
      <c r="BW30" s="1377"/>
      <c r="BX30" s="1378"/>
      <c r="BY30" s="1379"/>
      <c r="BZ30" s="1380">
        <v>2021</v>
      </c>
      <c r="CA30" s="1364">
        <v>8964</v>
      </c>
      <c r="CB30" s="1364">
        <v>8964</v>
      </c>
      <c r="CC30" s="1370">
        <v>0.77</v>
      </c>
      <c r="CD30" s="1371" t="s">
        <v>1080</v>
      </c>
      <c r="CE30" s="1372">
        <v>2024</v>
      </c>
      <c r="CF30" s="1365">
        <v>11661</v>
      </c>
      <c r="CG30" s="1373">
        <v>-30.09</v>
      </c>
      <c r="CH30" s="1365">
        <v>11661</v>
      </c>
      <c r="CI30" s="1373">
        <v>-30.09</v>
      </c>
      <c r="CJ30" s="1374">
        <v>0.76</v>
      </c>
      <c r="CK30" s="1371" t="s">
        <v>1080</v>
      </c>
      <c r="CL30" s="1375">
        <v>1.29</v>
      </c>
      <c r="CM30" s="1372">
        <v>2022</v>
      </c>
      <c r="CN30" s="1365">
        <v>11399.53594</v>
      </c>
      <c r="CO30" s="1373">
        <v>-27.18</v>
      </c>
      <c r="CP30" s="1365">
        <v>11399.53594</v>
      </c>
      <c r="CQ30" s="1373">
        <v>-27.18</v>
      </c>
      <c r="CR30" s="1374">
        <v>0.77466986949067529</v>
      </c>
      <c r="CS30" s="1371" t="s">
        <v>1080</v>
      </c>
      <c r="CT30" s="1375">
        <v>-0.61</v>
      </c>
      <c r="CU30" s="1372">
        <v>2023</v>
      </c>
      <c r="CV30" s="1365"/>
      <c r="CW30" s="1373"/>
      <c r="CX30" s="1365"/>
      <c r="CY30" s="1373"/>
      <c r="CZ30" s="1374"/>
      <c r="DA30" s="1371"/>
      <c r="DB30" s="1375"/>
      <c r="DC30" s="1372">
        <v>2024</v>
      </c>
      <c r="DD30" s="1365"/>
      <c r="DE30" s="1373"/>
      <c r="DF30" s="1365"/>
      <c r="DG30" s="1373"/>
      <c r="DH30" s="1374"/>
      <c r="DI30" s="1371"/>
      <c r="DJ30" s="1375"/>
      <c r="DK30" s="1376" t="s">
        <v>1062</v>
      </c>
      <c r="DL30" s="1377" t="s">
        <v>1072</v>
      </c>
      <c r="DM30" s="1378" t="s">
        <v>1007</v>
      </c>
      <c r="DN30" s="1379" t="s">
        <v>4408</v>
      </c>
      <c r="DO30" s="1356"/>
      <c r="DP30" s="1381"/>
      <c r="DQ30" s="1358"/>
      <c r="DR30" s="1356"/>
      <c r="DS30" s="1381"/>
      <c r="DT30" s="1358"/>
      <c r="DU30" s="1356"/>
      <c r="DV30" s="1381"/>
      <c r="DW30" s="1358"/>
      <c r="DX30" s="1356"/>
      <c r="DY30" s="1381"/>
      <c r="DZ30" s="1358"/>
      <c r="EA30" s="1356"/>
      <c r="EB30" s="1381"/>
      <c r="EC30" s="1358"/>
      <c r="ED30" s="1382"/>
      <c r="EE30" s="1383" t="s">
        <v>1160</v>
      </c>
      <c r="EF30" s="1384">
        <v>2013</v>
      </c>
      <c r="EG30" s="1357" t="s">
        <v>1161</v>
      </c>
      <c r="EH30" s="1364" t="s">
        <v>4409</v>
      </c>
      <c r="EI30" s="1352" t="s">
        <v>1162</v>
      </c>
      <c r="EJ30" s="1356"/>
      <c r="EK30" s="1384"/>
      <c r="EL30" s="1357"/>
      <c r="EM30" s="1364"/>
      <c r="EN30" s="1352"/>
      <c r="EO30" s="1356"/>
      <c r="EP30" s="1384"/>
      <c r="EQ30" s="1357"/>
      <c r="ER30" s="1364"/>
      <c r="ES30" s="1352"/>
      <c r="ET30" s="1356"/>
      <c r="EU30" s="1384"/>
      <c r="EV30" s="1357"/>
      <c r="EW30" s="1364"/>
      <c r="EX30" s="1352"/>
      <c r="EY30" s="1356"/>
      <c r="EZ30" s="1384"/>
      <c r="FA30" s="1357"/>
      <c r="FB30" s="1364"/>
      <c r="FC30" s="1352"/>
      <c r="FD30" s="1385">
        <v>2</v>
      </c>
      <c r="FE30" s="1386">
        <v>2</v>
      </c>
      <c r="FF30" s="1387">
        <v>0</v>
      </c>
      <c r="FG30" s="1386">
        <v>0</v>
      </c>
      <c r="FH30" s="1387">
        <v>0</v>
      </c>
      <c r="FI30" s="1386">
        <v>0</v>
      </c>
      <c r="FJ30" s="1387">
        <v>2</v>
      </c>
      <c r="FK30" s="1386">
        <v>2</v>
      </c>
      <c r="FL30" s="1388"/>
      <c r="FM30" s="1389"/>
      <c r="FN30" s="1352"/>
      <c r="FO30" s="1390"/>
      <c r="FP30" s="1391"/>
      <c r="FQ30" s="1352"/>
      <c r="FR30" s="1390"/>
      <c r="FS30" s="1391"/>
      <c r="FT30" s="1352"/>
      <c r="FU30" s="1390"/>
      <c r="FV30" s="1391"/>
      <c r="FW30" s="1352"/>
      <c r="FX30" s="1390"/>
      <c r="FY30" s="1391"/>
      <c r="FZ30" s="1352"/>
      <c r="GA30" s="1390"/>
      <c r="GB30" s="1391"/>
      <c r="GC30" s="1352"/>
      <c r="GD30" s="1390"/>
      <c r="GE30" s="1391"/>
      <c r="GF30" s="1352"/>
      <c r="GG30" s="1390"/>
      <c r="GH30" s="1391"/>
      <c r="GI30" s="1352"/>
      <c r="GJ30" s="1390"/>
      <c r="GK30" s="1391"/>
      <c r="GL30" s="1352"/>
      <c r="GM30" s="1390"/>
      <c r="GN30" s="1391"/>
      <c r="GO30" s="1352"/>
      <c r="GP30" s="1390"/>
      <c r="GQ30" s="1391"/>
      <c r="GR30" s="1352"/>
      <c r="GS30" s="1390"/>
      <c r="GT30" s="1391"/>
      <c r="GU30" s="1352"/>
      <c r="GV30" s="1390"/>
      <c r="GW30" s="1391"/>
      <c r="GX30" s="1352"/>
      <c r="GY30" s="1388" t="s">
        <v>1008</v>
      </c>
      <c r="GZ30" s="1389" t="s">
        <v>1012</v>
      </c>
      <c r="HA30" s="1352"/>
      <c r="HB30" s="1390" t="s">
        <v>1008</v>
      </c>
      <c r="HC30" s="1391" t="s">
        <v>1012</v>
      </c>
      <c r="HD30" s="1352"/>
      <c r="HE30" s="1390" t="s">
        <v>1010</v>
      </c>
      <c r="HF30" s="1391" t="s">
        <v>1012</v>
      </c>
      <c r="HG30" s="1352"/>
      <c r="HH30" s="1390" t="s">
        <v>1010</v>
      </c>
      <c r="HI30" s="1391" t="s">
        <v>1011</v>
      </c>
      <c r="HJ30" s="1352" t="s">
        <v>4410</v>
      </c>
      <c r="HK30" s="1390" t="s">
        <v>1010</v>
      </c>
      <c r="HL30" s="1391" t="s">
        <v>1012</v>
      </c>
      <c r="HM30" s="1352"/>
      <c r="HN30" s="1392"/>
      <c r="HO30" s="1393"/>
      <c r="HP30" s="1394"/>
      <c r="HQ30" s="1395"/>
      <c r="HR30" s="1357"/>
      <c r="HS30" s="1357"/>
      <c r="HT30" s="1357"/>
      <c r="HU30" s="1396"/>
      <c r="HV30" s="1397" t="s">
        <v>4568</v>
      </c>
      <c r="HW30" s="1398"/>
      <c r="HX30" s="1398"/>
      <c r="HY30" s="1398" t="s">
        <v>4568</v>
      </c>
      <c r="HZ30" s="1398"/>
      <c r="IA30" s="1398"/>
      <c r="IB30" s="1398"/>
      <c r="IC30" s="1398" t="s">
        <v>4568</v>
      </c>
      <c r="ID30" s="1399" t="s">
        <v>4411</v>
      </c>
      <c r="IE30" s="1400" t="s">
        <v>4412</v>
      </c>
      <c r="IF30" s="227" t="str">
        <f>_xlfn.IFNA(VLOOKUP(報告書!$B30&amp;"-"&amp;報告書!IF$12,自主項目!$G$13:$G$500,1,FALSE),"")</f>
        <v/>
      </c>
      <c r="IG30" s="227" t="str">
        <f>_xlfn.IFNA(VLOOKUP(報告書!$B30&amp;"-"&amp;報告書!IG$12,自主項目!$G$13:$G$500,1,FALSE),"")</f>
        <v/>
      </c>
      <c r="IH30" s="227" t="str">
        <f>_xlfn.IFNA(VLOOKUP(報告書!$B30&amp;"-"&amp;報告書!IH$12,自主項目!$G$13:$G$500,1,FALSE),"")</f>
        <v/>
      </c>
      <c r="II30" s="227" t="str">
        <f>_xlfn.IFNA(VLOOKUP(報告書!$B30&amp;"-"&amp;報告書!II$12,自主項目!$G$13:$G$500,1,FALSE),"")</f>
        <v/>
      </c>
      <c r="IJ30" s="227" t="str">
        <f>_xlfn.IFNA(VLOOKUP(報告書!$B30&amp;"-"&amp;報告書!IJ$12,自主項目!$G$13:$G$500,1,FALSE),"")</f>
        <v/>
      </c>
      <c r="IK30" s="227" t="str">
        <f>_xlfn.IFNA(VLOOKUP(報告書!$B30&amp;"-"&amp;報告書!IK$12,自主項目!$G$13:$G$500,1,FALSE),"")</f>
        <v/>
      </c>
      <c r="IL30" s="227" t="str">
        <f>_xlfn.IFNA(VLOOKUP(報告書!$B30&amp;"-"&amp;報告書!IL$12,自主項目!$G$13:$G$500,1,FALSE),"")</f>
        <v/>
      </c>
      <c r="IM30" s="227" t="str">
        <f>_xlfn.IFNA(VLOOKUP(報告書!$B30&amp;"-"&amp;報告書!IM$12,自主項目!$G$13:$G$500,1,FALSE),"")</f>
        <v/>
      </c>
      <c r="IN30" s="227" t="str">
        <f>_xlfn.IFNA(VLOOKUP(報告書!$B30&amp;"-"&amp;報告書!IN$12,自主項目!$G$13:$G$500,1,FALSE),"")</f>
        <v/>
      </c>
      <c r="IO30" s="227" t="str">
        <f>_xlfn.IFNA(VLOOKUP(報告書!$B30&amp;"-"&amp;報告書!IO$12,自主項目!$G$13:$G$500,1,FALSE),"")</f>
        <v/>
      </c>
      <c r="IP30" s="227" t="str">
        <f>_xlfn.IFNA(VLOOKUP(報告書!$B30&amp;"-"&amp;報告書!IP$12,自主項目!$G$13:$G$500,1,FALSE),"")</f>
        <v/>
      </c>
      <c r="IQ30" s="227" t="str">
        <f>_xlfn.IFNA(VLOOKUP(報告書!$B30&amp;"-"&amp;報告書!IQ$12,自主項目!$G$13:$G$500,1,FALSE),"")</f>
        <v/>
      </c>
      <c r="IR30" s="227" t="str">
        <f>_xlfn.IFNA(VLOOKUP(報告書!$B30&amp;"-"&amp;報告書!IR$12,自主項目!$G$13:$G$500,1,FALSE),"")</f>
        <v/>
      </c>
      <c r="IS30" s="227" t="str">
        <f>_xlfn.IFNA(VLOOKUP(報告書!$B30&amp;"-"&amp;報告書!IS$12,自主項目!$G$13:$G$500,1,FALSE),"")</f>
        <v/>
      </c>
      <c r="IT30" s="755"/>
      <c r="IU30" s="755"/>
      <c r="IV30" s="376">
        <v>4874</v>
      </c>
      <c r="IW30" s="377">
        <v>4585</v>
      </c>
      <c r="IX30" s="378" t="s">
        <v>179</v>
      </c>
      <c r="IY30" s="379">
        <v>15.74</v>
      </c>
      <c r="IZ30" s="379">
        <v>25.48</v>
      </c>
      <c r="JA30" s="380" t="s">
        <v>179</v>
      </c>
      <c r="JB30" s="381">
        <v>5.246666666666667</v>
      </c>
      <c r="JC30" s="379">
        <v>8.4933333333333341</v>
      </c>
      <c r="JD30" s="379" t="s">
        <v>179</v>
      </c>
      <c r="JE30" s="382">
        <v>37</v>
      </c>
      <c r="JF30" s="383">
        <v>22</v>
      </c>
      <c r="JG30" s="384" t="s">
        <v>179</v>
      </c>
      <c r="JH30" s="376" t="s">
        <v>179</v>
      </c>
      <c r="JI30" s="377" t="s">
        <v>179</v>
      </c>
      <c r="JJ30" s="378" t="s">
        <v>179</v>
      </c>
      <c r="JK30" s="379" t="s">
        <v>179</v>
      </c>
      <c r="JL30" s="379" t="s">
        <v>179</v>
      </c>
      <c r="JM30" s="380" t="s">
        <v>179</v>
      </c>
      <c r="JN30" s="381" t="s">
        <v>179</v>
      </c>
      <c r="JO30" s="379" t="s">
        <v>179</v>
      </c>
      <c r="JP30" s="379" t="s">
        <v>179</v>
      </c>
      <c r="JQ30" s="382" t="s">
        <v>179</v>
      </c>
      <c r="JR30" s="383" t="s">
        <v>179</v>
      </c>
      <c r="JS30" s="384" t="s">
        <v>179</v>
      </c>
      <c r="JU30" s="634" t="s">
        <v>1141</v>
      </c>
      <c r="JV30" s="636" t="s">
        <v>1142</v>
      </c>
      <c r="JW30" s="635">
        <v>2019</v>
      </c>
      <c r="JX30" s="635" t="s">
        <v>1018</v>
      </c>
      <c r="JY30" s="386" t="s">
        <v>179</v>
      </c>
      <c r="JZ30" s="387" t="s">
        <v>179</v>
      </c>
      <c r="KA30" s="422" t="s">
        <v>179</v>
      </c>
      <c r="KB30" s="637" t="s">
        <v>179</v>
      </c>
      <c r="KC30" s="638" t="s">
        <v>179</v>
      </c>
      <c r="KD30" s="639" t="s">
        <v>1055</v>
      </c>
      <c r="KE30" s="640">
        <v>2.99</v>
      </c>
      <c r="KF30" s="641">
        <v>15.74</v>
      </c>
      <c r="KG30" s="642">
        <v>14.420000000000002</v>
      </c>
      <c r="KH30" s="639" t="s">
        <v>1055</v>
      </c>
      <c r="KI30" s="643">
        <v>2.99</v>
      </c>
      <c r="KJ30" s="641">
        <v>8.4933333333333341</v>
      </c>
      <c r="KK30" s="642">
        <v>18.496666666666666</v>
      </c>
      <c r="KL30" s="639" t="s">
        <v>179</v>
      </c>
      <c r="KM30" s="643">
        <v>3</v>
      </c>
      <c r="KN30" s="644" t="s">
        <v>179</v>
      </c>
      <c r="KO30" s="645" t="s">
        <v>179</v>
      </c>
      <c r="KP30" s="646" t="s">
        <v>179</v>
      </c>
      <c r="KQ30" s="646" t="s">
        <v>179</v>
      </c>
      <c r="KR30" s="646" t="s">
        <v>179</v>
      </c>
      <c r="KS30" s="647" t="s">
        <v>179</v>
      </c>
      <c r="KT30" s="646" t="s">
        <v>179</v>
      </c>
      <c r="KU30" s="646" t="s">
        <v>179</v>
      </c>
      <c r="KV30" s="648" t="s">
        <v>179</v>
      </c>
      <c r="KW30" s="639" t="s">
        <v>179</v>
      </c>
      <c r="KX30" s="643" t="s">
        <v>179</v>
      </c>
      <c r="KY30" s="644" t="s">
        <v>179</v>
      </c>
      <c r="KZ30" s="434" t="s">
        <v>1151</v>
      </c>
      <c r="LA30" s="434" t="s">
        <v>1015</v>
      </c>
      <c r="LB30" s="435" t="s">
        <v>1029</v>
      </c>
      <c r="LC30" s="436">
        <v>26</v>
      </c>
      <c r="LD30" s="437">
        <v>0</v>
      </c>
      <c r="LE30" s="438">
        <v>26</v>
      </c>
      <c r="LF30" s="439" t="s">
        <v>1015</v>
      </c>
      <c r="LG30" s="440">
        <v>23</v>
      </c>
      <c r="LH30" s="437">
        <v>0</v>
      </c>
      <c r="LI30" s="438">
        <v>26</v>
      </c>
      <c r="LJ30" s="649"/>
      <c r="LK30" s="650"/>
    </row>
    <row r="31" spans="2:323" ht="15" customHeight="1" x14ac:dyDescent="0.15">
      <c r="B31" s="1349" t="s">
        <v>1163</v>
      </c>
      <c r="C31" s="1350" t="s">
        <v>1164</v>
      </c>
      <c r="D31" s="1351">
        <v>2022</v>
      </c>
      <c r="E31" s="1352" t="s">
        <v>1018</v>
      </c>
      <c r="F31" s="1353">
        <v>1009026</v>
      </c>
      <c r="G31" s="1354" t="s">
        <v>1164</v>
      </c>
      <c r="H31" s="1355">
        <v>45135</v>
      </c>
      <c r="I31" s="1356" t="s">
        <v>1165</v>
      </c>
      <c r="J31" s="1357" t="s">
        <v>1164</v>
      </c>
      <c r="K31" s="1358" t="s">
        <v>1166</v>
      </c>
      <c r="L31" s="1350" t="s">
        <v>1164</v>
      </c>
      <c r="M31" s="1357" t="s">
        <v>1166</v>
      </c>
      <c r="N31" s="1358" t="s">
        <v>1167</v>
      </c>
      <c r="O31" s="1356" t="s">
        <v>12</v>
      </c>
      <c r="P31" s="1358" t="s">
        <v>13</v>
      </c>
      <c r="Q31" s="1359" t="s">
        <v>1018</v>
      </c>
      <c r="R31" s="1360"/>
      <c r="S31" s="1360"/>
      <c r="T31" s="1361"/>
      <c r="U31" s="1362"/>
      <c r="V31" s="1363">
        <v>18292.716</v>
      </c>
      <c r="W31" s="1364">
        <v>1</v>
      </c>
      <c r="X31" s="1364">
        <v>1</v>
      </c>
      <c r="Y31" s="1365"/>
      <c r="Z31" s="1351">
        <v>2022</v>
      </c>
      <c r="AA31" s="1352">
        <v>2024</v>
      </c>
      <c r="AB31" s="1366">
        <v>2022</v>
      </c>
      <c r="AC31" s="1367"/>
      <c r="AD31" s="1358"/>
      <c r="AE31" s="1368" t="s">
        <v>4568</v>
      </c>
      <c r="AF31" s="1357" t="s">
        <v>1168</v>
      </c>
      <c r="AG31" s="1357" t="s">
        <v>1167</v>
      </c>
      <c r="AH31" s="1358" t="s">
        <v>1169</v>
      </c>
      <c r="AI31" s="1368"/>
      <c r="AJ31" s="1358"/>
      <c r="AK31" s="1369">
        <v>2021</v>
      </c>
      <c r="AL31" s="1364">
        <v>36057</v>
      </c>
      <c r="AM31" s="1364" t="s">
        <v>5171</v>
      </c>
      <c r="AN31" s="1370"/>
      <c r="AO31" s="1371"/>
      <c r="AP31" s="1372">
        <v>2024</v>
      </c>
      <c r="AQ31" s="1365">
        <v>35840</v>
      </c>
      <c r="AR31" s="1373">
        <v>0.6</v>
      </c>
      <c r="AS31" s="1365" t="s">
        <v>5171</v>
      </c>
      <c r="AT31" s="1373" t="s">
        <v>5171</v>
      </c>
      <c r="AU31" s="1374"/>
      <c r="AV31" s="1371"/>
      <c r="AW31" s="1375"/>
      <c r="AX31" s="1372">
        <v>2022</v>
      </c>
      <c r="AY31" s="1365">
        <v>34951</v>
      </c>
      <c r="AZ31" s="1373">
        <v>3.06</v>
      </c>
      <c r="BA31" s="1365" t="s">
        <v>5172</v>
      </c>
      <c r="BB31" s="1373" t="s">
        <v>5171</v>
      </c>
      <c r="BC31" s="1374"/>
      <c r="BD31" s="1371"/>
      <c r="BE31" s="1375"/>
      <c r="BF31" s="1372">
        <v>2023</v>
      </c>
      <c r="BG31" s="1365"/>
      <c r="BH31" s="1373"/>
      <c r="BI31" s="1365"/>
      <c r="BJ31" s="1373"/>
      <c r="BK31" s="1374"/>
      <c r="BL31" s="1371"/>
      <c r="BM31" s="1375"/>
      <c r="BN31" s="1372">
        <v>2024</v>
      </c>
      <c r="BO31" s="1365"/>
      <c r="BP31" s="1373"/>
      <c r="BQ31" s="1365"/>
      <c r="BR31" s="1373"/>
      <c r="BS31" s="1374"/>
      <c r="BT31" s="1371"/>
      <c r="BU31" s="1375"/>
      <c r="BV31" s="1376" t="s">
        <v>1023</v>
      </c>
      <c r="BW31" s="1377" t="s">
        <v>1072</v>
      </c>
      <c r="BX31" s="1378" t="s">
        <v>1038</v>
      </c>
      <c r="BY31" s="1489" t="s">
        <v>5170</v>
      </c>
      <c r="BZ31" s="1380"/>
      <c r="CA31" s="1364"/>
      <c r="CB31" s="1364"/>
      <c r="CC31" s="1370"/>
      <c r="CD31" s="1371"/>
      <c r="CE31" s="1372"/>
      <c r="CF31" s="1365"/>
      <c r="CG31" s="1373"/>
      <c r="CH31" s="1365"/>
      <c r="CI31" s="1373"/>
      <c r="CJ31" s="1374"/>
      <c r="CK31" s="1371"/>
      <c r="CL31" s="1375"/>
      <c r="CM31" s="1372"/>
      <c r="CN31" s="1365"/>
      <c r="CO31" s="1373"/>
      <c r="CP31" s="1365"/>
      <c r="CQ31" s="1373"/>
      <c r="CR31" s="1374"/>
      <c r="CS31" s="1371"/>
      <c r="CT31" s="1375"/>
      <c r="CU31" s="1372"/>
      <c r="CV31" s="1365"/>
      <c r="CW31" s="1373"/>
      <c r="CX31" s="1365"/>
      <c r="CY31" s="1373"/>
      <c r="CZ31" s="1374"/>
      <c r="DA31" s="1371"/>
      <c r="DB31" s="1375"/>
      <c r="DC31" s="1372"/>
      <c r="DD31" s="1365"/>
      <c r="DE31" s="1373"/>
      <c r="DF31" s="1365"/>
      <c r="DG31" s="1373"/>
      <c r="DH31" s="1374"/>
      <c r="DI31" s="1371"/>
      <c r="DJ31" s="1375"/>
      <c r="DK31" s="1376"/>
      <c r="DL31" s="1377"/>
      <c r="DM31" s="1378"/>
      <c r="DN31" s="1379"/>
      <c r="DO31" s="1356"/>
      <c r="DP31" s="1381"/>
      <c r="DQ31" s="1358"/>
      <c r="DR31" s="1356"/>
      <c r="DS31" s="1381"/>
      <c r="DT31" s="1358"/>
      <c r="DU31" s="1356"/>
      <c r="DV31" s="1381"/>
      <c r="DW31" s="1358"/>
      <c r="DX31" s="1356"/>
      <c r="DY31" s="1381"/>
      <c r="DZ31" s="1358"/>
      <c r="EA31" s="1356"/>
      <c r="EB31" s="1381"/>
      <c r="EC31" s="1358"/>
      <c r="ED31" s="1382"/>
      <c r="EE31" s="1383"/>
      <c r="EF31" s="1384"/>
      <c r="EG31" s="1357"/>
      <c r="EH31" s="1364"/>
      <c r="EI31" s="1352"/>
      <c r="EJ31" s="1356"/>
      <c r="EK31" s="1384"/>
      <c r="EL31" s="1357"/>
      <c r="EM31" s="1364"/>
      <c r="EN31" s="1352"/>
      <c r="EO31" s="1356"/>
      <c r="EP31" s="1384"/>
      <c r="EQ31" s="1357"/>
      <c r="ER31" s="1364"/>
      <c r="ES31" s="1352"/>
      <c r="ET31" s="1356"/>
      <c r="EU31" s="1384"/>
      <c r="EV31" s="1357"/>
      <c r="EW31" s="1364"/>
      <c r="EX31" s="1352"/>
      <c r="EY31" s="1356"/>
      <c r="EZ31" s="1384"/>
      <c r="FA31" s="1357"/>
      <c r="FB31" s="1364"/>
      <c r="FC31" s="1352"/>
      <c r="FD31" s="1385">
        <v>0</v>
      </c>
      <c r="FE31" s="1386">
        <v>0</v>
      </c>
      <c r="FF31" s="1387">
        <v>0</v>
      </c>
      <c r="FG31" s="1386">
        <v>0</v>
      </c>
      <c r="FH31" s="1387">
        <v>0</v>
      </c>
      <c r="FI31" s="1386">
        <v>0</v>
      </c>
      <c r="FJ31" s="1387">
        <v>0</v>
      </c>
      <c r="FK31" s="1386">
        <v>0</v>
      </c>
      <c r="FL31" s="1388" t="s">
        <v>1008</v>
      </c>
      <c r="FM31" s="1389" t="s">
        <v>1012</v>
      </c>
      <c r="FN31" s="1352"/>
      <c r="FO31" s="1390" t="s">
        <v>1010</v>
      </c>
      <c r="FP31" s="1391" t="s">
        <v>1012</v>
      </c>
      <c r="FQ31" s="1352"/>
      <c r="FR31" s="1390" t="s">
        <v>1010</v>
      </c>
      <c r="FS31" s="1391" t="s">
        <v>1012</v>
      </c>
      <c r="FT31" s="1352"/>
      <c r="FU31" s="1390" t="s">
        <v>1010</v>
      </c>
      <c r="FV31" s="1391" t="s">
        <v>1012</v>
      </c>
      <c r="FW31" s="1352"/>
      <c r="FX31" s="1390" t="s">
        <v>1010</v>
      </c>
      <c r="FY31" s="1391" t="s">
        <v>1012</v>
      </c>
      <c r="FZ31" s="1352"/>
      <c r="GA31" s="1390" t="s">
        <v>1010</v>
      </c>
      <c r="GB31" s="1391" t="s">
        <v>1012</v>
      </c>
      <c r="GC31" s="1352"/>
      <c r="GD31" s="1390" t="s">
        <v>1013</v>
      </c>
      <c r="GE31" s="1391" t="s">
        <v>1013</v>
      </c>
      <c r="GF31" s="1352"/>
      <c r="GG31" s="1390" t="s">
        <v>1013</v>
      </c>
      <c r="GH31" s="1391" t="s">
        <v>1013</v>
      </c>
      <c r="GI31" s="1352"/>
      <c r="GJ31" s="1390" t="s">
        <v>1010</v>
      </c>
      <c r="GK31" s="1391" t="s">
        <v>1012</v>
      </c>
      <c r="GL31" s="1352"/>
      <c r="GM31" s="1390" t="s">
        <v>1010</v>
      </c>
      <c r="GN31" s="1391" t="s">
        <v>1012</v>
      </c>
      <c r="GO31" s="1352"/>
      <c r="GP31" s="1390" t="s">
        <v>1010</v>
      </c>
      <c r="GQ31" s="1391" t="s">
        <v>1012</v>
      </c>
      <c r="GR31" s="1352"/>
      <c r="GS31" s="1390" t="s">
        <v>1010</v>
      </c>
      <c r="GT31" s="1391" t="s">
        <v>1012</v>
      </c>
      <c r="GU31" s="1352"/>
      <c r="GV31" s="1390" t="s">
        <v>1010</v>
      </c>
      <c r="GW31" s="1391" t="s">
        <v>1012</v>
      </c>
      <c r="GX31" s="1352"/>
      <c r="GY31" s="1388"/>
      <c r="GZ31" s="1389"/>
      <c r="HA31" s="1352"/>
      <c r="HB31" s="1390"/>
      <c r="HC31" s="1391"/>
      <c r="HD31" s="1352"/>
      <c r="HE31" s="1390"/>
      <c r="HF31" s="1391"/>
      <c r="HG31" s="1352"/>
      <c r="HH31" s="1390"/>
      <c r="HI31" s="1391"/>
      <c r="HJ31" s="1352"/>
      <c r="HK31" s="1390"/>
      <c r="HL31" s="1391"/>
      <c r="HM31" s="1352"/>
      <c r="HN31" s="1392"/>
      <c r="HO31" s="1393"/>
      <c r="HP31" s="1394"/>
      <c r="HQ31" s="1395"/>
      <c r="HR31" s="1357"/>
      <c r="HS31" s="1357"/>
      <c r="HT31" s="1357"/>
      <c r="HU31" s="1396"/>
      <c r="HV31" s="1397" t="s">
        <v>4568</v>
      </c>
      <c r="HW31" s="1398"/>
      <c r="HX31" s="1398"/>
      <c r="HY31" s="1398"/>
      <c r="HZ31" s="1398"/>
      <c r="IA31" s="1398"/>
      <c r="IB31" s="1398"/>
      <c r="IC31" s="1398"/>
      <c r="ID31" s="1399"/>
      <c r="IE31" s="1400"/>
      <c r="IF31" s="227" t="str">
        <f>_xlfn.IFNA(VLOOKUP(報告書!$B31&amp;"-"&amp;報告書!IF$12,自主項目!$G$13:$G$500,1,FALSE),"")</f>
        <v/>
      </c>
      <c r="IG31" s="227" t="str">
        <f>_xlfn.IFNA(VLOOKUP(報告書!$B31&amp;"-"&amp;報告書!IG$12,自主項目!$G$13:$G$500,1,FALSE),"")</f>
        <v/>
      </c>
      <c r="IH31" s="227" t="str">
        <f>_xlfn.IFNA(VLOOKUP(報告書!$B31&amp;"-"&amp;報告書!IH$12,自主項目!$G$13:$G$500,1,FALSE),"")</f>
        <v/>
      </c>
      <c r="II31" s="227" t="str">
        <f>_xlfn.IFNA(VLOOKUP(報告書!$B31&amp;"-"&amp;報告書!II$12,自主項目!$G$13:$G$500,1,FALSE),"")</f>
        <v/>
      </c>
      <c r="IJ31" s="227" t="str">
        <f>_xlfn.IFNA(VLOOKUP(報告書!$B31&amp;"-"&amp;報告書!IJ$12,自主項目!$G$13:$G$500,1,FALSE),"")</f>
        <v/>
      </c>
      <c r="IK31" s="227" t="str">
        <f>_xlfn.IFNA(VLOOKUP(報告書!$B31&amp;"-"&amp;報告書!IK$12,自主項目!$G$13:$G$500,1,FALSE),"")</f>
        <v/>
      </c>
      <c r="IL31" s="227" t="str">
        <f>_xlfn.IFNA(VLOOKUP(報告書!$B31&amp;"-"&amp;報告書!IL$12,自主項目!$G$13:$G$500,1,FALSE),"")</f>
        <v/>
      </c>
      <c r="IM31" s="227" t="str">
        <f>_xlfn.IFNA(VLOOKUP(報告書!$B31&amp;"-"&amp;報告書!IM$12,自主項目!$G$13:$G$500,1,FALSE),"")</f>
        <v/>
      </c>
      <c r="IN31" s="227" t="str">
        <f>_xlfn.IFNA(VLOOKUP(報告書!$B31&amp;"-"&amp;報告書!IN$12,自主項目!$G$13:$G$500,1,FALSE),"")</f>
        <v/>
      </c>
      <c r="IO31" s="227" t="str">
        <f>_xlfn.IFNA(VLOOKUP(報告書!$B31&amp;"-"&amp;報告書!IO$12,自主項目!$G$13:$G$500,1,FALSE),"")</f>
        <v/>
      </c>
      <c r="IP31" s="227" t="str">
        <f>_xlfn.IFNA(VLOOKUP(報告書!$B31&amp;"-"&amp;報告書!IP$12,自主項目!$G$13:$G$500,1,FALSE),"")</f>
        <v/>
      </c>
      <c r="IQ31" s="227" t="str">
        <f>_xlfn.IFNA(VLOOKUP(報告書!$B31&amp;"-"&amp;報告書!IQ$12,自主項目!$G$13:$G$500,1,FALSE),"")</f>
        <v/>
      </c>
      <c r="IR31" s="227" t="str">
        <f>_xlfn.IFNA(VLOOKUP(報告書!$B31&amp;"-"&amp;報告書!IR$12,自主項目!$G$13:$G$500,1,FALSE),"")</f>
        <v/>
      </c>
      <c r="IS31" s="227" t="str">
        <f>_xlfn.IFNA(VLOOKUP(報告書!$B31&amp;"-"&amp;報告書!IS$12,自主項目!$G$13:$G$500,1,FALSE),"")</f>
        <v/>
      </c>
      <c r="IT31" s="755"/>
      <c r="IU31" s="755"/>
      <c r="IV31" s="376" t="s">
        <v>179</v>
      </c>
      <c r="IW31" s="377" t="s">
        <v>179</v>
      </c>
      <c r="IX31" s="378" t="s">
        <v>179</v>
      </c>
      <c r="IY31" s="379" t="s">
        <v>179</v>
      </c>
      <c r="IZ31" s="379" t="s">
        <v>179</v>
      </c>
      <c r="JA31" s="380" t="s">
        <v>179</v>
      </c>
      <c r="JB31" s="381" t="s">
        <v>179</v>
      </c>
      <c r="JC31" s="379" t="s">
        <v>179</v>
      </c>
      <c r="JD31" s="379" t="s">
        <v>179</v>
      </c>
      <c r="JE31" s="382" t="s">
        <v>179</v>
      </c>
      <c r="JF31" s="383" t="s">
        <v>179</v>
      </c>
      <c r="JG31" s="384" t="s">
        <v>179</v>
      </c>
      <c r="JH31" s="376">
        <v>8964</v>
      </c>
      <c r="JI31" s="377">
        <v>8964</v>
      </c>
      <c r="JJ31" s="378">
        <v>0.77</v>
      </c>
      <c r="JK31" s="379">
        <v>43.94</v>
      </c>
      <c r="JL31" s="379">
        <v>43.94</v>
      </c>
      <c r="JM31" s="380">
        <v>0</v>
      </c>
      <c r="JN31" s="381">
        <v>14.646666666666667</v>
      </c>
      <c r="JO31" s="379">
        <v>14.646666666666667</v>
      </c>
      <c r="JP31" s="379">
        <v>0</v>
      </c>
      <c r="JQ31" s="382">
        <v>15</v>
      </c>
      <c r="JR31" s="383">
        <v>15</v>
      </c>
      <c r="JS31" s="384">
        <v>59</v>
      </c>
      <c r="JU31" s="634" t="s">
        <v>1152</v>
      </c>
      <c r="JV31" s="636" t="s">
        <v>1153</v>
      </c>
      <c r="JW31" s="635">
        <v>2019</v>
      </c>
      <c r="JX31" s="635" t="s">
        <v>1058</v>
      </c>
      <c r="JY31" s="386">
        <v>44851</v>
      </c>
      <c r="JZ31" s="387" t="s">
        <v>179</v>
      </c>
      <c r="KA31" s="422" t="s">
        <v>179</v>
      </c>
      <c r="KB31" s="637" t="s">
        <v>179</v>
      </c>
      <c r="KC31" s="638" t="s">
        <v>179</v>
      </c>
      <c r="KD31" s="639" t="s">
        <v>179</v>
      </c>
      <c r="KE31" s="640" t="s">
        <v>179</v>
      </c>
      <c r="KF31" s="641" t="s">
        <v>179</v>
      </c>
      <c r="KG31" s="642" t="s">
        <v>179</v>
      </c>
      <c r="KH31" s="639" t="s">
        <v>179</v>
      </c>
      <c r="KI31" s="643" t="s">
        <v>179</v>
      </c>
      <c r="KJ31" s="641" t="s">
        <v>179</v>
      </c>
      <c r="KK31" s="642" t="s">
        <v>179</v>
      </c>
      <c r="KL31" s="639" t="s">
        <v>179</v>
      </c>
      <c r="KM31" s="643" t="s">
        <v>179</v>
      </c>
      <c r="KN31" s="644" t="s">
        <v>179</v>
      </c>
      <c r="KO31" s="645" t="s">
        <v>1029</v>
      </c>
      <c r="KP31" s="646">
        <v>0.19</v>
      </c>
      <c r="KQ31" s="646">
        <v>43.94</v>
      </c>
      <c r="KR31" s="646">
        <v>29.883333333333329</v>
      </c>
      <c r="KS31" s="647" t="s">
        <v>1029</v>
      </c>
      <c r="KT31" s="646">
        <v>0.19</v>
      </c>
      <c r="KU31" s="646">
        <v>14.646666666666667</v>
      </c>
      <c r="KV31" s="648">
        <v>22.854999999999997</v>
      </c>
      <c r="KW31" s="639" t="s">
        <v>1015</v>
      </c>
      <c r="KX31" s="643">
        <v>0.51</v>
      </c>
      <c r="KY31" s="644">
        <v>0</v>
      </c>
      <c r="KZ31" s="434" t="s">
        <v>1151</v>
      </c>
      <c r="LA31" s="434" t="s">
        <v>1015</v>
      </c>
      <c r="LB31" s="435" t="s">
        <v>179</v>
      </c>
      <c r="LC31" s="436" t="s">
        <v>179</v>
      </c>
      <c r="LD31" s="437" t="s">
        <v>179</v>
      </c>
      <c r="LE31" s="438" t="s">
        <v>179</v>
      </c>
      <c r="LF31" s="439" t="s">
        <v>179</v>
      </c>
      <c r="LG31" s="440" t="s">
        <v>179</v>
      </c>
      <c r="LH31" s="437" t="s">
        <v>179</v>
      </c>
      <c r="LI31" s="438" t="s">
        <v>179</v>
      </c>
      <c r="LJ31" s="649"/>
      <c r="LK31" s="650"/>
    </row>
    <row r="32" spans="2:323" ht="15" customHeight="1" x14ac:dyDescent="0.15">
      <c r="B32" s="1349" t="s">
        <v>1172</v>
      </c>
      <c r="C32" s="1350" t="s">
        <v>3966</v>
      </c>
      <c r="D32" s="1351">
        <v>2022</v>
      </c>
      <c r="E32" s="1352" t="s">
        <v>1018</v>
      </c>
      <c r="F32" s="1353">
        <v>1016027</v>
      </c>
      <c r="G32" s="1354" t="s">
        <v>3966</v>
      </c>
      <c r="H32" s="1355">
        <v>45128</v>
      </c>
      <c r="I32" s="1356" t="s">
        <v>1174</v>
      </c>
      <c r="J32" s="1357" t="s">
        <v>3966</v>
      </c>
      <c r="K32" s="1358" t="s">
        <v>4413</v>
      </c>
      <c r="L32" s="1350" t="s">
        <v>1173</v>
      </c>
      <c r="M32" s="1357" t="s">
        <v>4414</v>
      </c>
      <c r="N32" s="1358" t="s">
        <v>1175</v>
      </c>
      <c r="O32" s="1356" t="s">
        <v>12</v>
      </c>
      <c r="P32" s="1358" t="s">
        <v>20</v>
      </c>
      <c r="Q32" s="1359" t="s">
        <v>1018</v>
      </c>
      <c r="R32" s="1360"/>
      <c r="S32" s="1360"/>
      <c r="T32" s="1361"/>
      <c r="U32" s="1362"/>
      <c r="V32" s="1363">
        <v>2566.8162000000002</v>
      </c>
      <c r="W32" s="1364">
        <v>2</v>
      </c>
      <c r="X32" s="1364">
        <v>1</v>
      </c>
      <c r="Y32" s="1365"/>
      <c r="Z32" s="1351">
        <v>2022</v>
      </c>
      <c r="AA32" s="1352">
        <v>2024</v>
      </c>
      <c r="AB32" s="1366">
        <v>2022</v>
      </c>
      <c r="AC32" s="1367" t="s">
        <v>4568</v>
      </c>
      <c r="AD32" s="1358" t="s">
        <v>4415</v>
      </c>
      <c r="AE32" s="1368"/>
      <c r="AF32" s="1357"/>
      <c r="AG32" s="1357"/>
      <c r="AH32" s="1358"/>
      <c r="AI32" s="1368"/>
      <c r="AJ32" s="1358"/>
      <c r="AK32" s="1369">
        <v>2021</v>
      </c>
      <c r="AL32" s="1364">
        <v>5030</v>
      </c>
      <c r="AM32" s="1364">
        <v>5169</v>
      </c>
      <c r="AN32" s="1370"/>
      <c r="AO32" s="1371"/>
      <c r="AP32" s="1372">
        <v>2024</v>
      </c>
      <c r="AQ32" s="1365">
        <v>4879.0999999999995</v>
      </c>
      <c r="AR32" s="1373">
        <v>3</v>
      </c>
      <c r="AS32" s="1365">
        <v>5013.93</v>
      </c>
      <c r="AT32" s="1373">
        <v>2.99</v>
      </c>
      <c r="AU32" s="1374"/>
      <c r="AV32" s="1371"/>
      <c r="AW32" s="1375"/>
      <c r="AX32" s="1372">
        <v>2022</v>
      </c>
      <c r="AY32" s="1365">
        <v>5655</v>
      </c>
      <c r="AZ32" s="1373">
        <v>-12.43</v>
      </c>
      <c r="BA32" s="1365">
        <v>5521</v>
      </c>
      <c r="BB32" s="1373">
        <v>-6.81</v>
      </c>
      <c r="BC32" s="1374"/>
      <c r="BD32" s="1371"/>
      <c r="BE32" s="1375"/>
      <c r="BF32" s="1372">
        <v>2023</v>
      </c>
      <c r="BG32" s="1365"/>
      <c r="BH32" s="1373"/>
      <c r="BI32" s="1365"/>
      <c r="BJ32" s="1373"/>
      <c r="BK32" s="1374"/>
      <c r="BL32" s="1371"/>
      <c r="BM32" s="1375"/>
      <c r="BN32" s="1372">
        <v>2024</v>
      </c>
      <c r="BO32" s="1365"/>
      <c r="BP32" s="1373"/>
      <c r="BQ32" s="1365"/>
      <c r="BR32" s="1373"/>
      <c r="BS32" s="1374"/>
      <c r="BT32" s="1371"/>
      <c r="BU32" s="1375"/>
      <c r="BV32" s="1376" t="s">
        <v>1005</v>
      </c>
      <c r="BW32" s="1377" t="s">
        <v>1072</v>
      </c>
      <c r="BX32" s="1378" t="s">
        <v>1024</v>
      </c>
      <c r="BY32" s="1379" t="s">
        <v>4416</v>
      </c>
      <c r="BZ32" s="1380"/>
      <c r="CA32" s="1364"/>
      <c r="CB32" s="1364"/>
      <c r="CC32" s="1370"/>
      <c r="CD32" s="1371"/>
      <c r="CE32" s="1372"/>
      <c r="CF32" s="1365"/>
      <c r="CG32" s="1373"/>
      <c r="CH32" s="1365"/>
      <c r="CI32" s="1373"/>
      <c r="CJ32" s="1374"/>
      <c r="CK32" s="1371"/>
      <c r="CL32" s="1375"/>
      <c r="CM32" s="1372"/>
      <c r="CN32" s="1365"/>
      <c r="CO32" s="1373"/>
      <c r="CP32" s="1365"/>
      <c r="CQ32" s="1373"/>
      <c r="CR32" s="1374"/>
      <c r="CS32" s="1371"/>
      <c r="CT32" s="1375"/>
      <c r="CU32" s="1372"/>
      <c r="CV32" s="1365"/>
      <c r="CW32" s="1373"/>
      <c r="CX32" s="1365"/>
      <c r="CY32" s="1373"/>
      <c r="CZ32" s="1374"/>
      <c r="DA32" s="1371"/>
      <c r="DB32" s="1375"/>
      <c r="DC32" s="1372"/>
      <c r="DD32" s="1365"/>
      <c r="DE32" s="1373"/>
      <c r="DF32" s="1365"/>
      <c r="DG32" s="1373"/>
      <c r="DH32" s="1374"/>
      <c r="DI32" s="1371"/>
      <c r="DJ32" s="1375"/>
      <c r="DK32" s="1376"/>
      <c r="DL32" s="1377"/>
      <c r="DM32" s="1378"/>
      <c r="DN32" s="1379"/>
      <c r="DO32" s="1356"/>
      <c r="DP32" s="1381"/>
      <c r="DQ32" s="1358"/>
      <c r="DR32" s="1356"/>
      <c r="DS32" s="1381"/>
      <c r="DT32" s="1358"/>
      <c r="DU32" s="1356"/>
      <c r="DV32" s="1381"/>
      <c r="DW32" s="1358"/>
      <c r="DX32" s="1356"/>
      <c r="DY32" s="1381"/>
      <c r="DZ32" s="1358"/>
      <c r="EA32" s="1356"/>
      <c r="EB32" s="1381"/>
      <c r="EC32" s="1358"/>
      <c r="ED32" s="1382"/>
      <c r="EE32" s="1383"/>
      <c r="EF32" s="1384"/>
      <c r="EG32" s="1357"/>
      <c r="EH32" s="1364"/>
      <c r="EI32" s="1352"/>
      <c r="EJ32" s="1356"/>
      <c r="EK32" s="1384"/>
      <c r="EL32" s="1357"/>
      <c r="EM32" s="1364"/>
      <c r="EN32" s="1352"/>
      <c r="EO32" s="1356"/>
      <c r="EP32" s="1384"/>
      <c r="EQ32" s="1357"/>
      <c r="ER32" s="1364"/>
      <c r="ES32" s="1352"/>
      <c r="ET32" s="1356"/>
      <c r="EU32" s="1384"/>
      <c r="EV32" s="1357"/>
      <c r="EW32" s="1364"/>
      <c r="EX32" s="1352"/>
      <c r="EY32" s="1356"/>
      <c r="EZ32" s="1384"/>
      <c r="FA32" s="1357"/>
      <c r="FB32" s="1364"/>
      <c r="FC32" s="1352"/>
      <c r="FD32" s="1385">
        <v>0</v>
      </c>
      <c r="FE32" s="1386">
        <v>0</v>
      </c>
      <c r="FF32" s="1387">
        <v>0</v>
      </c>
      <c r="FG32" s="1386">
        <v>0</v>
      </c>
      <c r="FH32" s="1387">
        <v>0</v>
      </c>
      <c r="FI32" s="1386">
        <v>0</v>
      </c>
      <c r="FJ32" s="1387">
        <v>0</v>
      </c>
      <c r="FK32" s="1386">
        <v>0</v>
      </c>
      <c r="FL32" s="1388" t="s">
        <v>1008</v>
      </c>
      <c r="FM32" s="1389" t="s">
        <v>1012</v>
      </c>
      <c r="FN32" s="1352"/>
      <c r="FO32" s="1390" t="s">
        <v>1010</v>
      </c>
      <c r="FP32" s="1391" t="s">
        <v>1012</v>
      </c>
      <c r="FQ32" s="1352"/>
      <c r="FR32" s="1390" t="s">
        <v>1010</v>
      </c>
      <c r="FS32" s="1391" t="s">
        <v>1012</v>
      </c>
      <c r="FT32" s="1352"/>
      <c r="FU32" s="1390" t="s">
        <v>1010</v>
      </c>
      <c r="FV32" s="1391" t="s">
        <v>1012</v>
      </c>
      <c r="FW32" s="1352"/>
      <c r="FX32" s="1390" t="s">
        <v>1010</v>
      </c>
      <c r="FY32" s="1391" t="s">
        <v>1012</v>
      </c>
      <c r="FZ32" s="1352"/>
      <c r="GA32" s="1390" t="s">
        <v>1010</v>
      </c>
      <c r="GB32" s="1391" t="s">
        <v>1012</v>
      </c>
      <c r="GC32" s="1352"/>
      <c r="GD32" s="1390" t="s">
        <v>1010</v>
      </c>
      <c r="GE32" s="1391" t="s">
        <v>1012</v>
      </c>
      <c r="GF32" s="1352"/>
      <c r="GG32" s="1390" t="s">
        <v>1010</v>
      </c>
      <c r="GH32" s="1391" t="s">
        <v>1012</v>
      </c>
      <c r="GI32" s="1352"/>
      <c r="GJ32" s="1390" t="s">
        <v>1010</v>
      </c>
      <c r="GK32" s="1391" t="s">
        <v>1012</v>
      </c>
      <c r="GL32" s="1352"/>
      <c r="GM32" s="1390" t="s">
        <v>1010</v>
      </c>
      <c r="GN32" s="1391" t="s">
        <v>1012</v>
      </c>
      <c r="GO32" s="1352"/>
      <c r="GP32" s="1390" t="s">
        <v>1010</v>
      </c>
      <c r="GQ32" s="1391" t="s">
        <v>1012</v>
      </c>
      <c r="GR32" s="1352"/>
      <c r="GS32" s="1390" t="s">
        <v>1010</v>
      </c>
      <c r="GT32" s="1391" t="s">
        <v>1012</v>
      </c>
      <c r="GU32" s="1352"/>
      <c r="GV32" s="1390" t="s">
        <v>1010</v>
      </c>
      <c r="GW32" s="1391" t="s">
        <v>1012</v>
      </c>
      <c r="GX32" s="1352"/>
      <c r="GY32" s="1388"/>
      <c r="GZ32" s="1389"/>
      <c r="HA32" s="1352"/>
      <c r="HB32" s="1390"/>
      <c r="HC32" s="1391"/>
      <c r="HD32" s="1352"/>
      <c r="HE32" s="1390"/>
      <c r="HF32" s="1391"/>
      <c r="HG32" s="1352"/>
      <c r="HH32" s="1390"/>
      <c r="HI32" s="1391"/>
      <c r="HJ32" s="1352"/>
      <c r="HK32" s="1390"/>
      <c r="HL32" s="1391"/>
      <c r="HM32" s="1352"/>
      <c r="HN32" s="1392">
        <v>5655</v>
      </c>
      <c r="HO32" s="1393">
        <v>25.135000000000002</v>
      </c>
      <c r="HP32" s="1394">
        <v>0.44447391688771004</v>
      </c>
      <c r="HQ32" s="1395">
        <v>2022</v>
      </c>
      <c r="HR32" s="1357" t="s">
        <v>327</v>
      </c>
      <c r="HS32" s="1357" t="s">
        <v>349</v>
      </c>
      <c r="HT32" s="1357" t="s">
        <v>4041</v>
      </c>
      <c r="HU32" s="1396">
        <v>25.135000000000002</v>
      </c>
      <c r="HV32" s="1397" t="s">
        <v>4568</v>
      </c>
      <c r="HW32" s="1398" t="s">
        <v>4568</v>
      </c>
      <c r="HX32" s="1398"/>
      <c r="HY32" s="1398"/>
      <c r="HZ32" s="1398" t="s">
        <v>4568</v>
      </c>
      <c r="IA32" s="1398" t="s">
        <v>4568</v>
      </c>
      <c r="IB32" s="1398"/>
      <c r="IC32" s="1398" t="s">
        <v>4568</v>
      </c>
      <c r="ID32" s="1399" t="s">
        <v>1177</v>
      </c>
      <c r="IE32" s="1400" t="s">
        <v>4417</v>
      </c>
      <c r="IF32" s="227" t="str">
        <f>_xlfn.IFNA(VLOOKUP(報告書!$B32&amp;"-"&amp;報告書!IF$12,自主項目!$G$13:$G$500,1,FALSE),"")</f>
        <v>027-1</v>
      </c>
      <c r="IG32" s="227" t="str">
        <f>_xlfn.IFNA(VLOOKUP(報告書!$B32&amp;"-"&amp;報告書!IG$12,自主項目!$G$13:$G$500,1,FALSE),"")</f>
        <v/>
      </c>
      <c r="IH32" s="227" t="str">
        <f>_xlfn.IFNA(VLOOKUP(報告書!$B32&amp;"-"&amp;報告書!IH$12,自主項目!$G$13:$G$500,1,FALSE),"")</f>
        <v/>
      </c>
      <c r="II32" s="227" t="str">
        <f>_xlfn.IFNA(VLOOKUP(報告書!$B32&amp;"-"&amp;報告書!II$12,自主項目!$G$13:$G$500,1,FALSE),"")</f>
        <v/>
      </c>
      <c r="IJ32" s="227" t="str">
        <f>_xlfn.IFNA(VLOOKUP(報告書!$B32&amp;"-"&amp;報告書!IJ$12,自主項目!$G$13:$G$500,1,FALSE),"")</f>
        <v/>
      </c>
      <c r="IK32" s="227" t="str">
        <f>_xlfn.IFNA(VLOOKUP(報告書!$B32&amp;"-"&amp;報告書!IK$12,自主項目!$G$13:$G$500,1,FALSE),"")</f>
        <v/>
      </c>
      <c r="IL32" s="227" t="str">
        <f>_xlfn.IFNA(VLOOKUP(報告書!$B32&amp;"-"&amp;報告書!IL$12,自主項目!$G$13:$G$500,1,FALSE),"")</f>
        <v/>
      </c>
      <c r="IM32" s="227" t="str">
        <f>_xlfn.IFNA(VLOOKUP(報告書!$B32&amp;"-"&amp;報告書!IM$12,自主項目!$G$13:$G$500,1,FALSE),"")</f>
        <v/>
      </c>
      <c r="IN32" s="227" t="str">
        <f>_xlfn.IFNA(VLOOKUP(報告書!$B32&amp;"-"&amp;報告書!IN$12,自主項目!$G$13:$G$500,1,FALSE),"")</f>
        <v/>
      </c>
      <c r="IO32" s="227" t="str">
        <f>_xlfn.IFNA(VLOOKUP(報告書!$B32&amp;"-"&amp;報告書!IO$12,自主項目!$G$13:$G$500,1,FALSE),"")</f>
        <v/>
      </c>
      <c r="IP32" s="227" t="str">
        <f>_xlfn.IFNA(VLOOKUP(報告書!$B32&amp;"-"&amp;報告書!IP$12,自主項目!$G$13:$G$500,1,FALSE),"")</f>
        <v/>
      </c>
      <c r="IQ32" s="227" t="str">
        <f>_xlfn.IFNA(VLOOKUP(報告書!$B32&amp;"-"&amp;報告書!IQ$12,自主項目!$G$13:$G$500,1,FALSE),"")</f>
        <v/>
      </c>
      <c r="IR32" s="227" t="str">
        <f>_xlfn.IFNA(VLOOKUP(報告書!$B32&amp;"-"&amp;報告書!IR$12,自主項目!$G$13:$G$500,1,FALSE),"")</f>
        <v/>
      </c>
      <c r="IS32" s="227" t="str">
        <f>_xlfn.IFNA(VLOOKUP(報告書!$B32&amp;"-"&amp;報告書!IS$12,自主項目!$G$13:$G$500,1,FALSE),"")</f>
        <v/>
      </c>
      <c r="IT32" s="755"/>
      <c r="IU32" s="755"/>
      <c r="IV32" s="376">
        <v>36057</v>
      </c>
      <c r="IW32" s="377">
        <v>35994</v>
      </c>
      <c r="IX32" s="378" t="s">
        <v>179</v>
      </c>
      <c r="IY32" s="379">
        <v>0.33</v>
      </c>
      <c r="IZ32" s="379">
        <v>-0.04</v>
      </c>
      <c r="JA32" s="380" t="s">
        <v>179</v>
      </c>
      <c r="JB32" s="381">
        <v>0.11</v>
      </c>
      <c r="JC32" s="379">
        <v>-1.3333333333333334E-2</v>
      </c>
      <c r="JD32" s="379" t="s">
        <v>179</v>
      </c>
      <c r="JE32" s="382">
        <v>80</v>
      </c>
      <c r="JF32" s="383">
        <v>81</v>
      </c>
      <c r="JG32" s="384" t="s">
        <v>179</v>
      </c>
      <c r="JH32" s="376" t="s">
        <v>179</v>
      </c>
      <c r="JI32" s="377" t="s">
        <v>179</v>
      </c>
      <c r="JJ32" s="378" t="s">
        <v>179</v>
      </c>
      <c r="JK32" s="379" t="s">
        <v>179</v>
      </c>
      <c r="JL32" s="379" t="s">
        <v>179</v>
      </c>
      <c r="JM32" s="380" t="s">
        <v>179</v>
      </c>
      <c r="JN32" s="381" t="s">
        <v>179</v>
      </c>
      <c r="JO32" s="379" t="s">
        <v>179</v>
      </c>
      <c r="JP32" s="379" t="s">
        <v>179</v>
      </c>
      <c r="JQ32" s="382" t="s">
        <v>179</v>
      </c>
      <c r="JR32" s="383" t="s">
        <v>179</v>
      </c>
      <c r="JS32" s="384" t="s">
        <v>179</v>
      </c>
      <c r="JU32" s="634" t="s">
        <v>1163</v>
      </c>
      <c r="JV32" s="636" t="s">
        <v>1164</v>
      </c>
      <c r="JW32" s="635">
        <v>2019</v>
      </c>
      <c r="JX32" s="635" t="s">
        <v>1018</v>
      </c>
      <c r="JY32" s="386" t="s">
        <v>179</v>
      </c>
      <c r="JZ32" s="387" t="s">
        <v>179</v>
      </c>
      <c r="KA32" s="422" t="s">
        <v>179</v>
      </c>
      <c r="KB32" s="637" t="s">
        <v>179</v>
      </c>
      <c r="KC32" s="638">
        <v>0.2045411057492304</v>
      </c>
      <c r="KD32" s="639" t="s">
        <v>1029</v>
      </c>
      <c r="KE32" s="640">
        <v>0.59</v>
      </c>
      <c r="KF32" s="641">
        <v>0.33</v>
      </c>
      <c r="KG32" s="642">
        <v>0.62999999999999989</v>
      </c>
      <c r="KH32" s="639" t="s">
        <v>1029</v>
      </c>
      <c r="KI32" s="643">
        <v>0.6</v>
      </c>
      <c r="KJ32" s="641">
        <v>-1.3333333333333334E-2</v>
      </c>
      <c r="KK32" s="642">
        <v>0.89999999999999991</v>
      </c>
      <c r="KL32" s="639" t="s">
        <v>179</v>
      </c>
      <c r="KM32" s="643" t="s">
        <v>179</v>
      </c>
      <c r="KN32" s="644" t="s">
        <v>179</v>
      </c>
      <c r="KO32" s="645" t="s">
        <v>179</v>
      </c>
      <c r="KP32" s="646" t="s">
        <v>179</v>
      </c>
      <c r="KQ32" s="646" t="s">
        <v>179</v>
      </c>
      <c r="KR32" s="646" t="s">
        <v>179</v>
      </c>
      <c r="KS32" s="647" t="s">
        <v>179</v>
      </c>
      <c r="KT32" s="646" t="s">
        <v>179</v>
      </c>
      <c r="KU32" s="646" t="s">
        <v>179</v>
      </c>
      <c r="KV32" s="648" t="s">
        <v>179</v>
      </c>
      <c r="KW32" s="639" t="s">
        <v>179</v>
      </c>
      <c r="KX32" s="643" t="s">
        <v>179</v>
      </c>
      <c r="KY32" s="644" t="s">
        <v>179</v>
      </c>
      <c r="KZ32" s="434" t="s">
        <v>1015</v>
      </c>
      <c r="LA32" s="434" t="s">
        <v>1015</v>
      </c>
      <c r="LB32" s="435" t="s">
        <v>1029</v>
      </c>
      <c r="LC32" s="436">
        <v>22</v>
      </c>
      <c r="LD32" s="437">
        <v>0</v>
      </c>
      <c r="LE32" s="438">
        <v>22</v>
      </c>
      <c r="LF32" s="439" t="s">
        <v>1015</v>
      </c>
      <c r="LG32" s="440">
        <v>19</v>
      </c>
      <c r="LH32" s="437">
        <v>0</v>
      </c>
      <c r="LI32" s="438">
        <v>22</v>
      </c>
      <c r="LJ32" s="649"/>
      <c r="LK32" s="650"/>
    </row>
    <row r="33" spans="2:323" ht="15" customHeight="1" x14ac:dyDescent="0.15">
      <c r="B33" s="1349" t="s">
        <v>1178</v>
      </c>
      <c r="C33" s="1350" t="s">
        <v>1179</v>
      </c>
      <c r="D33" s="1351">
        <v>2022</v>
      </c>
      <c r="E33" s="1352" t="s">
        <v>1058</v>
      </c>
      <c r="F33" s="1353">
        <v>3070028</v>
      </c>
      <c r="G33" s="1354" t="s">
        <v>1179</v>
      </c>
      <c r="H33" s="1355">
        <v>45132</v>
      </c>
      <c r="I33" s="1356" t="s">
        <v>1180</v>
      </c>
      <c r="J33" s="1357" t="s">
        <v>1179</v>
      </c>
      <c r="K33" s="1358" t="s">
        <v>4418</v>
      </c>
      <c r="L33" s="1350" t="s">
        <v>1179</v>
      </c>
      <c r="M33" s="1357" t="s">
        <v>4418</v>
      </c>
      <c r="N33" s="1358" t="s">
        <v>1180</v>
      </c>
      <c r="O33" s="1356" t="s">
        <v>77</v>
      </c>
      <c r="P33" s="1358" t="s">
        <v>80</v>
      </c>
      <c r="Q33" s="1359"/>
      <c r="R33" s="1360"/>
      <c r="S33" s="1360" t="s">
        <v>1058</v>
      </c>
      <c r="T33" s="1361"/>
      <c r="U33" s="1362"/>
      <c r="V33" s="1363"/>
      <c r="W33" s="1364"/>
      <c r="X33" s="1364"/>
      <c r="Y33" s="1365">
        <v>225</v>
      </c>
      <c r="Z33" s="1351">
        <v>2022</v>
      </c>
      <c r="AA33" s="1352">
        <v>2024</v>
      </c>
      <c r="AB33" s="1366">
        <v>2022</v>
      </c>
      <c r="AC33" s="1367" t="s">
        <v>4568</v>
      </c>
      <c r="AD33" s="1358" t="s">
        <v>1181</v>
      </c>
      <c r="AE33" s="1368"/>
      <c r="AF33" s="1357"/>
      <c r="AG33" s="1357"/>
      <c r="AH33" s="1358"/>
      <c r="AI33" s="1368"/>
      <c r="AJ33" s="1358"/>
      <c r="AK33" s="1369"/>
      <c r="AL33" s="1364"/>
      <c r="AM33" s="1364"/>
      <c r="AN33" s="1370"/>
      <c r="AO33" s="1371"/>
      <c r="AP33" s="1372"/>
      <c r="AQ33" s="1365"/>
      <c r="AR33" s="1373"/>
      <c r="AS33" s="1365"/>
      <c r="AT33" s="1373"/>
      <c r="AU33" s="1374"/>
      <c r="AV33" s="1371"/>
      <c r="AW33" s="1375"/>
      <c r="AX33" s="1372"/>
      <c r="AY33" s="1365"/>
      <c r="AZ33" s="1373"/>
      <c r="BA33" s="1365"/>
      <c r="BB33" s="1373"/>
      <c r="BC33" s="1374"/>
      <c r="BD33" s="1371"/>
      <c r="BE33" s="1375"/>
      <c r="BF33" s="1372"/>
      <c r="BG33" s="1365"/>
      <c r="BH33" s="1373"/>
      <c r="BI33" s="1365"/>
      <c r="BJ33" s="1373"/>
      <c r="BK33" s="1374"/>
      <c r="BL33" s="1371"/>
      <c r="BM33" s="1375"/>
      <c r="BN33" s="1372"/>
      <c r="BO33" s="1365"/>
      <c r="BP33" s="1373"/>
      <c r="BQ33" s="1365"/>
      <c r="BR33" s="1373"/>
      <c r="BS33" s="1374"/>
      <c r="BT33" s="1371"/>
      <c r="BU33" s="1375"/>
      <c r="BV33" s="1376"/>
      <c r="BW33" s="1377"/>
      <c r="BX33" s="1378"/>
      <c r="BY33" s="1379"/>
      <c r="BZ33" s="1380">
        <v>2021</v>
      </c>
      <c r="CA33" s="1364">
        <v>391</v>
      </c>
      <c r="CB33" s="1364">
        <v>391</v>
      </c>
      <c r="CC33" s="1370"/>
      <c r="CD33" s="1371"/>
      <c r="CE33" s="1372">
        <v>2024</v>
      </c>
      <c r="CF33" s="1365">
        <v>380</v>
      </c>
      <c r="CG33" s="1373">
        <v>2.81</v>
      </c>
      <c r="CH33" s="1365">
        <v>380</v>
      </c>
      <c r="CI33" s="1373">
        <v>2.81</v>
      </c>
      <c r="CJ33" s="1374"/>
      <c r="CK33" s="1371"/>
      <c r="CL33" s="1375"/>
      <c r="CM33" s="1372">
        <v>2022</v>
      </c>
      <c r="CN33" s="1365">
        <v>581.25263999999993</v>
      </c>
      <c r="CO33" s="1373">
        <v>-48.66</v>
      </c>
      <c r="CP33" s="1365">
        <v>581.25263999999993</v>
      </c>
      <c r="CQ33" s="1373">
        <v>-48.66</v>
      </c>
      <c r="CR33" s="1374"/>
      <c r="CS33" s="1371"/>
      <c r="CT33" s="1375"/>
      <c r="CU33" s="1372">
        <v>2023</v>
      </c>
      <c r="CV33" s="1365"/>
      <c r="CW33" s="1373"/>
      <c r="CX33" s="1365"/>
      <c r="CY33" s="1373"/>
      <c r="CZ33" s="1374"/>
      <c r="DA33" s="1371"/>
      <c r="DB33" s="1375"/>
      <c r="DC33" s="1372">
        <v>2024</v>
      </c>
      <c r="DD33" s="1365"/>
      <c r="DE33" s="1373"/>
      <c r="DF33" s="1365"/>
      <c r="DG33" s="1373"/>
      <c r="DH33" s="1374"/>
      <c r="DI33" s="1371"/>
      <c r="DJ33" s="1375"/>
      <c r="DK33" s="1376" t="s">
        <v>1062</v>
      </c>
      <c r="DL33" s="1377" t="s">
        <v>1072</v>
      </c>
      <c r="DM33" s="1378" t="s">
        <v>1024</v>
      </c>
      <c r="DN33" s="1379"/>
      <c r="DO33" s="1356"/>
      <c r="DP33" s="1381"/>
      <c r="DQ33" s="1358"/>
      <c r="DR33" s="1356"/>
      <c r="DS33" s="1381"/>
      <c r="DT33" s="1358"/>
      <c r="DU33" s="1356"/>
      <c r="DV33" s="1381"/>
      <c r="DW33" s="1358"/>
      <c r="DX33" s="1356"/>
      <c r="DY33" s="1381"/>
      <c r="DZ33" s="1358"/>
      <c r="EA33" s="1356"/>
      <c r="EB33" s="1381"/>
      <c r="EC33" s="1358"/>
      <c r="ED33" s="1382"/>
      <c r="EE33" s="1383"/>
      <c r="EF33" s="1384"/>
      <c r="EG33" s="1357"/>
      <c r="EH33" s="1364"/>
      <c r="EI33" s="1352"/>
      <c r="EJ33" s="1356"/>
      <c r="EK33" s="1384"/>
      <c r="EL33" s="1357"/>
      <c r="EM33" s="1364"/>
      <c r="EN33" s="1352"/>
      <c r="EO33" s="1356"/>
      <c r="EP33" s="1384"/>
      <c r="EQ33" s="1357"/>
      <c r="ER33" s="1364"/>
      <c r="ES33" s="1352"/>
      <c r="ET33" s="1356"/>
      <c r="EU33" s="1384"/>
      <c r="EV33" s="1357"/>
      <c r="EW33" s="1364"/>
      <c r="EX33" s="1352"/>
      <c r="EY33" s="1356"/>
      <c r="EZ33" s="1384"/>
      <c r="FA33" s="1357"/>
      <c r="FB33" s="1364"/>
      <c r="FC33" s="1352"/>
      <c r="FD33" s="1385">
        <v>0</v>
      </c>
      <c r="FE33" s="1386">
        <v>0</v>
      </c>
      <c r="FF33" s="1387">
        <v>0</v>
      </c>
      <c r="FG33" s="1386">
        <v>0</v>
      </c>
      <c r="FH33" s="1387">
        <v>0</v>
      </c>
      <c r="FI33" s="1386">
        <v>0</v>
      </c>
      <c r="FJ33" s="1387">
        <v>0</v>
      </c>
      <c r="FK33" s="1386">
        <v>0</v>
      </c>
      <c r="FL33" s="1388"/>
      <c r="FM33" s="1389"/>
      <c r="FN33" s="1352"/>
      <c r="FO33" s="1390"/>
      <c r="FP33" s="1391"/>
      <c r="FQ33" s="1352"/>
      <c r="FR33" s="1390"/>
      <c r="FS33" s="1391"/>
      <c r="FT33" s="1352"/>
      <c r="FU33" s="1390"/>
      <c r="FV33" s="1391"/>
      <c r="FW33" s="1352"/>
      <c r="FX33" s="1390"/>
      <c r="FY33" s="1391"/>
      <c r="FZ33" s="1352"/>
      <c r="GA33" s="1390"/>
      <c r="GB33" s="1391"/>
      <c r="GC33" s="1352"/>
      <c r="GD33" s="1390"/>
      <c r="GE33" s="1391"/>
      <c r="GF33" s="1352"/>
      <c r="GG33" s="1390"/>
      <c r="GH33" s="1391"/>
      <c r="GI33" s="1352"/>
      <c r="GJ33" s="1390"/>
      <c r="GK33" s="1391"/>
      <c r="GL33" s="1352"/>
      <c r="GM33" s="1390"/>
      <c r="GN33" s="1391"/>
      <c r="GO33" s="1352"/>
      <c r="GP33" s="1390"/>
      <c r="GQ33" s="1391"/>
      <c r="GR33" s="1352"/>
      <c r="GS33" s="1390"/>
      <c r="GT33" s="1391"/>
      <c r="GU33" s="1352"/>
      <c r="GV33" s="1390"/>
      <c r="GW33" s="1391"/>
      <c r="GX33" s="1352"/>
      <c r="GY33" s="1388" t="s">
        <v>1099</v>
      </c>
      <c r="GZ33" s="1389" t="s">
        <v>1009</v>
      </c>
      <c r="HA33" s="1352"/>
      <c r="HB33" s="1390" t="s">
        <v>1008</v>
      </c>
      <c r="HC33" s="1391" t="s">
        <v>1012</v>
      </c>
      <c r="HD33" s="1352"/>
      <c r="HE33" s="1390" t="s">
        <v>1025</v>
      </c>
      <c r="HF33" s="1391" t="s">
        <v>1011</v>
      </c>
      <c r="HG33" s="1352"/>
      <c r="HH33" s="1390" t="s">
        <v>1014</v>
      </c>
      <c r="HI33" s="1391" t="s">
        <v>1009</v>
      </c>
      <c r="HJ33" s="1352"/>
      <c r="HK33" s="1390" t="s">
        <v>1010</v>
      </c>
      <c r="HL33" s="1391" t="s">
        <v>1011</v>
      </c>
      <c r="HM33" s="1352"/>
      <c r="HN33" s="1392"/>
      <c r="HO33" s="1393"/>
      <c r="HP33" s="1394"/>
      <c r="HQ33" s="1395"/>
      <c r="HR33" s="1357"/>
      <c r="HS33" s="1357"/>
      <c r="HT33" s="1357"/>
      <c r="HU33" s="1396"/>
      <c r="HV33" s="1397"/>
      <c r="HW33" s="1398"/>
      <c r="HX33" s="1398"/>
      <c r="HY33" s="1398"/>
      <c r="HZ33" s="1398"/>
      <c r="IA33" s="1398"/>
      <c r="IB33" s="1398"/>
      <c r="IC33" s="1398"/>
      <c r="ID33" s="1399"/>
      <c r="IE33" s="1400"/>
      <c r="IF33" s="227" t="str">
        <f>_xlfn.IFNA(VLOOKUP(報告書!$B33&amp;"-"&amp;報告書!IF$12,自主項目!$G$13:$G$500,1,FALSE),"")</f>
        <v/>
      </c>
      <c r="IG33" s="227" t="str">
        <f>_xlfn.IFNA(VLOOKUP(報告書!$B33&amp;"-"&amp;報告書!IG$12,自主項目!$G$13:$G$500,1,FALSE),"")</f>
        <v/>
      </c>
      <c r="IH33" s="227" t="str">
        <f>_xlfn.IFNA(VLOOKUP(報告書!$B33&amp;"-"&amp;報告書!IH$12,自主項目!$G$13:$G$500,1,FALSE),"")</f>
        <v/>
      </c>
      <c r="II33" s="227" t="str">
        <f>_xlfn.IFNA(VLOOKUP(報告書!$B33&amp;"-"&amp;報告書!II$12,自主項目!$G$13:$G$500,1,FALSE),"")</f>
        <v/>
      </c>
      <c r="IJ33" s="227" t="str">
        <f>_xlfn.IFNA(VLOOKUP(報告書!$B33&amp;"-"&amp;報告書!IJ$12,自主項目!$G$13:$G$500,1,FALSE),"")</f>
        <v/>
      </c>
      <c r="IK33" s="227" t="str">
        <f>_xlfn.IFNA(VLOOKUP(報告書!$B33&amp;"-"&amp;報告書!IK$12,自主項目!$G$13:$G$500,1,FALSE),"")</f>
        <v/>
      </c>
      <c r="IL33" s="227" t="str">
        <f>_xlfn.IFNA(VLOOKUP(報告書!$B33&amp;"-"&amp;報告書!IL$12,自主項目!$G$13:$G$500,1,FALSE),"")</f>
        <v/>
      </c>
      <c r="IM33" s="227" t="str">
        <f>_xlfn.IFNA(VLOOKUP(報告書!$B33&amp;"-"&amp;報告書!IM$12,自主項目!$G$13:$G$500,1,FALSE),"")</f>
        <v/>
      </c>
      <c r="IN33" s="227" t="str">
        <f>_xlfn.IFNA(VLOOKUP(報告書!$B33&amp;"-"&amp;報告書!IN$12,自主項目!$G$13:$G$500,1,FALSE),"")</f>
        <v/>
      </c>
      <c r="IO33" s="227" t="str">
        <f>_xlfn.IFNA(VLOOKUP(報告書!$B33&amp;"-"&amp;報告書!IO$12,自主項目!$G$13:$G$500,1,FALSE),"")</f>
        <v/>
      </c>
      <c r="IP33" s="227" t="str">
        <f>_xlfn.IFNA(VLOOKUP(報告書!$B33&amp;"-"&amp;報告書!IP$12,自主項目!$G$13:$G$500,1,FALSE),"")</f>
        <v/>
      </c>
      <c r="IQ33" s="227" t="str">
        <f>_xlfn.IFNA(VLOOKUP(報告書!$B33&amp;"-"&amp;報告書!IQ$12,自主項目!$G$13:$G$500,1,FALSE),"")</f>
        <v/>
      </c>
      <c r="IR33" s="227" t="str">
        <f>_xlfn.IFNA(VLOOKUP(報告書!$B33&amp;"-"&amp;報告書!IR$12,自主項目!$G$13:$G$500,1,FALSE),"")</f>
        <v/>
      </c>
      <c r="IS33" s="227" t="str">
        <f>_xlfn.IFNA(VLOOKUP(報告書!$B33&amp;"-"&amp;報告書!IS$12,自主項目!$G$13:$G$500,1,FALSE),"")</f>
        <v/>
      </c>
      <c r="IT33" s="755"/>
      <c r="IU33" s="755"/>
      <c r="IV33" s="376">
        <v>5030</v>
      </c>
      <c r="IW33" s="377">
        <v>5169</v>
      </c>
      <c r="IX33" s="378" t="s">
        <v>179</v>
      </c>
      <c r="IY33" s="379">
        <v>6.52</v>
      </c>
      <c r="IZ33" s="379">
        <v>1.89</v>
      </c>
      <c r="JA33" s="380" t="s">
        <v>179</v>
      </c>
      <c r="JB33" s="381">
        <v>2.1733333333333333</v>
      </c>
      <c r="JC33" s="379">
        <v>0.63</v>
      </c>
      <c r="JD33" s="379" t="s">
        <v>179</v>
      </c>
      <c r="JE33" s="382">
        <v>64</v>
      </c>
      <c r="JF33" s="383">
        <v>76</v>
      </c>
      <c r="JG33" s="384" t="s">
        <v>179</v>
      </c>
      <c r="JH33" s="376" t="s">
        <v>179</v>
      </c>
      <c r="JI33" s="377" t="s">
        <v>179</v>
      </c>
      <c r="JJ33" s="378" t="s">
        <v>179</v>
      </c>
      <c r="JK33" s="379" t="s">
        <v>179</v>
      </c>
      <c r="JL33" s="379" t="s">
        <v>179</v>
      </c>
      <c r="JM33" s="380" t="s">
        <v>179</v>
      </c>
      <c r="JN33" s="381" t="s">
        <v>179</v>
      </c>
      <c r="JO33" s="379" t="s">
        <v>179</v>
      </c>
      <c r="JP33" s="379" t="s">
        <v>179</v>
      </c>
      <c r="JQ33" s="382" t="s">
        <v>179</v>
      </c>
      <c r="JR33" s="383" t="s">
        <v>179</v>
      </c>
      <c r="JS33" s="384" t="s">
        <v>179</v>
      </c>
      <c r="JU33" s="634" t="s">
        <v>1172</v>
      </c>
      <c r="JV33" s="636" t="s">
        <v>1173</v>
      </c>
      <c r="JW33" s="635">
        <v>2019</v>
      </c>
      <c r="JX33" s="635" t="s">
        <v>1018</v>
      </c>
      <c r="JY33" s="386">
        <v>44812</v>
      </c>
      <c r="JZ33" s="387" t="s">
        <v>179</v>
      </c>
      <c r="KA33" s="422" t="s">
        <v>179</v>
      </c>
      <c r="KB33" s="637" t="s">
        <v>179</v>
      </c>
      <c r="KC33" s="638">
        <v>2.3075506461232611</v>
      </c>
      <c r="KD33" s="639" t="s">
        <v>1055</v>
      </c>
      <c r="KE33" s="640">
        <v>3</v>
      </c>
      <c r="KF33" s="641">
        <v>6.52</v>
      </c>
      <c r="KG33" s="642">
        <v>6.2033333333333331</v>
      </c>
      <c r="KH33" s="639" t="s">
        <v>1029</v>
      </c>
      <c r="KI33" s="643">
        <v>0.92</v>
      </c>
      <c r="KJ33" s="641">
        <v>0.63</v>
      </c>
      <c r="KK33" s="642">
        <v>2.7466666666666666</v>
      </c>
      <c r="KL33" s="639" t="s">
        <v>179</v>
      </c>
      <c r="KM33" s="643" t="s">
        <v>179</v>
      </c>
      <c r="KN33" s="644" t="s">
        <v>179</v>
      </c>
      <c r="KO33" s="645" t="s">
        <v>179</v>
      </c>
      <c r="KP33" s="646" t="s">
        <v>179</v>
      </c>
      <c r="KQ33" s="646" t="s">
        <v>179</v>
      </c>
      <c r="KR33" s="646" t="s">
        <v>179</v>
      </c>
      <c r="KS33" s="647" t="s">
        <v>179</v>
      </c>
      <c r="KT33" s="646" t="s">
        <v>179</v>
      </c>
      <c r="KU33" s="646" t="s">
        <v>179</v>
      </c>
      <c r="KV33" s="648" t="s">
        <v>179</v>
      </c>
      <c r="KW33" s="639" t="s">
        <v>179</v>
      </c>
      <c r="KX33" s="643" t="s">
        <v>179</v>
      </c>
      <c r="KY33" s="644" t="s">
        <v>179</v>
      </c>
      <c r="KZ33" s="434" t="s">
        <v>1015</v>
      </c>
      <c r="LA33" s="434" t="s">
        <v>1015</v>
      </c>
      <c r="LB33" s="435" t="s">
        <v>1029</v>
      </c>
      <c r="LC33" s="436">
        <v>26</v>
      </c>
      <c r="LD33" s="437">
        <v>0</v>
      </c>
      <c r="LE33" s="438">
        <v>26</v>
      </c>
      <c r="LF33" s="439" t="s">
        <v>1015</v>
      </c>
      <c r="LG33" s="440">
        <v>23</v>
      </c>
      <c r="LH33" s="437">
        <v>0</v>
      </c>
      <c r="LI33" s="438">
        <v>26</v>
      </c>
      <c r="LJ33" s="649"/>
      <c r="LK33" s="650"/>
    </row>
    <row r="34" spans="2:323" ht="15" customHeight="1" x14ac:dyDescent="0.15">
      <c r="B34" s="1349" t="s">
        <v>1182</v>
      </c>
      <c r="C34" s="1350" t="s">
        <v>1183</v>
      </c>
      <c r="D34" s="1351">
        <v>2022</v>
      </c>
      <c r="E34" s="1352" t="s">
        <v>1018</v>
      </c>
      <c r="F34" s="1353">
        <v>1024029</v>
      </c>
      <c r="G34" s="1354" t="s">
        <v>1183</v>
      </c>
      <c r="H34" s="1355">
        <v>45132</v>
      </c>
      <c r="I34" s="1356" t="s">
        <v>1184</v>
      </c>
      <c r="J34" s="1357" t="s">
        <v>1183</v>
      </c>
      <c r="K34" s="1358" t="s">
        <v>1185</v>
      </c>
      <c r="L34" s="1350" t="s">
        <v>1183</v>
      </c>
      <c r="M34" s="1357" t="s">
        <v>1185</v>
      </c>
      <c r="N34" s="1358" t="s">
        <v>1186</v>
      </c>
      <c r="O34" s="1356" t="s">
        <v>12</v>
      </c>
      <c r="P34" s="1358" t="s">
        <v>28</v>
      </c>
      <c r="Q34" s="1359" t="s">
        <v>1018</v>
      </c>
      <c r="R34" s="1360"/>
      <c r="S34" s="1360"/>
      <c r="T34" s="1361"/>
      <c r="U34" s="1362"/>
      <c r="V34" s="1363">
        <v>4150.2137999999995</v>
      </c>
      <c r="W34" s="1364">
        <v>2</v>
      </c>
      <c r="X34" s="1364">
        <v>2</v>
      </c>
      <c r="Y34" s="1365"/>
      <c r="Z34" s="1351">
        <v>2022</v>
      </c>
      <c r="AA34" s="1352">
        <v>2024</v>
      </c>
      <c r="AB34" s="1366">
        <v>2022</v>
      </c>
      <c r="AC34" s="1367"/>
      <c r="AD34" s="1358"/>
      <c r="AE34" s="1368" t="s">
        <v>4568</v>
      </c>
      <c r="AF34" s="1357" t="s">
        <v>1187</v>
      </c>
      <c r="AG34" s="1357" t="s">
        <v>1188</v>
      </c>
      <c r="AH34" s="1358" t="s">
        <v>1189</v>
      </c>
      <c r="AI34" s="1368"/>
      <c r="AJ34" s="1358"/>
      <c r="AK34" s="1369">
        <v>2021</v>
      </c>
      <c r="AL34" s="1364">
        <v>8055</v>
      </c>
      <c r="AM34" s="1364">
        <v>5763</v>
      </c>
      <c r="AN34" s="1370">
        <v>198.66</v>
      </c>
      <c r="AO34" s="1371" t="s">
        <v>1279</v>
      </c>
      <c r="AP34" s="1372">
        <v>2024</v>
      </c>
      <c r="AQ34" s="1365">
        <v>7693</v>
      </c>
      <c r="AR34" s="1373">
        <v>4.49</v>
      </c>
      <c r="AS34" s="1365">
        <v>5504</v>
      </c>
      <c r="AT34" s="1373">
        <v>4.49</v>
      </c>
      <c r="AU34" s="1374">
        <v>192.7</v>
      </c>
      <c r="AV34" s="1371" t="s">
        <v>1279</v>
      </c>
      <c r="AW34" s="1375">
        <v>3</v>
      </c>
      <c r="AX34" s="1372">
        <v>2022</v>
      </c>
      <c r="AY34" s="1365">
        <v>7780</v>
      </c>
      <c r="AZ34" s="1373">
        <v>3.41</v>
      </c>
      <c r="BA34" s="1365">
        <v>7769</v>
      </c>
      <c r="BB34" s="1373">
        <v>-34.81</v>
      </c>
      <c r="BC34" s="1374">
        <v>198.55549600592093</v>
      </c>
      <c r="BD34" s="1371" t="s">
        <v>1279</v>
      </c>
      <c r="BE34" s="1375">
        <v>0.05</v>
      </c>
      <c r="BF34" s="1372">
        <v>2023</v>
      </c>
      <c r="BG34" s="1365"/>
      <c r="BH34" s="1373"/>
      <c r="BI34" s="1365"/>
      <c r="BJ34" s="1373"/>
      <c r="BK34" s="1374"/>
      <c r="BL34" s="1371"/>
      <c r="BM34" s="1375"/>
      <c r="BN34" s="1372">
        <v>2024</v>
      </c>
      <c r="BO34" s="1365"/>
      <c r="BP34" s="1373"/>
      <c r="BQ34" s="1365"/>
      <c r="BR34" s="1373"/>
      <c r="BS34" s="1374"/>
      <c r="BT34" s="1371"/>
      <c r="BU34" s="1375"/>
      <c r="BV34" s="1376" t="s">
        <v>1062</v>
      </c>
      <c r="BW34" s="1377" t="s">
        <v>1072</v>
      </c>
      <c r="BX34" s="1378" t="s">
        <v>1024</v>
      </c>
      <c r="BY34" s="1379" t="s">
        <v>4419</v>
      </c>
      <c r="BZ34" s="1380"/>
      <c r="CA34" s="1364"/>
      <c r="CB34" s="1364"/>
      <c r="CC34" s="1370"/>
      <c r="CD34" s="1371"/>
      <c r="CE34" s="1372"/>
      <c r="CF34" s="1365"/>
      <c r="CG34" s="1373"/>
      <c r="CH34" s="1365"/>
      <c r="CI34" s="1373"/>
      <c r="CJ34" s="1374"/>
      <c r="CK34" s="1371"/>
      <c r="CL34" s="1375"/>
      <c r="CM34" s="1372"/>
      <c r="CN34" s="1365"/>
      <c r="CO34" s="1373"/>
      <c r="CP34" s="1365"/>
      <c r="CQ34" s="1373"/>
      <c r="CR34" s="1374"/>
      <c r="CS34" s="1371"/>
      <c r="CT34" s="1375"/>
      <c r="CU34" s="1372"/>
      <c r="CV34" s="1365"/>
      <c r="CW34" s="1373"/>
      <c r="CX34" s="1365"/>
      <c r="CY34" s="1373"/>
      <c r="CZ34" s="1374"/>
      <c r="DA34" s="1371"/>
      <c r="DB34" s="1375"/>
      <c r="DC34" s="1372"/>
      <c r="DD34" s="1365"/>
      <c r="DE34" s="1373"/>
      <c r="DF34" s="1365"/>
      <c r="DG34" s="1373"/>
      <c r="DH34" s="1374"/>
      <c r="DI34" s="1371"/>
      <c r="DJ34" s="1375"/>
      <c r="DK34" s="1376"/>
      <c r="DL34" s="1377"/>
      <c r="DM34" s="1378"/>
      <c r="DN34" s="1379"/>
      <c r="DO34" s="1356"/>
      <c r="DP34" s="1381"/>
      <c r="DQ34" s="1358"/>
      <c r="DR34" s="1356"/>
      <c r="DS34" s="1381"/>
      <c r="DT34" s="1358"/>
      <c r="DU34" s="1356"/>
      <c r="DV34" s="1381"/>
      <c r="DW34" s="1358"/>
      <c r="DX34" s="1356"/>
      <c r="DY34" s="1381"/>
      <c r="DZ34" s="1358"/>
      <c r="EA34" s="1356"/>
      <c r="EB34" s="1381"/>
      <c r="EC34" s="1358"/>
      <c r="ED34" s="1382"/>
      <c r="EE34" s="1383"/>
      <c r="EF34" s="1384"/>
      <c r="EG34" s="1357"/>
      <c r="EH34" s="1364"/>
      <c r="EI34" s="1352"/>
      <c r="EJ34" s="1356"/>
      <c r="EK34" s="1384"/>
      <c r="EL34" s="1357"/>
      <c r="EM34" s="1364"/>
      <c r="EN34" s="1352"/>
      <c r="EO34" s="1356"/>
      <c r="EP34" s="1384"/>
      <c r="EQ34" s="1357"/>
      <c r="ER34" s="1364"/>
      <c r="ES34" s="1352"/>
      <c r="ET34" s="1356"/>
      <c r="EU34" s="1384"/>
      <c r="EV34" s="1357"/>
      <c r="EW34" s="1364"/>
      <c r="EX34" s="1352"/>
      <c r="EY34" s="1356"/>
      <c r="EZ34" s="1384"/>
      <c r="FA34" s="1357"/>
      <c r="FB34" s="1364"/>
      <c r="FC34" s="1352"/>
      <c r="FD34" s="1385">
        <v>0</v>
      </c>
      <c r="FE34" s="1386">
        <v>0</v>
      </c>
      <c r="FF34" s="1387">
        <v>0</v>
      </c>
      <c r="FG34" s="1386">
        <v>1</v>
      </c>
      <c r="FH34" s="1387">
        <v>0</v>
      </c>
      <c r="FI34" s="1386">
        <v>0</v>
      </c>
      <c r="FJ34" s="1387">
        <v>0</v>
      </c>
      <c r="FK34" s="1386">
        <v>1</v>
      </c>
      <c r="FL34" s="1388" t="s">
        <v>1008</v>
      </c>
      <c r="FM34" s="1389" t="s">
        <v>1012</v>
      </c>
      <c r="FN34" s="1352"/>
      <c r="FO34" s="1390" t="s">
        <v>1010</v>
      </c>
      <c r="FP34" s="1391" t="s">
        <v>1012</v>
      </c>
      <c r="FQ34" s="1352"/>
      <c r="FR34" s="1390" t="s">
        <v>1010</v>
      </c>
      <c r="FS34" s="1391" t="s">
        <v>1012</v>
      </c>
      <c r="FT34" s="1352"/>
      <c r="FU34" s="1390" t="s">
        <v>1010</v>
      </c>
      <c r="FV34" s="1391" t="s">
        <v>1012</v>
      </c>
      <c r="FW34" s="1352"/>
      <c r="FX34" s="1390" t="s">
        <v>1010</v>
      </c>
      <c r="FY34" s="1391" t="s">
        <v>1012</v>
      </c>
      <c r="FZ34" s="1352"/>
      <c r="GA34" s="1390" t="s">
        <v>1010</v>
      </c>
      <c r="GB34" s="1391" t="s">
        <v>1012</v>
      </c>
      <c r="GC34" s="1352"/>
      <c r="GD34" s="1390" t="s">
        <v>1013</v>
      </c>
      <c r="GE34" s="1391" t="s">
        <v>1013</v>
      </c>
      <c r="GF34" s="1352"/>
      <c r="GG34" s="1390" t="s">
        <v>1010</v>
      </c>
      <c r="GH34" s="1391" t="s">
        <v>1012</v>
      </c>
      <c r="GI34" s="1352"/>
      <c r="GJ34" s="1390" t="s">
        <v>1010</v>
      </c>
      <c r="GK34" s="1391" t="s">
        <v>1012</v>
      </c>
      <c r="GL34" s="1352"/>
      <c r="GM34" s="1390" t="s">
        <v>1010</v>
      </c>
      <c r="GN34" s="1391" t="s">
        <v>1012</v>
      </c>
      <c r="GO34" s="1352"/>
      <c r="GP34" s="1390" t="s">
        <v>1010</v>
      </c>
      <c r="GQ34" s="1391" t="s">
        <v>1012</v>
      </c>
      <c r="GR34" s="1352"/>
      <c r="GS34" s="1390" t="s">
        <v>1010</v>
      </c>
      <c r="GT34" s="1391" t="s">
        <v>1012</v>
      </c>
      <c r="GU34" s="1352"/>
      <c r="GV34" s="1390" t="s">
        <v>1010</v>
      </c>
      <c r="GW34" s="1391" t="s">
        <v>1012</v>
      </c>
      <c r="GX34" s="1352"/>
      <c r="GY34" s="1388"/>
      <c r="GZ34" s="1389"/>
      <c r="HA34" s="1352"/>
      <c r="HB34" s="1390"/>
      <c r="HC34" s="1391"/>
      <c r="HD34" s="1352"/>
      <c r="HE34" s="1390"/>
      <c r="HF34" s="1391"/>
      <c r="HG34" s="1352"/>
      <c r="HH34" s="1390"/>
      <c r="HI34" s="1391"/>
      <c r="HJ34" s="1352"/>
      <c r="HK34" s="1390"/>
      <c r="HL34" s="1391"/>
      <c r="HM34" s="1352"/>
      <c r="HN34" s="1392">
        <v>7780</v>
      </c>
      <c r="HO34" s="1393">
        <v>29.136949000000001</v>
      </c>
      <c r="HP34" s="1394">
        <v>0.37451091259640107</v>
      </c>
      <c r="HQ34" s="1395">
        <v>2022</v>
      </c>
      <c r="HR34" s="1357" t="s">
        <v>1191</v>
      </c>
      <c r="HS34" s="1357" t="s">
        <v>352</v>
      </c>
      <c r="HT34" s="1357" t="s">
        <v>4042</v>
      </c>
      <c r="HU34" s="1396">
        <v>15.474933999999999</v>
      </c>
      <c r="HV34" s="1397" t="s">
        <v>4568</v>
      </c>
      <c r="HW34" s="1398" t="s">
        <v>4568</v>
      </c>
      <c r="HX34" s="1398"/>
      <c r="HY34" s="1398"/>
      <c r="HZ34" s="1398"/>
      <c r="IA34" s="1398"/>
      <c r="IB34" s="1398"/>
      <c r="IC34" s="1398"/>
      <c r="ID34" s="1399" t="s">
        <v>4420</v>
      </c>
      <c r="IE34" s="1400" t="s">
        <v>4421</v>
      </c>
      <c r="IF34" s="227" t="str">
        <f>_xlfn.IFNA(VLOOKUP(報告書!$B34&amp;"-"&amp;報告書!IF$12,自主項目!$G$13:$G$500,1,FALSE),"")</f>
        <v>029-1</v>
      </c>
      <c r="IG34" s="227" t="str">
        <f>_xlfn.IFNA(VLOOKUP(報告書!$B34&amp;"-"&amp;報告書!IG$12,自主項目!$G$13:$G$500,1,FALSE),"")</f>
        <v>029-2</v>
      </c>
      <c r="IH34" s="227" t="str">
        <f>_xlfn.IFNA(VLOOKUP(報告書!$B34&amp;"-"&amp;報告書!IH$12,自主項目!$G$13:$G$500,1,FALSE),"")</f>
        <v/>
      </c>
      <c r="II34" s="227" t="str">
        <f>_xlfn.IFNA(VLOOKUP(報告書!$B34&amp;"-"&amp;報告書!II$12,自主項目!$G$13:$G$500,1,FALSE),"")</f>
        <v/>
      </c>
      <c r="IJ34" s="227" t="str">
        <f>_xlfn.IFNA(VLOOKUP(報告書!$B34&amp;"-"&amp;報告書!IJ$12,自主項目!$G$13:$G$500,1,FALSE),"")</f>
        <v/>
      </c>
      <c r="IK34" s="227" t="str">
        <f>_xlfn.IFNA(VLOOKUP(報告書!$B34&amp;"-"&amp;報告書!IK$12,自主項目!$G$13:$G$500,1,FALSE),"")</f>
        <v/>
      </c>
      <c r="IL34" s="227" t="str">
        <f>_xlfn.IFNA(VLOOKUP(報告書!$B34&amp;"-"&amp;報告書!IL$12,自主項目!$G$13:$G$500,1,FALSE),"")</f>
        <v/>
      </c>
      <c r="IM34" s="227" t="str">
        <f>_xlfn.IFNA(VLOOKUP(報告書!$B34&amp;"-"&amp;報告書!IM$12,自主項目!$G$13:$G$500,1,FALSE),"")</f>
        <v/>
      </c>
      <c r="IN34" s="227" t="str">
        <f>_xlfn.IFNA(VLOOKUP(報告書!$B34&amp;"-"&amp;報告書!IN$12,自主項目!$G$13:$G$500,1,FALSE),"")</f>
        <v/>
      </c>
      <c r="IO34" s="227" t="str">
        <f>_xlfn.IFNA(VLOOKUP(報告書!$B34&amp;"-"&amp;報告書!IO$12,自主項目!$G$13:$G$500,1,FALSE),"")</f>
        <v/>
      </c>
      <c r="IP34" s="227" t="str">
        <f>_xlfn.IFNA(VLOOKUP(報告書!$B34&amp;"-"&amp;報告書!IP$12,自主項目!$G$13:$G$500,1,FALSE),"")</f>
        <v/>
      </c>
      <c r="IQ34" s="227" t="str">
        <f>_xlfn.IFNA(VLOOKUP(報告書!$B34&amp;"-"&amp;報告書!IQ$12,自主項目!$G$13:$G$500,1,FALSE),"")</f>
        <v/>
      </c>
      <c r="IR34" s="227" t="str">
        <f>_xlfn.IFNA(VLOOKUP(報告書!$B34&amp;"-"&amp;報告書!IR$12,自主項目!$G$13:$G$500,1,FALSE),"")</f>
        <v/>
      </c>
      <c r="IS34" s="227" t="str">
        <f>_xlfn.IFNA(VLOOKUP(報告書!$B34&amp;"-"&amp;報告書!IS$12,自主項目!$G$13:$G$500,1,FALSE),"")</f>
        <v/>
      </c>
      <c r="IT34" s="755"/>
      <c r="IU34" s="755"/>
      <c r="IV34" s="376" t="s">
        <v>179</v>
      </c>
      <c r="IW34" s="377" t="s">
        <v>179</v>
      </c>
      <c r="IX34" s="378" t="s">
        <v>179</v>
      </c>
      <c r="IY34" s="379" t="s">
        <v>179</v>
      </c>
      <c r="IZ34" s="379" t="s">
        <v>179</v>
      </c>
      <c r="JA34" s="380" t="s">
        <v>179</v>
      </c>
      <c r="JB34" s="381" t="s">
        <v>179</v>
      </c>
      <c r="JC34" s="379" t="s">
        <v>179</v>
      </c>
      <c r="JD34" s="379" t="s">
        <v>179</v>
      </c>
      <c r="JE34" s="382" t="s">
        <v>179</v>
      </c>
      <c r="JF34" s="383" t="s">
        <v>179</v>
      </c>
      <c r="JG34" s="384" t="s">
        <v>179</v>
      </c>
      <c r="JH34" s="376">
        <v>391</v>
      </c>
      <c r="JI34" s="377">
        <v>391</v>
      </c>
      <c r="JJ34" s="378" t="s">
        <v>179</v>
      </c>
      <c r="JK34" s="379">
        <v>57.08</v>
      </c>
      <c r="JL34" s="379">
        <v>57.08</v>
      </c>
      <c r="JM34" s="380" t="s">
        <v>179</v>
      </c>
      <c r="JN34" s="381">
        <v>19.026666666666667</v>
      </c>
      <c r="JO34" s="379">
        <v>19.026666666666667</v>
      </c>
      <c r="JP34" s="379" t="s">
        <v>179</v>
      </c>
      <c r="JQ34" s="382">
        <v>11</v>
      </c>
      <c r="JR34" s="383">
        <v>11</v>
      </c>
      <c r="JS34" s="384" t="s">
        <v>179</v>
      </c>
      <c r="JU34" s="634" t="s">
        <v>1178</v>
      </c>
      <c r="JV34" s="636" t="s">
        <v>1179</v>
      </c>
      <c r="JW34" s="635">
        <v>2019</v>
      </c>
      <c r="JX34" s="635" t="s">
        <v>1058</v>
      </c>
      <c r="JY34" s="386" t="s">
        <v>179</v>
      </c>
      <c r="JZ34" s="387" t="s">
        <v>179</v>
      </c>
      <c r="KA34" s="422" t="s">
        <v>179</v>
      </c>
      <c r="KB34" s="637" t="s">
        <v>179</v>
      </c>
      <c r="KC34" s="638" t="s">
        <v>179</v>
      </c>
      <c r="KD34" s="639" t="s">
        <v>179</v>
      </c>
      <c r="KE34" s="640" t="s">
        <v>179</v>
      </c>
      <c r="KF34" s="641" t="s">
        <v>179</v>
      </c>
      <c r="KG34" s="642" t="s">
        <v>179</v>
      </c>
      <c r="KH34" s="639" t="s">
        <v>179</v>
      </c>
      <c r="KI34" s="643" t="s">
        <v>179</v>
      </c>
      <c r="KJ34" s="641" t="s">
        <v>179</v>
      </c>
      <c r="KK34" s="642" t="s">
        <v>179</v>
      </c>
      <c r="KL34" s="639" t="s">
        <v>179</v>
      </c>
      <c r="KM34" s="643" t="s">
        <v>179</v>
      </c>
      <c r="KN34" s="644" t="s">
        <v>179</v>
      </c>
      <c r="KO34" s="645" t="s">
        <v>1055</v>
      </c>
      <c r="KP34" s="646">
        <v>5.59</v>
      </c>
      <c r="KQ34" s="646">
        <v>57.08</v>
      </c>
      <c r="KR34" s="646">
        <v>43.94</v>
      </c>
      <c r="KS34" s="647" t="s">
        <v>1055</v>
      </c>
      <c r="KT34" s="646">
        <v>5.59</v>
      </c>
      <c r="KU34" s="646">
        <v>19.026666666666667</v>
      </c>
      <c r="KV34" s="648">
        <v>37.370000000000005</v>
      </c>
      <c r="KW34" s="639" t="s">
        <v>179</v>
      </c>
      <c r="KX34" s="643">
        <v>0</v>
      </c>
      <c r="KY34" s="644" t="s">
        <v>179</v>
      </c>
      <c r="KZ34" s="434" t="s">
        <v>1015</v>
      </c>
      <c r="LA34" s="434" t="s">
        <v>1015</v>
      </c>
      <c r="LB34" s="435" t="s">
        <v>179</v>
      </c>
      <c r="LC34" s="436" t="s">
        <v>179</v>
      </c>
      <c r="LD34" s="437" t="s">
        <v>179</v>
      </c>
      <c r="LE34" s="438" t="s">
        <v>179</v>
      </c>
      <c r="LF34" s="439" t="s">
        <v>179</v>
      </c>
      <c r="LG34" s="440" t="s">
        <v>179</v>
      </c>
      <c r="LH34" s="437" t="s">
        <v>179</v>
      </c>
      <c r="LI34" s="438" t="s">
        <v>179</v>
      </c>
      <c r="LJ34" s="649"/>
      <c r="LK34" s="650"/>
    </row>
    <row r="35" spans="2:323" ht="15" customHeight="1" x14ac:dyDescent="0.15">
      <c r="B35" s="1349" t="s">
        <v>1193</v>
      </c>
      <c r="C35" s="1350" t="s">
        <v>1194</v>
      </c>
      <c r="D35" s="1351">
        <v>2022</v>
      </c>
      <c r="E35" s="1352" t="s">
        <v>1018</v>
      </c>
      <c r="F35" s="1353">
        <v>1069030</v>
      </c>
      <c r="G35" s="1354" t="s">
        <v>1194</v>
      </c>
      <c r="H35" s="1355">
        <v>45128</v>
      </c>
      <c r="I35" s="1356" t="s">
        <v>1195</v>
      </c>
      <c r="J35" s="1357" t="s">
        <v>1194</v>
      </c>
      <c r="K35" s="1358" t="s">
        <v>4422</v>
      </c>
      <c r="L35" s="1350" t="s">
        <v>1194</v>
      </c>
      <c r="M35" s="1357" t="s">
        <v>4423</v>
      </c>
      <c r="N35" s="1358" t="s">
        <v>1195</v>
      </c>
      <c r="O35" s="1356" t="s">
        <v>77</v>
      </c>
      <c r="P35" s="1358" t="s">
        <v>79</v>
      </c>
      <c r="Q35" s="1359" t="s">
        <v>1018</v>
      </c>
      <c r="R35" s="1360"/>
      <c r="S35" s="1360"/>
      <c r="T35" s="1361"/>
      <c r="U35" s="1362"/>
      <c r="V35" s="1363">
        <v>20426.5308</v>
      </c>
      <c r="W35" s="1364">
        <v>4</v>
      </c>
      <c r="X35" s="1364">
        <v>3</v>
      </c>
      <c r="Y35" s="1365"/>
      <c r="Z35" s="1351">
        <v>2022</v>
      </c>
      <c r="AA35" s="1352">
        <v>2024</v>
      </c>
      <c r="AB35" s="1366">
        <v>2022</v>
      </c>
      <c r="AC35" s="1367"/>
      <c r="AD35" s="1358"/>
      <c r="AE35" s="1368" t="s">
        <v>4568</v>
      </c>
      <c r="AF35" s="1357" t="s">
        <v>1196</v>
      </c>
      <c r="AG35" s="1357" t="s">
        <v>1197</v>
      </c>
      <c r="AH35" s="1358" t="s">
        <v>1198</v>
      </c>
      <c r="AI35" s="1368"/>
      <c r="AJ35" s="1358"/>
      <c r="AK35" s="1369">
        <v>2021</v>
      </c>
      <c r="AL35" s="1364">
        <v>20905</v>
      </c>
      <c r="AM35" s="1364">
        <v>10760</v>
      </c>
      <c r="AN35" s="1370"/>
      <c r="AO35" s="1371"/>
      <c r="AP35" s="1372">
        <v>2024</v>
      </c>
      <c r="AQ35" s="1365">
        <v>20277</v>
      </c>
      <c r="AR35" s="1373">
        <v>3</v>
      </c>
      <c r="AS35" s="1365">
        <v>10437</v>
      </c>
      <c r="AT35" s="1373">
        <v>3</v>
      </c>
      <c r="AU35" s="1374"/>
      <c r="AV35" s="1371"/>
      <c r="AW35" s="1375"/>
      <c r="AX35" s="1372">
        <v>2022</v>
      </c>
      <c r="AY35" s="1365">
        <v>40410</v>
      </c>
      <c r="AZ35" s="1373">
        <v>-93.31</v>
      </c>
      <c r="BA35" s="1365">
        <v>12979</v>
      </c>
      <c r="BB35" s="1373">
        <v>-20.63</v>
      </c>
      <c r="BC35" s="1374"/>
      <c r="BD35" s="1371"/>
      <c r="BE35" s="1375"/>
      <c r="BF35" s="1372">
        <v>2023</v>
      </c>
      <c r="BG35" s="1365"/>
      <c r="BH35" s="1373"/>
      <c r="BI35" s="1365"/>
      <c r="BJ35" s="1373"/>
      <c r="BK35" s="1374"/>
      <c r="BL35" s="1371"/>
      <c r="BM35" s="1375"/>
      <c r="BN35" s="1372">
        <v>2024</v>
      </c>
      <c r="BO35" s="1365"/>
      <c r="BP35" s="1373"/>
      <c r="BQ35" s="1365"/>
      <c r="BR35" s="1373"/>
      <c r="BS35" s="1374"/>
      <c r="BT35" s="1371"/>
      <c r="BU35" s="1375"/>
      <c r="BV35" s="1376" t="s">
        <v>1005</v>
      </c>
      <c r="BW35" s="1377" t="s">
        <v>1072</v>
      </c>
      <c r="BX35" s="1378" t="s">
        <v>1007</v>
      </c>
      <c r="BY35" s="1379" t="s">
        <v>4424</v>
      </c>
      <c r="BZ35" s="1380"/>
      <c r="CA35" s="1364"/>
      <c r="CB35" s="1364"/>
      <c r="CC35" s="1370"/>
      <c r="CD35" s="1371"/>
      <c r="CE35" s="1372"/>
      <c r="CF35" s="1365"/>
      <c r="CG35" s="1373"/>
      <c r="CH35" s="1365"/>
      <c r="CI35" s="1373"/>
      <c r="CJ35" s="1374"/>
      <c r="CK35" s="1371"/>
      <c r="CL35" s="1375"/>
      <c r="CM35" s="1372"/>
      <c r="CN35" s="1365"/>
      <c r="CO35" s="1373"/>
      <c r="CP35" s="1365"/>
      <c r="CQ35" s="1373"/>
      <c r="CR35" s="1374"/>
      <c r="CS35" s="1371"/>
      <c r="CT35" s="1375"/>
      <c r="CU35" s="1372"/>
      <c r="CV35" s="1365"/>
      <c r="CW35" s="1373"/>
      <c r="CX35" s="1365"/>
      <c r="CY35" s="1373"/>
      <c r="CZ35" s="1374"/>
      <c r="DA35" s="1371"/>
      <c r="DB35" s="1375"/>
      <c r="DC35" s="1372"/>
      <c r="DD35" s="1365"/>
      <c r="DE35" s="1373"/>
      <c r="DF35" s="1365"/>
      <c r="DG35" s="1373"/>
      <c r="DH35" s="1374"/>
      <c r="DI35" s="1371"/>
      <c r="DJ35" s="1375"/>
      <c r="DK35" s="1376"/>
      <c r="DL35" s="1377"/>
      <c r="DM35" s="1378"/>
      <c r="DN35" s="1379"/>
      <c r="DO35" s="1356"/>
      <c r="DP35" s="1381"/>
      <c r="DQ35" s="1358"/>
      <c r="DR35" s="1356"/>
      <c r="DS35" s="1381"/>
      <c r="DT35" s="1358"/>
      <c r="DU35" s="1356"/>
      <c r="DV35" s="1381"/>
      <c r="DW35" s="1358"/>
      <c r="DX35" s="1356"/>
      <c r="DY35" s="1381"/>
      <c r="DZ35" s="1358"/>
      <c r="EA35" s="1356"/>
      <c r="EB35" s="1381"/>
      <c r="EC35" s="1358"/>
      <c r="ED35" s="1382"/>
      <c r="EE35" s="1383"/>
      <c r="EF35" s="1384"/>
      <c r="EG35" s="1357"/>
      <c r="EH35" s="1364"/>
      <c r="EI35" s="1352"/>
      <c r="EJ35" s="1356"/>
      <c r="EK35" s="1384"/>
      <c r="EL35" s="1357"/>
      <c r="EM35" s="1364"/>
      <c r="EN35" s="1352"/>
      <c r="EO35" s="1356"/>
      <c r="EP35" s="1384"/>
      <c r="EQ35" s="1357"/>
      <c r="ER35" s="1364"/>
      <c r="ES35" s="1352"/>
      <c r="ET35" s="1356"/>
      <c r="EU35" s="1384"/>
      <c r="EV35" s="1357"/>
      <c r="EW35" s="1364"/>
      <c r="EX35" s="1352"/>
      <c r="EY35" s="1356"/>
      <c r="EZ35" s="1384"/>
      <c r="FA35" s="1357"/>
      <c r="FB35" s="1364"/>
      <c r="FC35" s="1352"/>
      <c r="FD35" s="1385">
        <v>0</v>
      </c>
      <c r="FE35" s="1386">
        <v>0</v>
      </c>
      <c r="FF35" s="1387">
        <v>0</v>
      </c>
      <c r="FG35" s="1386">
        <v>0</v>
      </c>
      <c r="FH35" s="1387">
        <v>0</v>
      </c>
      <c r="FI35" s="1386">
        <v>0</v>
      </c>
      <c r="FJ35" s="1387">
        <v>0</v>
      </c>
      <c r="FK35" s="1386">
        <v>0</v>
      </c>
      <c r="FL35" s="1388" t="s">
        <v>1008</v>
      </c>
      <c r="FM35" s="1389" t="s">
        <v>1012</v>
      </c>
      <c r="FN35" s="1352"/>
      <c r="FO35" s="1390" t="s">
        <v>1010</v>
      </c>
      <c r="FP35" s="1391" t="s">
        <v>1012</v>
      </c>
      <c r="FQ35" s="1352"/>
      <c r="FR35" s="1390" t="s">
        <v>1010</v>
      </c>
      <c r="FS35" s="1391" t="s">
        <v>1012</v>
      </c>
      <c r="FT35" s="1352"/>
      <c r="FU35" s="1390" t="s">
        <v>1010</v>
      </c>
      <c r="FV35" s="1391" t="s">
        <v>1012</v>
      </c>
      <c r="FW35" s="1352"/>
      <c r="FX35" s="1390" t="s">
        <v>1010</v>
      </c>
      <c r="FY35" s="1391" t="s">
        <v>1012</v>
      </c>
      <c r="FZ35" s="1352"/>
      <c r="GA35" s="1390" t="s">
        <v>1010</v>
      </c>
      <c r="GB35" s="1391" t="s">
        <v>1012</v>
      </c>
      <c r="GC35" s="1352"/>
      <c r="GD35" s="1390" t="s">
        <v>1013</v>
      </c>
      <c r="GE35" s="1391" t="s">
        <v>1013</v>
      </c>
      <c r="GF35" s="1352"/>
      <c r="GG35" s="1390" t="s">
        <v>1010</v>
      </c>
      <c r="GH35" s="1391" t="s">
        <v>1012</v>
      </c>
      <c r="GI35" s="1352"/>
      <c r="GJ35" s="1390" t="s">
        <v>1010</v>
      </c>
      <c r="GK35" s="1391" t="s">
        <v>1012</v>
      </c>
      <c r="GL35" s="1352"/>
      <c r="GM35" s="1390" t="s">
        <v>1013</v>
      </c>
      <c r="GN35" s="1391" t="s">
        <v>1013</v>
      </c>
      <c r="GO35" s="1352"/>
      <c r="GP35" s="1390" t="s">
        <v>1010</v>
      </c>
      <c r="GQ35" s="1391" t="s">
        <v>1012</v>
      </c>
      <c r="GR35" s="1352"/>
      <c r="GS35" s="1390" t="s">
        <v>1013</v>
      </c>
      <c r="GT35" s="1391" t="s">
        <v>1013</v>
      </c>
      <c r="GU35" s="1352"/>
      <c r="GV35" s="1390" t="s">
        <v>1010</v>
      </c>
      <c r="GW35" s="1391" t="s">
        <v>1012</v>
      </c>
      <c r="GX35" s="1352"/>
      <c r="GY35" s="1388"/>
      <c r="GZ35" s="1389"/>
      <c r="HA35" s="1352"/>
      <c r="HB35" s="1390"/>
      <c r="HC35" s="1391"/>
      <c r="HD35" s="1352"/>
      <c r="HE35" s="1390"/>
      <c r="HF35" s="1391"/>
      <c r="HG35" s="1352"/>
      <c r="HH35" s="1390"/>
      <c r="HI35" s="1391"/>
      <c r="HJ35" s="1352"/>
      <c r="HK35" s="1390"/>
      <c r="HL35" s="1391"/>
      <c r="HM35" s="1352"/>
      <c r="HN35" s="1392">
        <v>40410</v>
      </c>
      <c r="HO35" s="1393">
        <v>91.343013927999991</v>
      </c>
      <c r="HP35" s="1394">
        <v>0.22604061848057411</v>
      </c>
      <c r="HQ35" s="1395">
        <v>2022</v>
      </c>
      <c r="HR35" s="1357" t="s">
        <v>333</v>
      </c>
      <c r="HS35" s="1357" t="s">
        <v>340</v>
      </c>
      <c r="HT35" s="1357" t="s">
        <v>1199</v>
      </c>
      <c r="HU35" s="1396">
        <v>2.7471659280000011</v>
      </c>
      <c r="HV35" s="1397" t="s">
        <v>4568</v>
      </c>
      <c r="HW35" s="1398" t="s">
        <v>4568</v>
      </c>
      <c r="HX35" s="1398"/>
      <c r="HY35" s="1398"/>
      <c r="HZ35" s="1398"/>
      <c r="IA35" s="1398" t="s">
        <v>4568</v>
      </c>
      <c r="IB35" s="1398"/>
      <c r="IC35" s="1398"/>
      <c r="ID35" s="1399"/>
      <c r="IE35" s="1400" t="s">
        <v>1200</v>
      </c>
      <c r="IF35" s="227" t="str">
        <f>_xlfn.IFNA(VLOOKUP(報告書!$B35&amp;"-"&amp;報告書!IF$12,自主項目!$G$13:$G$500,1,FALSE),"")</f>
        <v>030-1</v>
      </c>
      <c r="IG35" s="227" t="str">
        <f>_xlfn.IFNA(VLOOKUP(報告書!$B35&amp;"-"&amp;報告書!IG$12,自主項目!$G$13:$G$500,1,FALSE),"")</f>
        <v>030-2</v>
      </c>
      <c r="IH35" s="227" t="str">
        <f>_xlfn.IFNA(VLOOKUP(報告書!$B35&amp;"-"&amp;報告書!IH$12,自主項目!$G$13:$G$500,1,FALSE),"")</f>
        <v>030-3</v>
      </c>
      <c r="II35" s="227" t="str">
        <f>_xlfn.IFNA(VLOOKUP(報告書!$B35&amp;"-"&amp;報告書!II$12,自主項目!$G$13:$G$500,1,FALSE),"")</f>
        <v/>
      </c>
      <c r="IJ35" s="227" t="str">
        <f>_xlfn.IFNA(VLOOKUP(報告書!$B35&amp;"-"&amp;報告書!IJ$12,自主項目!$G$13:$G$500,1,FALSE),"")</f>
        <v/>
      </c>
      <c r="IK35" s="227" t="str">
        <f>_xlfn.IFNA(VLOOKUP(報告書!$B35&amp;"-"&amp;報告書!IK$12,自主項目!$G$13:$G$500,1,FALSE),"")</f>
        <v/>
      </c>
      <c r="IL35" s="227" t="str">
        <f>_xlfn.IFNA(VLOOKUP(報告書!$B35&amp;"-"&amp;報告書!IL$12,自主項目!$G$13:$G$500,1,FALSE),"")</f>
        <v/>
      </c>
      <c r="IM35" s="227" t="str">
        <f>_xlfn.IFNA(VLOOKUP(報告書!$B35&amp;"-"&amp;報告書!IM$12,自主項目!$G$13:$G$500,1,FALSE),"")</f>
        <v/>
      </c>
      <c r="IN35" s="227" t="str">
        <f>_xlfn.IFNA(VLOOKUP(報告書!$B35&amp;"-"&amp;報告書!IN$12,自主項目!$G$13:$G$500,1,FALSE),"")</f>
        <v/>
      </c>
      <c r="IO35" s="227" t="str">
        <f>_xlfn.IFNA(VLOOKUP(報告書!$B35&amp;"-"&amp;報告書!IO$12,自主項目!$G$13:$G$500,1,FALSE),"")</f>
        <v/>
      </c>
      <c r="IP35" s="227" t="str">
        <f>_xlfn.IFNA(VLOOKUP(報告書!$B35&amp;"-"&amp;報告書!IP$12,自主項目!$G$13:$G$500,1,FALSE),"")</f>
        <v/>
      </c>
      <c r="IQ35" s="227" t="str">
        <f>_xlfn.IFNA(VLOOKUP(報告書!$B35&amp;"-"&amp;報告書!IQ$12,自主項目!$G$13:$G$500,1,FALSE),"")</f>
        <v/>
      </c>
      <c r="IR35" s="227" t="str">
        <f>_xlfn.IFNA(VLOOKUP(報告書!$B35&amp;"-"&amp;報告書!IR$12,自主項目!$G$13:$G$500,1,FALSE),"")</f>
        <v/>
      </c>
      <c r="IS35" s="227" t="str">
        <f>_xlfn.IFNA(VLOOKUP(報告書!$B35&amp;"-"&amp;報告書!IS$12,自主項目!$G$13:$G$500,1,FALSE),"")</f>
        <v/>
      </c>
      <c r="IT35" s="755"/>
      <c r="IU35" s="755"/>
      <c r="IV35" s="376">
        <v>8055</v>
      </c>
      <c r="IW35" s="377">
        <v>5763</v>
      </c>
      <c r="IX35" s="378">
        <v>198.66</v>
      </c>
      <c r="IY35" s="379">
        <v>5.35</v>
      </c>
      <c r="IZ35" s="379">
        <v>30.96</v>
      </c>
      <c r="JA35" s="380">
        <v>-1.69</v>
      </c>
      <c r="JB35" s="381">
        <v>1.7833333333333332</v>
      </c>
      <c r="JC35" s="379">
        <v>10.32</v>
      </c>
      <c r="JD35" s="379">
        <v>-0.56333333333333335</v>
      </c>
      <c r="JE35" s="382">
        <v>69</v>
      </c>
      <c r="JF35" s="383">
        <v>17</v>
      </c>
      <c r="JG35" s="384">
        <v>80</v>
      </c>
      <c r="JH35" s="376" t="s">
        <v>179</v>
      </c>
      <c r="JI35" s="377" t="s">
        <v>179</v>
      </c>
      <c r="JJ35" s="378" t="s">
        <v>179</v>
      </c>
      <c r="JK35" s="379" t="s">
        <v>179</v>
      </c>
      <c r="JL35" s="379" t="s">
        <v>179</v>
      </c>
      <c r="JM35" s="380" t="s">
        <v>179</v>
      </c>
      <c r="JN35" s="381" t="s">
        <v>179</v>
      </c>
      <c r="JO35" s="379" t="s">
        <v>179</v>
      </c>
      <c r="JP35" s="379" t="s">
        <v>179</v>
      </c>
      <c r="JQ35" s="382" t="s">
        <v>179</v>
      </c>
      <c r="JR35" s="383" t="s">
        <v>179</v>
      </c>
      <c r="JS35" s="384" t="s">
        <v>179</v>
      </c>
      <c r="JU35" s="634" t="s">
        <v>1182</v>
      </c>
      <c r="JV35" s="636" t="s">
        <v>1183</v>
      </c>
      <c r="JW35" s="635">
        <v>2019</v>
      </c>
      <c r="JX35" s="635" t="s">
        <v>1018</v>
      </c>
      <c r="JY35" s="386">
        <v>44847</v>
      </c>
      <c r="JZ35" s="387" t="s">
        <v>179</v>
      </c>
      <c r="KA35" s="422" t="s">
        <v>179</v>
      </c>
      <c r="KB35" s="637" t="s">
        <v>179</v>
      </c>
      <c r="KC35" s="638">
        <v>0.20664785847299816</v>
      </c>
      <c r="KD35" s="639" t="s">
        <v>1055</v>
      </c>
      <c r="KE35" s="640">
        <v>2.99</v>
      </c>
      <c r="KF35" s="641">
        <v>5.35</v>
      </c>
      <c r="KG35" s="642">
        <v>8.2666666666666675</v>
      </c>
      <c r="KH35" s="639" t="s">
        <v>1055</v>
      </c>
      <c r="KI35" s="643">
        <v>2.99</v>
      </c>
      <c r="KJ35" s="641">
        <v>10.32</v>
      </c>
      <c r="KK35" s="642">
        <v>19.7</v>
      </c>
      <c r="KL35" s="639" t="s">
        <v>1015</v>
      </c>
      <c r="KM35" s="643">
        <v>3.02</v>
      </c>
      <c r="KN35" s="644">
        <v>-1.69</v>
      </c>
      <c r="KO35" s="645" t="s">
        <v>179</v>
      </c>
      <c r="KP35" s="646" t="s">
        <v>179</v>
      </c>
      <c r="KQ35" s="646" t="s">
        <v>179</v>
      </c>
      <c r="KR35" s="646" t="s">
        <v>179</v>
      </c>
      <c r="KS35" s="647" t="s">
        <v>179</v>
      </c>
      <c r="KT35" s="646" t="s">
        <v>179</v>
      </c>
      <c r="KU35" s="646" t="s">
        <v>179</v>
      </c>
      <c r="KV35" s="648" t="s">
        <v>179</v>
      </c>
      <c r="KW35" s="639" t="s">
        <v>179</v>
      </c>
      <c r="KX35" s="643" t="s">
        <v>179</v>
      </c>
      <c r="KY35" s="644" t="s">
        <v>179</v>
      </c>
      <c r="KZ35" s="434" t="s">
        <v>1015</v>
      </c>
      <c r="LA35" s="434" t="s">
        <v>1015</v>
      </c>
      <c r="LB35" s="435" t="s">
        <v>1029</v>
      </c>
      <c r="LC35" s="436">
        <v>24</v>
      </c>
      <c r="LD35" s="437">
        <v>0</v>
      </c>
      <c r="LE35" s="438">
        <v>24</v>
      </c>
      <c r="LF35" s="439" t="s">
        <v>1015</v>
      </c>
      <c r="LG35" s="440">
        <v>21</v>
      </c>
      <c r="LH35" s="437">
        <v>0</v>
      </c>
      <c r="LI35" s="438">
        <v>24</v>
      </c>
      <c r="LJ35" s="649"/>
      <c r="LK35" s="650"/>
    </row>
    <row r="36" spans="2:323" ht="15" customHeight="1" x14ac:dyDescent="0.15">
      <c r="B36" s="1349" t="s">
        <v>1201</v>
      </c>
      <c r="C36" s="1350" t="s">
        <v>1202</v>
      </c>
      <c r="D36" s="1351">
        <v>2022</v>
      </c>
      <c r="E36" s="1352" t="s">
        <v>1018</v>
      </c>
      <c r="F36" s="1353">
        <v>1024031</v>
      </c>
      <c r="G36" s="1354" t="s">
        <v>1202</v>
      </c>
      <c r="H36" s="1355">
        <v>45135</v>
      </c>
      <c r="I36" s="1356" t="s">
        <v>1203</v>
      </c>
      <c r="J36" s="1357" t="s">
        <v>1202</v>
      </c>
      <c r="K36" s="1358" t="s">
        <v>4425</v>
      </c>
      <c r="L36" s="1350" t="s">
        <v>1202</v>
      </c>
      <c r="M36" s="1357" t="s">
        <v>1204</v>
      </c>
      <c r="N36" s="1358" t="s">
        <v>1203</v>
      </c>
      <c r="O36" s="1356" t="s">
        <v>12</v>
      </c>
      <c r="P36" s="1358" t="s">
        <v>35</v>
      </c>
      <c r="Q36" s="1359" t="s">
        <v>1018</v>
      </c>
      <c r="R36" s="1360"/>
      <c r="S36" s="1360"/>
      <c r="T36" s="1361"/>
      <c r="U36" s="1362"/>
      <c r="V36" s="1363">
        <v>12858.3588</v>
      </c>
      <c r="W36" s="1364">
        <v>2</v>
      </c>
      <c r="X36" s="1364">
        <v>1</v>
      </c>
      <c r="Y36" s="1365"/>
      <c r="Z36" s="1351">
        <v>2022</v>
      </c>
      <c r="AA36" s="1352">
        <v>2024</v>
      </c>
      <c r="AB36" s="1366">
        <v>2022</v>
      </c>
      <c r="AC36" s="1367"/>
      <c r="AD36" s="1358"/>
      <c r="AE36" s="1368" t="s">
        <v>4568</v>
      </c>
      <c r="AF36" s="1357" t="s">
        <v>1205</v>
      </c>
      <c r="AG36" s="1357" t="s">
        <v>1206</v>
      </c>
      <c r="AH36" s="1358" t="s">
        <v>1207</v>
      </c>
      <c r="AI36" s="1368"/>
      <c r="AJ36" s="1358"/>
      <c r="AK36" s="1369">
        <v>2021</v>
      </c>
      <c r="AL36" s="1364">
        <v>21765</v>
      </c>
      <c r="AM36" s="1364">
        <v>21627</v>
      </c>
      <c r="AN36" s="1370"/>
      <c r="AO36" s="1371"/>
      <c r="AP36" s="1372">
        <v>2024</v>
      </c>
      <c r="AQ36" s="1365">
        <v>18761</v>
      </c>
      <c r="AR36" s="1373">
        <v>13.8</v>
      </c>
      <c r="AS36" s="1365">
        <v>18642</v>
      </c>
      <c r="AT36" s="1373">
        <v>13.8</v>
      </c>
      <c r="AU36" s="1374"/>
      <c r="AV36" s="1371"/>
      <c r="AW36" s="1375"/>
      <c r="AX36" s="1372">
        <v>2022</v>
      </c>
      <c r="AY36" s="1365">
        <v>23128</v>
      </c>
      <c r="AZ36" s="1373">
        <v>-6.27</v>
      </c>
      <c r="BA36" s="1365">
        <v>23405</v>
      </c>
      <c r="BB36" s="1373">
        <v>-8.23</v>
      </c>
      <c r="BC36" s="1374"/>
      <c r="BD36" s="1371"/>
      <c r="BE36" s="1375"/>
      <c r="BF36" s="1372">
        <v>2023</v>
      </c>
      <c r="BG36" s="1365"/>
      <c r="BH36" s="1373"/>
      <c r="BI36" s="1365"/>
      <c r="BJ36" s="1373"/>
      <c r="BK36" s="1374"/>
      <c r="BL36" s="1371"/>
      <c r="BM36" s="1375"/>
      <c r="BN36" s="1372">
        <v>2024</v>
      </c>
      <c r="BO36" s="1365"/>
      <c r="BP36" s="1373"/>
      <c r="BQ36" s="1365"/>
      <c r="BR36" s="1373"/>
      <c r="BS36" s="1374"/>
      <c r="BT36" s="1371"/>
      <c r="BU36" s="1375"/>
      <c r="BV36" s="1376" t="s">
        <v>1005</v>
      </c>
      <c r="BW36" s="1377" t="s">
        <v>1072</v>
      </c>
      <c r="BX36" s="1378" t="s">
        <v>1007</v>
      </c>
      <c r="BY36" s="1379" t="s">
        <v>4426</v>
      </c>
      <c r="BZ36" s="1380"/>
      <c r="CA36" s="1364"/>
      <c r="CB36" s="1364"/>
      <c r="CC36" s="1370"/>
      <c r="CD36" s="1371"/>
      <c r="CE36" s="1372"/>
      <c r="CF36" s="1365"/>
      <c r="CG36" s="1373"/>
      <c r="CH36" s="1365"/>
      <c r="CI36" s="1373"/>
      <c r="CJ36" s="1374"/>
      <c r="CK36" s="1371"/>
      <c r="CL36" s="1375"/>
      <c r="CM36" s="1372"/>
      <c r="CN36" s="1365"/>
      <c r="CO36" s="1373"/>
      <c r="CP36" s="1365"/>
      <c r="CQ36" s="1373"/>
      <c r="CR36" s="1374"/>
      <c r="CS36" s="1371"/>
      <c r="CT36" s="1375"/>
      <c r="CU36" s="1372"/>
      <c r="CV36" s="1365"/>
      <c r="CW36" s="1373"/>
      <c r="CX36" s="1365"/>
      <c r="CY36" s="1373"/>
      <c r="CZ36" s="1374"/>
      <c r="DA36" s="1371"/>
      <c r="DB36" s="1375"/>
      <c r="DC36" s="1372"/>
      <c r="DD36" s="1365"/>
      <c r="DE36" s="1373"/>
      <c r="DF36" s="1365"/>
      <c r="DG36" s="1373"/>
      <c r="DH36" s="1374"/>
      <c r="DI36" s="1371"/>
      <c r="DJ36" s="1375"/>
      <c r="DK36" s="1376"/>
      <c r="DL36" s="1377"/>
      <c r="DM36" s="1378"/>
      <c r="DN36" s="1379"/>
      <c r="DO36" s="1356"/>
      <c r="DP36" s="1381"/>
      <c r="DQ36" s="1358"/>
      <c r="DR36" s="1356"/>
      <c r="DS36" s="1381"/>
      <c r="DT36" s="1358"/>
      <c r="DU36" s="1356"/>
      <c r="DV36" s="1381"/>
      <c r="DW36" s="1358"/>
      <c r="DX36" s="1356"/>
      <c r="DY36" s="1381"/>
      <c r="DZ36" s="1358"/>
      <c r="EA36" s="1356"/>
      <c r="EB36" s="1381"/>
      <c r="EC36" s="1358"/>
      <c r="ED36" s="1382"/>
      <c r="EE36" s="1383" t="s">
        <v>1160</v>
      </c>
      <c r="EF36" s="1384">
        <v>2008</v>
      </c>
      <c r="EG36" s="1357" t="s">
        <v>1208</v>
      </c>
      <c r="EH36" s="1364" t="s">
        <v>4427</v>
      </c>
      <c r="EI36" s="1352" t="s">
        <v>1162</v>
      </c>
      <c r="EJ36" s="1356"/>
      <c r="EK36" s="1384"/>
      <c r="EL36" s="1357"/>
      <c r="EM36" s="1364"/>
      <c r="EN36" s="1352"/>
      <c r="EO36" s="1356"/>
      <c r="EP36" s="1384"/>
      <c r="EQ36" s="1357"/>
      <c r="ER36" s="1364"/>
      <c r="ES36" s="1352"/>
      <c r="ET36" s="1356"/>
      <c r="EU36" s="1384"/>
      <c r="EV36" s="1357"/>
      <c r="EW36" s="1364"/>
      <c r="EX36" s="1352"/>
      <c r="EY36" s="1356"/>
      <c r="EZ36" s="1384"/>
      <c r="FA36" s="1357"/>
      <c r="FB36" s="1364"/>
      <c r="FC36" s="1352"/>
      <c r="FD36" s="1385">
        <v>0</v>
      </c>
      <c r="FE36" s="1386">
        <v>0</v>
      </c>
      <c r="FF36" s="1387">
        <v>0</v>
      </c>
      <c r="FG36" s="1386">
        <v>1</v>
      </c>
      <c r="FH36" s="1387">
        <v>0</v>
      </c>
      <c r="FI36" s="1386">
        <v>0</v>
      </c>
      <c r="FJ36" s="1387">
        <v>0</v>
      </c>
      <c r="FK36" s="1386">
        <v>1</v>
      </c>
      <c r="FL36" s="1388" t="s">
        <v>1008</v>
      </c>
      <c r="FM36" s="1389" t="s">
        <v>1012</v>
      </c>
      <c r="FN36" s="1352"/>
      <c r="FO36" s="1390" t="s">
        <v>1010</v>
      </c>
      <c r="FP36" s="1391" t="s">
        <v>1012</v>
      </c>
      <c r="FQ36" s="1352"/>
      <c r="FR36" s="1390" t="s">
        <v>1010</v>
      </c>
      <c r="FS36" s="1391" t="s">
        <v>1012</v>
      </c>
      <c r="FT36" s="1352"/>
      <c r="FU36" s="1390" t="s">
        <v>1010</v>
      </c>
      <c r="FV36" s="1391" t="s">
        <v>1012</v>
      </c>
      <c r="FW36" s="1352"/>
      <c r="FX36" s="1390" t="s">
        <v>1010</v>
      </c>
      <c r="FY36" s="1391" t="s">
        <v>1012</v>
      </c>
      <c r="FZ36" s="1352"/>
      <c r="GA36" s="1390" t="s">
        <v>1010</v>
      </c>
      <c r="GB36" s="1391" t="s">
        <v>1012</v>
      </c>
      <c r="GC36" s="1352"/>
      <c r="GD36" s="1390" t="s">
        <v>1010</v>
      </c>
      <c r="GE36" s="1391" t="s">
        <v>1012</v>
      </c>
      <c r="GF36" s="1352"/>
      <c r="GG36" s="1390" t="s">
        <v>1010</v>
      </c>
      <c r="GH36" s="1391" t="s">
        <v>1012</v>
      </c>
      <c r="GI36" s="1352"/>
      <c r="GJ36" s="1390" t="s">
        <v>1010</v>
      </c>
      <c r="GK36" s="1391" t="s">
        <v>1012</v>
      </c>
      <c r="GL36" s="1352"/>
      <c r="GM36" s="1390" t="s">
        <v>1010</v>
      </c>
      <c r="GN36" s="1391" t="s">
        <v>1012</v>
      </c>
      <c r="GO36" s="1352"/>
      <c r="GP36" s="1390" t="s">
        <v>1010</v>
      </c>
      <c r="GQ36" s="1391" t="s">
        <v>1012</v>
      </c>
      <c r="GR36" s="1352"/>
      <c r="GS36" s="1390" t="s">
        <v>1010</v>
      </c>
      <c r="GT36" s="1391" t="s">
        <v>1012</v>
      </c>
      <c r="GU36" s="1352"/>
      <c r="GV36" s="1390" t="s">
        <v>1010</v>
      </c>
      <c r="GW36" s="1391" t="s">
        <v>1012</v>
      </c>
      <c r="GX36" s="1352"/>
      <c r="GY36" s="1388"/>
      <c r="GZ36" s="1389"/>
      <c r="HA36" s="1352"/>
      <c r="HB36" s="1390"/>
      <c r="HC36" s="1391"/>
      <c r="HD36" s="1352"/>
      <c r="HE36" s="1390"/>
      <c r="HF36" s="1391"/>
      <c r="HG36" s="1352"/>
      <c r="HH36" s="1390"/>
      <c r="HI36" s="1391"/>
      <c r="HJ36" s="1352"/>
      <c r="HK36" s="1390"/>
      <c r="HL36" s="1391"/>
      <c r="HM36" s="1352"/>
      <c r="HN36" s="1392">
        <v>23128</v>
      </c>
      <c r="HO36" s="1393">
        <v>22.768429400000031</v>
      </c>
      <c r="HP36" s="1394">
        <v>9.8445301798685714E-2</v>
      </c>
      <c r="HQ36" s="1395">
        <v>2022</v>
      </c>
      <c r="HR36" s="1357" t="s">
        <v>333</v>
      </c>
      <c r="HS36" s="1357" t="s">
        <v>352</v>
      </c>
      <c r="HT36" s="1357" t="s">
        <v>4046</v>
      </c>
      <c r="HU36" s="1396">
        <v>12.299698000000006</v>
      </c>
      <c r="HV36" s="1397"/>
      <c r="HW36" s="1398" t="s">
        <v>4568</v>
      </c>
      <c r="HX36" s="1398"/>
      <c r="HY36" s="1398"/>
      <c r="HZ36" s="1398"/>
      <c r="IA36" s="1398"/>
      <c r="IB36" s="1398" t="s">
        <v>4568</v>
      </c>
      <c r="IC36" s="1398"/>
      <c r="ID36" s="1399"/>
      <c r="IE36" s="1400" t="s">
        <v>4428</v>
      </c>
      <c r="IF36" s="227" t="str">
        <f>_xlfn.IFNA(VLOOKUP(報告書!$B36&amp;"-"&amp;報告書!IF$12,自主項目!$G$13:$G$500,1,FALSE),"")</f>
        <v>031-1</v>
      </c>
      <c r="IG36" s="227" t="str">
        <f>_xlfn.IFNA(VLOOKUP(報告書!$B36&amp;"-"&amp;報告書!IG$12,自主項目!$G$13:$G$500,1,FALSE),"")</f>
        <v>031-2</v>
      </c>
      <c r="IH36" s="227" t="str">
        <f>_xlfn.IFNA(VLOOKUP(報告書!$B36&amp;"-"&amp;報告書!IH$12,自主項目!$G$13:$G$500,1,FALSE),"")</f>
        <v>031-3</v>
      </c>
      <c r="II36" s="227" t="str">
        <f>_xlfn.IFNA(VLOOKUP(報告書!$B36&amp;"-"&amp;報告書!II$12,自主項目!$G$13:$G$500,1,FALSE),"")</f>
        <v>031-4</v>
      </c>
      <c r="IJ36" s="227" t="str">
        <f>_xlfn.IFNA(VLOOKUP(報告書!$B36&amp;"-"&amp;報告書!IJ$12,自主項目!$G$13:$G$500,1,FALSE),"")</f>
        <v/>
      </c>
      <c r="IK36" s="227" t="str">
        <f>_xlfn.IFNA(VLOOKUP(報告書!$B36&amp;"-"&amp;報告書!IK$12,自主項目!$G$13:$G$500,1,FALSE),"")</f>
        <v/>
      </c>
      <c r="IL36" s="227" t="str">
        <f>_xlfn.IFNA(VLOOKUP(報告書!$B36&amp;"-"&amp;報告書!IL$12,自主項目!$G$13:$G$500,1,FALSE),"")</f>
        <v/>
      </c>
      <c r="IM36" s="227" t="str">
        <f>_xlfn.IFNA(VLOOKUP(報告書!$B36&amp;"-"&amp;報告書!IM$12,自主項目!$G$13:$G$500,1,FALSE),"")</f>
        <v/>
      </c>
      <c r="IN36" s="227" t="str">
        <f>_xlfn.IFNA(VLOOKUP(報告書!$B36&amp;"-"&amp;報告書!IN$12,自主項目!$G$13:$G$500,1,FALSE),"")</f>
        <v/>
      </c>
      <c r="IO36" s="227" t="str">
        <f>_xlfn.IFNA(VLOOKUP(報告書!$B36&amp;"-"&amp;報告書!IO$12,自主項目!$G$13:$G$500,1,FALSE),"")</f>
        <v/>
      </c>
      <c r="IP36" s="227" t="str">
        <f>_xlfn.IFNA(VLOOKUP(報告書!$B36&amp;"-"&amp;報告書!IP$12,自主項目!$G$13:$G$500,1,FALSE),"")</f>
        <v/>
      </c>
      <c r="IQ36" s="227" t="str">
        <f>_xlfn.IFNA(VLOOKUP(報告書!$B36&amp;"-"&amp;報告書!IQ$12,自主項目!$G$13:$G$500,1,FALSE),"")</f>
        <v/>
      </c>
      <c r="IR36" s="227" t="str">
        <f>_xlfn.IFNA(VLOOKUP(報告書!$B36&amp;"-"&amp;報告書!IR$12,自主項目!$G$13:$G$500,1,FALSE),"")</f>
        <v/>
      </c>
      <c r="IS36" s="227" t="str">
        <f>_xlfn.IFNA(VLOOKUP(報告書!$B36&amp;"-"&amp;報告書!IS$12,自主項目!$G$13:$G$500,1,FALSE),"")</f>
        <v/>
      </c>
      <c r="IT36" s="755"/>
      <c r="IU36" s="755"/>
      <c r="IV36" s="376">
        <v>20905</v>
      </c>
      <c r="IW36" s="377">
        <v>10760</v>
      </c>
      <c r="IX36" s="378" t="s">
        <v>179</v>
      </c>
      <c r="IY36" s="379">
        <v>14.28</v>
      </c>
      <c r="IZ36" s="379">
        <v>54.99</v>
      </c>
      <c r="JA36" s="380" t="s">
        <v>179</v>
      </c>
      <c r="JB36" s="381">
        <v>4.76</v>
      </c>
      <c r="JC36" s="379">
        <v>18.330000000000002</v>
      </c>
      <c r="JD36" s="379" t="s">
        <v>179</v>
      </c>
      <c r="JE36" s="382">
        <v>41</v>
      </c>
      <c r="JF36" s="383">
        <v>8</v>
      </c>
      <c r="JG36" s="384" t="s">
        <v>179</v>
      </c>
      <c r="JH36" s="376" t="s">
        <v>179</v>
      </c>
      <c r="JI36" s="377" t="s">
        <v>179</v>
      </c>
      <c r="JJ36" s="378" t="s">
        <v>179</v>
      </c>
      <c r="JK36" s="379" t="s">
        <v>179</v>
      </c>
      <c r="JL36" s="379" t="s">
        <v>179</v>
      </c>
      <c r="JM36" s="380" t="s">
        <v>179</v>
      </c>
      <c r="JN36" s="381" t="s">
        <v>179</v>
      </c>
      <c r="JO36" s="379" t="s">
        <v>179</v>
      </c>
      <c r="JP36" s="379" t="s">
        <v>179</v>
      </c>
      <c r="JQ36" s="382" t="s">
        <v>179</v>
      </c>
      <c r="JR36" s="383" t="s">
        <v>179</v>
      </c>
      <c r="JS36" s="384" t="s">
        <v>179</v>
      </c>
      <c r="JU36" s="634" t="s">
        <v>1193</v>
      </c>
      <c r="JV36" s="636" t="s">
        <v>1194</v>
      </c>
      <c r="JW36" s="635">
        <v>2019</v>
      </c>
      <c r="JX36" s="635" t="s">
        <v>1018</v>
      </c>
      <c r="JY36" s="386">
        <v>44851</v>
      </c>
      <c r="JZ36" s="387">
        <v>44853</v>
      </c>
      <c r="KA36" s="422" t="s">
        <v>179</v>
      </c>
      <c r="KB36" s="637" t="s">
        <v>179</v>
      </c>
      <c r="KC36" s="638">
        <v>0.92095192537670434</v>
      </c>
      <c r="KD36" s="639" t="s">
        <v>1055</v>
      </c>
      <c r="KE36" s="640">
        <v>3</v>
      </c>
      <c r="KF36" s="641">
        <v>14.28</v>
      </c>
      <c r="KG36" s="642">
        <v>8.4799999999999986</v>
      </c>
      <c r="KH36" s="639" t="s">
        <v>1055</v>
      </c>
      <c r="KI36" s="643">
        <v>2.95</v>
      </c>
      <c r="KJ36" s="641">
        <v>18.330000000000002</v>
      </c>
      <c r="KK36" s="642">
        <v>23.28</v>
      </c>
      <c r="KL36" s="639" t="s">
        <v>179</v>
      </c>
      <c r="KM36" s="643" t="s">
        <v>179</v>
      </c>
      <c r="KN36" s="644" t="s">
        <v>179</v>
      </c>
      <c r="KO36" s="645" t="s">
        <v>179</v>
      </c>
      <c r="KP36" s="646" t="s">
        <v>179</v>
      </c>
      <c r="KQ36" s="646" t="s">
        <v>179</v>
      </c>
      <c r="KR36" s="646" t="s">
        <v>179</v>
      </c>
      <c r="KS36" s="647" t="s">
        <v>179</v>
      </c>
      <c r="KT36" s="646" t="s">
        <v>179</v>
      </c>
      <c r="KU36" s="646" t="s">
        <v>179</v>
      </c>
      <c r="KV36" s="648" t="s">
        <v>179</v>
      </c>
      <c r="KW36" s="639" t="s">
        <v>179</v>
      </c>
      <c r="KX36" s="643" t="s">
        <v>179</v>
      </c>
      <c r="KY36" s="644" t="s">
        <v>179</v>
      </c>
      <c r="KZ36" s="434" t="s">
        <v>1015</v>
      </c>
      <c r="LA36" s="434" t="s">
        <v>1015</v>
      </c>
      <c r="LB36" s="435" t="s">
        <v>1029</v>
      </c>
      <c r="LC36" s="436">
        <v>20</v>
      </c>
      <c r="LD36" s="437">
        <v>0</v>
      </c>
      <c r="LE36" s="438">
        <v>20</v>
      </c>
      <c r="LF36" s="439" t="s">
        <v>1015</v>
      </c>
      <c r="LG36" s="440">
        <v>17</v>
      </c>
      <c r="LH36" s="437">
        <v>0</v>
      </c>
      <c r="LI36" s="438">
        <v>20</v>
      </c>
      <c r="LJ36" s="649"/>
      <c r="LK36" s="650"/>
    </row>
    <row r="37" spans="2:323" ht="15" customHeight="1" x14ac:dyDescent="0.15">
      <c r="B37" s="756" t="s">
        <v>5180</v>
      </c>
      <c r="C37" s="765" t="s">
        <v>5181</v>
      </c>
      <c r="D37" s="772">
        <v>2022</v>
      </c>
      <c r="E37" s="758" t="s">
        <v>1058</v>
      </c>
      <c r="F37" s="759">
        <v>3043034</v>
      </c>
      <c r="G37" s="1476" t="s">
        <v>5181</v>
      </c>
      <c r="H37" s="761">
        <v>45364</v>
      </c>
      <c r="I37" s="762" t="s">
        <v>5182</v>
      </c>
      <c r="J37" s="763" t="s">
        <v>5181</v>
      </c>
      <c r="K37" s="764" t="s">
        <v>5183</v>
      </c>
      <c r="L37" s="765" t="s">
        <v>5181</v>
      </c>
      <c r="M37" s="763" t="s">
        <v>5184</v>
      </c>
      <c r="N37" s="764" t="s">
        <v>5182</v>
      </c>
      <c r="O37" s="762" t="s">
        <v>48</v>
      </c>
      <c r="P37" s="764" t="s">
        <v>50</v>
      </c>
      <c r="Q37" s="766"/>
      <c r="R37" s="767"/>
      <c r="S37" s="767" t="s">
        <v>5148</v>
      </c>
      <c r="T37" s="768"/>
      <c r="U37" s="972"/>
      <c r="V37" s="769"/>
      <c r="W37" s="770"/>
      <c r="X37" s="770"/>
      <c r="Y37" s="771">
        <v>134</v>
      </c>
      <c r="Z37" s="772">
        <v>2022</v>
      </c>
      <c r="AA37" s="758">
        <v>2024</v>
      </c>
      <c r="AB37" s="773">
        <v>2022</v>
      </c>
      <c r="AC37" s="774"/>
      <c r="AD37" s="764"/>
      <c r="AE37" s="775" t="s">
        <v>5149</v>
      </c>
      <c r="AF37" s="763" t="s">
        <v>5185</v>
      </c>
      <c r="AG37" s="763" t="s">
        <v>5182</v>
      </c>
      <c r="AH37" s="764" t="s">
        <v>5186</v>
      </c>
      <c r="AI37" s="775"/>
      <c r="AJ37" s="764"/>
      <c r="AK37" s="776">
        <v>2021</v>
      </c>
      <c r="AL37" s="770">
        <v>0</v>
      </c>
      <c r="AM37" s="770"/>
      <c r="AN37" s="777"/>
      <c r="AO37" s="778"/>
      <c r="AP37" s="779">
        <v>2024</v>
      </c>
      <c r="AQ37" s="771">
        <v>0</v>
      </c>
      <c r="AR37" s="780"/>
      <c r="AS37" s="771">
        <v>0</v>
      </c>
      <c r="AT37" s="780"/>
      <c r="AU37" s="781"/>
      <c r="AV37" s="778"/>
      <c r="AW37" s="782"/>
      <c r="AX37" s="779">
        <v>2022</v>
      </c>
      <c r="AY37" s="771"/>
      <c r="AZ37" s="780"/>
      <c r="BA37" s="771"/>
      <c r="BB37" s="780"/>
      <c r="BC37" s="781"/>
      <c r="BD37" s="778"/>
      <c r="BE37" s="782"/>
      <c r="BF37" s="779">
        <v>2023</v>
      </c>
      <c r="BG37" s="771"/>
      <c r="BH37" s="780"/>
      <c r="BI37" s="771"/>
      <c r="BJ37" s="780"/>
      <c r="BK37" s="781"/>
      <c r="BL37" s="778"/>
      <c r="BM37" s="782"/>
      <c r="BN37" s="779">
        <v>2024</v>
      </c>
      <c r="BO37" s="771"/>
      <c r="BP37" s="780"/>
      <c r="BQ37" s="771"/>
      <c r="BR37" s="780"/>
      <c r="BS37" s="781"/>
      <c r="BT37" s="778"/>
      <c r="BU37" s="782"/>
      <c r="BV37" s="783"/>
      <c r="BW37" s="784"/>
      <c r="BX37" s="785"/>
      <c r="BY37" s="786"/>
      <c r="BZ37" s="787">
        <v>2021</v>
      </c>
      <c r="CA37" s="770">
        <v>2071</v>
      </c>
      <c r="CB37" s="770">
        <v>2071</v>
      </c>
      <c r="CC37" s="777"/>
      <c r="CD37" s="778"/>
      <c r="CE37" s="779">
        <v>2024</v>
      </c>
      <c r="CF37" s="771">
        <v>2071</v>
      </c>
      <c r="CG37" s="780">
        <v>0</v>
      </c>
      <c r="CH37" s="771">
        <v>2071</v>
      </c>
      <c r="CI37" s="780">
        <v>0</v>
      </c>
      <c r="CJ37" s="781"/>
      <c r="CK37" s="778"/>
      <c r="CL37" s="782"/>
      <c r="CM37" s="779">
        <v>2022</v>
      </c>
      <c r="CN37" s="771">
        <v>1390.4455456000001</v>
      </c>
      <c r="CO37" s="780">
        <v>32.86</v>
      </c>
      <c r="CP37" s="771">
        <v>1390.4455456000001</v>
      </c>
      <c r="CQ37" s="780">
        <v>32.86</v>
      </c>
      <c r="CR37" s="781"/>
      <c r="CS37" s="778"/>
      <c r="CT37" s="782"/>
      <c r="CU37" s="779">
        <v>2023</v>
      </c>
      <c r="CV37" s="771"/>
      <c r="CW37" s="780"/>
      <c r="CX37" s="771"/>
      <c r="CY37" s="780"/>
      <c r="CZ37" s="781"/>
      <c r="DA37" s="778"/>
      <c r="DB37" s="782"/>
      <c r="DC37" s="779">
        <v>2024</v>
      </c>
      <c r="DD37" s="771"/>
      <c r="DE37" s="780"/>
      <c r="DF37" s="771"/>
      <c r="DG37" s="780"/>
      <c r="DH37" s="781"/>
      <c r="DI37" s="778"/>
      <c r="DJ37" s="782"/>
      <c r="DK37" s="783" t="s">
        <v>1023</v>
      </c>
      <c r="DL37" s="784" t="s">
        <v>5190</v>
      </c>
      <c r="DM37" s="785" t="s">
        <v>5191</v>
      </c>
      <c r="DN37" s="786"/>
      <c r="DO37" s="762"/>
      <c r="DP37" s="788"/>
      <c r="DQ37" s="764"/>
      <c r="DR37" s="762"/>
      <c r="DS37" s="788"/>
      <c r="DT37" s="764"/>
      <c r="DU37" s="762"/>
      <c r="DV37" s="788"/>
      <c r="DW37" s="764"/>
      <c r="DX37" s="762"/>
      <c r="DY37" s="788"/>
      <c r="DZ37" s="764"/>
      <c r="EA37" s="762"/>
      <c r="EB37" s="788"/>
      <c r="EC37" s="764"/>
      <c r="ED37" s="789"/>
      <c r="EE37" s="790"/>
      <c r="EF37" s="791"/>
      <c r="EG37" s="763"/>
      <c r="EH37" s="770"/>
      <c r="EI37" s="758"/>
      <c r="EJ37" s="762"/>
      <c r="EK37" s="791"/>
      <c r="EL37" s="763"/>
      <c r="EM37" s="770"/>
      <c r="EN37" s="758"/>
      <c r="EO37" s="762"/>
      <c r="EP37" s="791"/>
      <c r="EQ37" s="763"/>
      <c r="ER37" s="770"/>
      <c r="ES37" s="758"/>
      <c r="ET37" s="762"/>
      <c r="EU37" s="791"/>
      <c r="EV37" s="763"/>
      <c r="EW37" s="770"/>
      <c r="EX37" s="758"/>
      <c r="EY37" s="762"/>
      <c r="EZ37" s="791"/>
      <c r="FA37" s="763"/>
      <c r="FB37" s="770"/>
      <c r="FC37" s="758"/>
      <c r="FD37" s="792">
        <v>0</v>
      </c>
      <c r="FE37" s="793">
        <v>0</v>
      </c>
      <c r="FF37" s="794">
        <v>0</v>
      </c>
      <c r="FG37" s="793">
        <v>0</v>
      </c>
      <c r="FH37" s="794">
        <v>0</v>
      </c>
      <c r="FI37" s="793">
        <v>0</v>
      </c>
      <c r="FJ37" s="794">
        <v>0</v>
      </c>
      <c r="FK37" s="793">
        <v>0</v>
      </c>
      <c r="FL37" s="795"/>
      <c r="FM37" s="796"/>
      <c r="FN37" s="758"/>
      <c r="FO37" s="797"/>
      <c r="FP37" s="798"/>
      <c r="FQ37" s="758"/>
      <c r="FR37" s="797"/>
      <c r="FS37" s="798"/>
      <c r="FT37" s="758"/>
      <c r="FU37" s="797"/>
      <c r="FV37" s="798"/>
      <c r="FW37" s="758"/>
      <c r="FX37" s="797"/>
      <c r="FY37" s="798"/>
      <c r="FZ37" s="758"/>
      <c r="GA37" s="797"/>
      <c r="GB37" s="798"/>
      <c r="GC37" s="758"/>
      <c r="GD37" s="797"/>
      <c r="GE37" s="798"/>
      <c r="GF37" s="758"/>
      <c r="GG37" s="797"/>
      <c r="GH37" s="798"/>
      <c r="GI37" s="758"/>
      <c r="GJ37" s="797"/>
      <c r="GK37" s="798"/>
      <c r="GL37" s="758"/>
      <c r="GM37" s="797"/>
      <c r="GN37" s="798"/>
      <c r="GO37" s="758"/>
      <c r="GP37" s="797"/>
      <c r="GQ37" s="798"/>
      <c r="GR37" s="758"/>
      <c r="GS37" s="797"/>
      <c r="GT37" s="798"/>
      <c r="GU37" s="758"/>
      <c r="GV37" s="797"/>
      <c r="GW37" s="798"/>
      <c r="GX37" s="758"/>
      <c r="GY37" s="795" t="s">
        <v>1008</v>
      </c>
      <c r="GZ37" s="796" t="s">
        <v>1012</v>
      </c>
      <c r="HA37" s="758"/>
      <c r="HB37" s="797" t="s">
        <v>1008</v>
      </c>
      <c r="HC37" s="798" t="s">
        <v>1012</v>
      </c>
      <c r="HD37" s="758"/>
      <c r="HE37" s="797" t="s">
        <v>1010</v>
      </c>
      <c r="HF37" s="798" t="s">
        <v>1012</v>
      </c>
      <c r="HG37" s="758"/>
      <c r="HH37" s="797" t="s">
        <v>1010</v>
      </c>
      <c r="HI37" s="798" t="s">
        <v>1012</v>
      </c>
      <c r="HJ37" s="758"/>
      <c r="HK37" s="797" t="s">
        <v>1010</v>
      </c>
      <c r="HL37" s="798" t="s">
        <v>1012</v>
      </c>
      <c r="HM37" s="758"/>
      <c r="HN37" s="799"/>
      <c r="HO37" s="800"/>
      <c r="HP37" s="801"/>
      <c r="HQ37" s="802"/>
      <c r="HR37" s="763"/>
      <c r="HS37" s="763"/>
      <c r="HT37" s="763"/>
      <c r="HU37" s="803"/>
      <c r="HV37" s="804" t="s">
        <v>5149</v>
      </c>
      <c r="HW37" s="805" t="s">
        <v>5149</v>
      </c>
      <c r="HX37" s="805"/>
      <c r="HY37" s="805" t="s">
        <v>5149</v>
      </c>
      <c r="HZ37" s="805" t="s">
        <v>5149</v>
      </c>
      <c r="IA37" s="805"/>
      <c r="IB37" s="805"/>
      <c r="IC37" s="805"/>
      <c r="ID37" s="806"/>
      <c r="IE37" s="807" t="s">
        <v>5187</v>
      </c>
      <c r="IT37" s="755"/>
      <c r="IU37" s="755"/>
      <c r="IV37" s="376"/>
      <c r="IW37" s="377"/>
      <c r="IX37" s="378"/>
      <c r="IY37" s="379"/>
      <c r="IZ37" s="379"/>
      <c r="JA37" s="380"/>
      <c r="JB37" s="381"/>
      <c r="JC37" s="379"/>
      <c r="JD37" s="379"/>
      <c r="JE37" s="382"/>
      <c r="JF37" s="383"/>
      <c r="JG37" s="384"/>
      <c r="JH37" s="1477">
        <v>1390.4455456000001</v>
      </c>
      <c r="JI37" s="770">
        <v>1390.4455456000001</v>
      </c>
      <c r="JJ37" s="1478" t="s">
        <v>179</v>
      </c>
      <c r="JK37" s="1479">
        <v>32.86</v>
      </c>
      <c r="JL37" s="1479">
        <v>32.86</v>
      </c>
      <c r="JM37" s="1480" t="s">
        <v>179</v>
      </c>
      <c r="JN37" s="1996">
        <v>32.86</v>
      </c>
      <c r="JO37" s="1479">
        <v>32.86</v>
      </c>
      <c r="JP37" s="1479" t="s">
        <v>179</v>
      </c>
      <c r="JQ37" s="1481">
        <v>7</v>
      </c>
      <c r="JR37" s="1482">
        <v>7</v>
      </c>
      <c r="JS37" s="1483" t="s">
        <v>179</v>
      </c>
      <c r="JU37" s="634"/>
      <c r="JV37" s="636"/>
      <c r="JW37" s="635"/>
      <c r="JX37" s="635"/>
      <c r="JY37" s="386"/>
      <c r="JZ37" s="387"/>
      <c r="KA37" s="422"/>
      <c r="KB37" s="637"/>
      <c r="KC37" s="638"/>
      <c r="KD37" s="639"/>
      <c r="KE37" s="640"/>
      <c r="KF37" s="641"/>
      <c r="KG37" s="642"/>
      <c r="KH37" s="639"/>
      <c r="KI37" s="643"/>
      <c r="KJ37" s="641"/>
      <c r="KK37" s="642"/>
      <c r="KL37" s="639"/>
      <c r="KM37" s="643"/>
      <c r="KN37" s="644"/>
      <c r="KO37" s="645"/>
      <c r="KP37" s="646"/>
      <c r="KQ37" s="646"/>
      <c r="KR37" s="646"/>
      <c r="KS37" s="647"/>
      <c r="KT37" s="646"/>
      <c r="KU37" s="646"/>
      <c r="KV37" s="648"/>
      <c r="KW37" s="639"/>
      <c r="KX37" s="643"/>
      <c r="KY37" s="644"/>
      <c r="KZ37" s="434"/>
      <c r="LA37" s="434"/>
      <c r="LB37" s="435"/>
      <c r="LC37" s="436"/>
      <c r="LD37" s="437"/>
      <c r="LE37" s="438"/>
      <c r="LF37" s="439"/>
      <c r="LG37" s="440"/>
      <c r="LH37" s="437"/>
      <c r="LI37" s="438"/>
      <c r="LJ37" s="649"/>
      <c r="LK37" s="650"/>
    </row>
    <row r="38" spans="2:323" ht="15" customHeight="1" x14ac:dyDescent="0.15">
      <c r="B38" s="1349" t="s">
        <v>1210</v>
      </c>
      <c r="C38" s="1350" t="s">
        <v>1211</v>
      </c>
      <c r="D38" s="1351">
        <v>2022</v>
      </c>
      <c r="E38" s="1352" t="s">
        <v>1018</v>
      </c>
      <c r="F38" s="1353">
        <v>1009036</v>
      </c>
      <c r="G38" s="1354" t="s">
        <v>1211</v>
      </c>
      <c r="H38" s="1355">
        <v>45134</v>
      </c>
      <c r="I38" s="1356" t="s">
        <v>1212</v>
      </c>
      <c r="J38" s="1357" t="s">
        <v>1211</v>
      </c>
      <c r="K38" s="1358" t="s">
        <v>1213</v>
      </c>
      <c r="L38" s="1350" t="s">
        <v>1211</v>
      </c>
      <c r="M38" s="1357" t="s">
        <v>1214</v>
      </c>
      <c r="N38" s="1358" t="s">
        <v>1215</v>
      </c>
      <c r="O38" s="1356" t="s">
        <v>12</v>
      </c>
      <c r="P38" s="1358" t="s">
        <v>13</v>
      </c>
      <c r="Q38" s="1359" t="s">
        <v>1018</v>
      </c>
      <c r="R38" s="1360"/>
      <c r="S38" s="1360"/>
      <c r="T38" s="1361"/>
      <c r="U38" s="1362"/>
      <c r="V38" s="1363">
        <v>7431.5609999999997</v>
      </c>
      <c r="W38" s="1364">
        <v>1</v>
      </c>
      <c r="X38" s="1364">
        <v>1</v>
      </c>
      <c r="Y38" s="1365"/>
      <c r="Z38" s="1351">
        <v>2022</v>
      </c>
      <c r="AA38" s="1352">
        <v>2024</v>
      </c>
      <c r="AB38" s="1366">
        <v>2022</v>
      </c>
      <c r="AC38" s="1367"/>
      <c r="AD38" s="1358"/>
      <c r="AE38" s="1368" t="s">
        <v>4568</v>
      </c>
      <c r="AF38" s="1357" t="s">
        <v>1216</v>
      </c>
      <c r="AG38" s="1357" t="s">
        <v>1217</v>
      </c>
      <c r="AH38" s="1358" t="s">
        <v>1218</v>
      </c>
      <c r="AI38" s="1368"/>
      <c r="AJ38" s="1358"/>
      <c r="AK38" s="1369">
        <v>2021</v>
      </c>
      <c r="AL38" s="1364">
        <v>14591</v>
      </c>
      <c r="AM38" s="1364">
        <v>14393</v>
      </c>
      <c r="AN38" s="1370">
        <v>53.9</v>
      </c>
      <c r="AO38" s="1371" t="s">
        <v>1190</v>
      </c>
      <c r="AP38" s="1372">
        <v>2024</v>
      </c>
      <c r="AQ38" s="1365">
        <v>14445</v>
      </c>
      <c r="AR38" s="1373">
        <v>1</v>
      </c>
      <c r="AS38" s="1365">
        <v>14249</v>
      </c>
      <c r="AT38" s="1373">
        <v>1</v>
      </c>
      <c r="AU38" s="1374">
        <v>53.36</v>
      </c>
      <c r="AV38" s="1371" t="s">
        <v>1190</v>
      </c>
      <c r="AW38" s="1375">
        <v>1</v>
      </c>
      <c r="AX38" s="1372">
        <v>2022</v>
      </c>
      <c r="AY38" s="1365">
        <v>14396</v>
      </c>
      <c r="AZ38" s="1373">
        <v>1.33</v>
      </c>
      <c r="BA38" s="1365">
        <v>10183</v>
      </c>
      <c r="BB38" s="1373">
        <v>29.25</v>
      </c>
      <c r="BC38" s="1374">
        <v>53.373869197686481</v>
      </c>
      <c r="BD38" s="1371" t="s">
        <v>1190</v>
      </c>
      <c r="BE38" s="1375">
        <v>0.97</v>
      </c>
      <c r="BF38" s="1372">
        <v>2023</v>
      </c>
      <c r="BG38" s="1365"/>
      <c r="BH38" s="1373"/>
      <c r="BI38" s="1365"/>
      <c r="BJ38" s="1373"/>
      <c r="BK38" s="1374"/>
      <c r="BL38" s="1371"/>
      <c r="BM38" s="1375"/>
      <c r="BN38" s="1372">
        <v>2024</v>
      </c>
      <c r="BO38" s="1365"/>
      <c r="BP38" s="1373"/>
      <c r="BQ38" s="1365"/>
      <c r="BR38" s="1373"/>
      <c r="BS38" s="1374"/>
      <c r="BT38" s="1371"/>
      <c r="BU38" s="1375"/>
      <c r="BV38" s="1376" t="s">
        <v>1062</v>
      </c>
      <c r="BW38" s="1377" t="s">
        <v>1072</v>
      </c>
      <c r="BX38" s="1378" t="s">
        <v>1024</v>
      </c>
      <c r="BY38" s="1379" t="s">
        <v>4429</v>
      </c>
      <c r="BZ38" s="1380"/>
      <c r="CA38" s="1364"/>
      <c r="CB38" s="1364"/>
      <c r="CC38" s="1370"/>
      <c r="CD38" s="1371"/>
      <c r="CE38" s="1372"/>
      <c r="CF38" s="1365"/>
      <c r="CG38" s="1373"/>
      <c r="CH38" s="1365"/>
      <c r="CI38" s="1373"/>
      <c r="CJ38" s="1374"/>
      <c r="CK38" s="1371"/>
      <c r="CL38" s="1375"/>
      <c r="CM38" s="1372"/>
      <c r="CN38" s="1365"/>
      <c r="CO38" s="1373"/>
      <c r="CP38" s="1365"/>
      <c r="CQ38" s="1373"/>
      <c r="CR38" s="1374"/>
      <c r="CS38" s="1371"/>
      <c r="CT38" s="1375"/>
      <c r="CU38" s="1372"/>
      <c r="CV38" s="1365"/>
      <c r="CW38" s="1373"/>
      <c r="CX38" s="1365"/>
      <c r="CY38" s="1373"/>
      <c r="CZ38" s="1374"/>
      <c r="DA38" s="1371"/>
      <c r="DB38" s="1375"/>
      <c r="DC38" s="1372"/>
      <c r="DD38" s="1365"/>
      <c r="DE38" s="1373"/>
      <c r="DF38" s="1365"/>
      <c r="DG38" s="1373"/>
      <c r="DH38" s="1374"/>
      <c r="DI38" s="1371"/>
      <c r="DJ38" s="1375"/>
      <c r="DK38" s="1376"/>
      <c r="DL38" s="1377"/>
      <c r="DM38" s="1378"/>
      <c r="DN38" s="1379"/>
      <c r="DO38" s="1356"/>
      <c r="DP38" s="1381"/>
      <c r="DQ38" s="1358"/>
      <c r="DR38" s="1356"/>
      <c r="DS38" s="1381"/>
      <c r="DT38" s="1358"/>
      <c r="DU38" s="1356"/>
      <c r="DV38" s="1381"/>
      <c r="DW38" s="1358"/>
      <c r="DX38" s="1356"/>
      <c r="DY38" s="1381"/>
      <c r="DZ38" s="1358"/>
      <c r="EA38" s="1356"/>
      <c r="EB38" s="1381"/>
      <c r="EC38" s="1358"/>
      <c r="ED38" s="1382"/>
      <c r="EE38" s="1383"/>
      <c r="EF38" s="1384"/>
      <c r="EG38" s="1357"/>
      <c r="EH38" s="1364"/>
      <c r="EI38" s="1352"/>
      <c r="EJ38" s="1356"/>
      <c r="EK38" s="1384"/>
      <c r="EL38" s="1357"/>
      <c r="EM38" s="1364"/>
      <c r="EN38" s="1352"/>
      <c r="EO38" s="1356"/>
      <c r="EP38" s="1384"/>
      <c r="EQ38" s="1357"/>
      <c r="ER38" s="1364"/>
      <c r="ES38" s="1352"/>
      <c r="ET38" s="1356"/>
      <c r="EU38" s="1384"/>
      <c r="EV38" s="1357"/>
      <c r="EW38" s="1364"/>
      <c r="EX38" s="1352"/>
      <c r="EY38" s="1356"/>
      <c r="EZ38" s="1384"/>
      <c r="FA38" s="1357"/>
      <c r="FB38" s="1364"/>
      <c r="FC38" s="1352"/>
      <c r="FD38" s="1385">
        <v>0</v>
      </c>
      <c r="FE38" s="1386">
        <v>0</v>
      </c>
      <c r="FF38" s="1387">
        <v>0</v>
      </c>
      <c r="FG38" s="1386">
        <v>0</v>
      </c>
      <c r="FH38" s="1387">
        <v>0</v>
      </c>
      <c r="FI38" s="1386">
        <v>0</v>
      </c>
      <c r="FJ38" s="1387">
        <v>0</v>
      </c>
      <c r="FK38" s="1386">
        <v>0</v>
      </c>
      <c r="FL38" s="1388" t="s">
        <v>1008</v>
      </c>
      <c r="FM38" s="1389" t="s">
        <v>1012</v>
      </c>
      <c r="FN38" s="1352"/>
      <c r="FO38" s="1390" t="s">
        <v>1010</v>
      </c>
      <c r="FP38" s="1391" t="s">
        <v>1012</v>
      </c>
      <c r="FQ38" s="1352"/>
      <c r="FR38" s="1390" t="s">
        <v>1010</v>
      </c>
      <c r="FS38" s="1391" t="s">
        <v>1012</v>
      </c>
      <c r="FT38" s="1352"/>
      <c r="FU38" s="1390" t="s">
        <v>1010</v>
      </c>
      <c r="FV38" s="1391" t="s">
        <v>1012</v>
      </c>
      <c r="FW38" s="1352"/>
      <c r="FX38" s="1390" t="s">
        <v>1010</v>
      </c>
      <c r="FY38" s="1391" t="s">
        <v>1012</v>
      </c>
      <c r="FZ38" s="1352"/>
      <c r="GA38" s="1390" t="s">
        <v>1010</v>
      </c>
      <c r="GB38" s="1391" t="s">
        <v>1012</v>
      </c>
      <c r="GC38" s="1352"/>
      <c r="GD38" s="1390" t="s">
        <v>1013</v>
      </c>
      <c r="GE38" s="1391" t="s">
        <v>1013</v>
      </c>
      <c r="GF38" s="1352"/>
      <c r="GG38" s="1390" t="s">
        <v>1010</v>
      </c>
      <c r="GH38" s="1391" t="s">
        <v>1012</v>
      </c>
      <c r="GI38" s="1352"/>
      <c r="GJ38" s="1390" t="s">
        <v>1010</v>
      </c>
      <c r="GK38" s="1391" t="s">
        <v>1012</v>
      </c>
      <c r="GL38" s="1352"/>
      <c r="GM38" s="1390" t="s">
        <v>1010</v>
      </c>
      <c r="GN38" s="1391" t="s">
        <v>1012</v>
      </c>
      <c r="GO38" s="1352"/>
      <c r="GP38" s="1390" t="s">
        <v>1010</v>
      </c>
      <c r="GQ38" s="1391" t="s">
        <v>1012</v>
      </c>
      <c r="GR38" s="1352"/>
      <c r="GS38" s="1390" t="s">
        <v>1010</v>
      </c>
      <c r="GT38" s="1391" t="s">
        <v>1012</v>
      </c>
      <c r="GU38" s="1352"/>
      <c r="GV38" s="1390" t="s">
        <v>1010</v>
      </c>
      <c r="GW38" s="1391" t="s">
        <v>1012</v>
      </c>
      <c r="GX38" s="1352"/>
      <c r="GY38" s="1388"/>
      <c r="GZ38" s="1389"/>
      <c r="HA38" s="1352"/>
      <c r="HB38" s="1390"/>
      <c r="HC38" s="1391"/>
      <c r="HD38" s="1352"/>
      <c r="HE38" s="1390"/>
      <c r="HF38" s="1391"/>
      <c r="HG38" s="1352"/>
      <c r="HH38" s="1390"/>
      <c r="HI38" s="1391"/>
      <c r="HJ38" s="1352"/>
      <c r="HK38" s="1390"/>
      <c r="HL38" s="1391"/>
      <c r="HM38" s="1352"/>
      <c r="HN38" s="1392">
        <v>14396</v>
      </c>
      <c r="HO38" s="1393">
        <v>76.047446030000003</v>
      </c>
      <c r="HP38" s="1394">
        <v>0.52825400131981104</v>
      </c>
      <c r="HQ38" s="1395">
        <v>2022</v>
      </c>
      <c r="HR38" s="1357" t="s">
        <v>333</v>
      </c>
      <c r="HS38" s="1357" t="s">
        <v>349</v>
      </c>
      <c r="HT38" s="1357" t="s">
        <v>4050</v>
      </c>
      <c r="HU38" s="1396">
        <v>26.547587000000007</v>
      </c>
      <c r="HV38" s="1397" t="s">
        <v>4568</v>
      </c>
      <c r="HW38" s="1398" t="s">
        <v>4568</v>
      </c>
      <c r="HX38" s="1398" t="s">
        <v>4568</v>
      </c>
      <c r="HY38" s="1398"/>
      <c r="HZ38" s="1398"/>
      <c r="IA38" s="1398"/>
      <c r="IB38" s="1398"/>
      <c r="IC38" s="1398" t="s">
        <v>4568</v>
      </c>
      <c r="ID38" s="1399"/>
      <c r="IE38" s="1400"/>
      <c r="IF38" s="227" t="str">
        <f>_xlfn.IFNA(VLOOKUP(報告書!$B38&amp;"-"&amp;報告書!IF$12,自主項目!$G$13:$G$500,1,FALSE),"")</f>
        <v>036-1</v>
      </c>
      <c r="IG38" s="227" t="str">
        <f>_xlfn.IFNA(VLOOKUP(報告書!$B38&amp;"-"&amp;報告書!IG$12,自主項目!$G$13:$G$500,1,FALSE),"")</f>
        <v>036-2</v>
      </c>
      <c r="IH38" s="227" t="str">
        <f>_xlfn.IFNA(VLOOKUP(報告書!$B38&amp;"-"&amp;報告書!IH$12,自主項目!$G$13:$G$500,1,FALSE),"")</f>
        <v>036-3</v>
      </c>
      <c r="II38" s="227" t="str">
        <f>_xlfn.IFNA(VLOOKUP(報告書!$B38&amp;"-"&amp;報告書!II$12,自主項目!$G$13:$G$500,1,FALSE),"")</f>
        <v/>
      </c>
      <c r="IJ38" s="227" t="str">
        <f>_xlfn.IFNA(VLOOKUP(報告書!$B38&amp;"-"&amp;報告書!IJ$12,自主項目!$G$13:$G$500,1,FALSE),"")</f>
        <v/>
      </c>
      <c r="IK38" s="227" t="str">
        <f>_xlfn.IFNA(VLOOKUP(報告書!$B38&amp;"-"&amp;報告書!IK$12,自主項目!$G$13:$G$500,1,FALSE),"")</f>
        <v/>
      </c>
      <c r="IL38" s="227" t="str">
        <f>_xlfn.IFNA(VLOOKUP(報告書!$B38&amp;"-"&amp;報告書!IL$12,自主項目!$G$13:$G$500,1,FALSE),"")</f>
        <v/>
      </c>
      <c r="IM38" s="227" t="str">
        <f>_xlfn.IFNA(VLOOKUP(報告書!$B38&amp;"-"&amp;報告書!IM$12,自主項目!$G$13:$G$500,1,FALSE),"")</f>
        <v/>
      </c>
      <c r="IN38" s="227" t="str">
        <f>_xlfn.IFNA(VLOOKUP(報告書!$B38&amp;"-"&amp;報告書!IN$12,自主項目!$G$13:$G$500,1,FALSE),"")</f>
        <v/>
      </c>
      <c r="IO38" s="227" t="str">
        <f>_xlfn.IFNA(VLOOKUP(報告書!$B38&amp;"-"&amp;報告書!IO$12,自主項目!$G$13:$G$500,1,FALSE),"")</f>
        <v/>
      </c>
      <c r="IP38" s="227" t="str">
        <f>_xlfn.IFNA(VLOOKUP(報告書!$B38&amp;"-"&amp;報告書!IP$12,自主項目!$G$13:$G$500,1,FALSE),"")</f>
        <v/>
      </c>
      <c r="IQ38" s="227" t="str">
        <f>_xlfn.IFNA(VLOOKUP(報告書!$B38&amp;"-"&amp;報告書!IQ$12,自主項目!$G$13:$G$500,1,FALSE),"")</f>
        <v/>
      </c>
      <c r="IR38" s="227" t="str">
        <f>_xlfn.IFNA(VLOOKUP(報告書!$B38&amp;"-"&amp;報告書!IR$12,自主項目!$G$13:$G$500,1,FALSE),"")</f>
        <v/>
      </c>
      <c r="IS38" s="227" t="str">
        <f>_xlfn.IFNA(VLOOKUP(報告書!$B38&amp;"-"&amp;報告書!IS$12,自主項目!$G$13:$G$500,1,FALSE),"")</f>
        <v/>
      </c>
      <c r="IT38" s="755"/>
      <c r="IU38" s="755"/>
      <c r="IV38" s="376">
        <v>21765</v>
      </c>
      <c r="IW38" s="377">
        <v>21627</v>
      </c>
      <c r="IX38" s="378" t="s">
        <v>179</v>
      </c>
      <c r="IY38" s="379">
        <v>7.96</v>
      </c>
      <c r="IZ38" s="379">
        <v>6.84</v>
      </c>
      <c r="JA38" s="380" t="s">
        <v>179</v>
      </c>
      <c r="JB38" s="381">
        <v>2.6533333333333333</v>
      </c>
      <c r="JC38" s="379">
        <v>2.2799999999999998</v>
      </c>
      <c r="JD38" s="379" t="s">
        <v>179</v>
      </c>
      <c r="JE38" s="382">
        <v>61</v>
      </c>
      <c r="JF38" s="383">
        <v>68</v>
      </c>
      <c r="JG38" s="384" t="s">
        <v>179</v>
      </c>
      <c r="JH38" s="376" t="s">
        <v>179</v>
      </c>
      <c r="JI38" s="377" t="s">
        <v>179</v>
      </c>
      <c r="JJ38" s="378" t="s">
        <v>179</v>
      </c>
      <c r="JK38" s="379" t="s">
        <v>179</v>
      </c>
      <c r="JL38" s="379" t="s">
        <v>179</v>
      </c>
      <c r="JM38" s="380" t="s">
        <v>179</v>
      </c>
      <c r="JN38" s="381" t="s">
        <v>179</v>
      </c>
      <c r="JO38" s="379" t="s">
        <v>179</v>
      </c>
      <c r="JP38" s="379" t="s">
        <v>179</v>
      </c>
      <c r="JQ38" s="382" t="s">
        <v>179</v>
      </c>
      <c r="JR38" s="383" t="s">
        <v>179</v>
      </c>
      <c r="JS38" s="384" t="s">
        <v>179</v>
      </c>
      <c r="JU38" s="634" t="s">
        <v>1201</v>
      </c>
      <c r="JV38" s="636" t="s">
        <v>1202</v>
      </c>
      <c r="JW38" s="635">
        <v>2019</v>
      </c>
      <c r="JX38" s="635" t="s">
        <v>1018</v>
      </c>
      <c r="JY38" s="386">
        <v>44851</v>
      </c>
      <c r="JZ38" s="387" t="s">
        <v>179</v>
      </c>
      <c r="KA38" s="422" t="s">
        <v>179</v>
      </c>
      <c r="KB38" s="637" t="s">
        <v>179</v>
      </c>
      <c r="KC38" s="638">
        <v>2.7728010687758373</v>
      </c>
      <c r="KD38" s="639" t="s">
        <v>1029</v>
      </c>
      <c r="KE38" s="640">
        <v>0.5</v>
      </c>
      <c r="KF38" s="641">
        <v>7.96</v>
      </c>
      <c r="KG38" s="642">
        <v>5.21</v>
      </c>
      <c r="KH38" s="639" t="s">
        <v>1029</v>
      </c>
      <c r="KI38" s="643">
        <v>0.5</v>
      </c>
      <c r="KJ38" s="641">
        <v>2.2799999999999998</v>
      </c>
      <c r="KK38" s="642">
        <v>6.1366666666666667</v>
      </c>
      <c r="KL38" s="639" t="s">
        <v>179</v>
      </c>
      <c r="KM38" s="643" t="s">
        <v>179</v>
      </c>
      <c r="KN38" s="644" t="s">
        <v>179</v>
      </c>
      <c r="KO38" s="645" t="s">
        <v>179</v>
      </c>
      <c r="KP38" s="646" t="s">
        <v>179</v>
      </c>
      <c r="KQ38" s="646" t="s">
        <v>179</v>
      </c>
      <c r="KR38" s="646" t="s">
        <v>179</v>
      </c>
      <c r="KS38" s="647" t="s">
        <v>179</v>
      </c>
      <c r="KT38" s="646" t="s">
        <v>179</v>
      </c>
      <c r="KU38" s="646" t="s">
        <v>179</v>
      </c>
      <c r="KV38" s="648" t="s">
        <v>179</v>
      </c>
      <c r="KW38" s="639" t="s">
        <v>179</v>
      </c>
      <c r="KX38" s="643" t="s">
        <v>179</v>
      </c>
      <c r="KY38" s="644" t="s">
        <v>179</v>
      </c>
      <c r="KZ38" s="434" t="s">
        <v>1151</v>
      </c>
      <c r="LA38" s="434" t="s">
        <v>1015</v>
      </c>
      <c r="LB38" s="435" t="s">
        <v>1029</v>
      </c>
      <c r="LC38" s="436">
        <v>26</v>
      </c>
      <c r="LD38" s="437">
        <v>0</v>
      </c>
      <c r="LE38" s="438">
        <v>26</v>
      </c>
      <c r="LF38" s="439" t="s">
        <v>1015</v>
      </c>
      <c r="LG38" s="440">
        <v>23</v>
      </c>
      <c r="LH38" s="437">
        <v>0</v>
      </c>
      <c r="LI38" s="438">
        <v>26</v>
      </c>
      <c r="LJ38" s="649"/>
      <c r="LK38" s="650"/>
    </row>
    <row r="39" spans="2:323" ht="15" customHeight="1" x14ac:dyDescent="0.15">
      <c r="B39" s="1349" t="s">
        <v>1225</v>
      </c>
      <c r="C39" s="1350" t="s">
        <v>1226</v>
      </c>
      <c r="D39" s="1351">
        <v>2022</v>
      </c>
      <c r="E39" s="1352" t="s">
        <v>1018</v>
      </c>
      <c r="F39" s="1353">
        <v>1018038</v>
      </c>
      <c r="G39" s="1354" t="s">
        <v>1226</v>
      </c>
      <c r="H39" s="1355">
        <v>45138</v>
      </c>
      <c r="I39" s="1356" t="s">
        <v>1227</v>
      </c>
      <c r="J39" s="1357" t="s">
        <v>1226</v>
      </c>
      <c r="K39" s="1358" t="s">
        <v>1228</v>
      </c>
      <c r="L39" s="1350" t="s">
        <v>1226</v>
      </c>
      <c r="M39" s="1357" t="s">
        <v>1229</v>
      </c>
      <c r="N39" s="1358" t="s">
        <v>1230</v>
      </c>
      <c r="O39" s="1356" t="s">
        <v>12</v>
      </c>
      <c r="P39" s="1358" t="s">
        <v>22</v>
      </c>
      <c r="Q39" s="1359" t="s">
        <v>1018</v>
      </c>
      <c r="R39" s="1360"/>
      <c r="S39" s="1360"/>
      <c r="T39" s="1361"/>
      <c r="U39" s="1362"/>
      <c r="V39" s="1363">
        <v>7005.1386000000002</v>
      </c>
      <c r="W39" s="1364">
        <v>1</v>
      </c>
      <c r="X39" s="1364">
        <v>1</v>
      </c>
      <c r="Y39" s="1365"/>
      <c r="Z39" s="1351">
        <v>2022</v>
      </c>
      <c r="AA39" s="1352">
        <v>2024</v>
      </c>
      <c r="AB39" s="1366">
        <v>2022</v>
      </c>
      <c r="AC39" s="1367"/>
      <c r="AD39" s="1358"/>
      <c r="AE39" s="1368" t="s">
        <v>4568</v>
      </c>
      <c r="AF39" s="1357" t="s">
        <v>1231</v>
      </c>
      <c r="AG39" s="1357" t="s">
        <v>1232</v>
      </c>
      <c r="AH39" s="1358" t="s">
        <v>1233</v>
      </c>
      <c r="AI39" s="1368"/>
      <c r="AJ39" s="1358"/>
      <c r="AK39" s="1369">
        <v>2021</v>
      </c>
      <c r="AL39" s="1364">
        <v>12614</v>
      </c>
      <c r="AM39" s="1364">
        <v>12450</v>
      </c>
      <c r="AN39" s="1370">
        <v>0.9</v>
      </c>
      <c r="AO39" s="1371" t="s">
        <v>1004</v>
      </c>
      <c r="AP39" s="1372">
        <v>2024</v>
      </c>
      <c r="AQ39" s="1365">
        <v>12235</v>
      </c>
      <c r="AR39" s="1373">
        <v>3</v>
      </c>
      <c r="AS39" s="1365">
        <v>12076</v>
      </c>
      <c r="AT39" s="1373">
        <v>3</v>
      </c>
      <c r="AU39" s="1374">
        <v>0.873</v>
      </c>
      <c r="AV39" s="1371" t="s">
        <v>1004</v>
      </c>
      <c r="AW39" s="1375">
        <v>3</v>
      </c>
      <c r="AX39" s="1372">
        <v>2022</v>
      </c>
      <c r="AY39" s="1365">
        <v>13161</v>
      </c>
      <c r="AZ39" s="1373">
        <v>-4.34</v>
      </c>
      <c r="BA39" s="1365">
        <v>13144</v>
      </c>
      <c r="BB39" s="1373">
        <v>-5.58</v>
      </c>
      <c r="BC39" s="1374">
        <v>0.90546955624355008</v>
      </c>
      <c r="BD39" s="1371" t="s">
        <v>1004</v>
      </c>
      <c r="BE39" s="1375">
        <v>-0.61</v>
      </c>
      <c r="BF39" s="1372">
        <v>2023</v>
      </c>
      <c r="BG39" s="1365"/>
      <c r="BH39" s="1373"/>
      <c r="BI39" s="1365"/>
      <c r="BJ39" s="1373"/>
      <c r="BK39" s="1374"/>
      <c r="BL39" s="1371"/>
      <c r="BM39" s="1375"/>
      <c r="BN39" s="1372">
        <v>2024</v>
      </c>
      <c r="BO39" s="1365"/>
      <c r="BP39" s="1373"/>
      <c r="BQ39" s="1365"/>
      <c r="BR39" s="1373"/>
      <c r="BS39" s="1374"/>
      <c r="BT39" s="1371"/>
      <c r="BU39" s="1375"/>
      <c r="BV39" s="1376" t="s">
        <v>1005</v>
      </c>
      <c r="BW39" s="1377" t="s">
        <v>1072</v>
      </c>
      <c r="BX39" s="1378" t="s">
        <v>1007</v>
      </c>
      <c r="BY39" s="1379" t="s">
        <v>4430</v>
      </c>
      <c r="BZ39" s="1380"/>
      <c r="CA39" s="1364"/>
      <c r="CB39" s="1364"/>
      <c r="CC39" s="1370"/>
      <c r="CD39" s="1371"/>
      <c r="CE39" s="1372"/>
      <c r="CF39" s="1365"/>
      <c r="CG39" s="1373"/>
      <c r="CH39" s="1365"/>
      <c r="CI39" s="1373"/>
      <c r="CJ39" s="1374"/>
      <c r="CK39" s="1371"/>
      <c r="CL39" s="1375"/>
      <c r="CM39" s="1372"/>
      <c r="CN39" s="1365"/>
      <c r="CO39" s="1373"/>
      <c r="CP39" s="1365"/>
      <c r="CQ39" s="1373"/>
      <c r="CR39" s="1374"/>
      <c r="CS39" s="1371"/>
      <c r="CT39" s="1375"/>
      <c r="CU39" s="1372"/>
      <c r="CV39" s="1365"/>
      <c r="CW39" s="1373"/>
      <c r="CX39" s="1365"/>
      <c r="CY39" s="1373"/>
      <c r="CZ39" s="1374"/>
      <c r="DA39" s="1371"/>
      <c r="DB39" s="1375"/>
      <c r="DC39" s="1372"/>
      <c r="DD39" s="1365"/>
      <c r="DE39" s="1373"/>
      <c r="DF39" s="1365"/>
      <c r="DG39" s="1373"/>
      <c r="DH39" s="1374"/>
      <c r="DI39" s="1371"/>
      <c r="DJ39" s="1375"/>
      <c r="DK39" s="1376"/>
      <c r="DL39" s="1377"/>
      <c r="DM39" s="1378"/>
      <c r="DN39" s="1379"/>
      <c r="DO39" s="1356"/>
      <c r="DP39" s="1381"/>
      <c r="DQ39" s="1358"/>
      <c r="DR39" s="1356"/>
      <c r="DS39" s="1381"/>
      <c r="DT39" s="1358"/>
      <c r="DU39" s="1356"/>
      <c r="DV39" s="1381"/>
      <c r="DW39" s="1358"/>
      <c r="DX39" s="1356"/>
      <c r="DY39" s="1381"/>
      <c r="DZ39" s="1358"/>
      <c r="EA39" s="1356"/>
      <c r="EB39" s="1381"/>
      <c r="EC39" s="1358"/>
      <c r="ED39" s="1382"/>
      <c r="EE39" s="1383"/>
      <c r="EF39" s="1384"/>
      <c r="EG39" s="1357"/>
      <c r="EH39" s="1364"/>
      <c r="EI39" s="1352"/>
      <c r="EJ39" s="1356"/>
      <c r="EK39" s="1384"/>
      <c r="EL39" s="1357"/>
      <c r="EM39" s="1364"/>
      <c r="EN39" s="1352"/>
      <c r="EO39" s="1356"/>
      <c r="EP39" s="1384"/>
      <c r="EQ39" s="1357"/>
      <c r="ER39" s="1364"/>
      <c r="ES39" s="1352"/>
      <c r="ET39" s="1356"/>
      <c r="EU39" s="1384"/>
      <c r="EV39" s="1357"/>
      <c r="EW39" s="1364"/>
      <c r="EX39" s="1352"/>
      <c r="EY39" s="1356"/>
      <c r="EZ39" s="1384"/>
      <c r="FA39" s="1357"/>
      <c r="FB39" s="1364"/>
      <c r="FC39" s="1352"/>
      <c r="FD39" s="1385">
        <v>0</v>
      </c>
      <c r="FE39" s="1386">
        <v>0</v>
      </c>
      <c r="FF39" s="1387">
        <v>0</v>
      </c>
      <c r="FG39" s="1386">
        <v>0</v>
      </c>
      <c r="FH39" s="1387">
        <v>0</v>
      </c>
      <c r="FI39" s="1386">
        <v>0</v>
      </c>
      <c r="FJ39" s="1387">
        <v>0</v>
      </c>
      <c r="FK39" s="1386">
        <v>0</v>
      </c>
      <c r="FL39" s="1388" t="s">
        <v>1008</v>
      </c>
      <c r="FM39" s="1389" t="s">
        <v>1012</v>
      </c>
      <c r="FN39" s="1352"/>
      <c r="FO39" s="1390" t="s">
        <v>1010</v>
      </c>
      <c r="FP39" s="1391" t="s">
        <v>1012</v>
      </c>
      <c r="FQ39" s="1352"/>
      <c r="FR39" s="1390" t="s">
        <v>1010</v>
      </c>
      <c r="FS39" s="1391" t="s">
        <v>1012</v>
      </c>
      <c r="FT39" s="1352"/>
      <c r="FU39" s="1390" t="s">
        <v>1010</v>
      </c>
      <c r="FV39" s="1391" t="s">
        <v>1012</v>
      </c>
      <c r="FW39" s="1352"/>
      <c r="FX39" s="1390" t="s">
        <v>1010</v>
      </c>
      <c r="FY39" s="1391" t="s">
        <v>1012</v>
      </c>
      <c r="FZ39" s="1352"/>
      <c r="GA39" s="1390" t="s">
        <v>1010</v>
      </c>
      <c r="GB39" s="1391" t="s">
        <v>1012</v>
      </c>
      <c r="GC39" s="1352"/>
      <c r="GD39" s="1390" t="s">
        <v>1010</v>
      </c>
      <c r="GE39" s="1391" t="s">
        <v>1012</v>
      </c>
      <c r="GF39" s="1352"/>
      <c r="GG39" s="1390" t="s">
        <v>1010</v>
      </c>
      <c r="GH39" s="1391" t="s">
        <v>1012</v>
      </c>
      <c r="GI39" s="1352"/>
      <c r="GJ39" s="1390" t="s">
        <v>1010</v>
      </c>
      <c r="GK39" s="1391" t="s">
        <v>1012</v>
      </c>
      <c r="GL39" s="1352"/>
      <c r="GM39" s="1390" t="s">
        <v>1010</v>
      </c>
      <c r="GN39" s="1391" t="s">
        <v>1012</v>
      </c>
      <c r="GO39" s="1352"/>
      <c r="GP39" s="1390" t="s">
        <v>1010</v>
      </c>
      <c r="GQ39" s="1391" t="s">
        <v>1012</v>
      </c>
      <c r="GR39" s="1352"/>
      <c r="GS39" s="1390" t="s">
        <v>1010</v>
      </c>
      <c r="GT39" s="1391" t="s">
        <v>1012</v>
      </c>
      <c r="GU39" s="1352"/>
      <c r="GV39" s="1390" t="s">
        <v>1010</v>
      </c>
      <c r="GW39" s="1391" t="s">
        <v>1012</v>
      </c>
      <c r="GX39" s="1352"/>
      <c r="GY39" s="1388"/>
      <c r="GZ39" s="1389"/>
      <c r="HA39" s="1352"/>
      <c r="HB39" s="1390"/>
      <c r="HC39" s="1391"/>
      <c r="HD39" s="1352"/>
      <c r="HE39" s="1390"/>
      <c r="HF39" s="1391"/>
      <c r="HG39" s="1352"/>
      <c r="HH39" s="1390"/>
      <c r="HI39" s="1391"/>
      <c r="HJ39" s="1352"/>
      <c r="HK39" s="1390"/>
      <c r="HL39" s="1391"/>
      <c r="HM39" s="1352"/>
      <c r="HN39" s="1392"/>
      <c r="HO39" s="1393"/>
      <c r="HP39" s="1394"/>
      <c r="HQ39" s="1395"/>
      <c r="HR39" s="1357"/>
      <c r="HS39" s="1357"/>
      <c r="HT39" s="1357"/>
      <c r="HU39" s="1396"/>
      <c r="HV39" s="1397"/>
      <c r="HW39" s="1398"/>
      <c r="HX39" s="1398"/>
      <c r="HY39" s="1398" t="s">
        <v>4568</v>
      </c>
      <c r="HZ39" s="1398"/>
      <c r="IA39" s="1398"/>
      <c r="IB39" s="1398"/>
      <c r="IC39" s="1398"/>
      <c r="ID39" s="1399"/>
      <c r="IE39" s="1400"/>
      <c r="IF39" s="227" t="str">
        <f>_xlfn.IFNA(VLOOKUP(報告書!$B39&amp;"-"&amp;報告書!IF$12,自主項目!$G$13:$G$500,1,FALSE),"")</f>
        <v/>
      </c>
      <c r="IG39" s="227" t="str">
        <f>_xlfn.IFNA(VLOOKUP(報告書!$B39&amp;"-"&amp;報告書!IG$12,自主項目!$G$13:$G$500,1,FALSE),"")</f>
        <v/>
      </c>
      <c r="IH39" s="227" t="str">
        <f>_xlfn.IFNA(VLOOKUP(報告書!$B39&amp;"-"&amp;報告書!IH$12,自主項目!$G$13:$G$500,1,FALSE),"")</f>
        <v/>
      </c>
      <c r="II39" s="227" t="str">
        <f>_xlfn.IFNA(VLOOKUP(報告書!$B39&amp;"-"&amp;報告書!II$12,自主項目!$G$13:$G$500,1,FALSE),"")</f>
        <v/>
      </c>
      <c r="IJ39" s="227" t="str">
        <f>_xlfn.IFNA(VLOOKUP(報告書!$B39&amp;"-"&amp;報告書!IJ$12,自主項目!$G$13:$G$500,1,FALSE),"")</f>
        <v/>
      </c>
      <c r="IK39" s="227" t="str">
        <f>_xlfn.IFNA(VLOOKUP(報告書!$B39&amp;"-"&amp;報告書!IK$12,自主項目!$G$13:$G$500,1,FALSE),"")</f>
        <v/>
      </c>
      <c r="IL39" s="227" t="str">
        <f>_xlfn.IFNA(VLOOKUP(報告書!$B39&amp;"-"&amp;報告書!IL$12,自主項目!$G$13:$G$500,1,FALSE),"")</f>
        <v/>
      </c>
      <c r="IM39" s="227" t="str">
        <f>_xlfn.IFNA(VLOOKUP(報告書!$B39&amp;"-"&amp;報告書!IM$12,自主項目!$G$13:$G$500,1,FALSE),"")</f>
        <v/>
      </c>
      <c r="IN39" s="227" t="str">
        <f>_xlfn.IFNA(VLOOKUP(報告書!$B39&amp;"-"&amp;報告書!IN$12,自主項目!$G$13:$G$500,1,FALSE),"")</f>
        <v/>
      </c>
      <c r="IO39" s="227" t="str">
        <f>_xlfn.IFNA(VLOOKUP(報告書!$B39&amp;"-"&amp;報告書!IO$12,自主項目!$G$13:$G$500,1,FALSE),"")</f>
        <v/>
      </c>
      <c r="IP39" s="227" t="str">
        <f>_xlfn.IFNA(VLOOKUP(報告書!$B39&amp;"-"&amp;報告書!IP$12,自主項目!$G$13:$G$500,1,FALSE),"")</f>
        <v/>
      </c>
      <c r="IQ39" s="227" t="str">
        <f>_xlfn.IFNA(VLOOKUP(報告書!$B39&amp;"-"&amp;報告書!IQ$12,自主項目!$G$13:$G$500,1,FALSE),"")</f>
        <v/>
      </c>
      <c r="IR39" s="227" t="str">
        <f>_xlfn.IFNA(VLOOKUP(報告書!$B39&amp;"-"&amp;報告書!IR$12,自主項目!$G$13:$G$500,1,FALSE),"")</f>
        <v/>
      </c>
      <c r="IS39" s="227" t="str">
        <f>_xlfn.IFNA(VLOOKUP(報告書!$B39&amp;"-"&amp;報告書!IS$12,自主項目!$G$13:$G$500,1,FALSE),"")</f>
        <v/>
      </c>
      <c r="IT39" s="755"/>
      <c r="IU39" s="755"/>
      <c r="IV39" s="376">
        <v>14591</v>
      </c>
      <c r="IW39" s="377">
        <v>14393</v>
      </c>
      <c r="IX39" s="378">
        <v>53.9</v>
      </c>
      <c r="IY39" s="379">
        <v>10.69</v>
      </c>
      <c r="IZ39" s="379">
        <v>12.35</v>
      </c>
      <c r="JA39" s="380">
        <v>4.38</v>
      </c>
      <c r="JB39" s="381">
        <v>3.563333333333333</v>
      </c>
      <c r="JC39" s="379">
        <v>4.1166666666666663</v>
      </c>
      <c r="JD39" s="379">
        <v>1.46</v>
      </c>
      <c r="JE39" s="382">
        <v>53</v>
      </c>
      <c r="JF39" s="383">
        <v>51</v>
      </c>
      <c r="JG39" s="384">
        <v>63</v>
      </c>
      <c r="JH39" s="376" t="s">
        <v>179</v>
      </c>
      <c r="JI39" s="377" t="s">
        <v>179</v>
      </c>
      <c r="JJ39" s="378" t="s">
        <v>179</v>
      </c>
      <c r="JK39" s="379" t="s">
        <v>179</v>
      </c>
      <c r="JL39" s="379" t="s">
        <v>179</v>
      </c>
      <c r="JM39" s="380" t="s">
        <v>179</v>
      </c>
      <c r="JN39" s="381" t="s">
        <v>179</v>
      </c>
      <c r="JO39" s="379" t="s">
        <v>179</v>
      </c>
      <c r="JP39" s="379" t="s">
        <v>179</v>
      </c>
      <c r="JQ39" s="382" t="s">
        <v>179</v>
      </c>
      <c r="JR39" s="383" t="s">
        <v>179</v>
      </c>
      <c r="JS39" s="384" t="s">
        <v>179</v>
      </c>
      <c r="JU39" s="634" t="s">
        <v>1210</v>
      </c>
      <c r="JV39" s="636" t="s">
        <v>1211</v>
      </c>
      <c r="JW39" s="635">
        <v>2019</v>
      </c>
      <c r="JX39" s="635" t="s">
        <v>1018</v>
      </c>
      <c r="JY39" s="386">
        <v>44851</v>
      </c>
      <c r="JZ39" s="387" t="s">
        <v>179</v>
      </c>
      <c r="KA39" s="422" t="s">
        <v>179</v>
      </c>
      <c r="KB39" s="637" t="s">
        <v>179</v>
      </c>
      <c r="KC39" s="638">
        <v>4.1000641547771188</v>
      </c>
      <c r="KD39" s="639" t="s">
        <v>1029</v>
      </c>
      <c r="KE39" s="640">
        <v>1</v>
      </c>
      <c r="KF39" s="641">
        <v>10.69</v>
      </c>
      <c r="KG39" s="642">
        <v>5.8166666666666664</v>
      </c>
      <c r="KH39" s="639" t="s">
        <v>1029</v>
      </c>
      <c r="KI39" s="643">
        <v>1</v>
      </c>
      <c r="KJ39" s="641">
        <v>4.1166666666666663</v>
      </c>
      <c r="KK39" s="642">
        <v>9.0366666666666671</v>
      </c>
      <c r="KL39" s="639" t="s">
        <v>1029</v>
      </c>
      <c r="KM39" s="643">
        <v>1.01</v>
      </c>
      <c r="KN39" s="644">
        <v>4.38</v>
      </c>
      <c r="KO39" s="645" t="s">
        <v>179</v>
      </c>
      <c r="KP39" s="646" t="s">
        <v>179</v>
      </c>
      <c r="KQ39" s="646" t="s">
        <v>179</v>
      </c>
      <c r="KR39" s="646" t="s">
        <v>179</v>
      </c>
      <c r="KS39" s="647" t="s">
        <v>179</v>
      </c>
      <c r="KT39" s="646" t="s">
        <v>179</v>
      </c>
      <c r="KU39" s="646" t="s">
        <v>179</v>
      </c>
      <c r="KV39" s="648" t="s">
        <v>179</v>
      </c>
      <c r="KW39" s="639" t="s">
        <v>179</v>
      </c>
      <c r="KX39" s="643" t="s">
        <v>179</v>
      </c>
      <c r="KY39" s="644" t="s">
        <v>179</v>
      </c>
      <c r="KZ39" s="434" t="s">
        <v>1015</v>
      </c>
      <c r="LA39" s="434" t="s">
        <v>1015</v>
      </c>
      <c r="LB39" s="435" t="s">
        <v>1029</v>
      </c>
      <c r="LC39" s="436">
        <v>22</v>
      </c>
      <c r="LD39" s="437">
        <v>0</v>
      </c>
      <c r="LE39" s="438">
        <v>22</v>
      </c>
      <c r="LF39" s="439" t="s">
        <v>1015</v>
      </c>
      <c r="LG39" s="440">
        <v>19</v>
      </c>
      <c r="LH39" s="437">
        <v>0</v>
      </c>
      <c r="LI39" s="438">
        <v>22</v>
      </c>
      <c r="LJ39" s="649"/>
      <c r="LK39" s="650"/>
    </row>
    <row r="40" spans="2:323" ht="15" customHeight="1" x14ac:dyDescent="0.15">
      <c r="B40" s="1349" t="s">
        <v>1234</v>
      </c>
      <c r="C40" s="1350" t="s">
        <v>1235</v>
      </c>
      <c r="D40" s="1351">
        <v>2022</v>
      </c>
      <c r="E40" s="1352" t="s">
        <v>1018</v>
      </c>
      <c r="F40" s="1353">
        <v>1062039</v>
      </c>
      <c r="G40" s="1354" t="s">
        <v>1235</v>
      </c>
      <c r="H40" s="1355">
        <v>45121</v>
      </c>
      <c r="I40" s="1356" t="s">
        <v>1236</v>
      </c>
      <c r="J40" s="1357" t="s">
        <v>1235</v>
      </c>
      <c r="K40" s="1358" t="s">
        <v>1237</v>
      </c>
      <c r="L40" s="1350" t="s">
        <v>1235</v>
      </c>
      <c r="M40" s="1357" t="s">
        <v>1238</v>
      </c>
      <c r="N40" s="1358" t="s">
        <v>1236</v>
      </c>
      <c r="O40" s="1356" t="s">
        <v>70</v>
      </c>
      <c r="P40" s="1358" t="s">
        <v>71</v>
      </c>
      <c r="Q40" s="1359" t="s">
        <v>1018</v>
      </c>
      <c r="R40" s="1360"/>
      <c r="S40" s="1360"/>
      <c r="T40" s="1361"/>
      <c r="U40" s="1362"/>
      <c r="V40" s="1363">
        <v>1561.7514000000001</v>
      </c>
      <c r="W40" s="1364">
        <v>60</v>
      </c>
      <c r="X40" s="1364">
        <v>0</v>
      </c>
      <c r="Y40" s="1365"/>
      <c r="Z40" s="1351">
        <v>2022</v>
      </c>
      <c r="AA40" s="1352">
        <v>2024</v>
      </c>
      <c r="AB40" s="1366">
        <v>2022</v>
      </c>
      <c r="AC40" s="1367" t="s">
        <v>4568</v>
      </c>
      <c r="AD40" s="1358" t="s">
        <v>1239</v>
      </c>
      <c r="AE40" s="1368"/>
      <c r="AF40" s="1357"/>
      <c r="AG40" s="1357"/>
      <c r="AH40" s="1358"/>
      <c r="AI40" s="1368"/>
      <c r="AJ40" s="1358"/>
      <c r="AK40" s="1369">
        <v>2021</v>
      </c>
      <c r="AL40" s="1364">
        <v>2833</v>
      </c>
      <c r="AM40" s="1364">
        <v>2821</v>
      </c>
      <c r="AN40" s="1370">
        <v>68.510000000000005</v>
      </c>
      <c r="AO40" s="1371" t="s">
        <v>1071</v>
      </c>
      <c r="AP40" s="1372">
        <v>2024</v>
      </c>
      <c r="AQ40" s="1365">
        <v>2748</v>
      </c>
      <c r="AR40" s="1373">
        <v>3</v>
      </c>
      <c r="AS40" s="1365">
        <v>2736</v>
      </c>
      <c r="AT40" s="1373">
        <v>3.01</v>
      </c>
      <c r="AU40" s="1374">
        <v>66.45</v>
      </c>
      <c r="AV40" s="1371" t="s">
        <v>1071</v>
      </c>
      <c r="AW40" s="1375">
        <v>3</v>
      </c>
      <c r="AX40" s="1372">
        <v>2022</v>
      </c>
      <c r="AY40" s="1365">
        <v>2835</v>
      </c>
      <c r="AZ40" s="1373">
        <v>-0.08</v>
      </c>
      <c r="BA40" s="1365">
        <v>2654</v>
      </c>
      <c r="BB40" s="1373">
        <v>5.91</v>
      </c>
      <c r="BC40" s="1374">
        <v>69.848582358141158</v>
      </c>
      <c r="BD40" s="1371" t="s">
        <v>1071</v>
      </c>
      <c r="BE40" s="1375">
        <v>-1.96</v>
      </c>
      <c r="BF40" s="1372">
        <v>2023</v>
      </c>
      <c r="BG40" s="1365"/>
      <c r="BH40" s="1373"/>
      <c r="BI40" s="1365"/>
      <c r="BJ40" s="1373"/>
      <c r="BK40" s="1374"/>
      <c r="BL40" s="1371"/>
      <c r="BM40" s="1375"/>
      <c r="BN40" s="1372">
        <v>2024</v>
      </c>
      <c r="BO40" s="1365"/>
      <c r="BP40" s="1373"/>
      <c r="BQ40" s="1365"/>
      <c r="BR40" s="1373"/>
      <c r="BS40" s="1374"/>
      <c r="BT40" s="1371"/>
      <c r="BU40" s="1375"/>
      <c r="BV40" s="1376" t="s">
        <v>1062</v>
      </c>
      <c r="BW40" s="1377" t="s">
        <v>1072</v>
      </c>
      <c r="BX40" s="1378" t="s">
        <v>1024</v>
      </c>
      <c r="BY40" s="1379" t="s">
        <v>4431</v>
      </c>
      <c r="BZ40" s="1380"/>
      <c r="CA40" s="1364"/>
      <c r="CB40" s="1364"/>
      <c r="CC40" s="1370"/>
      <c r="CD40" s="1371"/>
      <c r="CE40" s="1372"/>
      <c r="CF40" s="1365"/>
      <c r="CG40" s="1373"/>
      <c r="CH40" s="1365"/>
      <c r="CI40" s="1373"/>
      <c r="CJ40" s="1374"/>
      <c r="CK40" s="1371"/>
      <c r="CL40" s="1375"/>
      <c r="CM40" s="1372"/>
      <c r="CN40" s="1365"/>
      <c r="CO40" s="1373"/>
      <c r="CP40" s="1365"/>
      <c r="CQ40" s="1373"/>
      <c r="CR40" s="1374"/>
      <c r="CS40" s="1371"/>
      <c r="CT40" s="1375"/>
      <c r="CU40" s="1372"/>
      <c r="CV40" s="1365"/>
      <c r="CW40" s="1373"/>
      <c r="CX40" s="1365"/>
      <c r="CY40" s="1373"/>
      <c r="CZ40" s="1374"/>
      <c r="DA40" s="1371"/>
      <c r="DB40" s="1375"/>
      <c r="DC40" s="1372"/>
      <c r="DD40" s="1365"/>
      <c r="DE40" s="1373"/>
      <c r="DF40" s="1365"/>
      <c r="DG40" s="1373"/>
      <c r="DH40" s="1374"/>
      <c r="DI40" s="1371"/>
      <c r="DJ40" s="1375"/>
      <c r="DK40" s="1376"/>
      <c r="DL40" s="1377"/>
      <c r="DM40" s="1378"/>
      <c r="DN40" s="1379"/>
      <c r="DO40" s="1356"/>
      <c r="DP40" s="1381"/>
      <c r="DQ40" s="1358"/>
      <c r="DR40" s="1356"/>
      <c r="DS40" s="1381"/>
      <c r="DT40" s="1358"/>
      <c r="DU40" s="1356"/>
      <c r="DV40" s="1381"/>
      <c r="DW40" s="1358"/>
      <c r="DX40" s="1356"/>
      <c r="DY40" s="1381"/>
      <c r="DZ40" s="1358"/>
      <c r="EA40" s="1356"/>
      <c r="EB40" s="1381"/>
      <c r="EC40" s="1358"/>
      <c r="ED40" s="1382"/>
      <c r="EE40" s="1383" t="s">
        <v>1160</v>
      </c>
      <c r="EF40" s="1384">
        <v>2010</v>
      </c>
      <c r="EG40" s="1357" t="s">
        <v>4432</v>
      </c>
      <c r="EH40" s="1364">
        <v>3564</v>
      </c>
      <c r="EI40" s="1352" t="s">
        <v>1162</v>
      </c>
      <c r="EJ40" s="1356"/>
      <c r="EK40" s="1384"/>
      <c r="EL40" s="1357"/>
      <c r="EM40" s="1364"/>
      <c r="EN40" s="1352"/>
      <c r="EO40" s="1356"/>
      <c r="EP40" s="1384"/>
      <c r="EQ40" s="1357"/>
      <c r="ER40" s="1364"/>
      <c r="ES40" s="1352"/>
      <c r="ET40" s="1356"/>
      <c r="EU40" s="1384"/>
      <c r="EV40" s="1357"/>
      <c r="EW40" s="1364"/>
      <c r="EX40" s="1352"/>
      <c r="EY40" s="1356"/>
      <c r="EZ40" s="1384"/>
      <c r="FA40" s="1357"/>
      <c r="FB40" s="1364"/>
      <c r="FC40" s="1352"/>
      <c r="FD40" s="1385">
        <v>0</v>
      </c>
      <c r="FE40" s="1386">
        <v>0</v>
      </c>
      <c r="FF40" s="1387">
        <v>0</v>
      </c>
      <c r="FG40" s="1386">
        <v>0</v>
      </c>
      <c r="FH40" s="1387">
        <v>0</v>
      </c>
      <c r="FI40" s="1386">
        <v>0</v>
      </c>
      <c r="FJ40" s="1387">
        <v>0</v>
      </c>
      <c r="FK40" s="1386">
        <v>0</v>
      </c>
      <c r="FL40" s="1388" t="s">
        <v>1008</v>
      </c>
      <c r="FM40" s="1389" t="s">
        <v>1012</v>
      </c>
      <c r="FN40" s="1352"/>
      <c r="FO40" s="1390" t="s">
        <v>1010</v>
      </c>
      <c r="FP40" s="1391" t="s">
        <v>1012</v>
      </c>
      <c r="FQ40" s="1352"/>
      <c r="FR40" s="1390" t="s">
        <v>1010</v>
      </c>
      <c r="FS40" s="1391" t="s">
        <v>1012</v>
      </c>
      <c r="FT40" s="1352"/>
      <c r="FU40" s="1390" t="s">
        <v>1025</v>
      </c>
      <c r="FV40" s="1391" t="s">
        <v>1011</v>
      </c>
      <c r="FW40" s="1352"/>
      <c r="FX40" s="1390" t="s">
        <v>1010</v>
      </c>
      <c r="FY40" s="1391" t="s">
        <v>1012</v>
      </c>
      <c r="FZ40" s="1352"/>
      <c r="GA40" s="1390" t="s">
        <v>1010</v>
      </c>
      <c r="GB40" s="1391" t="s">
        <v>1012</v>
      </c>
      <c r="GC40" s="1352"/>
      <c r="GD40" s="1390" t="s">
        <v>1013</v>
      </c>
      <c r="GE40" s="1391" t="s">
        <v>1013</v>
      </c>
      <c r="GF40" s="1352"/>
      <c r="GG40" s="1390" t="s">
        <v>1025</v>
      </c>
      <c r="GH40" s="1391" t="s">
        <v>1011</v>
      </c>
      <c r="GI40" s="1352"/>
      <c r="GJ40" s="1390" t="s">
        <v>1010</v>
      </c>
      <c r="GK40" s="1391" t="s">
        <v>1012</v>
      </c>
      <c r="GL40" s="1352"/>
      <c r="GM40" s="1390" t="s">
        <v>1013</v>
      </c>
      <c r="GN40" s="1391" t="s">
        <v>1013</v>
      </c>
      <c r="GO40" s="1352"/>
      <c r="GP40" s="1390" t="s">
        <v>1013</v>
      </c>
      <c r="GQ40" s="1391" t="s">
        <v>1013</v>
      </c>
      <c r="GR40" s="1352"/>
      <c r="GS40" s="1390" t="s">
        <v>1013</v>
      </c>
      <c r="GT40" s="1391" t="s">
        <v>1013</v>
      </c>
      <c r="GU40" s="1352"/>
      <c r="GV40" s="1390" t="s">
        <v>1013</v>
      </c>
      <c r="GW40" s="1391" t="s">
        <v>1013</v>
      </c>
      <c r="GX40" s="1352"/>
      <c r="GY40" s="1388"/>
      <c r="GZ40" s="1389"/>
      <c r="HA40" s="1352"/>
      <c r="HB40" s="1390"/>
      <c r="HC40" s="1391"/>
      <c r="HD40" s="1352"/>
      <c r="HE40" s="1390"/>
      <c r="HF40" s="1391"/>
      <c r="HG40" s="1352"/>
      <c r="HH40" s="1390"/>
      <c r="HI40" s="1391"/>
      <c r="HJ40" s="1352"/>
      <c r="HK40" s="1390"/>
      <c r="HL40" s="1391"/>
      <c r="HM40" s="1352"/>
      <c r="HN40" s="1392">
        <v>2835</v>
      </c>
      <c r="HO40" s="1393">
        <v>170.70412400000001</v>
      </c>
      <c r="HP40" s="1394">
        <v>6.021309488536156</v>
      </c>
      <c r="HQ40" s="1395">
        <v>2022</v>
      </c>
      <c r="HR40" s="1357" t="s">
        <v>1621</v>
      </c>
      <c r="HS40" s="1357" t="s">
        <v>348</v>
      </c>
      <c r="HT40" s="1357" t="s">
        <v>4053</v>
      </c>
      <c r="HU40" s="1396">
        <v>170.24712400000001</v>
      </c>
      <c r="HV40" s="1397"/>
      <c r="HW40" s="1398"/>
      <c r="HX40" s="1398"/>
      <c r="HY40" s="1398"/>
      <c r="HZ40" s="1398"/>
      <c r="IA40" s="1398"/>
      <c r="IB40" s="1398"/>
      <c r="IC40" s="1398" t="s">
        <v>4568</v>
      </c>
      <c r="ID40" s="1399" t="s">
        <v>1242</v>
      </c>
      <c r="IE40" s="1400" t="s">
        <v>4433</v>
      </c>
      <c r="IF40" s="227" t="str">
        <f>_xlfn.IFNA(VLOOKUP(報告書!$B40&amp;"-"&amp;報告書!IF$12,自主項目!$G$13:$G$500,1,FALSE),"")</f>
        <v>039-1</v>
      </c>
      <c r="IG40" s="227" t="str">
        <f>_xlfn.IFNA(VLOOKUP(報告書!$B40&amp;"-"&amp;報告書!IG$12,自主項目!$G$13:$G$500,1,FALSE),"")</f>
        <v>039-2</v>
      </c>
      <c r="IH40" s="227" t="str">
        <f>_xlfn.IFNA(VLOOKUP(報告書!$B40&amp;"-"&amp;報告書!IH$12,自主項目!$G$13:$G$500,1,FALSE),"")</f>
        <v/>
      </c>
      <c r="II40" s="227" t="str">
        <f>_xlfn.IFNA(VLOOKUP(報告書!$B40&amp;"-"&amp;報告書!II$12,自主項目!$G$13:$G$500,1,FALSE),"")</f>
        <v/>
      </c>
      <c r="IJ40" s="227" t="str">
        <f>_xlfn.IFNA(VLOOKUP(報告書!$B40&amp;"-"&amp;報告書!IJ$12,自主項目!$G$13:$G$500,1,FALSE),"")</f>
        <v/>
      </c>
      <c r="IK40" s="227" t="str">
        <f>_xlfn.IFNA(VLOOKUP(報告書!$B40&amp;"-"&amp;報告書!IK$12,自主項目!$G$13:$G$500,1,FALSE),"")</f>
        <v/>
      </c>
      <c r="IL40" s="227" t="str">
        <f>_xlfn.IFNA(VLOOKUP(報告書!$B40&amp;"-"&amp;報告書!IL$12,自主項目!$G$13:$G$500,1,FALSE),"")</f>
        <v/>
      </c>
      <c r="IM40" s="227" t="str">
        <f>_xlfn.IFNA(VLOOKUP(報告書!$B40&amp;"-"&amp;報告書!IM$12,自主項目!$G$13:$G$500,1,FALSE),"")</f>
        <v/>
      </c>
      <c r="IN40" s="227" t="str">
        <f>_xlfn.IFNA(VLOOKUP(報告書!$B40&amp;"-"&amp;報告書!IN$12,自主項目!$G$13:$G$500,1,FALSE),"")</f>
        <v/>
      </c>
      <c r="IO40" s="227" t="str">
        <f>_xlfn.IFNA(VLOOKUP(報告書!$B40&amp;"-"&amp;報告書!IO$12,自主項目!$G$13:$G$500,1,FALSE),"")</f>
        <v/>
      </c>
      <c r="IP40" s="227" t="str">
        <f>_xlfn.IFNA(VLOOKUP(報告書!$B40&amp;"-"&amp;報告書!IP$12,自主項目!$G$13:$G$500,1,FALSE),"")</f>
        <v/>
      </c>
      <c r="IQ40" s="227" t="str">
        <f>_xlfn.IFNA(VLOOKUP(報告書!$B40&amp;"-"&amp;報告書!IQ$12,自主項目!$G$13:$G$500,1,FALSE),"")</f>
        <v/>
      </c>
      <c r="IR40" s="227" t="str">
        <f>_xlfn.IFNA(VLOOKUP(報告書!$B40&amp;"-"&amp;報告書!IR$12,自主項目!$G$13:$G$500,1,FALSE),"")</f>
        <v/>
      </c>
      <c r="IS40" s="227" t="str">
        <f>_xlfn.IFNA(VLOOKUP(報告書!$B40&amp;"-"&amp;報告書!IS$12,自主項目!$G$13:$G$500,1,FALSE),"")</f>
        <v/>
      </c>
      <c r="IT40" s="755"/>
      <c r="IU40" s="755"/>
      <c r="IV40" s="376">
        <v>2232</v>
      </c>
      <c r="IW40" s="377">
        <v>2214</v>
      </c>
      <c r="IX40" s="378">
        <v>35.97</v>
      </c>
      <c r="IY40" s="379">
        <v>38.69</v>
      </c>
      <c r="IZ40" s="379">
        <v>37.75</v>
      </c>
      <c r="JA40" s="380">
        <v>28.48</v>
      </c>
      <c r="JB40" s="381">
        <v>12.896666666666667</v>
      </c>
      <c r="JC40" s="379">
        <v>12.583333333333334</v>
      </c>
      <c r="JD40" s="379">
        <v>9.4933333333333341</v>
      </c>
      <c r="JE40" s="382">
        <v>4</v>
      </c>
      <c r="JF40" s="383">
        <v>13</v>
      </c>
      <c r="JG40" s="384">
        <v>14</v>
      </c>
      <c r="JH40" s="376" t="s">
        <v>179</v>
      </c>
      <c r="JI40" s="377" t="s">
        <v>179</v>
      </c>
      <c r="JJ40" s="378" t="s">
        <v>179</v>
      </c>
      <c r="JK40" s="379" t="s">
        <v>179</v>
      </c>
      <c r="JL40" s="379" t="s">
        <v>179</v>
      </c>
      <c r="JM40" s="380" t="s">
        <v>179</v>
      </c>
      <c r="JN40" s="381" t="s">
        <v>179</v>
      </c>
      <c r="JO40" s="379" t="s">
        <v>179</v>
      </c>
      <c r="JP40" s="379" t="s">
        <v>179</v>
      </c>
      <c r="JQ40" s="382" t="s">
        <v>179</v>
      </c>
      <c r="JR40" s="383" t="s">
        <v>179</v>
      </c>
      <c r="JS40" s="384" t="s">
        <v>179</v>
      </c>
      <c r="JU40" s="634" t="s">
        <v>1220</v>
      </c>
      <c r="JV40" s="636" t="s">
        <v>1221</v>
      </c>
      <c r="JW40" s="635">
        <v>2019</v>
      </c>
      <c r="JX40" s="635" t="s">
        <v>997</v>
      </c>
      <c r="JY40" s="386" t="s">
        <v>179</v>
      </c>
      <c r="JZ40" s="387" t="s">
        <v>179</v>
      </c>
      <c r="KA40" s="422" t="s">
        <v>179</v>
      </c>
      <c r="KB40" s="637" t="s">
        <v>179</v>
      </c>
      <c r="KC40" s="638" t="s">
        <v>179</v>
      </c>
      <c r="KD40" s="639" t="s">
        <v>1055</v>
      </c>
      <c r="KE40" s="640">
        <v>2.99</v>
      </c>
      <c r="KF40" s="641">
        <v>38.69</v>
      </c>
      <c r="KG40" s="642">
        <v>18.66</v>
      </c>
      <c r="KH40" s="639" t="s">
        <v>1055</v>
      </c>
      <c r="KI40" s="643">
        <v>3</v>
      </c>
      <c r="KJ40" s="641">
        <v>12.583333333333334</v>
      </c>
      <c r="KK40" s="642">
        <v>19.88</v>
      </c>
      <c r="KL40" s="639" t="s">
        <v>1029</v>
      </c>
      <c r="KM40" s="643">
        <v>2.98</v>
      </c>
      <c r="KN40" s="644">
        <v>28.48</v>
      </c>
      <c r="KO40" s="645" t="s">
        <v>179</v>
      </c>
      <c r="KP40" s="646" t="s">
        <v>179</v>
      </c>
      <c r="KQ40" s="646" t="s">
        <v>179</v>
      </c>
      <c r="KR40" s="646" t="s">
        <v>179</v>
      </c>
      <c r="KS40" s="647" t="s">
        <v>179</v>
      </c>
      <c r="KT40" s="646" t="s">
        <v>179</v>
      </c>
      <c r="KU40" s="646" t="s">
        <v>179</v>
      </c>
      <c r="KV40" s="648" t="s">
        <v>179</v>
      </c>
      <c r="KW40" s="639" t="s">
        <v>179</v>
      </c>
      <c r="KX40" s="643" t="s">
        <v>179</v>
      </c>
      <c r="KY40" s="644" t="s">
        <v>179</v>
      </c>
      <c r="KZ40" s="434" t="s">
        <v>1015</v>
      </c>
      <c r="LA40" s="434" t="s">
        <v>1015</v>
      </c>
      <c r="LB40" s="435" t="s">
        <v>1015</v>
      </c>
      <c r="LC40" s="436">
        <v>9</v>
      </c>
      <c r="LD40" s="437">
        <v>5</v>
      </c>
      <c r="LE40" s="438">
        <v>14</v>
      </c>
      <c r="LF40" s="439" t="s">
        <v>1015</v>
      </c>
      <c r="LG40" s="440">
        <v>6</v>
      </c>
      <c r="LH40" s="437">
        <v>5</v>
      </c>
      <c r="LI40" s="438">
        <v>14</v>
      </c>
      <c r="LJ40" s="649"/>
      <c r="LK40" s="650"/>
    </row>
    <row r="41" spans="2:323" ht="15" customHeight="1" x14ac:dyDescent="0.15">
      <c r="B41" s="1349" t="s">
        <v>1243</v>
      </c>
      <c r="C41" s="1350" t="s">
        <v>1244</v>
      </c>
      <c r="D41" s="1351">
        <v>2022</v>
      </c>
      <c r="E41" s="1352" t="s">
        <v>1018</v>
      </c>
      <c r="F41" s="1353">
        <v>1085040</v>
      </c>
      <c r="G41" s="1354" t="s">
        <v>1244</v>
      </c>
      <c r="H41" s="1355">
        <v>45126</v>
      </c>
      <c r="I41" s="1356" t="s">
        <v>1245</v>
      </c>
      <c r="J41" s="1357" t="s">
        <v>1244</v>
      </c>
      <c r="K41" s="1358" t="s">
        <v>1246</v>
      </c>
      <c r="L41" s="1350" t="s">
        <v>1244</v>
      </c>
      <c r="M41" s="1357" t="s">
        <v>1246</v>
      </c>
      <c r="N41" s="1358" t="s">
        <v>1245</v>
      </c>
      <c r="O41" s="1356" t="s">
        <v>491</v>
      </c>
      <c r="P41" s="1358" t="s">
        <v>96</v>
      </c>
      <c r="Q41" s="1359" t="s">
        <v>1018</v>
      </c>
      <c r="R41" s="1360"/>
      <c r="S41" s="1360"/>
      <c r="T41" s="1361"/>
      <c r="U41" s="1362"/>
      <c r="V41" s="1363">
        <v>2360.8032000000003</v>
      </c>
      <c r="W41" s="1364">
        <v>4</v>
      </c>
      <c r="X41" s="1364">
        <v>1</v>
      </c>
      <c r="Y41" s="1365"/>
      <c r="Z41" s="1351">
        <v>2022</v>
      </c>
      <c r="AA41" s="1352">
        <v>2024</v>
      </c>
      <c r="AB41" s="1366">
        <v>2022</v>
      </c>
      <c r="AC41" s="1367"/>
      <c r="AD41" s="1358"/>
      <c r="AE41" s="1368" t="s">
        <v>4568</v>
      </c>
      <c r="AF41" s="1357" t="s">
        <v>1247</v>
      </c>
      <c r="AG41" s="1357" t="s">
        <v>1245</v>
      </c>
      <c r="AH41" s="1358" t="s">
        <v>1248</v>
      </c>
      <c r="AI41" s="1368"/>
      <c r="AJ41" s="1358"/>
      <c r="AK41" s="1369">
        <v>2021</v>
      </c>
      <c r="AL41" s="1364">
        <v>4331</v>
      </c>
      <c r="AM41" s="1364">
        <v>4297</v>
      </c>
      <c r="AN41" s="1370"/>
      <c r="AO41" s="1371"/>
      <c r="AP41" s="1372">
        <v>2024</v>
      </c>
      <c r="AQ41" s="1365">
        <v>4201</v>
      </c>
      <c r="AR41" s="1373">
        <v>3</v>
      </c>
      <c r="AS41" s="1365">
        <v>4168</v>
      </c>
      <c r="AT41" s="1373">
        <v>3</v>
      </c>
      <c r="AU41" s="1374"/>
      <c r="AV41" s="1371"/>
      <c r="AW41" s="1375"/>
      <c r="AX41" s="1372">
        <v>2022</v>
      </c>
      <c r="AY41" s="1365">
        <v>4324</v>
      </c>
      <c r="AZ41" s="1373">
        <v>0.16</v>
      </c>
      <c r="BA41" s="1365">
        <v>4315</v>
      </c>
      <c r="BB41" s="1373">
        <v>-0.42</v>
      </c>
      <c r="BC41" s="1374"/>
      <c r="BD41" s="1371"/>
      <c r="BE41" s="1375"/>
      <c r="BF41" s="1372">
        <v>2023</v>
      </c>
      <c r="BG41" s="1365"/>
      <c r="BH41" s="1373"/>
      <c r="BI41" s="1365"/>
      <c r="BJ41" s="1373"/>
      <c r="BK41" s="1374"/>
      <c r="BL41" s="1371"/>
      <c r="BM41" s="1375"/>
      <c r="BN41" s="1372">
        <v>2024</v>
      </c>
      <c r="BO41" s="1365"/>
      <c r="BP41" s="1373"/>
      <c r="BQ41" s="1365"/>
      <c r="BR41" s="1373"/>
      <c r="BS41" s="1374"/>
      <c r="BT41" s="1371"/>
      <c r="BU41" s="1375"/>
      <c r="BV41" s="1376" t="s">
        <v>1005</v>
      </c>
      <c r="BW41" s="1377" t="s">
        <v>1072</v>
      </c>
      <c r="BX41" s="1378" t="s">
        <v>1024</v>
      </c>
      <c r="BY41" s="1379" t="s">
        <v>4434</v>
      </c>
      <c r="BZ41" s="1380"/>
      <c r="CA41" s="1364"/>
      <c r="CB41" s="1364"/>
      <c r="CC41" s="1370"/>
      <c r="CD41" s="1371"/>
      <c r="CE41" s="1372"/>
      <c r="CF41" s="1365"/>
      <c r="CG41" s="1373"/>
      <c r="CH41" s="1365"/>
      <c r="CI41" s="1373"/>
      <c r="CJ41" s="1374"/>
      <c r="CK41" s="1371"/>
      <c r="CL41" s="1375"/>
      <c r="CM41" s="1372"/>
      <c r="CN41" s="1365"/>
      <c r="CO41" s="1373"/>
      <c r="CP41" s="1365"/>
      <c r="CQ41" s="1373"/>
      <c r="CR41" s="1374"/>
      <c r="CS41" s="1371"/>
      <c r="CT41" s="1375"/>
      <c r="CU41" s="1372"/>
      <c r="CV41" s="1365"/>
      <c r="CW41" s="1373"/>
      <c r="CX41" s="1365"/>
      <c r="CY41" s="1373"/>
      <c r="CZ41" s="1374"/>
      <c r="DA41" s="1371"/>
      <c r="DB41" s="1375"/>
      <c r="DC41" s="1372"/>
      <c r="DD41" s="1365"/>
      <c r="DE41" s="1373"/>
      <c r="DF41" s="1365"/>
      <c r="DG41" s="1373"/>
      <c r="DH41" s="1374"/>
      <c r="DI41" s="1371"/>
      <c r="DJ41" s="1375"/>
      <c r="DK41" s="1376"/>
      <c r="DL41" s="1377"/>
      <c r="DM41" s="1378"/>
      <c r="DN41" s="1379"/>
      <c r="DO41" s="1356"/>
      <c r="DP41" s="1381"/>
      <c r="DQ41" s="1358"/>
      <c r="DR41" s="1356"/>
      <c r="DS41" s="1381"/>
      <c r="DT41" s="1358"/>
      <c r="DU41" s="1356"/>
      <c r="DV41" s="1381"/>
      <c r="DW41" s="1358"/>
      <c r="DX41" s="1356"/>
      <c r="DY41" s="1381"/>
      <c r="DZ41" s="1358"/>
      <c r="EA41" s="1356"/>
      <c r="EB41" s="1381"/>
      <c r="EC41" s="1358"/>
      <c r="ED41" s="1382"/>
      <c r="EE41" s="1383" t="s">
        <v>1160</v>
      </c>
      <c r="EF41" s="1384">
        <v>2013</v>
      </c>
      <c r="EG41" s="1357" t="s">
        <v>1249</v>
      </c>
      <c r="EH41" s="1364">
        <v>48</v>
      </c>
      <c r="EI41" s="1352" t="s">
        <v>1150</v>
      </c>
      <c r="EJ41" s="1356" t="s">
        <v>1160</v>
      </c>
      <c r="EK41" s="1384">
        <v>2013</v>
      </c>
      <c r="EL41" s="1357" t="s">
        <v>1249</v>
      </c>
      <c r="EM41" s="1364">
        <v>55</v>
      </c>
      <c r="EN41" s="1352" t="s">
        <v>1150</v>
      </c>
      <c r="EO41" s="1356"/>
      <c r="EP41" s="1384"/>
      <c r="EQ41" s="1357"/>
      <c r="ER41" s="1364"/>
      <c r="ES41" s="1352"/>
      <c r="ET41" s="1356"/>
      <c r="EU41" s="1384"/>
      <c r="EV41" s="1357"/>
      <c r="EW41" s="1364"/>
      <c r="EX41" s="1352"/>
      <c r="EY41" s="1356"/>
      <c r="EZ41" s="1384"/>
      <c r="FA41" s="1357"/>
      <c r="FB41" s="1364"/>
      <c r="FC41" s="1352"/>
      <c r="FD41" s="1385">
        <v>0</v>
      </c>
      <c r="FE41" s="1386">
        <v>0</v>
      </c>
      <c r="FF41" s="1387">
        <v>0</v>
      </c>
      <c r="FG41" s="1386">
        <v>0</v>
      </c>
      <c r="FH41" s="1387">
        <v>0</v>
      </c>
      <c r="FI41" s="1386">
        <v>0</v>
      </c>
      <c r="FJ41" s="1387">
        <v>0</v>
      </c>
      <c r="FK41" s="1386">
        <v>0</v>
      </c>
      <c r="FL41" s="1388" t="s">
        <v>1008</v>
      </c>
      <c r="FM41" s="1389" t="s">
        <v>1011</v>
      </c>
      <c r="FN41" s="1352"/>
      <c r="FO41" s="1390" t="s">
        <v>1010</v>
      </c>
      <c r="FP41" s="1391" t="s">
        <v>1011</v>
      </c>
      <c r="FQ41" s="1352"/>
      <c r="FR41" s="1390" t="s">
        <v>1010</v>
      </c>
      <c r="FS41" s="1391" t="s">
        <v>1011</v>
      </c>
      <c r="FT41" s="1352"/>
      <c r="FU41" s="1390" t="s">
        <v>1010</v>
      </c>
      <c r="FV41" s="1391" t="s">
        <v>1012</v>
      </c>
      <c r="FW41" s="1352"/>
      <c r="FX41" s="1390" t="s">
        <v>1010</v>
      </c>
      <c r="FY41" s="1391" t="s">
        <v>1012</v>
      </c>
      <c r="FZ41" s="1352"/>
      <c r="GA41" s="1390" t="s">
        <v>1010</v>
      </c>
      <c r="GB41" s="1391" t="s">
        <v>1012</v>
      </c>
      <c r="GC41" s="1352"/>
      <c r="GD41" s="1390" t="s">
        <v>1010</v>
      </c>
      <c r="GE41" s="1391" t="s">
        <v>1012</v>
      </c>
      <c r="GF41" s="1352"/>
      <c r="GG41" s="1390" t="s">
        <v>1010</v>
      </c>
      <c r="GH41" s="1391" t="s">
        <v>1012</v>
      </c>
      <c r="GI41" s="1352"/>
      <c r="GJ41" s="1390" t="s">
        <v>1010</v>
      </c>
      <c r="GK41" s="1391" t="s">
        <v>1012</v>
      </c>
      <c r="GL41" s="1352"/>
      <c r="GM41" s="1390" t="s">
        <v>1010</v>
      </c>
      <c r="GN41" s="1391" t="s">
        <v>1012</v>
      </c>
      <c r="GO41" s="1352"/>
      <c r="GP41" s="1390" t="s">
        <v>1010</v>
      </c>
      <c r="GQ41" s="1391" t="s">
        <v>1012</v>
      </c>
      <c r="GR41" s="1352"/>
      <c r="GS41" s="1390" t="s">
        <v>1010</v>
      </c>
      <c r="GT41" s="1391" t="s">
        <v>1012</v>
      </c>
      <c r="GU41" s="1352"/>
      <c r="GV41" s="1390" t="s">
        <v>1010</v>
      </c>
      <c r="GW41" s="1391" t="s">
        <v>1012</v>
      </c>
      <c r="GX41" s="1352"/>
      <c r="GY41" s="1388"/>
      <c r="GZ41" s="1389"/>
      <c r="HA41" s="1352"/>
      <c r="HB41" s="1390"/>
      <c r="HC41" s="1391"/>
      <c r="HD41" s="1352"/>
      <c r="HE41" s="1390"/>
      <c r="HF41" s="1391"/>
      <c r="HG41" s="1352"/>
      <c r="HH41" s="1390"/>
      <c r="HI41" s="1391"/>
      <c r="HJ41" s="1352"/>
      <c r="HK41" s="1390"/>
      <c r="HL41" s="1391"/>
      <c r="HM41" s="1352"/>
      <c r="HN41" s="1392">
        <v>4324</v>
      </c>
      <c r="HO41" s="1393">
        <v>0.18188599999999999</v>
      </c>
      <c r="HP41" s="1394">
        <v>4.206429232192414E-3</v>
      </c>
      <c r="HQ41" s="1395">
        <v>2022</v>
      </c>
      <c r="HR41" s="1357" t="s">
        <v>1191</v>
      </c>
      <c r="HS41" s="1357" t="s">
        <v>352</v>
      </c>
      <c r="HT41" s="1357" t="s">
        <v>4055</v>
      </c>
      <c r="HU41" s="1396">
        <v>0.18188599999999999</v>
      </c>
      <c r="HV41" s="1397"/>
      <c r="HW41" s="1398" t="s">
        <v>4568</v>
      </c>
      <c r="HX41" s="1398"/>
      <c r="HY41" s="1398"/>
      <c r="HZ41" s="1398"/>
      <c r="IA41" s="1398"/>
      <c r="IB41" s="1398"/>
      <c r="IC41" s="1398"/>
      <c r="ID41" s="1399"/>
      <c r="IE41" s="1400"/>
      <c r="IF41" s="227" t="str">
        <f>_xlfn.IFNA(VLOOKUP(報告書!$B41&amp;"-"&amp;報告書!IF$12,自主項目!$G$13:$G$500,1,FALSE),"")</f>
        <v>040-1</v>
      </c>
      <c r="IG41" s="227" t="str">
        <f>_xlfn.IFNA(VLOOKUP(報告書!$B41&amp;"-"&amp;報告書!IG$12,自主項目!$G$13:$G$500,1,FALSE),"")</f>
        <v/>
      </c>
      <c r="IH41" s="227" t="str">
        <f>_xlfn.IFNA(VLOOKUP(報告書!$B41&amp;"-"&amp;報告書!IH$12,自主項目!$G$13:$G$500,1,FALSE),"")</f>
        <v/>
      </c>
      <c r="II41" s="227" t="str">
        <f>_xlfn.IFNA(VLOOKUP(報告書!$B41&amp;"-"&amp;報告書!II$12,自主項目!$G$13:$G$500,1,FALSE),"")</f>
        <v/>
      </c>
      <c r="IJ41" s="227" t="str">
        <f>_xlfn.IFNA(VLOOKUP(報告書!$B41&amp;"-"&amp;報告書!IJ$12,自主項目!$G$13:$G$500,1,FALSE),"")</f>
        <v/>
      </c>
      <c r="IK41" s="227" t="str">
        <f>_xlfn.IFNA(VLOOKUP(報告書!$B41&amp;"-"&amp;報告書!IK$12,自主項目!$G$13:$G$500,1,FALSE),"")</f>
        <v/>
      </c>
      <c r="IL41" s="227" t="str">
        <f>_xlfn.IFNA(VLOOKUP(報告書!$B41&amp;"-"&amp;報告書!IL$12,自主項目!$G$13:$G$500,1,FALSE),"")</f>
        <v/>
      </c>
      <c r="IM41" s="227" t="str">
        <f>_xlfn.IFNA(VLOOKUP(報告書!$B41&amp;"-"&amp;報告書!IM$12,自主項目!$G$13:$G$500,1,FALSE),"")</f>
        <v/>
      </c>
      <c r="IN41" s="227" t="str">
        <f>_xlfn.IFNA(VLOOKUP(報告書!$B41&amp;"-"&amp;報告書!IN$12,自主項目!$G$13:$G$500,1,FALSE),"")</f>
        <v/>
      </c>
      <c r="IO41" s="227" t="str">
        <f>_xlfn.IFNA(VLOOKUP(報告書!$B41&amp;"-"&amp;報告書!IO$12,自主項目!$G$13:$G$500,1,FALSE),"")</f>
        <v/>
      </c>
      <c r="IP41" s="227" t="str">
        <f>_xlfn.IFNA(VLOOKUP(報告書!$B41&amp;"-"&amp;報告書!IP$12,自主項目!$G$13:$G$500,1,FALSE),"")</f>
        <v/>
      </c>
      <c r="IQ41" s="227" t="str">
        <f>_xlfn.IFNA(VLOOKUP(報告書!$B41&amp;"-"&amp;報告書!IQ$12,自主項目!$G$13:$G$500,1,FALSE),"")</f>
        <v/>
      </c>
      <c r="IR41" s="227" t="str">
        <f>_xlfn.IFNA(VLOOKUP(報告書!$B41&amp;"-"&amp;報告書!IR$12,自主項目!$G$13:$G$500,1,FALSE),"")</f>
        <v/>
      </c>
      <c r="IS41" s="227" t="str">
        <f>_xlfn.IFNA(VLOOKUP(報告書!$B41&amp;"-"&amp;報告書!IS$12,自主項目!$G$13:$G$500,1,FALSE),"")</f>
        <v/>
      </c>
      <c r="IT41" s="755"/>
      <c r="IU41" s="755"/>
      <c r="IV41" s="376">
        <v>12614</v>
      </c>
      <c r="IW41" s="377">
        <v>12450</v>
      </c>
      <c r="IX41" s="378">
        <v>0.9</v>
      </c>
      <c r="IY41" s="379">
        <v>-5.73</v>
      </c>
      <c r="IZ41" s="379">
        <v>-5.56</v>
      </c>
      <c r="JA41" s="380">
        <v>3.22</v>
      </c>
      <c r="JB41" s="381">
        <v>-1.9100000000000001</v>
      </c>
      <c r="JC41" s="379">
        <v>-1.8533333333333333</v>
      </c>
      <c r="JD41" s="379">
        <v>1.0733333333333335</v>
      </c>
      <c r="JE41" s="382">
        <v>87</v>
      </c>
      <c r="JF41" s="383">
        <v>86</v>
      </c>
      <c r="JG41" s="384">
        <v>68</v>
      </c>
      <c r="JH41" s="376" t="s">
        <v>179</v>
      </c>
      <c r="JI41" s="377" t="s">
        <v>179</v>
      </c>
      <c r="JJ41" s="378" t="s">
        <v>179</v>
      </c>
      <c r="JK41" s="379" t="s">
        <v>179</v>
      </c>
      <c r="JL41" s="379" t="s">
        <v>179</v>
      </c>
      <c r="JM41" s="380" t="s">
        <v>179</v>
      </c>
      <c r="JN41" s="381" t="s">
        <v>179</v>
      </c>
      <c r="JO41" s="379" t="s">
        <v>179</v>
      </c>
      <c r="JP41" s="379" t="s">
        <v>179</v>
      </c>
      <c r="JQ41" s="382" t="s">
        <v>179</v>
      </c>
      <c r="JR41" s="383" t="s">
        <v>179</v>
      </c>
      <c r="JS41" s="384" t="s">
        <v>179</v>
      </c>
      <c r="JU41" s="634" t="s">
        <v>1225</v>
      </c>
      <c r="JV41" s="636" t="s">
        <v>1226</v>
      </c>
      <c r="JW41" s="635">
        <v>2019</v>
      </c>
      <c r="JX41" s="635" t="s">
        <v>1018</v>
      </c>
      <c r="JY41" s="386">
        <v>44851</v>
      </c>
      <c r="JZ41" s="387" t="s">
        <v>179</v>
      </c>
      <c r="KA41" s="422" t="s">
        <v>179</v>
      </c>
      <c r="KB41" s="637" t="s">
        <v>179</v>
      </c>
      <c r="KC41" s="638" t="s">
        <v>179</v>
      </c>
      <c r="KD41" s="639" t="s">
        <v>1015</v>
      </c>
      <c r="KE41" s="640">
        <v>3</v>
      </c>
      <c r="KF41" s="641">
        <v>-5.73</v>
      </c>
      <c r="KG41" s="642">
        <v>-5.8666666666666671</v>
      </c>
      <c r="KH41" s="639" t="s">
        <v>1015</v>
      </c>
      <c r="KI41" s="643">
        <v>3</v>
      </c>
      <c r="KJ41" s="641">
        <v>-1.8533333333333333</v>
      </c>
      <c r="KK41" s="642">
        <v>-2.8933333333333331</v>
      </c>
      <c r="KL41" s="639" t="s">
        <v>1029</v>
      </c>
      <c r="KM41" s="643">
        <v>3</v>
      </c>
      <c r="KN41" s="644">
        <v>3.22</v>
      </c>
      <c r="KO41" s="645" t="s">
        <v>179</v>
      </c>
      <c r="KP41" s="646" t="s">
        <v>179</v>
      </c>
      <c r="KQ41" s="646" t="s">
        <v>179</v>
      </c>
      <c r="KR41" s="646" t="s">
        <v>179</v>
      </c>
      <c r="KS41" s="647" t="s">
        <v>179</v>
      </c>
      <c r="KT41" s="646" t="s">
        <v>179</v>
      </c>
      <c r="KU41" s="646" t="s">
        <v>179</v>
      </c>
      <c r="KV41" s="648" t="s">
        <v>179</v>
      </c>
      <c r="KW41" s="639" t="s">
        <v>179</v>
      </c>
      <c r="KX41" s="643" t="s">
        <v>179</v>
      </c>
      <c r="KY41" s="644" t="s">
        <v>179</v>
      </c>
      <c r="KZ41" s="434" t="s">
        <v>1015</v>
      </c>
      <c r="LA41" s="434" t="s">
        <v>1015</v>
      </c>
      <c r="LB41" s="435" t="s">
        <v>1029</v>
      </c>
      <c r="LC41" s="436">
        <v>26</v>
      </c>
      <c r="LD41" s="437">
        <v>0</v>
      </c>
      <c r="LE41" s="438">
        <v>26</v>
      </c>
      <c r="LF41" s="439" t="s">
        <v>1015</v>
      </c>
      <c r="LG41" s="440">
        <v>23</v>
      </c>
      <c r="LH41" s="437">
        <v>0</v>
      </c>
      <c r="LI41" s="438">
        <v>25</v>
      </c>
      <c r="LJ41" s="649"/>
      <c r="LK41" s="650"/>
    </row>
    <row r="42" spans="2:323" ht="15" customHeight="1" x14ac:dyDescent="0.15">
      <c r="B42" s="1349" t="s">
        <v>1251</v>
      </c>
      <c r="C42" s="1350" t="s">
        <v>3967</v>
      </c>
      <c r="D42" s="1351">
        <v>2022</v>
      </c>
      <c r="E42" s="1352" t="s">
        <v>1018</v>
      </c>
      <c r="F42" s="1353">
        <v>1016041</v>
      </c>
      <c r="G42" s="1354" t="s">
        <v>3967</v>
      </c>
      <c r="H42" s="1355">
        <v>45135</v>
      </c>
      <c r="I42" s="1356" t="s">
        <v>4435</v>
      </c>
      <c r="J42" s="1357" t="s">
        <v>3967</v>
      </c>
      <c r="K42" s="1358" t="s">
        <v>1253</v>
      </c>
      <c r="L42" s="1350" t="s">
        <v>3967</v>
      </c>
      <c r="M42" s="1357" t="s">
        <v>1253</v>
      </c>
      <c r="N42" s="1358" t="s">
        <v>4435</v>
      </c>
      <c r="O42" s="1356" t="s">
        <v>12</v>
      </c>
      <c r="P42" s="1358" t="s">
        <v>20</v>
      </c>
      <c r="Q42" s="1359" t="s">
        <v>1018</v>
      </c>
      <c r="R42" s="1360"/>
      <c r="S42" s="1360"/>
      <c r="T42" s="1361"/>
      <c r="U42" s="1362"/>
      <c r="V42" s="1363">
        <v>4009.5264000000002</v>
      </c>
      <c r="W42" s="1364">
        <v>1</v>
      </c>
      <c r="X42" s="1364">
        <v>1</v>
      </c>
      <c r="Y42" s="1365"/>
      <c r="Z42" s="1351">
        <v>2022</v>
      </c>
      <c r="AA42" s="1352">
        <v>2024</v>
      </c>
      <c r="AB42" s="1366">
        <v>2022</v>
      </c>
      <c r="AC42" s="1367"/>
      <c r="AD42" s="1358"/>
      <c r="AE42" s="1368" t="s">
        <v>4568</v>
      </c>
      <c r="AF42" s="1357" t="s">
        <v>4436</v>
      </c>
      <c r="AG42" s="1357" t="s">
        <v>1254</v>
      </c>
      <c r="AH42" s="1358" t="s">
        <v>1255</v>
      </c>
      <c r="AI42" s="1368"/>
      <c r="AJ42" s="1358"/>
      <c r="AK42" s="1369">
        <v>2021</v>
      </c>
      <c r="AL42" s="1364">
        <v>6601</v>
      </c>
      <c r="AM42" s="1364">
        <v>6569</v>
      </c>
      <c r="AN42" s="1370"/>
      <c r="AO42" s="1371"/>
      <c r="AP42" s="1372">
        <v>2024</v>
      </c>
      <c r="AQ42" s="1365">
        <v>6402.97</v>
      </c>
      <c r="AR42" s="1373">
        <v>3</v>
      </c>
      <c r="AS42" s="1365">
        <v>6372</v>
      </c>
      <c r="AT42" s="1373">
        <v>2.99</v>
      </c>
      <c r="AU42" s="1374"/>
      <c r="AV42" s="1371"/>
      <c r="AW42" s="1375"/>
      <c r="AX42" s="1372">
        <v>2022</v>
      </c>
      <c r="AY42" s="1365">
        <v>8449</v>
      </c>
      <c r="AZ42" s="1373">
        <v>-28</v>
      </c>
      <c r="BA42" s="1365">
        <v>8441</v>
      </c>
      <c r="BB42" s="1373">
        <v>-28.5</v>
      </c>
      <c r="BC42" s="1374"/>
      <c r="BD42" s="1371"/>
      <c r="BE42" s="1375"/>
      <c r="BF42" s="1372">
        <v>2023</v>
      </c>
      <c r="BG42" s="1365"/>
      <c r="BH42" s="1373"/>
      <c r="BI42" s="1365"/>
      <c r="BJ42" s="1373"/>
      <c r="BK42" s="1374"/>
      <c r="BL42" s="1371"/>
      <c r="BM42" s="1375"/>
      <c r="BN42" s="1372">
        <v>2024</v>
      </c>
      <c r="BO42" s="1365"/>
      <c r="BP42" s="1373"/>
      <c r="BQ42" s="1365"/>
      <c r="BR42" s="1373"/>
      <c r="BS42" s="1374"/>
      <c r="BT42" s="1371"/>
      <c r="BU42" s="1375"/>
      <c r="BV42" s="1376" t="s">
        <v>1005</v>
      </c>
      <c r="BW42" s="1377" t="s">
        <v>1072</v>
      </c>
      <c r="BX42" s="1378" t="s">
        <v>1007</v>
      </c>
      <c r="BY42" s="1379" t="s">
        <v>4437</v>
      </c>
      <c r="BZ42" s="1380"/>
      <c r="CA42" s="1364"/>
      <c r="CB42" s="1364"/>
      <c r="CC42" s="1370"/>
      <c r="CD42" s="1371"/>
      <c r="CE42" s="1372"/>
      <c r="CF42" s="1365"/>
      <c r="CG42" s="1373"/>
      <c r="CH42" s="1365"/>
      <c r="CI42" s="1373"/>
      <c r="CJ42" s="1374"/>
      <c r="CK42" s="1371"/>
      <c r="CL42" s="1375"/>
      <c r="CM42" s="1372"/>
      <c r="CN42" s="1365"/>
      <c r="CO42" s="1373"/>
      <c r="CP42" s="1365"/>
      <c r="CQ42" s="1373"/>
      <c r="CR42" s="1374"/>
      <c r="CS42" s="1371"/>
      <c r="CT42" s="1375"/>
      <c r="CU42" s="1372"/>
      <c r="CV42" s="1365"/>
      <c r="CW42" s="1373"/>
      <c r="CX42" s="1365"/>
      <c r="CY42" s="1373"/>
      <c r="CZ42" s="1374"/>
      <c r="DA42" s="1371"/>
      <c r="DB42" s="1375"/>
      <c r="DC42" s="1372"/>
      <c r="DD42" s="1365"/>
      <c r="DE42" s="1373"/>
      <c r="DF42" s="1365"/>
      <c r="DG42" s="1373"/>
      <c r="DH42" s="1374"/>
      <c r="DI42" s="1371"/>
      <c r="DJ42" s="1375"/>
      <c r="DK42" s="1376"/>
      <c r="DL42" s="1377"/>
      <c r="DM42" s="1378"/>
      <c r="DN42" s="1379"/>
      <c r="DO42" s="1356"/>
      <c r="DP42" s="1381"/>
      <c r="DQ42" s="1358"/>
      <c r="DR42" s="1356"/>
      <c r="DS42" s="1381"/>
      <c r="DT42" s="1358"/>
      <c r="DU42" s="1356"/>
      <c r="DV42" s="1381"/>
      <c r="DW42" s="1358"/>
      <c r="DX42" s="1356"/>
      <c r="DY42" s="1381"/>
      <c r="DZ42" s="1358"/>
      <c r="EA42" s="1356"/>
      <c r="EB42" s="1381"/>
      <c r="EC42" s="1358"/>
      <c r="ED42" s="1382"/>
      <c r="EE42" s="1383"/>
      <c r="EF42" s="1384"/>
      <c r="EG42" s="1357"/>
      <c r="EH42" s="1364"/>
      <c r="EI42" s="1352"/>
      <c r="EJ42" s="1356"/>
      <c r="EK42" s="1384"/>
      <c r="EL42" s="1357"/>
      <c r="EM42" s="1364"/>
      <c r="EN42" s="1352"/>
      <c r="EO42" s="1356"/>
      <c r="EP42" s="1384"/>
      <c r="EQ42" s="1357"/>
      <c r="ER42" s="1364"/>
      <c r="ES42" s="1352"/>
      <c r="ET42" s="1356"/>
      <c r="EU42" s="1384"/>
      <c r="EV42" s="1357"/>
      <c r="EW42" s="1364"/>
      <c r="EX42" s="1352"/>
      <c r="EY42" s="1356"/>
      <c r="EZ42" s="1384"/>
      <c r="FA42" s="1357"/>
      <c r="FB42" s="1364"/>
      <c r="FC42" s="1352"/>
      <c r="FD42" s="1385">
        <v>0</v>
      </c>
      <c r="FE42" s="1386">
        <v>1</v>
      </c>
      <c r="FF42" s="1387">
        <v>0</v>
      </c>
      <c r="FG42" s="1386">
        <v>1</v>
      </c>
      <c r="FH42" s="1387">
        <v>0</v>
      </c>
      <c r="FI42" s="1386">
        <v>0</v>
      </c>
      <c r="FJ42" s="1387">
        <v>0</v>
      </c>
      <c r="FK42" s="1386">
        <v>2</v>
      </c>
      <c r="FL42" s="1388" t="s">
        <v>1008</v>
      </c>
      <c r="FM42" s="1389" t="s">
        <v>1012</v>
      </c>
      <c r="FN42" s="1352"/>
      <c r="FO42" s="1390" t="s">
        <v>1025</v>
      </c>
      <c r="FP42" s="1391" t="s">
        <v>1011</v>
      </c>
      <c r="FQ42" s="1352"/>
      <c r="FR42" s="1390" t="s">
        <v>1025</v>
      </c>
      <c r="FS42" s="1391" t="s">
        <v>1011</v>
      </c>
      <c r="FT42" s="1352"/>
      <c r="FU42" s="1390" t="s">
        <v>1025</v>
      </c>
      <c r="FV42" s="1391" t="s">
        <v>1011</v>
      </c>
      <c r="FW42" s="1352"/>
      <c r="FX42" s="1390" t="s">
        <v>1010</v>
      </c>
      <c r="FY42" s="1391" t="s">
        <v>1011</v>
      </c>
      <c r="FZ42" s="1352"/>
      <c r="GA42" s="1390" t="s">
        <v>1010</v>
      </c>
      <c r="GB42" s="1391" t="s">
        <v>1012</v>
      </c>
      <c r="GC42" s="1352"/>
      <c r="GD42" s="1390" t="s">
        <v>1013</v>
      </c>
      <c r="GE42" s="1391" t="s">
        <v>1013</v>
      </c>
      <c r="GF42" s="1352"/>
      <c r="GG42" s="1390" t="s">
        <v>1025</v>
      </c>
      <c r="GH42" s="1391" t="s">
        <v>1011</v>
      </c>
      <c r="GI42" s="1352"/>
      <c r="GJ42" s="1390" t="s">
        <v>1010</v>
      </c>
      <c r="GK42" s="1391" t="s">
        <v>1012</v>
      </c>
      <c r="GL42" s="1352"/>
      <c r="GM42" s="1390" t="s">
        <v>1010</v>
      </c>
      <c r="GN42" s="1391" t="s">
        <v>1012</v>
      </c>
      <c r="GO42" s="1352"/>
      <c r="GP42" s="1390" t="s">
        <v>1025</v>
      </c>
      <c r="GQ42" s="1391" t="s">
        <v>1011</v>
      </c>
      <c r="GR42" s="1352"/>
      <c r="GS42" s="1390" t="s">
        <v>1010</v>
      </c>
      <c r="GT42" s="1391" t="s">
        <v>1011</v>
      </c>
      <c r="GU42" s="1352"/>
      <c r="GV42" s="1390" t="s">
        <v>1025</v>
      </c>
      <c r="GW42" s="1391" t="s">
        <v>1011</v>
      </c>
      <c r="GX42" s="1352"/>
      <c r="GY42" s="1388"/>
      <c r="GZ42" s="1389"/>
      <c r="HA42" s="1352"/>
      <c r="HB42" s="1390"/>
      <c r="HC42" s="1391"/>
      <c r="HD42" s="1352"/>
      <c r="HE42" s="1390"/>
      <c r="HF42" s="1391"/>
      <c r="HG42" s="1352"/>
      <c r="HH42" s="1390"/>
      <c r="HI42" s="1391"/>
      <c r="HJ42" s="1352"/>
      <c r="HK42" s="1390"/>
      <c r="HL42" s="1391"/>
      <c r="HM42" s="1352"/>
      <c r="HN42" s="1392">
        <v>8449</v>
      </c>
      <c r="HO42" s="1393">
        <v>306.72074750107197</v>
      </c>
      <c r="HP42" s="1394">
        <v>3.6302609480538761</v>
      </c>
      <c r="HQ42" s="1395">
        <v>2022</v>
      </c>
      <c r="HR42" s="1357" t="s">
        <v>1191</v>
      </c>
      <c r="HS42" s="1357" t="s">
        <v>349</v>
      </c>
      <c r="HT42" s="1357" t="s">
        <v>4056</v>
      </c>
      <c r="HU42" s="1396">
        <v>20.016600000000011</v>
      </c>
      <c r="HV42" s="1397" t="s">
        <v>4568</v>
      </c>
      <c r="HW42" s="1398" t="s">
        <v>4568</v>
      </c>
      <c r="HX42" s="1398"/>
      <c r="HY42" s="1398"/>
      <c r="HZ42" s="1398"/>
      <c r="IA42" s="1398"/>
      <c r="IB42" s="1398"/>
      <c r="IC42" s="1398"/>
      <c r="ID42" s="1399"/>
      <c r="IE42" s="1400" t="s">
        <v>4438</v>
      </c>
      <c r="IF42" s="227" t="str">
        <f>_xlfn.IFNA(VLOOKUP(報告書!$B42&amp;"-"&amp;報告書!IF$12,自主項目!$G$13:$G$500,1,FALSE),"")</f>
        <v>041-1</v>
      </c>
      <c r="IG42" s="227" t="str">
        <f>_xlfn.IFNA(VLOOKUP(報告書!$B42&amp;"-"&amp;報告書!IG$12,自主項目!$G$13:$G$500,1,FALSE),"")</f>
        <v>041-2</v>
      </c>
      <c r="IH42" s="227" t="str">
        <f>_xlfn.IFNA(VLOOKUP(報告書!$B42&amp;"-"&amp;報告書!IH$12,自主項目!$G$13:$G$500,1,FALSE),"")</f>
        <v>041-3</v>
      </c>
      <c r="II42" s="227" t="str">
        <f>_xlfn.IFNA(VLOOKUP(報告書!$B42&amp;"-"&amp;報告書!II$12,自主項目!$G$13:$G$500,1,FALSE),"")</f>
        <v/>
      </c>
      <c r="IJ42" s="227" t="str">
        <f>_xlfn.IFNA(VLOOKUP(報告書!$B42&amp;"-"&amp;報告書!IJ$12,自主項目!$G$13:$G$500,1,FALSE),"")</f>
        <v/>
      </c>
      <c r="IK42" s="227" t="str">
        <f>_xlfn.IFNA(VLOOKUP(報告書!$B42&amp;"-"&amp;報告書!IK$12,自主項目!$G$13:$G$500,1,FALSE),"")</f>
        <v/>
      </c>
      <c r="IL42" s="227" t="str">
        <f>_xlfn.IFNA(VLOOKUP(報告書!$B42&amp;"-"&amp;報告書!IL$12,自主項目!$G$13:$G$500,1,FALSE),"")</f>
        <v/>
      </c>
      <c r="IM42" s="227" t="str">
        <f>_xlfn.IFNA(VLOOKUP(報告書!$B42&amp;"-"&amp;報告書!IM$12,自主項目!$G$13:$G$500,1,FALSE),"")</f>
        <v/>
      </c>
      <c r="IN42" s="227" t="str">
        <f>_xlfn.IFNA(VLOOKUP(報告書!$B42&amp;"-"&amp;報告書!IN$12,自主項目!$G$13:$G$500,1,FALSE),"")</f>
        <v/>
      </c>
      <c r="IO42" s="227" t="str">
        <f>_xlfn.IFNA(VLOOKUP(報告書!$B42&amp;"-"&amp;報告書!IO$12,自主項目!$G$13:$G$500,1,FALSE),"")</f>
        <v/>
      </c>
      <c r="IP42" s="227" t="str">
        <f>_xlfn.IFNA(VLOOKUP(報告書!$B42&amp;"-"&amp;報告書!IP$12,自主項目!$G$13:$G$500,1,FALSE),"")</f>
        <v/>
      </c>
      <c r="IQ42" s="227" t="str">
        <f>_xlfn.IFNA(VLOOKUP(報告書!$B42&amp;"-"&amp;報告書!IQ$12,自主項目!$G$13:$G$500,1,FALSE),"")</f>
        <v/>
      </c>
      <c r="IR42" s="227" t="str">
        <f>_xlfn.IFNA(VLOOKUP(報告書!$B42&amp;"-"&amp;報告書!IR$12,自主項目!$G$13:$G$500,1,FALSE),"")</f>
        <v/>
      </c>
      <c r="IS42" s="227" t="str">
        <f>_xlfn.IFNA(VLOOKUP(報告書!$B42&amp;"-"&amp;報告書!IS$12,自主項目!$G$13:$G$500,1,FALSE),"")</f>
        <v/>
      </c>
      <c r="IT42" s="755"/>
      <c r="IU42" s="755"/>
      <c r="IV42" s="376">
        <v>2833</v>
      </c>
      <c r="IW42" s="377">
        <v>2821</v>
      </c>
      <c r="IX42" s="378">
        <v>68.510000000000005</v>
      </c>
      <c r="IY42" s="379">
        <v>17.09</v>
      </c>
      <c r="IZ42" s="379">
        <v>15.51</v>
      </c>
      <c r="JA42" s="380">
        <v>8.8800000000000008</v>
      </c>
      <c r="JB42" s="381">
        <v>5.6966666666666663</v>
      </c>
      <c r="JC42" s="379">
        <v>5.17</v>
      </c>
      <c r="JD42" s="379">
        <v>2.9600000000000004</v>
      </c>
      <c r="JE42" s="382">
        <v>33</v>
      </c>
      <c r="JF42" s="383">
        <v>44</v>
      </c>
      <c r="JG42" s="384">
        <v>47</v>
      </c>
      <c r="JH42" s="376" t="s">
        <v>179</v>
      </c>
      <c r="JI42" s="377" t="s">
        <v>179</v>
      </c>
      <c r="JJ42" s="378" t="s">
        <v>179</v>
      </c>
      <c r="JK42" s="379" t="s">
        <v>179</v>
      </c>
      <c r="JL42" s="379" t="s">
        <v>179</v>
      </c>
      <c r="JM42" s="380" t="s">
        <v>179</v>
      </c>
      <c r="JN42" s="381" t="s">
        <v>179</v>
      </c>
      <c r="JO42" s="379" t="s">
        <v>179</v>
      </c>
      <c r="JP42" s="379" t="s">
        <v>179</v>
      </c>
      <c r="JQ42" s="382" t="s">
        <v>179</v>
      </c>
      <c r="JR42" s="383" t="s">
        <v>179</v>
      </c>
      <c r="JS42" s="384" t="s">
        <v>179</v>
      </c>
      <c r="JU42" s="634" t="s">
        <v>1234</v>
      </c>
      <c r="JV42" s="636" t="s">
        <v>1235</v>
      </c>
      <c r="JW42" s="635">
        <v>2019</v>
      </c>
      <c r="JX42" s="635" t="s">
        <v>1018</v>
      </c>
      <c r="JY42" s="386">
        <v>44826</v>
      </c>
      <c r="JZ42" s="387" t="s">
        <v>179</v>
      </c>
      <c r="KA42" s="422" t="s">
        <v>179</v>
      </c>
      <c r="KB42" s="637" t="s">
        <v>179</v>
      </c>
      <c r="KC42" s="638">
        <v>2.2546064242852126E-3</v>
      </c>
      <c r="KD42" s="639" t="s">
        <v>1029</v>
      </c>
      <c r="KE42" s="640">
        <v>0.2</v>
      </c>
      <c r="KF42" s="641">
        <v>17.09</v>
      </c>
      <c r="KG42" s="642">
        <v>10.383333333333333</v>
      </c>
      <c r="KH42" s="639" t="s">
        <v>1029</v>
      </c>
      <c r="KI42" s="643">
        <v>0.2</v>
      </c>
      <c r="KJ42" s="641">
        <v>5.17</v>
      </c>
      <c r="KK42" s="642">
        <v>11.686666666666667</v>
      </c>
      <c r="KL42" s="639" t="s">
        <v>1029</v>
      </c>
      <c r="KM42" s="643">
        <v>0.19</v>
      </c>
      <c r="KN42" s="644">
        <v>8.8800000000000008</v>
      </c>
      <c r="KO42" s="645" t="s">
        <v>179</v>
      </c>
      <c r="KP42" s="646" t="s">
        <v>179</v>
      </c>
      <c r="KQ42" s="646" t="s">
        <v>179</v>
      </c>
      <c r="KR42" s="646" t="s">
        <v>179</v>
      </c>
      <c r="KS42" s="647" t="s">
        <v>179</v>
      </c>
      <c r="KT42" s="646" t="s">
        <v>179</v>
      </c>
      <c r="KU42" s="646" t="s">
        <v>179</v>
      </c>
      <c r="KV42" s="648" t="s">
        <v>179</v>
      </c>
      <c r="KW42" s="639" t="s">
        <v>179</v>
      </c>
      <c r="KX42" s="643" t="s">
        <v>179</v>
      </c>
      <c r="KY42" s="644" t="s">
        <v>179</v>
      </c>
      <c r="KZ42" s="434" t="s">
        <v>1151</v>
      </c>
      <c r="LA42" s="434" t="s">
        <v>1015</v>
      </c>
      <c r="LB42" s="435" t="s">
        <v>1015</v>
      </c>
      <c r="LC42" s="436">
        <v>12</v>
      </c>
      <c r="LD42" s="437">
        <v>4</v>
      </c>
      <c r="LE42" s="438">
        <v>16</v>
      </c>
      <c r="LF42" s="439" t="s">
        <v>1015</v>
      </c>
      <c r="LG42" s="440">
        <v>9</v>
      </c>
      <c r="LH42" s="437">
        <v>4</v>
      </c>
      <c r="LI42" s="438">
        <v>16</v>
      </c>
      <c r="LJ42" s="649"/>
      <c r="LK42" s="650"/>
    </row>
    <row r="43" spans="2:323" ht="15" customHeight="1" x14ac:dyDescent="0.15">
      <c r="B43" s="1349" t="s">
        <v>1257</v>
      </c>
      <c r="C43" s="1350" t="s">
        <v>1258</v>
      </c>
      <c r="D43" s="1351">
        <v>2022</v>
      </c>
      <c r="E43" s="1352" t="s">
        <v>1018</v>
      </c>
      <c r="F43" s="1353">
        <v>1069042</v>
      </c>
      <c r="G43" s="1354" t="s">
        <v>1258</v>
      </c>
      <c r="H43" s="1355">
        <v>45106</v>
      </c>
      <c r="I43" s="1356" t="s">
        <v>1259</v>
      </c>
      <c r="J43" s="1357" t="s">
        <v>1258</v>
      </c>
      <c r="K43" s="1358" t="s">
        <v>4439</v>
      </c>
      <c r="L43" s="1350" t="s">
        <v>1258</v>
      </c>
      <c r="M43" s="1357" t="s">
        <v>4439</v>
      </c>
      <c r="N43" s="1358" t="s">
        <v>1259</v>
      </c>
      <c r="O43" s="1356" t="s">
        <v>70</v>
      </c>
      <c r="P43" s="1358" t="s">
        <v>74</v>
      </c>
      <c r="Q43" s="1359" t="s">
        <v>1018</v>
      </c>
      <c r="R43" s="1360"/>
      <c r="S43" s="1360"/>
      <c r="T43" s="1361"/>
      <c r="U43" s="1362"/>
      <c r="V43" s="1363">
        <v>2462.9969999999998</v>
      </c>
      <c r="W43" s="1364">
        <v>2</v>
      </c>
      <c r="X43" s="1364">
        <v>1</v>
      </c>
      <c r="Y43" s="1365"/>
      <c r="Z43" s="1351">
        <v>2022</v>
      </c>
      <c r="AA43" s="1352">
        <v>2024</v>
      </c>
      <c r="AB43" s="1366">
        <v>2022</v>
      </c>
      <c r="AC43" s="1367"/>
      <c r="AD43" s="1358"/>
      <c r="AE43" s="1368" t="s">
        <v>4568</v>
      </c>
      <c r="AF43" s="1357" t="s">
        <v>1260</v>
      </c>
      <c r="AG43" s="1357" t="s">
        <v>1261</v>
      </c>
      <c r="AH43" s="1358" t="s">
        <v>1095</v>
      </c>
      <c r="AI43" s="1368"/>
      <c r="AJ43" s="1358"/>
      <c r="AK43" s="1369">
        <v>2021</v>
      </c>
      <c r="AL43" s="1364">
        <v>4217</v>
      </c>
      <c r="AM43" s="1364">
        <v>4180</v>
      </c>
      <c r="AN43" s="1370">
        <v>26.24</v>
      </c>
      <c r="AO43" s="1371" t="s">
        <v>1262</v>
      </c>
      <c r="AP43" s="1372">
        <v>2024</v>
      </c>
      <c r="AQ43" s="1365">
        <v>4100</v>
      </c>
      <c r="AR43" s="1373">
        <v>2.77</v>
      </c>
      <c r="AS43" s="1365">
        <v>4065</v>
      </c>
      <c r="AT43" s="1373">
        <v>2.75</v>
      </c>
      <c r="AU43" s="1374">
        <v>25.5</v>
      </c>
      <c r="AV43" s="1371" t="s">
        <v>1262</v>
      </c>
      <c r="AW43" s="1375">
        <v>2.82</v>
      </c>
      <c r="AX43" s="1372">
        <v>2022</v>
      </c>
      <c r="AY43" s="1365">
        <v>4458</v>
      </c>
      <c r="AZ43" s="1373">
        <v>-5.72</v>
      </c>
      <c r="BA43" s="1365">
        <v>4450</v>
      </c>
      <c r="BB43" s="1373">
        <v>-6.46</v>
      </c>
      <c r="BC43" s="1374">
        <v>27.862465171918533</v>
      </c>
      <c r="BD43" s="1371" t="s">
        <v>1262</v>
      </c>
      <c r="BE43" s="1375">
        <v>-6.19</v>
      </c>
      <c r="BF43" s="1372">
        <v>2023</v>
      </c>
      <c r="BG43" s="1365"/>
      <c r="BH43" s="1373"/>
      <c r="BI43" s="1365"/>
      <c r="BJ43" s="1373"/>
      <c r="BK43" s="1374"/>
      <c r="BL43" s="1371"/>
      <c r="BM43" s="1375"/>
      <c r="BN43" s="1372">
        <v>2024</v>
      </c>
      <c r="BO43" s="1365"/>
      <c r="BP43" s="1373"/>
      <c r="BQ43" s="1365"/>
      <c r="BR43" s="1373"/>
      <c r="BS43" s="1374"/>
      <c r="BT43" s="1371"/>
      <c r="BU43" s="1375"/>
      <c r="BV43" s="1376" t="s">
        <v>1005</v>
      </c>
      <c r="BW43" s="1377" t="s">
        <v>1072</v>
      </c>
      <c r="BX43" s="1378" t="s">
        <v>1024</v>
      </c>
      <c r="BY43" s="1379"/>
      <c r="BZ43" s="1380"/>
      <c r="CA43" s="1364"/>
      <c r="CB43" s="1364"/>
      <c r="CC43" s="1370"/>
      <c r="CD43" s="1371"/>
      <c r="CE43" s="1372"/>
      <c r="CF43" s="1365"/>
      <c r="CG43" s="1373"/>
      <c r="CH43" s="1365"/>
      <c r="CI43" s="1373"/>
      <c r="CJ43" s="1374"/>
      <c r="CK43" s="1371"/>
      <c r="CL43" s="1375"/>
      <c r="CM43" s="1372"/>
      <c r="CN43" s="1365"/>
      <c r="CO43" s="1373"/>
      <c r="CP43" s="1365"/>
      <c r="CQ43" s="1373"/>
      <c r="CR43" s="1374"/>
      <c r="CS43" s="1371"/>
      <c r="CT43" s="1375"/>
      <c r="CU43" s="1372"/>
      <c r="CV43" s="1365"/>
      <c r="CW43" s="1373"/>
      <c r="CX43" s="1365"/>
      <c r="CY43" s="1373"/>
      <c r="CZ43" s="1374"/>
      <c r="DA43" s="1371"/>
      <c r="DB43" s="1375"/>
      <c r="DC43" s="1372"/>
      <c r="DD43" s="1365"/>
      <c r="DE43" s="1373"/>
      <c r="DF43" s="1365"/>
      <c r="DG43" s="1373"/>
      <c r="DH43" s="1374"/>
      <c r="DI43" s="1371"/>
      <c r="DJ43" s="1375"/>
      <c r="DK43" s="1376"/>
      <c r="DL43" s="1377"/>
      <c r="DM43" s="1378"/>
      <c r="DN43" s="1379"/>
      <c r="DO43" s="1356"/>
      <c r="DP43" s="1381"/>
      <c r="DQ43" s="1358"/>
      <c r="DR43" s="1356"/>
      <c r="DS43" s="1381"/>
      <c r="DT43" s="1358"/>
      <c r="DU43" s="1356"/>
      <c r="DV43" s="1381"/>
      <c r="DW43" s="1358"/>
      <c r="DX43" s="1356"/>
      <c r="DY43" s="1381"/>
      <c r="DZ43" s="1358"/>
      <c r="EA43" s="1356"/>
      <c r="EB43" s="1381"/>
      <c r="EC43" s="1358"/>
      <c r="ED43" s="1382"/>
      <c r="EE43" s="1383"/>
      <c r="EF43" s="1384"/>
      <c r="EG43" s="1357"/>
      <c r="EH43" s="1364"/>
      <c r="EI43" s="1352"/>
      <c r="EJ43" s="1356"/>
      <c r="EK43" s="1384"/>
      <c r="EL43" s="1357"/>
      <c r="EM43" s="1364"/>
      <c r="EN43" s="1352"/>
      <c r="EO43" s="1356"/>
      <c r="EP43" s="1384"/>
      <c r="EQ43" s="1357"/>
      <c r="ER43" s="1364"/>
      <c r="ES43" s="1352"/>
      <c r="ET43" s="1356"/>
      <c r="EU43" s="1384"/>
      <c r="EV43" s="1357"/>
      <c r="EW43" s="1364"/>
      <c r="EX43" s="1352"/>
      <c r="EY43" s="1356"/>
      <c r="EZ43" s="1384"/>
      <c r="FA43" s="1357"/>
      <c r="FB43" s="1364"/>
      <c r="FC43" s="1352"/>
      <c r="FD43" s="1385">
        <v>0</v>
      </c>
      <c r="FE43" s="1386">
        <v>0</v>
      </c>
      <c r="FF43" s="1387">
        <v>0</v>
      </c>
      <c r="FG43" s="1386">
        <v>0</v>
      </c>
      <c r="FH43" s="1387">
        <v>0</v>
      </c>
      <c r="FI43" s="1386">
        <v>0</v>
      </c>
      <c r="FJ43" s="1387">
        <v>0</v>
      </c>
      <c r="FK43" s="1386">
        <v>0</v>
      </c>
      <c r="FL43" s="1388" t="s">
        <v>1008</v>
      </c>
      <c r="FM43" s="1389" t="s">
        <v>1012</v>
      </c>
      <c r="FN43" s="1352"/>
      <c r="FO43" s="1390" t="s">
        <v>1010</v>
      </c>
      <c r="FP43" s="1391" t="s">
        <v>1012</v>
      </c>
      <c r="FQ43" s="1352"/>
      <c r="FR43" s="1390" t="s">
        <v>1010</v>
      </c>
      <c r="FS43" s="1391" t="s">
        <v>1012</v>
      </c>
      <c r="FT43" s="1352"/>
      <c r="FU43" s="1390" t="s">
        <v>1010</v>
      </c>
      <c r="FV43" s="1391" t="s">
        <v>1012</v>
      </c>
      <c r="FW43" s="1352"/>
      <c r="FX43" s="1390" t="s">
        <v>1010</v>
      </c>
      <c r="FY43" s="1391" t="s">
        <v>1012</v>
      </c>
      <c r="FZ43" s="1352"/>
      <c r="GA43" s="1390" t="s">
        <v>1010</v>
      </c>
      <c r="GB43" s="1391" t="s">
        <v>1012</v>
      </c>
      <c r="GC43" s="1352"/>
      <c r="GD43" s="1390" t="s">
        <v>1013</v>
      </c>
      <c r="GE43" s="1391" t="s">
        <v>1013</v>
      </c>
      <c r="GF43" s="1352"/>
      <c r="GG43" s="1390" t="s">
        <v>1010</v>
      </c>
      <c r="GH43" s="1391" t="s">
        <v>1012</v>
      </c>
      <c r="GI43" s="1352"/>
      <c r="GJ43" s="1390" t="s">
        <v>1010</v>
      </c>
      <c r="GK43" s="1391" t="s">
        <v>1012</v>
      </c>
      <c r="GL43" s="1352"/>
      <c r="GM43" s="1390" t="s">
        <v>1013</v>
      </c>
      <c r="GN43" s="1391" t="s">
        <v>1013</v>
      </c>
      <c r="GO43" s="1352"/>
      <c r="GP43" s="1390" t="s">
        <v>1013</v>
      </c>
      <c r="GQ43" s="1391" t="s">
        <v>1013</v>
      </c>
      <c r="GR43" s="1352"/>
      <c r="GS43" s="1390" t="s">
        <v>1013</v>
      </c>
      <c r="GT43" s="1391" t="s">
        <v>1013</v>
      </c>
      <c r="GU43" s="1352"/>
      <c r="GV43" s="1390" t="s">
        <v>1010</v>
      </c>
      <c r="GW43" s="1391" t="s">
        <v>1012</v>
      </c>
      <c r="GX43" s="1352"/>
      <c r="GY43" s="1388"/>
      <c r="GZ43" s="1389"/>
      <c r="HA43" s="1352"/>
      <c r="HB43" s="1390"/>
      <c r="HC43" s="1391"/>
      <c r="HD43" s="1352"/>
      <c r="HE43" s="1390"/>
      <c r="HF43" s="1391"/>
      <c r="HG43" s="1352"/>
      <c r="HH43" s="1390"/>
      <c r="HI43" s="1391"/>
      <c r="HJ43" s="1352"/>
      <c r="HK43" s="1390"/>
      <c r="HL43" s="1391"/>
      <c r="HM43" s="1352"/>
      <c r="HN43" s="1392"/>
      <c r="HO43" s="1393"/>
      <c r="HP43" s="1394"/>
      <c r="HQ43" s="1395"/>
      <c r="HR43" s="1357"/>
      <c r="HS43" s="1357"/>
      <c r="HT43" s="1357"/>
      <c r="HU43" s="1396"/>
      <c r="HV43" s="1397"/>
      <c r="HW43" s="1398" t="s">
        <v>4568</v>
      </c>
      <c r="HX43" s="1398"/>
      <c r="HY43" s="1398"/>
      <c r="HZ43" s="1398"/>
      <c r="IA43" s="1398"/>
      <c r="IB43" s="1398"/>
      <c r="IC43" s="1398"/>
      <c r="ID43" s="1399" t="s">
        <v>4440</v>
      </c>
      <c r="IE43" s="1400" t="s">
        <v>4441</v>
      </c>
      <c r="IF43" s="227" t="str">
        <f>_xlfn.IFNA(VLOOKUP(報告書!$B43&amp;"-"&amp;報告書!IF$12,自主項目!$G$13:$G$500,1,FALSE),"")</f>
        <v/>
      </c>
      <c r="IG43" s="227" t="str">
        <f>_xlfn.IFNA(VLOOKUP(報告書!$B43&amp;"-"&amp;報告書!IG$12,自主項目!$G$13:$G$500,1,FALSE),"")</f>
        <v/>
      </c>
      <c r="IH43" s="227" t="str">
        <f>_xlfn.IFNA(VLOOKUP(報告書!$B43&amp;"-"&amp;報告書!IH$12,自主項目!$G$13:$G$500,1,FALSE),"")</f>
        <v/>
      </c>
      <c r="II43" s="227" t="str">
        <f>_xlfn.IFNA(VLOOKUP(報告書!$B43&amp;"-"&amp;報告書!II$12,自主項目!$G$13:$G$500,1,FALSE),"")</f>
        <v/>
      </c>
      <c r="IJ43" s="227" t="str">
        <f>_xlfn.IFNA(VLOOKUP(報告書!$B43&amp;"-"&amp;報告書!IJ$12,自主項目!$G$13:$G$500,1,FALSE),"")</f>
        <v/>
      </c>
      <c r="IK43" s="227" t="str">
        <f>_xlfn.IFNA(VLOOKUP(報告書!$B43&amp;"-"&amp;報告書!IK$12,自主項目!$G$13:$G$500,1,FALSE),"")</f>
        <v/>
      </c>
      <c r="IL43" s="227" t="str">
        <f>_xlfn.IFNA(VLOOKUP(報告書!$B43&amp;"-"&amp;報告書!IL$12,自主項目!$G$13:$G$500,1,FALSE),"")</f>
        <v/>
      </c>
      <c r="IM43" s="227" t="str">
        <f>_xlfn.IFNA(VLOOKUP(報告書!$B43&amp;"-"&amp;報告書!IM$12,自主項目!$G$13:$G$500,1,FALSE),"")</f>
        <v/>
      </c>
      <c r="IN43" s="227" t="str">
        <f>_xlfn.IFNA(VLOOKUP(報告書!$B43&amp;"-"&amp;報告書!IN$12,自主項目!$G$13:$G$500,1,FALSE),"")</f>
        <v/>
      </c>
      <c r="IO43" s="227" t="str">
        <f>_xlfn.IFNA(VLOOKUP(報告書!$B43&amp;"-"&amp;報告書!IO$12,自主項目!$G$13:$G$500,1,FALSE),"")</f>
        <v/>
      </c>
      <c r="IP43" s="227" t="str">
        <f>_xlfn.IFNA(VLOOKUP(報告書!$B43&amp;"-"&amp;報告書!IP$12,自主項目!$G$13:$G$500,1,FALSE),"")</f>
        <v/>
      </c>
      <c r="IQ43" s="227" t="str">
        <f>_xlfn.IFNA(VLOOKUP(報告書!$B43&amp;"-"&amp;報告書!IQ$12,自主項目!$G$13:$G$500,1,FALSE),"")</f>
        <v/>
      </c>
      <c r="IR43" s="227" t="str">
        <f>_xlfn.IFNA(VLOOKUP(報告書!$B43&amp;"-"&amp;報告書!IR$12,自主項目!$G$13:$G$500,1,FALSE),"")</f>
        <v/>
      </c>
      <c r="IS43" s="227" t="str">
        <f>_xlfn.IFNA(VLOOKUP(報告書!$B43&amp;"-"&amp;報告書!IS$12,自主項目!$G$13:$G$500,1,FALSE),"")</f>
        <v/>
      </c>
      <c r="IT43" s="755"/>
      <c r="IU43" s="755"/>
      <c r="IV43" s="376">
        <v>4331</v>
      </c>
      <c r="IW43" s="377">
        <v>4297</v>
      </c>
      <c r="IX43" s="378">
        <v>112.29</v>
      </c>
      <c r="IY43" s="379">
        <v>18.29</v>
      </c>
      <c r="IZ43" s="379">
        <v>28.2</v>
      </c>
      <c r="JA43" s="380">
        <v>18.43</v>
      </c>
      <c r="JB43" s="381">
        <v>6.0966666666666667</v>
      </c>
      <c r="JC43" s="379">
        <v>9.4</v>
      </c>
      <c r="JD43" s="379">
        <v>6.1433333333333335</v>
      </c>
      <c r="JE43" s="382">
        <v>30</v>
      </c>
      <c r="JF43" s="383">
        <v>20</v>
      </c>
      <c r="JG43" s="384">
        <v>25</v>
      </c>
      <c r="JH43" s="376" t="s">
        <v>179</v>
      </c>
      <c r="JI43" s="377" t="s">
        <v>179</v>
      </c>
      <c r="JJ43" s="378" t="s">
        <v>179</v>
      </c>
      <c r="JK43" s="379" t="s">
        <v>179</v>
      </c>
      <c r="JL43" s="379" t="s">
        <v>179</v>
      </c>
      <c r="JM43" s="380" t="s">
        <v>179</v>
      </c>
      <c r="JN43" s="381" t="s">
        <v>179</v>
      </c>
      <c r="JO43" s="379" t="s">
        <v>179</v>
      </c>
      <c r="JP43" s="379" t="s">
        <v>179</v>
      </c>
      <c r="JQ43" s="382" t="s">
        <v>179</v>
      </c>
      <c r="JR43" s="383" t="s">
        <v>179</v>
      </c>
      <c r="JS43" s="384" t="s">
        <v>179</v>
      </c>
      <c r="JU43" s="634" t="s">
        <v>1243</v>
      </c>
      <c r="JV43" s="636" t="s">
        <v>1244</v>
      </c>
      <c r="JW43" s="635">
        <v>2019</v>
      </c>
      <c r="JX43" s="635" t="s">
        <v>1018</v>
      </c>
      <c r="JY43" s="386">
        <v>44816</v>
      </c>
      <c r="JZ43" s="387" t="s">
        <v>179</v>
      </c>
      <c r="KA43" s="422" t="s">
        <v>179</v>
      </c>
      <c r="KB43" s="637" t="s">
        <v>179</v>
      </c>
      <c r="KC43" s="638">
        <v>0.51162537520203188</v>
      </c>
      <c r="KD43" s="639" t="s">
        <v>1055</v>
      </c>
      <c r="KE43" s="640">
        <v>3.01</v>
      </c>
      <c r="KF43" s="641">
        <v>18.29</v>
      </c>
      <c r="KG43" s="642">
        <v>7.7766666666666664</v>
      </c>
      <c r="KH43" s="639" t="s">
        <v>1055</v>
      </c>
      <c r="KI43" s="643">
        <v>3</v>
      </c>
      <c r="KJ43" s="641">
        <v>9.4</v>
      </c>
      <c r="KK43" s="642">
        <v>22.723333333333333</v>
      </c>
      <c r="KL43" s="639" t="s">
        <v>1029</v>
      </c>
      <c r="KM43" s="643">
        <v>3</v>
      </c>
      <c r="KN43" s="644">
        <v>18.43</v>
      </c>
      <c r="KO43" s="645" t="s">
        <v>179</v>
      </c>
      <c r="KP43" s="646" t="s">
        <v>179</v>
      </c>
      <c r="KQ43" s="646" t="s">
        <v>179</v>
      </c>
      <c r="KR43" s="646" t="s">
        <v>179</v>
      </c>
      <c r="KS43" s="647" t="s">
        <v>179</v>
      </c>
      <c r="KT43" s="646" t="s">
        <v>179</v>
      </c>
      <c r="KU43" s="646" t="s">
        <v>179</v>
      </c>
      <c r="KV43" s="648" t="s">
        <v>179</v>
      </c>
      <c r="KW43" s="639" t="s">
        <v>179</v>
      </c>
      <c r="KX43" s="643" t="s">
        <v>179</v>
      </c>
      <c r="KY43" s="644" t="s">
        <v>179</v>
      </c>
      <c r="KZ43" s="434" t="s">
        <v>1151</v>
      </c>
      <c r="LA43" s="434" t="s">
        <v>1015</v>
      </c>
      <c r="LB43" s="435" t="s">
        <v>1015</v>
      </c>
      <c r="LC43" s="436">
        <v>20</v>
      </c>
      <c r="LD43" s="437">
        <v>6</v>
      </c>
      <c r="LE43" s="438">
        <v>26</v>
      </c>
      <c r="LF43" s="439" t="s">
        <v>1015</v>
      </c>
      <c r="LG43" s="440">
        <v>17</v>
      </c>
      <c r="LH43" s="437">
        <v>6</v>
      </c>
      <c r="LI43" s="438">
        <v>26</v>
      </c>
      <c r="LJ43" s="649"/>
      <c r="LK43" s="650"/>
    </row>
    <row r="44" spans="2:323" ht="15" customHeight="1" x14ac:dyDescent="0.15">
      <c r="B44" s="1349" t="s">
        <v>1263</v>
      </c>
      <c r="C44" s="1350" t="s">
        <v>1264</v>
      </c>
      <c r="D44" s="1351">
        <v>2022</v>
      </c>
      <c r="E44" s="1352" t="s">
        <v>1018</v>
      </c>
      <c r="F44" s="1353">
        <v>1081043</v>
      </c>
      <c r="G44" s="1354" t="s">
        <v>1264</v>
      </c>
      <c r="H44" s="1355">
        <v>45138</v>
      </c>
      <c r="I44" s="1356" t="s">
        <v>1265</v>
      </c>
      <c r="J44" s="1357" t="s">
        <v>1264</v>
      </c>
      <c r="K44" s="1358" t="s">
        <v>1266</v>
      </c>
      <c r="L44" s="1350" t="s">
        <v>1264</v>
      </c>
      <c r="M44" s="1357" t="s">
        <v>1266</v>
      </c>
      <c r="N44" s="1358" t="s">
        <v>1267</v>
      </c>
      <c r="O44" s="1356" t="s">
        <v>93</v>
      </c>
      <c r="P44" s="1358" t="s">
        <v>94</v>
      </c>
      <c r="Q44" s="1359" t="s">
        <v>1018</v>
      </c>
      <c r="R44" s="1360"/>
      <c r="S44" s="1360"/>
      <c r="T44" s="1361"/>
      <c r="U44" s="1362"/>
      <c r="V44" s="1363">
        <v>21637.092599999996</v>
      </c>
      <c r="W44" s="1364">
        <v>5</v>
      </c>
      <c r="X44" s="1364">
        <v>5</v>
      </c>
      <c r="Y44" s="1365"/>
      <c r="Z44" s="1351">
        <v>2022</v>
      </c>
      <c r="AA44" s="1352">
        <v>2024</v>
      </c>
      <c r="AB44" s="1366">
        <v>2022</v>
      </c>
      <c r="AC44" s="1367"/>
      <c r="AD44" s="1358"/>
      <c r="AE44" s="1368" t="s">
        <v>4568</v>
      </c>
      <c r="AF44" s="1357" t="s">
        <v>1268</v>
      </c>
      <c r="AG44" s="1357" t="s">
        <v>1267</v>
      </c>
      <c r="AH44" s="1358" t="s">
        <v>1269</v>
      </c>
      <c r="AI44" s="1368"/>
      <c r="AJ44" s="1358"/>
      <c r="AK44" s="1369">
        <v>2021</v>
      </c>
      <c r="AL44" s="1364">
        <v>39566</v>
      </c>
      <c r="AM44" s="1364">
        <v>39382</v>
      </c>
      <c r="AN44" s="1370">
        <v>136.21</v>
      </c>
      <c r="AO44" s="1371" t="s">
        <v>1270</v>
      </c>
      <c r="AP44" s="1372">
        <v>2024</v>
      </c>
      <c r="AQ44" s="1365">
        <v>39526</v>
      </c>
      <c r="AR44" s="1373">
        <v>0.1</v>
      </c>
      <c r="AS44" s="1365">
        <v>39342.18601829854</v>
      </c>
      <c r="AT44" s="1373">
        <v>0.1</v>
      </c>
      <c r="AU44" s="1374">
        <v>136.07</v>
      </c>
      <c r="AV44" s="1371" t="s">
        <v>1270</v>
      </c>
      <c r="AW44" s="1375">
        <v>0.1</v>
      </c>
      <c r="AX44" s="1372">
        <v>2022</v>
      </c>
      <c r="AY44" s="1365">
        <v>39464</v>
      </c>
      <c r="AZ44" s="1373">
        <v>0.25</v>
      </c>
      <c r="BA44" s="1365">
        <v>39966</v>
      </c>
      <c r="BB44" s="1373">
        <v>-1.49</v>
      </c>
      <c r="BC44" s="1374">
        <v>135.86116437672348</v>
      </c>
      <c r="BD44" s="1371" t="s">
        <v>1270</v>
      </c>
      <c r="BE44" s="1375">
        <v>0.25</v>
      </c>
      <c r="BF44" s="1372">
        <v>2023</v>
      </c>
      <c r="BG44" s="1365"/>
      <c r="BH44" s="1373"/>
      <c r="BI44" s="1365"/>
      <c r="BJ44" s="1373"/>
      <c r="BK44" s="1374"/>
      <c r="BL44" s="1371"/>
      <c r="BM44" s="1375"/>
      <c r="BN44" s="1372">
        <v>2024</v>
      </c>
      <c r="BO44" s="1365"/>
      <c r="BP44" s="1373"/>
      <c r="BQ44" s="1365"/>
      <c r="BR44" s="1373"/>
      <c r="BS44" s="1374"/>
      <c r="BT44" s="1371"/>
      <c r="BU44" s="1375"/>
      <c r="BV44" s="1376" t="s">
        <v>1005</v>
      </c>
      <c r="BW44" s="1377" t="s">
        <v>1072</v>
      </c>
      <c r="BX44" s="1378" t="s">
        <v>1007</v>
      </c>
      <c r="BY44" s="1379"/>
      <c r="BZ44" s="1380"/>
      <c r="CA44" s="1364"/>
      <c r="CB44" s="1364"/>
      <c r="CC44" s="1370"/>
      <c r="CD44" s="1371"/>
      <c r="CE44" s="1372"/>
      <c r="CF44" s="1365"/>
      <c r="CG44" s="1373"/>
      <c r="CH44" s="1365"/>
      <c r="CI44" s="1373"/>
      <c r="CJ44" s="1374"/>
      <c r="CK44" s="1371"/>
      <c r="CL44" s="1375"/>
      <c r="CM44" s="1372"/>
      <c r="CN44" s="1365"/>
      <c r="CO44" s="1373"/>
      <c r="CP44" s="1365"/>
      <c r="CQ44" s="1373"/>
      <c r="CR44" s="1374"/>
      <c r="CS44" s="1371"/>
      <c r="CT44" s="1375"/>
      <c r="CU44" s="1372"/>
      <c r="CV44" s="1365"/>
      <c r="CW44" s="1373"/>
      <c r="CX44" s="1365"/>
      <c r="CY44" s="1373"/>
      <c r="CZ44" s="1374"/>
      <c r="DA44" s="1371"/>
      <c r="DB44" s="1375"/>
      <c r="DC44" s="1372"/>
      <c r="DD44" s="1365"/>
      <c r="DE44" s="1373"/>
      <c r="DF44" s="1365"/>
      <c r="DG44" s="1373"/>
      <c r="DH44" s="1374"/>
      <c r="DI44" s="1371"/>
      <c r="DJ44" s="1375"/>
      <c r="DK44" s="1376"/>
      <c r="DL44" s="1377"/>
      <c r="DM44" s="1378"/>
      <c r="DN44" s="1379"/>
      <c r="DO44" s="1356"/>
      <c r="DP44" s="1381"/>
      <c r="DQ44" s="1358"/>
      <c r="DR44" s="1356"/>
      <c r="DS44" s="1381"/>
      <c r="DT44" s="1358"/>
      <c r="DU44" s="1356"/>
      <c r="DV44" s="1381"/>
      <c r="DW44" s="1358"/>
      <c r="DX44" s="1356"/>
      <c r="DY44" s="1381"/>
      <c r="DZ44" s="1358"/>
      <c r="EA44" s="1356"/>
      <c r="EB44" s="1381"/>
      <c r="EC44" s="1358"/>
      <c r="ED44" s="1382"/>
      <c r="EE44" s="1383"/>
      <c r="EF44" s="1384"/>
      <c r="EG44" s="1357"/>
      <c r="EH44" s="1364"/>
      <c r="EI44" s="1352"/>
      <c r="EJ44" s="1356"/>
      <c r="EK44" s="1384"/>
      <c r="EL44" s="1357"/>
      <c r="EM44" s="1364"/>
      <c r="EN44" s="1352"/>
      <c r="EO44" s="1356"/>
      <c r="EP44" s="1384"/>
      <c r="EQ44" s="1357"/>
      <c r="ER44" s="1364"/>
      <c r="ES44" s="1352"/>
      <c r="ET44" s="1356"/>
      <c r="EU44" s="1384"/>
      <c r="EV44" s="1357"/>
      <c r="EW44" s="1364"/>
      <c r="EX44" s="1352"/>
      <c r="EY44" s="1356"/>
      <c r="EZ44" s="1384"/>
      <c r="FA44" s="1357"/>
      <c r="FB44" s="1364"/>
      <c r="FC44" s="1352"/>
      <c r="FD44" s="1385">
        <v>0</v>
      </c>
      <c r="FE44" s="1386">
        <v>0</v>
      </c>
      <c r="FF44" s="1387">
        <v>0</v>
      </c>
      <c r="FG44" s="1386">
        <v>0</v>
      </c>
      <c r="FH44" s="1387">
        <v>0</v>
      </c>
      <c r="FI44" s="1386">
        <v>0</v>
      </c>
      <c r="FJ44" s="1387">
        <v>0</v>
      </c>
      <c r="FK44" s="1386">
        <v>0</v>
      </c>
      <c r="FL44" s="1388" t="s">
        <v>1008</v>
      </c>
      <c r="FM44" s="1389" t="s">
        <v>1012</v>
      </c>
      <c r="FN44" s="1352"/>
      <c r="FO44" s="1390" t="s">
        <v>1010</v>
      </c>
      <c r="FP44" s="1391" t="s">
        <v>1012</v>
      </c>
      <c r="FQ44" s="1352"/>
      <c r="FR44" s="1390" t="s">
        <v>1010</v>
      </c>
      <c r="FS44" s="1391" t="s">
        <v>1012</v>
      </c>
      <c r="FT44" s="1352"/>
      <c r="FU44" s="1390" t="s">
        <v>1010</v>
      </c>
      <c r="FV44" s="1391" t="s">
        <v>1012</v>
      </c>
      <c r="FW44" s="1352"/>
      <c r="FX44" s="1390" t="s">
        <v>1010</v>
      </c>
      <c r="FY44" s="1391" t="s">
        <v>1012</v>
      </c>
      <c r="FZ44" s="1352"/>
      <c r="GA44" s="1390" t="s">
        <v>1010</v>
      </c>
      <c r="GB44" s="1391" t="s">
        <v>1012</v>
      </c>
      <c r="GC44" s="1352"/>
      <c r="GD44" s="1390" t="s">
        <v>1010</v>
      </c>
      <c r="GE44" s="1391" t="s">
        <v>1012</v>
      </c>
      <c r="GF44" s="1352"/>
      <c r="GG44" s="1390" t="s">
        <v>1010</v>
      </c>
      <c r="GH44" s="1391" t="s">
        <v>1012</v>
      </c>
      <c r="GI44" s="1352"/>
      <c r="GJ44" s="1390" t="s">
        <v>1010</v>
      </c>
      <c r="GK44" s="1391" t="s">
        <v>1012</v>
      </c>
      <c r="GL44" s="1352"/>
      <c r="GM44" s="1390" t="s">
        <v>1010</v>
      </c>
      <c r="GN44" s="1391" t="s">
        <v>1012</v>
      </c>
      <c r="GO44" s="1352"/>
      <c r="GP44" s="1390" t="s">
        <v>1010</v>
      </c>
      <c r="GQ44" s="1391" t="s">
        <v>1012</v>
      </c>
      <c r="GR44" s="1352"/>
      <c r="GS44" s="1390" t="s">
        <v>1010</v>
      </c>
      <c r="GT44" s="1391" t="s">
        <v>1012</v>
      </c>
      <c r="GU44" s="1352"/>
      <c r="GV44" s="1390" t="s">
        <v>1010</v>
      </c>
      <c r="GW44" s="1391" t="s">
        <v>1012</v>
      </c>
      <c r="GX44" s="1352"/>
      <c r="GY44" s="1388"/>
      <c r="GZ44" s="1389"/>
      <c r="HA44" s="1352"/>
      <c r="HB44" s="1390"/>
      <c r="HC44" s="1391"/>
      <c r="HD44" s="1352"/>
      <c r="HE44" s="1390"/>
      <c r="HF44" s="1391"/>
      <c r="HG44" s="1352"/>
      <c r="HH44" s="1390"/>
      <c r="HI44" s="1391"/>
      <c r="HJ44" s="1352"/>
      <c r="HK44" s="1390"/>
      <c r="HL44" s="1391"/>
      <c r="HM44" s="1352"/>
      <c r="HN44" s="1392"/>
      <c r="HO44" s="1393"/>
      <c r="HP44" s="1394"/>
      <c r="HQ44" s="1395"/>
      <c r="HR44" s="1357"/>
      <c r="HS44" s="1357"/>
      <c r="HT44" s="1357"/>
      <c r="HU44" s="1396"/>
      <c r="HV44" s="1397" t="s">
        <v>4568</v>
      </c>
      <c r="HW44" s="1398" t="s">
        <v>4568</v>
      </c>
      <c r="HX44" s="1398"/>
      <c r="HY44" s="1398"/>
      <c r="HZ44" s="1398" t="s">
        <v>4568</v>
      </c>
      <c r="IA44" s="1398"/>
      <c r="IB44" s="1398"/>
      <c r="IC44" s="1398" t="s">
        <v>4568</v>
      </c>
      <c r="ID44" s="1399" t="s">
        <v>4442</v>
      </c>
      <c r="IE44" s="1400"/>
      <c r="IF44" s="227" t="str">
        <f>_xlfn.IFNA(VLOOKUP(報告書!$B44&amp;"-"&amp;報告書!IF$12,自主項目!$G$13:$G$500,1,FALSE),"")</f>
        <v/>
      </c>
      <c r="IG44" s="227" t="str">
        <f>_xlfn.IFNA(VLOOKUP(報告書!$B44&amp;"-"&amp;報告書!IG$12,自主項目!$G$13:$G$500,1,FALSE),"")</f>
        <v/>
      </c>
      <c r="IH44" s="227" t="str">
        <f>_xlfn.IFNA(VLOOKUP(報告書!$B44&amp;"-"&amp;報告書!IH$12,自主項目!$G$13:$G$500,1,FALSE),"")</f>
        <v/>
      </c>
      <c r="II44" s="227" t="str">
        <f>_xlfn.IFNA(VLOOKUP(報告書!$B44&amp;"-"&amp;報告書!II$12,自主項目!$G$13:$G$500,1,FALSE),"")</f>
        <v/>
      </c>
      <c r="IJ44" s="227" t="str">
        <f>_xlfn.IFNA(VLOOKUP(報告書!$B44&amp;"-"&amp;報告書!IJ$12,自主項目!$G$13:$G$500,1,FALSE),"")</f>
        <v/>
      </c>
      <c r="IK44" s="227" t="str">
        <f>_xlfn.IFNA(VLOOKUP(報告書!$B44&amp;"-"&amp;報告書!IK$12,自主項目!$G$13:$G$500,1,FALSE),"")</f>
        <v/>
      </c>
      <c r="IL44" s="227" t="str">
        <f>_xlfn.IFNA(VLOOKUP(報告書!$B44&amp;"-"&amp;報告書!IL$12,自主項目!$G$13:$G$500,1,FALSE),"")</f>
        <v/>
      </c>
      <c r="IM44" s="227" t="str">
        <f>_xlfn.IFNA(VLOOKUP(報告書!$B44&amp;"-"&amp;報告書!IM$12,自主項目!$G$13:$G$500,1,FALSE),"")</f>
        <v/>
      </c>
      <c r="IN44" s="227" t="str">
        <f>_xlfn.IFNA(VLOOKUP(報告書!$B44&amp;"-"&amp;報告書!IN$12,自主項目!$G$13:$G$500,1,FALSE),"")</f>
        <v/>
      </c>
      <c r="IO44" s="227" t="str">
        <f>_xlfn.IFNA(VLOOKUP(報告書!$B44&amp;"-"&amp;報告書!IO$12,自主項目!$G$13:$G$500,1,FALSE),"")</f>
        <v/>
      </c>
      <c r="IP44" s="227" t="str">
        <f>_xlfn.IFNA(VLOOKUP(報告書!$B44&amp;"-"&amp;報告書!IP$12,自主項目!$G$13:$G$500,1,FALSE),"")</f>
        <v/>
      </c>
      <c r="IQ44" s="227" t="str">
        <f>_xlfn.IFNA(VLOOKUP(報告書!$B44&amp;"-"&amp;報告書!IQ$12,自主項目!$G$13:$G$500,1,FALSE),"")</f>
        <v/>
      </c>
      <c r="IR44" s="227" t="str">
        <f>_xlfn.IFNA(VLOOKUP(報告書!$B44&amp;"-"&amp;報告書!IR$12,自主項目!$G$13:$G$500,1,FALSE),"")</f>
        <v/>
      </c>
      <c r="IS44" s="227" t="str">
        <f>_xlfn.IFNA(VLOOKUP(報告書!$B44&amp;"-"&amp;報告書!IS$12,自主項目!$G$13:$G$500,1,FALSE),"")</f>
        <v/>
      </c>
      <c r="IT44" s="755"/>
      <c r="IU44" s="755"/>
      <c r="IV44" s="376">
        <v>6601</v>
      </c>
      <c r="IW44" s="377">
        <v>3030</v>
      </c>
      <c r="IX44" s="378" t="s">
        <v>179</v>
      </c>
      <c r="IY44" s="379">
        <v>47.76</v>
      </c>
      <c r="IZ44" s="379">
        <v>75.67</v>
      </c>
      <c r="JA44" s="380" t="s">
        <v>179</v>
      </c>
      <c r="JB44" s="381">
        <v>15.92</v>
      </c>
      <c r="JC44" s="379">
        <v>25.223333333333333</v>
      </c>
      <c r="JD44" s="379" t="s">
        <v>179</v>
      </c>
      <c r="JE44" s="382">
        <v>3</v>
      </c>
      <c r="JF44" s="383">
        <v>5</v>
      </c>
      <c r="JG44" s="384" t="s">
        <v>179</v>
      </c>
      <c r="JH44" s="376" t="s">
        <v>179</v>
      </c>
      <c r="JI44" s="377" t="s">
        <v>179</v>
      </c>
      <c r="JJ44" s="378" t="s">
        <v>179</v>
      </c>
      <c r="JK44" s="379" t="s">
        <v>179</v>
      </c>
      <c r="JL44" s="379" t="s">
        <v>179</v>
      </c>
      <c r="JM44" s="380" t="s">
        <v>179</v>
      </c>
      <c r="JN44" s="381" t="s">
        <v>179</v>
      </c>
      <c r="JO44" s="379" t="s">
        <v>179</v>
      </c>
      <c r="JP44" s="379" t="s">
        <v>179</v>
      </c>
      <c r="JQ44" s="382" t="s">
        <v>179</v>
      </c>
      <c r="JR44" s="383" t="s">
        <v>179</v>
      </c>
      <c r="JS44" s="384" t="s">
        <v>179</v>
      </c>
      <c r="JU44" s="634" t="s">
        <v>1251</v>
      </c>
      <c r="JV44" s="636" t="s">
        <v>1252</v>
      </c>
      <c r="JW44" s="635">
        <v>2019</v>
      </c>
      <c r="JX44" s="635" t="s">
        <v>1018</v>
      </c>
      <c r="JY44" s="386" t="s">
        <v>179</v>
      </c>
      <c r="JZ44" s="387" t="s">
        <v>179</v>
      </c>
      <c r="KA44" s="422" t="s">
        <v>179</v>
      </c>
      <c r="KB44" s="637" t="s">
        <v>179</v>
      </c>
      <c r="KC44" s="638">
        <v>7.2241737304953801</v>
      </c>
      <c r="KD44" s="639" t="s">
        <v>1055</v>
      </c>
      <c r="KE44" s="640">
        <v>2.99</v>
      </c>
      <c r="KF44" s="641">
        <v>47.76</v>
      </c>
      <c r="KG44" s="642">
        <v>49.803333333333335</v>
      </c>
      <c r="KH44" s="639" t="s">
        <v>1055</v>
      </c>
      <c r="KI44" s="643">
        <v>3</v>
      </c>
      <c r="KJ44" s="641">
        <v>25.223333333333333</v>
      </c>
      <c r="KK44" s="642">
        <v>59.70333333333334</v>
      </c>
      <c r="KL44" s="639" t="s">
        <v>179</v>
      </c>
      <c r="KM44" s="643" t="s">
        <v>179</v>
      </c>
      <c r="KN44" s="644" t="s">
        <v>179</v>
      </c>
      <c r="KO44" s="645" t="s">
        <v>179</v>
      </c>
      <c r="KP44" s="646" t="s">
        <v>179</v>
      </c>
      <c r="KQ44" s="646" t="s">
        <v>179</v>
      </c>
      <c r="KR44" s="646" t="s">
        <v>179</v>
      </c>
      <c r="KS44" s="647" t="s">
        <v>179</v>
      </c>
      <c r="KT44" s="646" t="s">
        <v>179</v>
      </c>
      <c r="KU44" s="646" t="s">
        <v>179</v>
      </c>
      <c r="KV44" s="648" t="s">
        <v>179</v>
      </c>
      <c r="KW44" s="639" t="s">
        <v>179</v>
      </c>
      <c r="KX44" s="643" t="s">
        <v>179</v>
      </c>
      <c r="KY44" s="644" t="s">
        <v>179</v>
      </c>
      <c r="KZ44" s="434" t="s">
        <v>1015</v>
      </c>
      <c r="LA44" s="434" t="s">
        <v>1151</v>
      </c>
      <c r="LB44" s="435" t="s">
        <v>1015</v>
      </c>
      <c r="LC44" s="436">
        <v>11</v>
      </c>
      <c r="LD44" s="437">
        <v>13</v>
      </c>
      <c r="LE44" s="438">
        <v>24</v>
      </c>
      <c r="LF44" s="439" t="s">
        <v>1015</v>
      </c>
      <c r="LG44" s="440">
        <v>9</v>
      </c>
      <c r="LH44" s="437">
        <v>12</v>
      </c>
      <c r="LI44" s="438">
        <v>24</v>
      </c>
      <c r="LJ44" s="649"/>
      <c r="LK44" s="650"/>
    </row>
    <row r="45" spans="2:323" ht="15" customHeight="1" x14ac:dyDescent="0.15">
      <c r="B45" s="1349" t="s">
        <v>1271</v>
      </c>
      <c r="C45" s="1350" t="s">
        <v>1272</v>
      </c>
      <c r="D45" s="1351">
        <v>2022</v>
      </c>
      <c r="E45" s="1352" t="s">
        <v>1273</v>
      </c>
      <c r="F45" s="1353">
        <v>1388044</v>
      </c>
      <c r="G45" s="1354" t="s">
        <v>1272</v>
      </c>
      <c r="H45" s="1355">
        <v>45132</v>
      </c>
      <c r="I45" s="1356" t="s">
        <v>1274</v>
      </c>
      <c r="J45" s="1357" t="s">
        <v>1272</v>
      </c>
      <c r="K45" s="1358" t="s">
        <v>1275</v>
      </c>
      <c r="L45" s="1350" t="s">
        <v>1272</v>
      </c>
      <c r="M45" s="1357" t="s">
        <v>1275</v>
      </c>
      <c r="N45" s="1358" t="s">
        <v>1274</v>
      </c>
      <c r="O45" s="1356" t="s">
        <v>102</v>
      </c>
      <c r="P45" s="1358" t="s">
        <v>103</v>
      </c>
      <c r="Q45" s="1359" t="s">
        <v>1018</v>
      </c>
      <c r="R45" s="1360"/>
      <c r="S45" s="1360" t="s">
        <v>1058</v>
      </c>
      <c r="T45" s="1361"/>
      <c r="U45" s="1362"/>
      <c r="V45" s="1363">
        <v>1457.1066000000001</v>
      </c>
      <c r="W45" s="1364">
        <v>6</v>
      </c>
      <c r="X45" s="1364">
        <v>1</v>
      </c>
      <c r="Y45" s="1365">
        <v>102</v>
      </c>
      <c r="Z45" s="1351">
        <v>2022</v>
      </c>
      <c r="AA45" s="1352">
        <v>2024</v>
      </c>
      <c r="AB45" s="1366">
        <v>2022</v>
      </c>
      <c r="AC45" s="1367"/>
      <c r="AD45" s="1358"/>
      <c r="AE45" s="1368" t="s">
        <v>4568</v>
      </c>
      <c r="AF45" s="1357" t="s">
        <v>1276</v>
      </c>
      <c r="AG45" s="1357" t="s">
        <v>1277</v>
      </c>
      <c r="AH45" s="1358" t="s">
        <v>1278</v>
      </c>
      <c r="AI45" s="1368"/>
      <c r="AJ45" s="1358"/>
      <c r="AK45" s="1369">
        <v>2021</v>
      </c>
      <c r="AL45" s="1364">
        <v>2025</v>
      </c>
      <c r="AM45" s="1364">
        <v>2427</v>
      </c>
      <c r="AN45" s="1370">
        <v>11.89</v>
      </c>
      <c r="AO45" s="1371" t="s">
        <v>1279</v>
      </c>
      <c r="AP45" s="1372">
        <v>2024</v>
      </c>
      <c r="AQ45" s="1365">
        <v>2025</v>
      </c>
      <c r="AR45" s="1373">
        <v>0</v>
      </c>
      <c r="AS45" s="1365">
        <v>2427</v>
      </c>
      <c r="AT45" s="1373">
        <v>0</v>
      </c>
      <c r="AU45" s="1374">
        <v>11.533300000000001</v>
      </c>
      <c r="AV45" s="1371" t="s">
        <v>1279</v>
      </c>
      <c r="AW45" s="1375">
        <v>3</v>
      </c>
      <c r="AX45" s="1372">
        <v>2022</v>
      </c>
      <c r="AY45" s="1365">
        <v>1838</v>
      </c>
      <c r="AZ45" s="1373">
        <v>9.23</v>
      </c>
      <c r="BA45" s="1365">
        <v>2053</v>
      </c>
      <c r="BB45" s="1373">
        <v>15.4</v>
      </c>
      <c r="BC45" s="1374">
        <v>10.698486612339929</v>
      </c>
      <c r="BD45" s="1371" t="s">
        <v>1279</v>
      </c>
      <c r="BE45" s="1375">
        <v>10.02</v>
      </c>
      <c r="BF45" s="1372">
        <v>2023</v>
      </c>
      <c r="BG45" s="1365"/>
      <c r="BH45" s="1373"/>
      <c r="BI45" s="1365"/>
      <c r="BJ45" s="1373"/>
      <c r="BK45" s="1374"/>
      <c r="BL45" s="1371"/>
      <c r="BM45" s="1375"/>
      <c r="BN45" s="1372">
        <v>2024</v>
      </c>
      <c r="BO45" s="1365"/>
      <c r="BP45" s="1373"/>
      <c r="BQ45" s="1365"/>
      <c r="BR45" s="1373"/>
      <c r="BS45" s="1374"/>
      <c r="BT45" s="1371"/>
      <c r="BU45" s="1375"/>
      <c r="BV45" s="1376" t="s">
        <v>1023</v>
      </c>
      <c r="BW45" s="1377" t="s">
        <v>1072</v>
      </c>
      <c r="BX45" s="1378" t="s">
        <v>1024</v>
      </c>
      <c r="BY45" s="1379"/>
      <c r="BZ45" s="1380">
        <v>2021</v>
      </c>
      <c r="CA45" s="1364">
        <v>1576</v>
      </c>
      <c r="CB45" s="1364">
        <v>1576</v>
      </c>
      <c r="CC45" s="1370">
        <v>15.53</v>
      </c>
      <c r="CD45" s="1371" t="s">
        <v>1409</v>
      </c>
      <c r="CE45" s="1372">
        <v>2024</v>
      </c>
      <c r="CF45" s="1365">
        <v>1576</v>
      </c>
      <c r="CG45" s="1373">
        <v>0</v>
      </c>
      <c r="CH45" s="1365">
        <v>1576</v>
      </c>
      <c r="CI45" s="1373">
        <v>0</v>
      </c>
      <c r="CJ45" s="1374">
        <v>15.0641</v>
      </c>
      <c r="CK45" s="1371" t="s">
        <v>1409</v>
      </c>
      <c r="CL45" s="1375">
        <v>3</v>
      </c>
      <c r="CM45" s="1372">
        <v>2022</v>
      </c>
      <c r="CN45" s="1365">
        <v>1063.84656</v>
      </c>
      <c r="CO45" s="1373">
        <v>32.49</v>
      </c>
      <c r="CP45" s="1365">
        <v>1063.84656</v>
      </c>
      <c r="CQ45" s="1373">
        <v>32.49</v>
      </c>
      <c r="CR45" s="1374">
        <v>16.442759814528593</v>
      </c>
      <c r="CS45" s="1371" t="s">
        <v>1409</v>
      </c>
      <c r="CT45" s="1375">
        <v>-5.88</v>
      </c>
      <c r="CU45" s="1372">
        <v>2023</v>
      </c>
      <c r="CV45" s="1365"/>
      <c r="CW45" s="1373"/>
      <c r="CX45" s="1365"/>
      <c r="CY45" s="1373"/>
      <c r="CZ45" s="1374"/>
      <c r="DA45" s="1371"/>
      <c r="DB45" s="1375"/>
      <c r="DC45" s="1372">
        <v>2024</v>
      </c>
      <c r="DD45" s="1365"/>
      <c r="DE45" s="1373"/>
      <c r="DF45" s="1365"/>
      <c r="DG45" s="1373"/>
      <c r="DH45" s="1374"/>
      <c r="DI45" s="1371"/>
      <c r="DJ45" s="1375"/>
      <c r="DK45" s="1376" t="s">
        <v>1062</v>
      </c>
      <c r="DL45" s="1377" t="s">
        <v>1072</v>
      </c>
      <c r="DM45" s="1378" t="s">
        <v>1024</v>
      </c>
      <c r="DN45" s="1379"/>
      <c r="DO45" s="1356"/>
      <c r="DP45" s="1381"/>
      <c r="DQ45" s="1358"/>
      <c r="DR45" s="1356"/>
      <c r="DS45" s="1381"/>
      <c r="DT45" s="1358"/>
      <c r="DU45" s="1356"/>
      <c r="DV45" s="1381"/>
      <c r="DW45" s="1358"/>
      <c r="DX45" s="1356"/>
      <c r="DY45" s="1381"/>
      <c r="DZ45" s="1358"/>
      <c r="EA45" s="1356"/>
      <c r="EB45" s="1381"/>
      <c r="EC45" s="1358"/>
      <c r="ED45" s="1382"/>
      <c r="EE45" s="1383" t="s">
        <v>1160</v>
      </c>
      <c r="EF45" s="1384">
        <v>2020</v>
      </c>
      <c r="EG45" s="1357"/>
      <c r="EH45" s="1364">
        <v>50.4</v>
      </c>
      <c r="EI45" s="1352" t="s">
        <v>1150</v>
      </c>
      <c r="EJ45" s="1356"/>
      <c r="EK45" s="1384"/>
      <c r="EL45" s="1357"/>
      <c r="EM45" s="1364"/>
      <c r="EN45" s="1352"/>
      <c r="EO45" s="1356"/>
      <c r="EP45" s="1384"/>
      <c r="EQ45" s="1357"/>
      <c r="ER45" s="1364"/>
      <c r="ES45" s="1352"/>
      <c r="ET45" s="1356"/>
      <c r="EU45" s="1384"/>
      <c r="EV45" s="1357"/>
      <c r="EW45" s="1364"/>
      <c r="EX45" s="1352"/>
      <c r="EY45" s="1356"/>
      <c r="EZ45" s="1384"/>
      <c r="FA45" s="1357"/>
      <c r="FB45" s="1364"/>
      <c r="FC45" s="1352"/>
      <c r="FD45" s="1385">
        <v>0</v>
      </c>
      <c r="FE45" s="1386">
        <v>1</v>
      </c>
      <c r="FF45" s="1387">
        <v>0</v>
      </c>
      <c r="FG45" s="1386">
        <v>0</v>
      </c>
      <c r="FH45" s="1387">
        <v>0</v>
      </c>
      <c r="FI45" s="1386">
        <v>0</v>
      </c>
      <c r="FJ45" s="1387">
        <v>0</v>
      </c>
      <c r="FK45" s="1386">
        <v>1</v>
      </c>
      <c r="FL45" s="1388" t="s">
        <v>1008</v>
      </c>
      <c r="FM45" s="1389" t="s">
        <v>1012</v>
      </c>
      <c r="FN45" s="1352"/>
      <c r="FO45" s="1390" t="s">
        <v>1010</v>
      </c>
      <c r="FP45" s="1391" t="s">
        <v>1012</v>
      </c>
      <c r="FQ45" s="1352"/>
      <c r="FR45" s="1390" t="s">
        <v>1010</v>
      </c>
      <c r="FS45" s="1391" t="s">
        <v>1012</v>
      </c>
      <c r="FT45" s="1352"/>
      <c r="FU45" s="1390" t="s">
        <v>1010</v>
      </c>
      <c r="FV45" s="1391" t="s">
        <v>1012</v>
      </c>
      <c r="FW45" s="1352"/>
      <c r="FX45" s="1390" t="s">
        <v>1010</v>
      </c>
      <c r="FY45" s="1391" t="s">
        <v>1011</v>
      </c>
      <c r="FZ45" s="1352"/>
      <c r="GA45" s="1390" t="s">
        <v>1010</v>
      </c>
      <c r="GB45" s="1391" t="s">
        <v>1012</v>
      </c>
      <c r="GC45" s="1352"/>
      <c r="GD45" s="1390" t="s">
        <v>1013</v>
      </c>
      <c r="GE45" s="1391" t="s">
        <v>1013</v>
      </c>
      <c r="GF45" s="1352"/>
      <c r="GG45" s="1390" t="s">
        <v>1014</v>
      </c>
      <c r="GH45" s="1391" t="s">
        <v>1009</v>
      </c>
      <c r="GI45" s="1352"/>
      <c r="GJ45" s="1390" t="s">
        <v>1010</v>
      </c>
      <c r="GK45" s="1391" t="s">
        <v>1012</v>
      </c>
      <c r="GL45" s="1352"/>
      <c r="GM45" s="1390" t="s">
        <v>1010</v>
      </c>
      <c r="GN45" s="1391" t="s">
        <v>1012</v>
      </c>
      <c r="GO45" s="1352"/>
      <c r="GP45" s="1390" t="s">
        <v>1010</v>
      </c>
      <c r="GQ45" s="1391" t="s">
        <v>1012</v>
      </c>
      <c r="GR45" s="1352"/>
      <c r="GS45" s="1390" t="s">
        <v>1010</v>
      </c>
      <c r="GT45" s="1391" t="s">
        <v>1012</v>
      </c>
      <c r="GU45" s="1352"/>
      <c r="GV45" s="1390" t="s">
        <v>1014</v>
      </c>
      <c r="GW45" s="1391" t="s">
        <v>1009</v>
      </c>
      <c r="GX45" s="1352"/>
      <c r="GY45" s="1388" t="s">
        <v>1008</v>
      </c>
      <c r="GZ45" s="1389" t="s">
        <v>1012</v>
      </c>
      <c r="HA45" s="1352"/>
      <c r="HB45" s="1390" t="s">
        <v>1008</v>
      </c>
      <c r="HC45" s="1391" t="s">
        <v>1012</v>
      </c>
      <c r="HD45" s="1352"/>
      <c r="HE45" s="1390" t="s">
        <v>1010</v>
      </c>
      <c r="HF45" s="1391" t="s">
        <v>1012</v>
      </c>
      <c r="HG45" s="1352"/>
      <c r="HH45" s="1390" t="s">
        <v>1010</v>
      </c>
      <c r="HI45" s="1391" t="s">
        <v>1012</v>
      </c>
      <c r="HJ45" s="1352"/>
      <c r="HK45" s="1390" t="s">
        <v>1010</v>
      </c>
      <c r="HL45" s="1391" t="s">
        <v>1012</v>
      </c>
      <c r="HM45" s="1352"/>
      <c r="HN45" s="1392">
        <v>1838</v>
      </c>
      <c r="HO45" s="1393">
        <v>83.948348912333287</v>
      </c>
      <c r="HP45" s="1394">
        <v>4.5673748048059455</v>
      </c>
      <c r="HQ45" s="1395" t="s">
        <v>4037</v>
      </c>
      <c r="HR45" s="1357" t="s">
        <v>327</v>
      </c>
      <c r="HS45" s="1357" t="s">
        <v>328</v>
      </c>
      <c r="HT45" s="1357" t="s">
        <v>4059</v>
      </c>
      <c r="HU45" s="1396">
        <v>2.7419999999999973</v>
      </c>
      <c r="HV45" s="1397"/>
      <c r="HW45" s="1398"/>
      <c r="HX45" s="1398"/>
      <c r="HY45" s="1398"/>
      <c r="HZ45" s="1398"/>
      <c r="IA45" s="1398"/>
      <c r="IB45" s="1398"/>
      <c r="IC45" s="1398"/>
      <c r="ID45" s="1399"/>
      <c r="IE45" s="1400" t="s">
        <v>4443</v>
      </c>
      <c r="IF45" s="227" t="str">
        <f>_xlfn.IFNA(VLOOKUP(報告書!$B45&amp;"-"&amp;報告書!IF$12,自主項目!$G$13:$G$500,1,FALSE),"")</f>
        <v>044-1</v>
      </c>
      <c r="IG45" s="227" t="str">
        <f>_xlfn.IFNA(VLOOKUP(報告書!$B45&amp;"-"&amp;報告書!IG$12,自主項目!$G$13:$G$500,1,FALSE),"")</f>
        <v>044-2</v>
      </c>
      <c r="IH45" s="227" t="str">
        <f>_xlfn.IFNA(VLOOKUP(報告書!$B45&amp;"-"&amp;報告書!IH$12,自主項目!$G$13:$G$500,1,FALSE),"")</f>
        <v>044-3</v>
      </c>
      <c r="II45" s="227" t="str">
        <f>_xlfn.IFNA(VLOOKUP(報告書!$B45&amp;"-"&amp;報告書!II$12,自主項目!$G$13:$G$500,1,FALSE),"")</f>
        <v>044-4</v>
      </c>
      <c r="IJ45" s="227" t="str">
        <f>_xlfn.IFNA(VLOOKUP(報告書!$B45&amp;"-"&amp;報告書!IJ$12,自主項目!$G$13:$G$500,1,FALSE),"")</f>
        <v>044-5</v>
      </c>
      <c r="IK45" s="227" t="str">
        <f>_xlfn.IFNA(VLOOKUP(報告書!$B45&amp;"-"&amp;報告書!IK$12,自主項目!$G$13:$G$500,1,FALSE),"")</f>
        <v/>
      </c>
      <c r="IL45" s="227" t="str">
        <f>_xlfn.IFNA(VLOOKUP(報告書!$B45&amp;"-"&amp;報告書!IL$12,自主項目!$G$13:$G$500,1,FALSE),"")</f>
        <v/>
      </c>
      <c r="IM45" s="227" t="str">
        <f>_xlfn.IFNA(VLOOKUP(報告書!$B45&amp;"-"&amp;報告書!IM$12,自主項目!$G$13:$G$500,1,FALSE),"")</f>
        <v/>
      </c>
      <c r="IN45" s="227" t="str">
        <f>_xlfn.IFNA(VLOOKUP(報告書!$B45&amp;"-"&amp;報告書!IN$12,自主項目!$G$13:$G$500,1,FALSE),"")</f>
        <v/>
      </c>
      <c r="IO45" s="227" t="str">
        <f>_xlfn.IFNA(VLOOKUP(報告書!$B45&amp;"-"&amp;報告書!IO$12,自主項目!$G$13:$G$500,1,FALSE),"")</f>
        <v/>
      </c>
      <c r="IP45" s="227" t="str">
        <f>_xlfn.IFNA(VLOOKUP(報告書!$B45&amp;"-"&amp;報告書!IP$12,自主項目!$G$13:$G$500,1,FALSE),"")</f>
        <v/>
      </c>
      <c r="IQ45" s="227" t="str">
        <f>_xlfn.IFNA(VLOOKUP(報告書!$B45&amp;"-"&amp;報告書!IQ$12,自主項目!$G$13:$G$500,1,FALSE),"")</f>
        <v/>
      </c>
      <c r="IR45" s="227" t="str">
        <f>_xlfn.IFNA(VLOOKUP(報告書!$B45&amp;"-"&amp;報告書!IR$12,自主項目!$G$13:$G$500,1,FALSE),"")</f>
        <v/>
      </c>
      <c r="IS45" s="227" t="str">
        <f>_xlfn.IFNA(VLOOKUP(報告書!$B45&amp;"-"&amp;報告書!IS$12,自主項目!$G$13:$G$500,1,FALSE),"")</f>
        <v/>
      </c>
      <c r="IT45" s="755"/>
      <c r="IU45" s="755"/>
      <c r="IV45" s="376">
        <v>4217</v>
      </c>
      <c r="IW45" s="377">
        <v>4180</v>
      </c>
      <c r="IX45" s="378">
        <v>26.24</v>
      </c>
      <c r="IY45" s="379">
        <v>10.42</v>
      </c>
      <c r="IZ45" s="379">
        <v>8.77</v>
      </c>
      <c r="JA45" s="380">
        <v>7.63</v>
      </c>
      <c r="JB45" s="381">
        <v>3.4733333333333332</v>
      </c>
      <c r="JC45" s="379">
        <v>2.9233333333333333</v>
      </c>
      <c r="JD45" s="379">
        <v>2.5433333333333334</v>
      </c>
      <c r="JE45" s="382">
        <v>54</v>
      </c>
      <c r="JF45" s="383">
        <v>63</v>
      </c>
      <c r="JG45" s="384">
        <v>52</v>
      </c>
      <c r="JH45" s="376" t="s">
        <v>179</v>
      </c>
      <c r="JI45" s="377" t="s">
        <v>179</v>
      </c>
      <c r="JJ45" s="378" t="s">
        <v>179</v>
      </c>
      <c r="JK45" s="379" t="s">
        <v>179</v>
      </c>
      <c r="JL45" s="379" t="s">
        <v>179</v>
      </c>
      <c r="JM45" s="380" t="s">
        <v>179</v>
      </c>
      <c r="JN45" s="381" t="s">
        <v>179</v>
      </c>
      <c r="JO45" s="379" t="s">
        <v>179</v>
      </c>
      <c r="JP45" s="379" t="s">
        <v>179</v>
      </c>
      <c r="JQ45" s="382" t="s">
        <v>179</v>
      </c>
      <c r="JR45" s="383" t="s">
        <v>179</v>
      </c>
      <c r="JS45" s="384" t="s">
        <v>179</v>
      </c>
      <c r="JU45" s="634" t="s">
        <v>1257</v>
      </c>
      <c r="JV45" s="636" t="s">
        <v>1258</v>
      </c>
      <c r="JW45" s="635">
        <v>2019</v>
      </c>
      <c r="JX45" s="635" t="s">
        <v>1018</v>
      </c>
      <c r="JY45" s="386" t="s">
        <v>179</v>
      </c>
      <c r="JZ45" s="387" t="s">
        <v>179</v>
      </c>
      <c r="KA45" s="422" t="s">
        <v>179</v>
      </c>
      <c r="KB45" s="637" t="s">
        <v>179</v>
      </c>
      <c r="KC45" s="638" t="s">
        <v>179</v>
      </c>
      <c r="KD45" s="639" t="s">
        <v>1055</v>
      </c>
      <c r="KE45" s="640">
        <v>5.01</v>
      </c>
      <c r="KF45" s="641">
        <v>10.42</v>
      </c>
      <c r="KG45" s="642">
        <v>7.4633333333333338</v>
      </c>
      <c r="KH45" s="639" t="s">
        <v>1055</v>
      </c>
      <c r="KI45" s="643">
        <v>4.99</v>
      </c>
      <c r="KJ45" s="641">
        <v>2.9233333333333333</v>
      </c>
      <c r="KK45" s="642">
        <v>8.6866666666666656</v>
      </c>
      <c r="KL45" s="639" t="s">
        <v>1029</v>
      </c>
      <c r="KM45" s="643">
        <v>4.99</v>
      </c>
      <c r="KN45" s="644">
        <v>7.63</v>
      </c>
      <c r="KO45" s="645" t="s">
        <v>179</v>
      </c>
      <c r="KP45" s="646" t="s">
        <v>179</v>
      </c>
      <c r="KQ45" s="646" t="s">
        <v>179</v>
      </c>
      <c r="KR45" s="646" t="s">
        <v>179</v>
      </c>
      <c r="KS45" s="647" t="s">
        <v>179</v>
      </c>
      <c r="KT45" s="646" t="s">
        <v>179</v>
      </c>
      <c r="KU45" s="646" t="s">
        <v>179</v>
      </c>
      <c r="KV45" s="648" t="s">
        <v>179</v>
      </c>
      <c r="KW45" s="639" t="s">
        <v>179</v>
      </c>
      <c r="KX45" s="643" t="s">
        <v>179</v>
      </c>
      <c r="KY45" s="644" t="s">
        <v>179</v>
      </c>
      <c r="KZ45" s="434" t="s">
        <v>1015</v>
      </c>
      <c r="LA45" s="434" t="s">
        <v>1015</v>
      </c>
      <c r="LB45" s="435" t="s">
        <v>1029</v>
      </c>
      <c r="LC45" s="436">
        <v>18</v>
      </c>
      <c r="LD45" s="437">
        <v>0</v>
      </c>
      <c r="LE45" s="438">
        <v>18</v>
      </c>
      <c r="LF45" s="439" t="s">
        <v>1029</v>
      </c>
      <c r="LG45" s="440">
        <v>15</v>
      </c>
      <c r="LH45" s="437">
        <v>0</v>
      </c>
      <c r="LI45" s="438">
        <v>15</v>
      </c>
      <c r="LJ45" s="649"/>
      <c r="LK45" s="650"/>
    </row>
    <row r="46" spans="2:323" ht="15" customHeight="1" x14ac:dyDescent="0.15">
      <c r="B46" s="1349" t="s">
        <v>1281</v>
      </c>
      <c r="C46" s="1350" t="s">
        <v>1282</v>
      </c>
      <c r="D46" s="1351">
        <v>2022</v>
      </c>
      <c r="E46" s="1352" t="s">
        <v>1018</v>
      </c>
      <c r="F46" s="1353">
        <v>1028045</v>
      </c>
      <c r="G46" s="1354" t="s">
        <v>1282</v>
      </c>
      <c r="H46" s="1355">
        <v>45138</v>
      </c>
      <c r="I46" s="1356" t="s">
        <v>1283</v>
      </c>
      <c r="J46" s="1357" t="s">
        <v>1282</v>
      </c>
      <c r="K46" s="1358" t="s">
        <v>1284</v>
      </c>
      <c r="L46" s="1350" t="s">
        <v>1282</v>
      </c>
      <c r="M46" s="1357" t="s">
        <v>1284</v>
      </c>
      <c r="N46" s="1358" t="s">
        <v>1285</v>
      </c>
      <c r="O46" s="1356" t="s">
        <v>12</v>
      </c>
      <c r="P46" s="1358" t="s">
        <v>33</v>
      </c>
      <c r="Q46" s="1359" t="s">
        <v>1018</v>
      </c>
      <c r="R46" s="1360"/>
      <c r="S46" s="1360"/>
      <c r="T46" s="1361"/>
      <c r="U46" s="1362"/>
      <c r="V46" s="1363">
        <v>8214.8490000000002</v>
      </c>
      <c r="W46" s="1364">
        <v>3</v>
      </c>
      <c r="X46" s="1364">
        <v>2</v>
      </c>
      <c r="Y46" s="1365"/>
      <c r="Z46" s="1351">
        <v>2022</v>
      </c>
      <c r="AA46" s="1352">
        <v>2024</v>
      </c>
      <c r="AB46" s="1366">
        <v>2022</v>
      </c>
      <c r="AC46" s="1367"/>
      <c r="AD46" s="1358"/>
      <c r="AE46" s="1368" t="s">
        <v>4568</v>
      </c>
      <c r="AF46" s="1357" t="s">
        <v>1286</v>
      </c>
      <c r="AG46" s="1357" t="s">
        <v>1287</v>
      </c>
      <c r="AH46" s="1358" t="s">
        <v>1288</v>
      </c>
      <c r="AI46" s="1368"/>
      <c r="AJ46" s="1358"/>
      <c r="AK46" s="1369">
        <v>2021</v>
      </c>
      <c r="AL46" s="1364">
        <v>11638</v>
      </c>
      <c r="AM46" s="1364">
        <v>11562</v>
      </c>
      <c r="AN46" s="1370"/>
      <c r="AO46" s="1371"/>
      <c r="AP46" s="1372">
        <v>2024</v>
      </c>
      <c r="AQ46" s="1365">
        <v>11293</v>
      </c>
      <c r="AR46" s="1373">
        <v>2.96</v>
      </c>
      <c r="AS46" s="1365">
        <v>11219</v>
      </c>
      <c r="AT46" s="1373">
        <v>2.96</v>
      </c>
      <c r="AU46" s="1374"/>
      <c r="AV46" s="1371"/>
      <c r="AW46" s="1375"/>
      <c r="AX46" s="1372">
        <v>2022</v>
      </c>
      <c r="AY46" s="1365">
        <v>15370</v>
      </c>
      <c r="AZ46" s="1373">
        <v>-32.07</v>
      </c>
      <c r="BA46" s="1365">
        <v>15352</v>
      </c>
      <c r="BB46" s="1373">
        <v>-32.78</v>
      </c>
      <c r="BC46" s="1374"/>
      <c r="BD46" s="1371"/>
      <c r="BE46" s="1375"/>
      <c r="BF46" s="1372">
        <v>2023</v>
      </c>
      <c r="BG46" s="1365"/>
      <c r="BH46" s="1373"/>
      <c r="BI46" s="1365"/>
      <c r="BJ46" s="1373"/>
      <c r="BK46" s="1374"/>
      <c r="BL46" s="1371"/>
      <c r="BM46" s="1375"/>
      <c r="BN46" s="1372">
        <v>2024</v>
      </c>
      <c r="BO46" s="1365"/>
      <c r="BP46" s="1373"/>
      <c r="BQ46" s="1365"/>
      <c r="BR46" s="1373"/>
      <c r="BS46" s="1374"/>
      <c r="BT46" s="1371"/>
      <c r="BU46" s="1375"/>
      <c r="BV46" s="1376" t="s">
        <v>1005</v>
      </c>
      <c r="BW46" s="1377" t="s">
        <v>1072</v>
      </c>
      <c r="BX46" s="1378" t="s">
        <v>1007</v>
      </c>
      <c r="BY46" s="1379" t="s">
        <v>4444</v>
      </c>
      <c r="BZ46" s="1380"/>
      <c r="CA46" s="1364"/>
      <c r="CB46" s="1364"/>
      <c r="CC46" s="1370"/>
      <c r="CD46" s="1371"/>
      <c r="CE46" s="1372"/>
      <c r="CF46" s="1365"/>
      <c r="CG46" s="1373"/>
      <c r="CH46" s="1365"/>
      <c r="CI46" s="1373"/>
      <c r="CJ46" s="1374"/>
      <c r="CK46" s="1371"/>
      <c r="CL46" s="1375"/>
      <c r="CM46" s="1372"/>
      <c r="CN46" s="1365"/>
      <c r="CO46" s="1373"/>
      <c r="CP46" s="1365"/>
      <c r="CQ46" s="1373"/>
      <c r="CR46" s="1374"/>
      <c r="CS46" s="1371"/>
      <c r="CT46" s="1375"/>
      <c r="CU46" s="1372"/>
      <c r="CV46" s="1365"/>
      <c r="CW46" s="1373"/>
      <c r="CX46" s="1365"/>
      <c r="CY46" s="1373"/>
      <c r="CZ46" s="1374"/>
      <c r="DA46" s="1371"/>
      <c r="DB46" s="1375"/>
      <c r="DC46" s="1372"/>
      <c r="DD46" s="1365"/>
      <c r="DE46" s="1373"/>
      <c r="DF46" s="1365"/>
      <c r="DG46" s="1373"/>
      <c r="DH46" s="1374"/>
      <c r="DI46" s="1371"/>
      <c r="DJ46" s="1375"/>
      <c r="DK46" s="1376"/>
      <c r="DL46" s="1377"/>
      <c r="DM46" s="1378"/>
      <c r="DN46" s="1379"/>
      <c r="DO46" s="1356"/>
      <c r="DP46" s="1381"/>
      <c r="DQ46" s="1358"/>
      <c r="DR46" s="1356"/>
      <c r="DS46" s="1381"/>
      <c r="DT46" s="1358"/>
      <c r="DU46" s="1356"/>
      <c r="DV46" s="1381"/>
      <c r="DW46" s="1358"/>
      <c r="DX46" s="1356"/>
      <c r="DY46" s="1381"/>
      <c r="DZ46" s="1358"/>
      <c r="EA46" s="1356"/>
      <c r="EB46" s="1381"/>
      <c r="EC46" s="1358"/>
      <c r="ED46" s="1382"/>
      <c r="EE46" s="1383" t="s">
        <v>1160</v>
      </c>
      <c r="EF46" s="1384"/>
      <c r="EG46" s="1357" t="s">
        <v>4445</v>
      </c>
      <c r="EH46" s="1364">
        <v>84</v>
      </c>
      <c r="EI46" s="1352" t="s">
        <v>1162</v>
      </c>
      <c r="EJ46" s="1356"/>
      <c r="EK46" s="1384"/>
      <c r="EL46" s="1357"/>
      <c r="EM46" s="1364"/>
      <c r="EN46" s="1352"/>
      <c r="EO46" s="1356"/>
      <c r="EP46" s="1384"/>
      <c r="EQ46" s="1357"/>
      <c r="ER46" s="1364"/>
      <c r="ES46" s="1352"/>
      <c r="ET46" s="1356"/>
      <c r="EU46" s="1384"/>
      <c r="EV46" s="1357"/>
      <c r="EW46" s="1364"/>
      <c r="EX46" s="1352"/>
      <c r="EY46" s="1356"/>
      <c r="EZ46" s="1384"/>
      <c r="FA46" s="1357"/>
      <c r="FB46" s="1364"/>
      <c r="FC46" s="1352"/>
      <c r="FD46" s="1385">
        <v>0</v>
      </c>
      <c r="FE46" s="1386">
        <v>0</v>
      </c>
      <c r="FF46" s="1387">
        <v>0</v>
      </c>
      <c r="FG46" s="1386">
        <v>0</v>
      </c>
      <c r="FH46" s="1387">
        <v>0</v>
      </c>
      <c r="FI46" s="1386">
        <v>0</v>
      </c>
      <c r="FJ46" s="1387">
        <v>0</v>
      </c>
      <c r="FK46" s="1386">
        <v>0</v>
      </c>
      <c r="FL46" s="1388" t="s">
        <v>1008</v>
      </c>
      <c r="FM46" s="1389" t="s">
        <v>1012</v>
      </c>
      <c r="FN46" s="1352"/>
      <c r="FO46" s="1390" t="s">
        <v>1010</v>
      </c>
      <c r="FP46" s="1391" t="s">
        <v>1012</v>
      </c>
      <c r="FQ46" s="1352"/>
      <c r="FR46" s="1390" t="s">
        <v>1010</v>
      </c>
      <c r="FS46" s="1391" t="s">
        <v>1012</v>
      </c>
      <c r="FT46" s="1352"/>
      <c r="FU46" s="1390" t="s">
        <v>1010</v>
      </c>
      <c r="FV46" s="1391" t="s">
        <v>1012</v>
      </c>
      <c r="FW46" s="1352"/>
      <c r="FX46" s="1390" t="s">
        <v>1010</v>
      </c>
      <c r="FY46" s="1391" t="s">
        <v>1012</v>
      </c>
      <c r="FZ46" s="1352"/>
      <c r="GA46" s="1390" t="s">
        <v>1010</v>
      </c>
      <c r="GB46" s="1391" t="s">
        <v>1012</v>
      </c>
      <c r="GC46" s="1352"/>
      <c r="GD46" s="1390" t="s">
        <v>1010</v>
      </c>
      <c r="GE46" s="1391" t="s">
        <v>1012</v>
      </c>
      <c r="GF46" s="1352"/>
      <c r="GG46" s="1390" t="s">
        <v>1010</v>
      </c>
      <c r="GH46" s="1391" t="s">
        <v>1012</v>
      </c>
      <c r="GI46" s="1352"/>
      <c r="GJ46" s="1390" t="s">
        <v>1010</v>
      </c>
      <c r="GK46" s="1391" t="s">
        <v>1012</v>
      </c>
      <c r="GL46" s="1352"/>
      <c r="GM46" s="1390" t="s">
        <v>1010</v>
      </c>
      <c r="GN46" s="1391" t="s">
        <v>1012</v>
      </c>
      <c r="GO46" s="1352"/>
      <c r="GP46" s="1390" t="s">
        <v>1010</v>
      </c>
      <c r="GQ46" s="1391" t="s">
        <v>1012</v>
      </c>
      <c r="GR46" s="1352"/>
      <c r="GS46" s="1390" t="s">
        <v>1010</v>
      </c>
      <c r="GT46" s="1391" t="s">
        <v>1012</v>
      </c>
      <c r="GU46" s="1352"/>
      <c r="GV46" s="1390" t="s">
        <v>1010</v>
      </c>
      <c r="GW46" s="1391" t="s">
        <v>1012</v>
      </c>
      <c r="GX46" s="1352"/>
      <c r="GY46" s="1388"/>
      <c r="GZ46" s="1389"/>
      <c r="HA46" s="1352"/>
      <c r="HB46" s="1390"/>
      <c r="HC46" s="1391"/>
      <c r="HD46" s="1352"/>
      <c r="HE46" s="1390"/>
      <c r="HF46" s="1391"/>
      <c r="HG46" s="1352"/>
      <c r="HH46" s="1390"/>
      <c r="HI46" s="1391"/>
      <c r="HJ46" s="1352"/>
      <c r="HK46" s="1390"/>
      <c r="HL46" s="1391"/>
      <c r="HM46" s="1352"/>
      <c r="HN46" s="1392"/>
      <c r="HO46" s="1393"/>
      <c r="HP46" s="1394"/>
      <c r="HQ46" s="1395"/>
      <c r="HR46" s="1357"/>
      <c r="HS46" s="1357"/>
      <c r="HT46" s="1357"/>
      <c r="HU46" s="1396"/>
      <c r="HV46" s="1397"/>
      <c r="HW46" s="1398" t="s">
        <v>4568</v>
      </c>
      <c r="HX46" s="1398"/>
      <c r="HY46" s="1398"/>
      <c r="HZ46" s="1398" t="s">
        <v>4568</v>
      </c>
      <c r="IA46" s="1398"/>
      <c r="IB46" s="1398"/>
      <c r="IC46" s="1398"/>
      <c r="ID46" s="1399"/>
      <c r="IE46" s="1400" t="s">
        <v>4446</v>
      </c>
      <c r="IF46" s="227" t="str">
        <f>_xlfn.IFNA(VLOOKUP(報告書!$B46&amp;"-"&amp;報告書!IF$12,自主項目!$G$13:$G$500,1,FALSE),"")</f>
        <v/>
      </c>
      <c r="IG46" s="227" t="str">
        <f>_xlfn.IFNA(VLOOKUP(報告書!$B46&amp;"-"&amp;報告書!IG$12,自主項目!$G$13:$G$500,1,FALSE),"")</f>
        <v/>
      </c>
      <c r="IH46" s="227" t="str">
        <f>_xlfn.IFNA(VLOOKUP(報告書!$B46&amp;"-"&amp;報告書!IH$12,自主項目!$G$13:$G$500,1,FALSE),"")</f>
        <v/>
      </c>
      <c r="II46" s="227" t="str">
        <f>_xlfn.IFNA(VLOOKUP(報告書!$B46&amp;"-"&amp;報告書!II$12,自主項目!$G$13:$G$500,1,FALSE),"")</f>
        <v/>
      </c>
      <c r="IJ46" s="227" t="str">
        <f>_xlfn.IFNA(VLOOKUP(報告書!$B46&amp;"-"&amp;報告書!IJ$12,自主項目!$G$13:$G$500,1,FALSE),"")</f>
        <v/>
      </c>
      <c r="IK46" s="227" t="str">
        <f>_xlfn.IFNA(VLOOKUP(報告書!$B46&amp;"-"&amp;報告書!IK$12,自主項目!$G$13:$G$500,1,FALSE),"")</f>
        <v/>
      </c>
      <c r="IL46" s="227" t="str">
        <f>_xlfn.IFNA(VLOOKUP(報告書!$B46&amp;"-"&amp;報告書!IL$12,自主項目!$G$13:$G$500,1,FALSE),"")</f>
        <v/>
      </c>
      <c r="IM46" s="227" t="str">
        <f>_xlfn.IFNA(VLOOKUP(報告書!$B46&amp;"-"&amp;報告書!IM$12,自主項目!$G$13:$G$500,1,FALSE),"")</f>
        <v/>
      </c>
      <c r="IN46" s="227" t="str">
        <f>_xlfn.IFNA(VLOOKUP(報告書!$B46&amp;"-"&amp;報告書!IN$12,自主項目!$G$13:$G$500,1,FALSE),"")</f>
        <v/>
      </c>
      <c r="IO46" s="227" t="str">
        <f>_xlfn.IFNA(VLOOKUP(報告書!$B46&amp;"-"&amp;報告書!IO$12,自主項目!$G$13:$G$500,1,FALSE),"")</f>
        <v/>
      </c>
      <c r="IP46" s="227" t="str">
        <f>_xlfn.IFNA(VLOOKUP(報告書!$B46&amp;"-"&amp;報告書!IP$12,自主項目!$G$13:$G$500,1,FALSE),"")</f>
        <v/>
      </c>
      <c r="IQ46" s="227" t="str">
        <f>_xlfn.IFNA(VLOOKUP(報告書!$B46&amp;"-"&amp;報告書!IQ$12,自主項目!$G$13:$G$500,1,FALSE),"")</f>
        <v/>
      </c>
      <c r="IR46" s="227" t="str">
        <f>_xlfn.IFNA(VLOOKUP(報告書!$B46&amp;"-"&amp;報告書!IR$12,自主項目!$G$13:$G$500,1,FALSE),"")</f>
        <v/>
      </c>
      <c r="IS46" s="227" t="str">
        <f>_xlfn.IFNA(VLOOKUP(報告書!$B46&amp;"-"&amp;報告書!IS$12,自主項目!$G$13:$G$500,1,FALSE),"")</f>
        <v/>
      </c>
      <c r="IT46" s="755"/>
      <c r="IU46" s="755"/>
      <c r="IV46" s="376">
        <v>39566</v>
      </c>
      <c r="IW46" s="377">
        <v>39382</v>
      </c>
      <c r="IX46" s="378">
        <v>136.21</v>
      </c>
      <c r="IY46" s="379">
        <v>10.95</v>
      </c>
      <c r="IZ46" s="379">
        <v>11.7</v>
      </c>
      <c r="JA46" s="380">
        <v>10.93</v>
      </c>
      <c r="JB46" s="381">
        <v>3.65</v>
      </c>
      <c r="JC46" s="379">
        <v>3.9</v>
      </c>
      <c r="JD46" s="379">
        <v>3.6433333333333331</v>
      </c>
      <c r="JE46" s="382">
        <v>52</v>
      </c>
      <c r="JF46" s="383">
        <v>53</v>
      </c>
      <c r="JG46" s="384">
        <v>42</v>
      </c>
      <c r="JH46" s="376" t="s">
        <v>179</v>
      </c>
      <c r="JI46" s="377" t="s">
        <v>179</v>
      </c>
      <c r="JJ46" s="378" t="s">
        <v>179</v>
      </c>
      <c r="JK46" s="379" t="s">
        <v>179</v>
      </c>
      <c r="JL46" s="379" t="s">
        <v>179</v>
      </c>
      <c r="JM46" s="380" t="s">
        <v>179</v>
      </c>
      <c r="JN46" s="381" t="s">
        <v>179</v>
      </c>
      <c r="JO46" s="379" t="s">
        <v>179</v>
      </c>
      <c r="JP46" s="379" t="s">
        <v>179</v>
      </c>
      <c r="JQ46" s="382" t="s">
        <v>179</v>
      </c>
      <c r="JR46" s="383" t="s">
        <v>179</v>
      </c>
      <c r="JS46" s="384" t="s">
        <v>179</v>
      </c>
      <c r="JU46" s="634" t="s">
        <v>1263</v>
      </c>
      <c r="JV46" s="636" t="s">
        <v>1264</v>
      </c>
      <c r="JW46" s="635">
        <v>2019</v>
      </c>
      <c r="JX46" s="635" t="s">
        <v>1018</v>
      </c>
      <c r="JY46" s="386">
        <v>44810</v>
      </c>
      <c r="JZ46" s="387" t="s">
        <v>179</v>
      </c>
      <c r="KA46" s="422" t="s">
        <v>179</v>
      </c>
      <c r="KB46" s="637" t="s">
        <v>179</v>
      </c>
      <c r="KC46" s="638" t="s">
        <v>179</v>
      </c>
      <c r="KD46" s="639" t="s">
        <v>1029</v>
      </c>
      <c r="KE46" s="640">
        <v>0.09</v>
      </c>
      <c r="KF46" s="641">
        <v>10.95</v>
      </c>
      <c r="KG46" s="642">
        <v>6.7266666666666666</v>
      </c>
      <c r="KH46" s="639" t="s">
        <v>1029</v>
      </c>
      <c r="KI46" s="643">
        <v>0.1</v>
      </c>
      <c r="KJ46" s="641">
        <v>3.9</v>
      </c>
      <c r="KK46" s="642">
        <v>8.1966666666666672</v>
      </c>
      <c r="KL46" s="639" t="s">
        <v>1029</v>
      </c>
      <c r="KM46" s="643">
        <v>0.1</v>
      </c>
      <c r="KN46" s="644">
        <v>10.93</v>
      </c>
      <c r="KO46" s="645" t="s">
        <v>179</v>
      </c>
      <c r="KP46" s="646" t="s">
        <v>179</v>
      </c>
      <c r="KQ46" s="646" t="s">
        <v>179</v>
      </c>
      <c r="KR46" s="646" t="s">
        <v>179</v>
      </c>
      <c r="KS46" s="647" t="s">
        <v>179</v>
      </c>
      <c r="KT46" s="646" t="s">
        <v>179</v>
      </c>
      <c r="KU46" s="646" t="s">
        <v>179</v>
      </c>
      <c r="KV46" s="648" t="s">
        <v>179</v>
      </c>
      <c r="KW46" s="639" t="s">
        <v>179</v>
      </c>
      <c r="KX46" s="643" t="s">
        <v>179</v>
      </c>
      <c r="KY46" s="644" t="s">
        <v>179</v>
      </c>
      <c r="KZ46" s="434" t="s">
        <v>1015</v>
      </c>
      <c r="LA46" s="434" t="s">
        <v>1015</v>
      </c>
      <c r="LB46" s="435" t="s">
        <v>1029</v>
      </c>
      <c r="LC46" s="436">
        <v>26</v>
      </c>
      <c r="LD46" s="437">
        <v>0</v>
      </c>
      <c r="LE46" s="438">
        <v>26</v>
      </c>
      <c r="LF46" s="439" t="s">
        <v>1015</v>
      </c>
      <c r="LG46" s="440">
        <v>23</v>
      </c>
      <c r="LH46" s="437">
        <v>0</v>
      </c>
      <c r="LI46" s="438">
        <v>26</v>
      </c>
      <c r="LJ46" s="649"/>
      <c r="LK46" s="650"/>
    </row>
    <row r="47" spans="2:323" ht="15" customHeight="1" x14ac:dyDescent="0.15">
      <c r="B47" s="1349" t="s">
        <v>1289</v>
      </c>
      <c r="C47" s="1350" t="s">
        <v>1290</v>
      </c>
      <c r="D47" s="1351">
        <v>2022</v>
      </c>
      <c r="E47" s="1352" t="s">
        <v>1018</v>
      </c>
      <c r="F47" s="1353">
        <v>1029046</v>
      </c>
      <c r="G47" s="1354" t="s">
        <v>1290</v>
      </c>
      <c r="H47" s="1355">
        <v>45133</v>
      </c>
      <c r="I47" s="1356" t="s">
        <v>1291</v>
      </c>
      <c r="J47" s="1357" t="s">
        <v>1290</v>
      </c>
      <c r="K47" s="1358" t="s">
        <v>1292</v>
      </c>
      <c r="L47" s="1350" t="s">
        <v>1290</v>
      </c>
      <c r="M47" s="1357" t="s">
        <v>1292</v>
      </c>
      <c r="N47" s="1358" t="s">
        <v>1291</v>
      </c>
      <c r="O47" s="1356" t="s">
        <v>12</v>
      </c>
      <c r="P47" s="1358" t="s">
        <v>33</v>
      </c>
      <c r="Q47" s="1359" t="s">
        <v>1018</v>
      </c>
      <c r="R47" s="1360"/>
      <c r="S47" s="1360"/>
      <c r="T47" s="1361"/>
      <c r="U47" s="1362"/>
      <c r="V47" s="1363">
        <v>1751.2008000000001</v>
      </c>
      <c r="W47" s="1364">
        <v>1</v>
      </c>
      <c r="X47" s="1364">
        <v>1</v>
      </c>
      <c r="Y47" s="1365"/>
      <c r="Z47" s="1351">
        <v>2022</v>
      </c>
      <c r="AA47" s="1352">
        <v>2024</v>
      </c>
      <c r="AB47" s="1366">
        <v>2022</v>
      </c>
      <c r="AC47" s="1367"/>
      <c r="AD47" s="1358"/>
      <c r="AE47" s="1368" t="s">
        <v>4568</v>
      </c>
      <c r="AF47" s="1357" t="s">
        <v>1293</v>
      </c>
      <c r="AG47" s="1357" t="s">
        <v>1294</v>
      </c>
      <c r="AH47" s="1358" t="s">
        <v>1114</v>
      </c>
      <c r="AI47" s="1368"/>
      <c r="AJ47" s="1358"/>
      <c r="AK47" s="1369">
        <v>2021</v>
      </c>
      <c r="AL47" s="1364">
        <v>2816</v>
      </c>
      <c r="AM47" s="1364">
        <v>2791</v>
      </c>
      <c r="AN47" s="1370">
        <v>80.510000000000005</v>
      </c>
      <c r="AO47" s="1371" t="s">
        <v>1295</v>
      </c>
      <c r="AP47" s="1372">
        <v>2024</v>
      </c>
      <c r="AQ47" s="1365">
        <v>2731.52</v>
      </c>
      <c r="AR47" s="1373">
        <v>3</v>
      </c>
      <c r="AS47" s="1365">
        <v>2707.27</v>
      </c>
      <c r="AT47" s="1373">
        <v>3</v>
      </c>
      <c r="AU47" s="1374">
        <v>78.09</v>
      </c>
      <c r="AV47" s="1371" t="s">
        <v>1295</v>
      </c>
      <c r="AW47" s="1375">
        <v>3</v>
      </c>
      <c r="AX47" s="1372">
        <v>2022</v>
      </c>
      <c r="AY47" s="1365">
        <v>3114</v>
      </c>
      <c r="AZ47" s="1373">
        <v>-10.59</v>
      </c>
      <c r="BA47" s="1365">
        <v>3107</v>
      </c>
      <c r="BB47" s="1373">
        <v>-11.33</v>
      </c>
      <c r="BC47" s="1374">
        <v>78.456073165201175</v>
      </c>
      <c r="BD47" s="1371" t="s">
        <v>1295</v>
      </c>
      <c r="BE47" s="1375">
        <v>2.5499999999999998</v>
      </c>
      <c r="BF47" s="1372">
        <v>2023</v>
      </c>
      <c r="BG47" s="1365"/>
      <c r="BH47" s="1373"/>
      <c r="BI47" s="1365"/>
      <c r="BJ47" s="1373"/>
      <c r="BK47" s="1374"/>
      <c r="BL47" s="1371"/>
      <c r="BM47" s="1375"/>
      <c r="BN47" s="1372">
        <v>2024</v>
      </c>
      <c r="BO47" s="1365"/>
      <c r="BP47" s="1373"/>
      <c r="BQ47" s="1365"/>
      <c r="BR47" s="1373"/>
      <c r="BS47" s="1374"/>
      <c r="BT47" s="1371"/>
      <c r="BU47" s="1375"/>
      <c r="BV47" s="1376" t="s">
        <v>1005</v>
      </c>
      <c r="BW47" s="1377" t="s">
        <v>1072</v>
      </c>
      <c r="BX47" s="1378" t="s">
        <v>1007</v>
      </c>
      <c r="BY47" s="1379" t="s">
        <v>4447</v>
      </c>
      <c r="BZ47" s="1380"/>
      <c r="CA47" s="1364"/>
      <c r="CB47" s="1364"/>
      <c r="CC47" s="1370"/>
      <c r="CD47" s="1371"/>
      <c r="CE47" s="1372"/>
      <c r="CF47" s="1365"/>
      <c r="CG47" s="1373"/>
      <c r="CH47" s="1365"/>
      <c r="CI47" s="1373"/>
      <c r="CJ47" s="1374"/>
      <c r="CK47" s="1371"/>
      <c r="CL47" s="1375"/>
      <c r="CM47" s="1372"/>
      <c r="CN47" s="1365"/>
      <c r="CO47" s="1373"/>
      <c r="CP47" s="1365"/>
      <c r="CQ47" s="1373"/>
      <c r="CR47" s="1374"/>
      <c r="CS47" s="1371"/>
      <c r="CT47" s="1375"/>
      <c r="CU47" s="1372"/>
      <c r="CV47" s="1365"/>
      <c r="CW47" s="1373"/>
      <c r="CX47" s="1365"/>
      <c r="CY47" s="1373"/>
      <c r="CZ47" s="1374"/>
      <c r="DA47" s="1371"/>
      <c r="DB47" s="1375"/>
      <c r="DC47" s="1372"/>
      <c r="DD47" s="1365"/>
      <c r="DE47" s="1373"/>
      <c r="DF47" s="1365"/>
      <c r="DG47" s="1373"/>
      <c r="DH47" s="1374"/>
      <c r="DI47" s="1371"/>
      <c r="DJ47" s="1375"/>
      <c r="DK47" s="1376"/>
      <c r="DL47" s="1377"/>
      <c r="DM47" s="1378"/>
      <c r="DN47" s="1379"/>
      <c r="DO47" s="1356"/>
      <c r="DP47" s="1381"/>
      <c r="DQ47" s="1358"/>
      <c r="DR47" s="1356"/>
      <c r="DS47" s="1381"/>
      <c r="DT47" s="1358"/>
      <c r="DU47" s="1356"/>
      <c r="DV47" s="1381"/>
      <c r="DW47" s="1358"/>
      <c r="DX47" s="1356"/>
      <c r="DY47" s="1381"/>
      <c r="DZ47" s="1358"/>
      <c r="EA47" s="1356"/>
      <c r="EB47" s="1381"/>
      <c r="EC47" s="1358"/>
      <c r="ED47" s="1382"/>
      <c r="EE47" s="1383"/>
      <c r="EF47" s="1384"/>
      <c r="EG47" s="1357"/>
      <c r="EH47" s="1364"/>
      <c r="EI47" s="1352"/>
      <c r="EJ47" s="1356"/>
      <c r="EK47" s="1384"/>
      <c r="EL47" s="1357"/>
      <c r="EM47" s="1364"/>
      <c r="EN47" s="1352"/>
      <c r="EO47" s="1356"/>
      <c r="EP47" s="1384"/>
      <c r="EQ47" s="1357"/>
      <c r="ER47" s="1364"/>
      <c r="ES47" s="1352"/>
      <c r="ET47" s="1356"/>
      <c r="EU47" s="1384"/>
      <c r="EV47" s="1357"/>
      <c r="EW47" s="1364"/>
      <c r="EX47" s="1352"/>
      <c r="EY47" s="1356"/>
      <c r="EZ47" s="1384"/>
      <c r="FA47" s="1357"/>
      <c r="FB47" s="1364"/>
      <c r="FC47" s="1352"/>
      <c r="FD47" s="1385">
        <v>0</v>
      </c>
      <c r="FE47" s="1386">
        <v>0</v>
      </c>
      <c r="FF47" s="1387">
        <v>0</v>
      </c>
      <c r="FG47" s="1386">
        <v>0</v>
      </c>
      <c r="FH47" s="1387">
        <v>0</v>
      </c>
      <c r="FI47" s="1386">
        <v>0</v>
      </c>
      <c r="FJ47" s="1387">
        <v>0</v>
      </c>
      <c r="FK47" s="1386">
        <v>0</v>
      </c>
      <c r="FL47" s="1388" t="s">
        <v>1008</v>
      </c>
      <c r="FM47" s="1389" t="s">
        <v>1012</v>
      </c>
      <c r="FN47" s="1352"/>
      <c r="FO47" s="1390" t="s">
        <v>1010</v>
      </c>
      <c r="FP47" s="1391" t="s">
        <v>1012</v>
      </c>
      <c r="FQ47" s="1352"/>
      <c r="FR47" s="1390" t="s">
        <v>1010</v>
      </c>
      <c r="FS47" s="1391" t="s">
        <v>1012</v>
      </c>
      <c r="FT47" s="1352"/>
      <c r="FU47" s="1390" t="s">
        <v>1010</v>
      </c>
      <c r="FV47" s="1391" t="s">
        <v>1012</v>
      </c>
      <c r="FW47" s="1352"/>
      <c r="FX47" s="1390" t="s">
        <v>1010</v>
      </c>
      <c r="FY47" s="1391" t="s">
        <v>1012</v>
      </c>
      <c r="FZ47" s="1352"/>
      <c r="GA47" s="1390" t="s">
        <v>1010</v>
      </c>
      <c r="GB47" s="1391" t="s">
        <v>1012</v>
      </c>
      <c r="GC47" s="1352"/>
      <c r="GD47" s="1390" t="s">
        <v>1010</v>
      </c>
      <c r="GE47" s="1391" t="s">
        <v>1012</v>
      </c>
      <c r="GF47" s="1352"/>
      <c r="GG47" s="1390" t="s">
        <v>1010</v>
      </c>
      <c r="GH47" s="1391" t="s">
        <v>1012</v>
      </c>
      <c r="GI47" s="1352"/>
      <c r="GJ47" s="1390" t="s">
        <v>1010</v>
      </c>
      <c r="GK47" s="1391" t="s">
        <v>1012</v>
      </c>
      <c r="GL47" s="1352"/>
      <c r="GM47" s="1390" t="s">
        <v>1013</v>
      </c>
      <c r="GN47" s="1391" t="s">
        <v>1013</v>
      </c>
      <c r="GO47" s="1352"/>
      <c r="GP47" s="1390" t="s">
        <v>1013</v>
      </c>
      <c r="GQ47" s="1391" t="s">
        <v>1013</v>
      </c>
      <c r="GR47" s="1352"/>
      <c r="GS47" s="1390" t="s">
        <v>1013</v>
      </c>
      <c r="GT47" s="1391" t="s">
        <v>1013</v>
      </c>
      <c r="GU47" s="1352"/>
      <c r="GV47" s="1390" t="s">
        <v>1010</v>
      </c>
      <c r="GW47" s="1391" t="s">
        <v>1012</v>
      </c>
      <c r="GX47" s="1352"/>
      <c r="GY47" s="1388"/>
      <c r="GZ47" s="1389"/>
      <c r="HA47" s="1352"/>
      <c r="HB47" s="1390"/>
      <c r="HC47" s="1391"/>
      <c r="HD47" s="1352"/>
      <c r="HE47" s="1390"/>
      <c r="HF47" s="1391"/>
      <c r="HG47" s="1352"/>
      <c r="HH47" s="1390"/>
      <c r="HI47" s="1391"/>
      <c r="HJ47" s="1352"/>
      <c r="HK47" s="1390"/>
      <c r="HL47" s="1391"/>
      <c r="HM47" s="1352"/>
      <c r="HN47" s="1392">
        <v>3114</v>
      </c>
      <c r="HO47" s="1393">
        <v>25.752406999999987</v>
      </c>
      <c r="HP47" s="1394">
        <v>0.82698802183686537</v>
      </c>
      <c r="HQ47" s="1395" t="s">
        <v>4037</v>
      </c>
      <c r="HR47" s="1357" t="s">
        <v>333</v>
      </c>
      <c r="HS47" s="1357" t="s">
        <v>349</v>
      </c>
      <c r="HT47" s="1357" t="s">
        <v>3423</v>
      </c>
      <c r="HU47" s="1396">
        <v>22.188720999999987</v>
      </c>
      <c r="HV47" s="1397"/>
      <c r="HW47" s="1398" t="s">
        <v>4568</v>
      </c>
      <c r="HX47" s="1398"/>
      <c r="HY47" s="1398" t="s">
        <v>4568</v>
      </c>
      <c r="HZ47" s="1398"/>
      <c r="IA47" s="1398"/>
      <c r="IB47" s="1398" t="s">
        <v>4568</v>
      </c>
      <c r="IC47" s="1398"/>
      <c r="ID47" s="1399" t="s">
        <v>1297</v>
      </c>
      <c r="IE47" s="1400"/>
      <c r="IF47" s="227" t="str">
        <f>_xlfn.IFNA(VLOOKUP(報告書!$B47&amp;"-"&amp;報告書!IF$12,自主項目!$G$13:$G$500,1,FALSE),"")</f>
        <v>046-1</v>
      </c>
      <c r="IG47" s="227" t="str">
        <f>_xlfn.IFNA(VLOOKUP(報告書!$B47&amp;"-"&amp;報告書!IG$12,自主項目!$G$13:$G$500,1,FALSE),"")</f>
        <v>046-2</v>
      </c>
      <c r="IH47" s="227" t="str">
        <f>_xlfn.IFNA(VLOOKUP(報告書!$B47&amp;"-"&amp;報告書!IH$12,自主項目!$G$13:$G$500,1,FALSE),"")</f>
        <v/>
      </c>
      <c r="II47" s="227" t="str">
        <f>_xlfn.IFNA(VLOOKUP(報告書!$B47&amp;"-"&amp;報告書!II$12,自主項目!$G$13:$G$500,1,FALSE),"")</f>
        <v/>
      </c>
      <c r="IJ47" s="227" t="str">
        <f>_xlfn.IFNA(VLOOKUP(報告書!$B47&amp;"-"&amp;報告書!IJ$12,自主項目!$G$13:$G$500,1,FALSE),"")</f>
        <v/>
      </c>
      <c r="IK47" s="227" t="str">
        <f>_xlfn.IFNA(VLOOKUP(報告書!$B47&amp;"-"&amp;報告書!IK$12,自主項目!$G$13:$G$500,1,FALSE),"")</f>
        <v/>
      </c>
      <c r="IL47" s="227" t="str">
        <f>_xlfn.IFNA(VLOOKUP(報告書!$B47&amp;"-"&amp;報告書!IL$12,自主項目!$G$13:$G$500,1,FALSE),"")</f>
        <v/>
      </c>
      <c r="IM47" s="227" t="str">
        <f>_xlfn.IFNA(VLOOKUP(報告書!$B47&amp;"-"&amp;報告書!IM$12,自主項目!$G$13:$G$500,1,FALSE),"")</f>
        <v/>
      </c>
      <c r="IN47" s="227" t="str">
        <f>_xlfn.IFNA(VLOOKUP(報告書!$B47&amp;"-"&amp;報告書!IN$12,自主項目!$G$13:$G$500,1,FALSE),"")</f>
        <v/>
      </c>
      <c r="IO47" s="227" t="str">
        <f>_xlfn.IFNA(VLOOKUP(報告書!$B47&amp;"-"&amp;報告書!IO$12,自主項目!$G$13:$G$500,1,FALSE),"")</f>
        <v/>
      </c>
      <c r="IP47" s="227" t="str">
        <f>_xlfn.IFNA(VLOOKUP(報告書!$B47&amp;"-"&amp;報告書!IP$12,自主項目!$G$13:$G$500,1,FALSE),"")</f>
        <v/>
      </c>
      <c r="IQ47" s="227" t="str">
        <f>_xlfn.IFNA(VLOOKUP(報告書!$B47&amp;"-"&amp;報告書!IQ$12,自主項目!$G$13:$G$500,1,FALSE),"")</f>
        <v/>
      </c>
      <c r="IR47" s="227" t="str">
        <f>_xlfn.IFNA(VLOOKUP(報告書!$B47&amp;"-"&amp;報告書!IR$12,自主項目!$G$13:$G$500,1,FALSE),"")</f>
        <v/>
      </c>
      <c r="IS47" s="227" t="str">
        <f>_xlfn.IFNA(VLOOKUP(報告書!$B47&amp;"-"&amp;報告書!IS$12,自主項目!$G$13:$G$500,1,FALSE),"")</f>
        <v/>
      </c>
      <c r="IT47" s="755"/>
      <c r="IU47" s="755"/>
      <c r="IV47" s="376">
        <v>2025</v>
      </c>
      <c r="IW47" s="377">
        <v>2427</v>
      </c>
      <c r="IX47" s="378">
        <v>11.89</v>
      </c>
      <c r="IY47" s="379">
        <v>3.66</v>
      </c>
      <c r="IZ47" s="379">
        <v>19.84</v>
      </c>
      <c r="JA47" s="380">
        <v>-53.23</v>
      </c>
      <c r="JB47" s="381">
        <v>1.22</v>
      </c>
      <c r="JC47" s="379">
        <v>6.6133333333333333</v>
      </c>
      <c r="JD47" s="379">
        <v>-17.743333333333332</v>
      </c>
      <c r="JE47" s="382">
        <v>74</v>
      </c>
      <c r="JF47" s="383">
        <v>31</v>
      </c>
      <c r="JG47" s="384">
        <v>96</v>
      </c>
      <c r="JH47" s="376">
        <v>1576</v>
      </c>
      <c r="JI47" s="377">
        <v>1576</v>
      </c>
      <c r="JJ47" s="378">
        <v>15.53</v>
      </c>
      <c r="JK47" s="379">
        <v>23.53</v>
      </c>
      <c r="JL47" s="379">
        <v>23.53</v>
      </c>
      <c r="JM47" s="380">
        <v>-0.78</v>
      </c>
      <c r="JN47" s="381">
        <v>7.8433333333333337</v>
      </c>
      <c r="JO47" s="379">
        <v>7.8433333333333337</v>
      </c>
      <c r="JP47" s="379">
        <v>-0.26</v>
      </c>
      <c r="JQ47" s="382">
        <v>47</v>
      </c>
      <c r="JR47" s="383">
        <v>47</v>
      </c>
      <c r="JS47" s="384">
        <v>71</v>
      </c>
      <c r="JU47" s="634" t="s">
        <v>1271</v>
      </c>
      <c r="JV47" s="636" t="s">
        <v>1272</v>
      </c>
      <c r="JW47" s="635">
        <v>2019</v>
      </c>
      <c r="JX47" s="635" t="s">
        <v>1273</v>
      </c>
      <c r="JY47" s="386">
        <v>44853</v>
      </c>
      <c r="JZ47" s="387" t="s">
        <v>179</v>
      </c>
      <c r="KA47" s="422" t="s">
        <v>179</v>
      </c>
      <c r="KB47" s="637" t="s">
        <v>179</v>
      </c>
      <c r="KC47" s="638">
        <v>2.0200609294650187</v>
      </c>
      <c r="KD47" s="639" t="s">
        <v>1028</v>
      </c>
      <c r="KE47" s="640">
        <v>0</v>
      </c>
      <c r="KF47" s="641">
        <v>3.66</v>
      </c>
      <c r="KG47" s="642">
        <v>5.5133333333333328</v>
      </c>
      <c r="KH47" s="639" t="s">
        <v>1028</v>
      </c>
      <c r="KI47" s="643">
        <v>0</v>
      </c>
      <c r="KJ47" s="641">
        <v>6.6133333333333333</v>
      </c>
      <c r="KK47" s="642">
        <v>2.58</v>
      </c>
      <c r="KL47" s="639" t="s">
        <v>1015</v>
      </c>
      <c r="KM47" s="643">
        <v>3</v>
      </c>
      <c r="KN47" s="644">
        <v>-53.23</v>
      </c>
      <c r="KO47" s="645" t="s">
        <v>1028</v>
      </c>
      <c r="KP47" s="646">
        <v>0</v>
      </c>
      <c r="KQ47" s="646">
        <v>23.53</v>
      </c>
      <c r="KR47" s="646">
        <v>17.266666666666666</v>
      </c>
      <c r="KS47" s="647" t="s">
        <v>1028</v>
      </c>
      <c r="KT47" s="646">
        <v>0</v>
      </c>
      <c r="KU47" s="646">
        <v>7.8433333333333337</v>
      </c>
      <c r="KV47" s="648">
        <v>14.135</v>
      </c>
      <c r="KW47" s="639" t="s">
        <v>1015</v>
      </c>
      <c r="KX47" s="643">
        <v>2.62</v>
      </c>
      <c r="KY47" s="644">
        <v>-0.78</v>
      </c>
      <c r="KZ47" s="434" t="s">
        <v>1151</v>
      </c>
      <c r="LA47" s="434" t="s">
        <v>1151</v>
      </c>
      <c r="LB47" s="435" t="s">
        <v>1015</v>
      </c>
      <c r="LC47" s="436">
        <v>19</v>
      </c>
      <c r="LD47" s="437">
        <v>1</v>
      </c>
      <c r="LE47" s="438">
        <v>24</v>
      </c>
      <c r="LF47" s="439" t="s">
        <v>1015</v>
      </c>
      <c r="LG47" s="440">
        <v>19</v>
      </c>
      <c r="LH47" s="437">
        <v>1</v>
      </c>
      <c r="LI47" s="438">
        <v>24</v>
      </c>
      <c r="LJ47" s="649"/>
      <c r="LK47" s="650"/>
    </row>
    <row r="48" spans="2:323" ht="15" customHeight="1" x14ac:dyDescent="0.15">
      <c r="B48" s="1349" t="s">
        <v>1298</v>
      </c>
      <c r="C48" s="1350" t="s">
        <v>1299</v>
      </c>
      <c r="D48" s="1351">
        <v>2022</v>
      </c>
      <c r="E48" s="1352" t="s">
        <v>1018</v>
      </c>
      <c r="F48" s="1353">
        <v>1009047</v>
      </c>
      <c r="G48" s="1354" t="s">
        <v>1299</v>
      </c>
      <c r="H48" s="1355">
        <v>45138</v>
      </c>
      <c r="I48" s="1356" t="s">
        <v>1300</v>
      </c>
      <c r="J48" s="1357" t="s">
        <v>1299</v>
      </c>
      <c r="K48" s="1358" t="s">
        <v>1301</v>
      </c>
      <c r="L48" s="1350" t="s">
        <v>1299</v>
      </c>
      <c r="M48" s="1357" t="s">
        <v>1301</v>
      </c>
      <c r="N48" s="1358" t="s">
        <v>1300</v>
      </c>
      <c r="O48" s="1356" t="s">
        <v>12</v>
      </c>
      <c r="P48" s="1358" t="s">
        <v>13</v>
      </c>
      <c r="Q48" s="1359" t="s">
        <v>1018</v>
      </c>
      <c r="R48" s="1360"/>
      <c r="S48" s="1360"/>
      <c r="T48" s="1361"/>
      <c r="U48" s="1362"/>
      <c r="V48" s="1363">
        <v>983.90880000000004</v>
      </c>
      <c r="W48" s="1364">
        <v>1</v>
      </c>
      <c r="X48" s="1364">
        <v>1</v>
      </c>
      <c r="Y48" s="1365"/>
      <c r="Z48" s="1351">
        <v>2022</v>
      </c>
      <c r="AA48" s="1352">
        <v>2024</v>
      </c>
      <c r="AB48" s="1366">
        <v>2022</v>
      </c>
      <c r="AC48" s="1367"/>
      <c r="AD48" s="1358"/>
      <c r="AE48" s="1368" t="s">
        <v>4568</v>
      </c>
      <c r="AF48" s="1357" t="s">
        <v>1302</v>
      </c>
      <c r="AG48" s="1357" t="s">
        <v>1303</v>
      </c>
      <c r="AH48" s="1358" t="s">
        <v>1304</v>
      </c>
      <c r="AI48" s="1368"/>
      <c r="AJ48" s="1358"/>
      <c r="AK48" s="1369">
        <v>2021</v>
      </c>
      <c r="AL48" s="1364">
        <v>2770</v>
      </c>
      <c r="AM48" s="1364">
        <v>1432</v>
      </c>
      <c r="AN48" s="1370">
        <v>64.739999999999995</v>
      </c>
      <c r="AO48" s="1371" t="s">
        <v>1305</v>
      </c>
      <c r="AP48" s="1372">
        <v>2024</v>
      </c>
      <c r="AQ48" s="1365">
        <v>2631</v>
      </c>
      <c r="AR48" s="1373">
        <v>5.01</v>
      </c>
      <c r="AS48" s="1365">
        <v>1360</v>
      </c>
      <c r="AT48" s="1373">
        <v>5.0199999999999996</v>
      </c>
      <c r="AU48" s="1374">
        <v>61.5</v>
      </c>
      <c r="AV48" s="1371" t="s">
        <v>1305</v>
      </c>
      <c r="AW48" s="1375">
        <v>5</v>
      </c>
      <c r="AX48" s="1372">
        <v>2022</v>
      </c>
      <c r="AY48" s="1365">
        <v>1850</v>
      </c>
      <c r="AZ48" s="1373">
        <v>33.21</v>
      </c>
      <c r="BA48" s="1365">
        <v>1847</v>
      </c>
      <c r="BB48" s="1373">
        <v>-28.99</v>
      </c>
      <c r="BC48" s="1374">
        <v>83.483754512635372</v>
      </c>
      <c r="BD48" s="1371" t="s">
        <v>1305</v>
      </c>
      <c r="BE48" s="1375">
        <v>-28.96</v>
      </c>
      <c r="BF48" s="1372">
        <v>2023</v>
      </c>
      <c r="BG48" s="1365"/>
      <c r="BH48" s="1373"/>
      <c r="BI48" s="1365"/>
      <c r="BJ48" s="1373"/>
      <c r="BK48" s="1374"/>
      <c r="BL48" s="1371"/>
      <c r="BM48" s="1375"/>
      <c r="BN48" s="1372">
        <v>2024</v>
      </c>
      <c r="BO48" s="1365"/>
      <c r="BP48" s="1373"/>
      <c r="BQ48" s="1365"/>
      <c r="BR48" s="1373"/>
      <c r="BS48" s="1374"/>
      <c r="BT48" s="1371"/>
      <c r="BU48" s="1375"/>
      <c r="BV48" s="1376" t="s">
        <v>1005</v>
      </c>
      <c r="BW48" s="1377" t="s">
        <v>1006</v>
      </c>
      <c r="BX48" s="1378" t="s">
        <v>1038</v>
      </c>
      <c r="BY48" s="1379" t="s">
        <v>4448</v>
      </c>
      <c r="BZ48" s="1380"/>
      <c r="CA48" s="1364"/>
      <c r="CB48" s="1364"/>
      <c r="CC48" s="1370"/>
      <c r="CD48" s="1371"/>
      <c r="CE48" s="1372"/>
      <c r="CF48" s="1365"/>
      <c r="CG48" s="1373"/>
      <c r="CH48" s="1365"/>
      <c r="CI48" s="1373"/>
      <c r="CJ48" s="1374"/>
      <c r="CK48" s="1371"/>
      <c r="CL48" s="1375"/>
      <c r="CM48" s="1372"/>
      <c r="CN48" s="1365"/>
      <c r="CO48" s="1373"/>
      <c r="CP48" s="1365"/>
      <c r="CQ48" s="1373"/>
      <c r="CR48" s="1374"/>
      <c r="CS48" s="1371"/>
      <c r="CT48" s="1375"/>
      <c r="CU48" s="1372"/>
      <c r="CV48" s="1365"/>
      <c r="CW48" s="1373"/>
      <c r="CX48" s="1365"/>
      <c r="CY48" s="1373"/>
      <c r="CZ48" s="1374"/>
      <c r="DA48" s="1371"/>
      <c r="DB48" s="1375"/>
      <c r="DC48" s="1372"/>
      <c r="DD48" s="1365"/>
      <c r="DE48" s="1373"/>
      <c r="DF48" s="1365"/>
      <c r="DG48" s="1373"/>
      <c r="DH48" s="1374"/>
      <c r="DI48" s="1371"/>
      <c r="DJ48" s="1375"/>
      <c r="DK48" s="1376"/>
      <c r="DL48" s="1377"/>
      <c r="DM48" s="1378"/>
      <c r="DN48" s="1379"/>
      <c r="DO48" s="1356"/>
      <c r="DP48" s="1381"/>
      <c r="DQ48" s="1358"/>
      <c r="DR48" s="1356"/>
      <c r="DS48" s="1381"/>
      <c r="DT48" s="1358"/>
      <c r="DU48" s="1356"/>
      <c r="DV48" s="1381"/>
      <c r="DW48" s="1358"/>
      <c r="DX48" s="1356"/>
      <c r="DY48" s="1381"/>
      <c r="DZ48" s="1358"/>
      <c r="EA48" s="1356"/>
      <c r="EB48" s="1381"/>
      <c r="EC48" s="1358"/>
      <c r="ED48" s="1382"/>
      <c r="EE48" s="1383"/>
      <c r="EF48" s="1384"/>
      <c r="EG48" s="1357"/>
      <c r="EH48" s="1364"/>
      <c r="EI48" s="1352"/>
      <c r="EJ48" s="1356"/>
      <c r="EK48" s="1384"/>
      <c r="EL48" s="1357"/>
      <c r="EM48" s="1364"/>
      <c r="EN48" s="1352"/>
      <c r="EO48" s="1356"/>
      <c r="EP48" s="1384"/>
      <c r="EQ48" s="1357"/>
      <c r="ER48" s="1364"/>
      <c r="ES48" s="1352"/>
      <c r="ET48" s="1356"/>
      <c r="EU48" s="1384"/>
      <c r="EV48" s="1357"/>
      <c r="EW48" s="1364"/>
      <c r="EX48" s="1352"/>
      <c r="EY48" s="1356"/>
      <c r="EZ48" s="1384"/>
      <c r="FA48" s="1357"/>
      <c r="FB48" s="1364"/>
      <c r="FC48" s="1352"/>
      <c r="FD48" s="1385">
        <v>0</v>
      </c>
      <c r="FE48" s="1386">
        <v>0</v>
      </c>
      <c r="FF48" s="1387">
        <v>0</v>
      </c>
      <c r="FG48" s="1386">
        <v>0</v>
      </c>
      <c r="FH48" s="1387">
        <v>0</v>
      </c>
      <c r="FI48" s="1386">
        <v>0</v>
      </c>
      <c r="FJ48" s="1387">
        <v>0</v>
      </c>
      <c r="FK48" s="1386">
        <v>0</v>
      </c>
      <c r="FL48" s="1388" t="s">
        <v>1008</v>
      </c>
      <c r="FM48" s="1389" t="s">
        <v>1012</v>
      </c>
      <c r="FN48" s="1352"/>
      <c r="FO48" s="1390" t="s">
        <v>1025</v>
      </c>
      <c r="FP48" s="1391" t="s">
        <v>1011</v>
      </c>
      <c r="FQ48" s="1352"/>
      <c r="FR48" s="1390" t="s">
        <v>1025</v>
      </c>
      <c r="FS48" s="1391" t="s">
        <v>1011</v>
      </c>
      <c r="FT48" s="1352"/>
      <c r="FU48" s="1390" t="s">
        <v>1010</v>
      </c>
      <c r="FV48" s="1391" t="s">
        <v>1012</v>
      </c>
      <c r="FW48" s="1352"/>
      <c r="FX48" s="1390" t="s">
        <v>1025</v>
      </c>
      <c r="FY48" s="1391" t="s">
        <v>1011</v>
      </c>
      <c r="FZ48" s="1352"/>
      <c r="GA48" s="1390" t="s">
        <v>1025</v>
      </c>
      <c r="GB48" s="1391" t="s">
        <v>1011</v>
      </c>
      <c r="GC48" s="1352"/>
      <c r="GD48" s="1390" t="s">
        <v>1013</v>
      </c>
      <c r="GE48" s="1391" t="s">
        <v>1013</v>
      </c>
      <c r="GF48" s="1352"/>
      <c r="GG48" s="1390" t="s">
        <v>1013</v>
      </c>
      <c r="GH48" s="1391" t="s">
        <v>1013</v>
      </c>
      <c r="GI48" s="1352"/>
      <c r="GJ48" s="1390" t="s">
        <v>1025</v>
      </c>
      <c r="GK48" s="1391" t="s">
        <v>1011</v>
      </c>
      <c r="GL48" s="1352"/>
      <c r="GM48" s="1390" t="s">
        <v>1010</v>
      </c>
      <c r="GN48" s="1391" t="s">
        <v>1012</v>
      </c>
      <c r="GO48" s="1352"/>
      <c r="GP48" s="1390" t="s">
        <v>1025</v>
      </c>
      <c r="GQ48" s="1391" t="s">
        <v>1011</v>
      </c>
      <c r="GR48" s="1352"/>
      <c r="GS48" s="1390" t="s">
        <v>1013</v>
      </c>
      <c r="GT48" s="1391" t="s">
        <v>1013</v>
      </c>
      <c r="GU48" s="1352"/>
      <c r="GV48" s="1390" t="s">
        <v>1010</v>
      </c>
      <c r="GW48" s="1391" t="s">
        <v>1012</v>
      </c>
      <c r="GX48" s="1352"/>
      <c r="GY48" s="1388"/>
      <c r="GZ48" s="1389"/>
      <c r="HA48" s="1352"/>
      <c r="HB48" s="1390"/>
      <c r="HC48" s="1391"/>
      <c r="HD48" s="1352"/>
      <c r="HE48" s="1390"/>
      <c r="HF48" s="1391"/>
      <c r="HG48" s="1352"/>
      <c r="HH48" s="1390"/>
      <c r="HI48" s="1391"/>
      <c r="HJ48" s="1352"/>
      <c r="HK48" s="1390"/>
      <c r="HL48" s="1391"/>
      <c r="HM48" s="1352"/>
      <c r="HN48" s="1392"/>
      <c r="HO48" s="1393"/>
      <c r="HP48" s="1394"/>
      <c r="HQ48" s="1395"/>
      <c r="HR48" s="1357"/>
      <c r="HS48" s="1357"/>
      <c r="HT48" s="1357"/>
      <c r="HU48" s="1396"/>
      <c r="HV48" s="1397"/>
      <c r="HW48" s="1398"/>
      <c r="HX48" s="1398"/>
      <c r="HY48" s="1398"/>
      <c r="HZ48" s="1398"/>
      <c r="IA48" s="1398"/>
      <c r="IB48" s="1398"/>
      <c r="IC48" s="1398" t="s">
        <v>4568</v>
      </c>
      <c r="ID48" s="1399" t="s">
        <v>4449</v>
      </c>
      <c r="IE48" s="1400"/>
      <c r="IF48" s="227" t="str">
        <f>_xlfn.IFNA(VLOOKUP(報告書!$B48&amp;"-"&amp;報告書!IF$12,自主項目!$G$13:$G$500,1,FALSE),"")</f>
        <v/>
      </c>
      <c r="IG48" s="227" t="str">
        <f>_xlfn.IFNA(VLOOKUP(報告書!$B48&amp;"-"&amp;報告書!IG$12,自主項目!$G$13:$G$500,1,FALSE),"")</f>
        <v/>
      </c>
      <c r="IH48" s="227" t="str">
        <f>_xlfn.IFNA(VLOOKUP(報告書!$B48&amp;"-"&amp;報告書!IH$12,自主項目!$G$13:$G$500,1,FALSE),"")</f>
        <v/>
      </c>
      <c r="II48" s="227" t="str">
        <f>_xlfn.IFNA(VLOOKUP(報告書!$B48&amp;"-"&amp;報告書!II$12,自主項目!$G$13:$G$500,1,FALSE),"")</f>
        <v/>
      </c>
      <c r="IJ48" s="227" t="str">
        <f>_xlfn.IFNA(VLOOKUP(報告書!$B48&amp;"-"&amp;報告書!IJ$12,自主項目!$G$13:$G$500,1,FALSE),"")</f>
        <v/>
      </c>
      <c r="IK48" s="227" t="str">
        <f>_xlfn.IFNA(VLOOKUP(報告書!$B48&amp;"-"&amp;報告書!IK$12,自主項目!$G$13:$G$500,1,FALSE),"")</f>
        <v/>
      </c>
      <c r="IL48" s="227" t="str">
        <f>_xlfn.IFNA(VLOOKUP(報告書!$B48&amp;"-"&amp;報告書!IL$12,自主項目!$G$13:$G$500,1,FALSE),"")</f>
        <v/>
      </c>
      <c r="IM48" s="227" t="str">
        <f>_xlfn.IFNA(VLOOKUP(報告書!$B48&amp;"-"&amp;報告書!IM$12,自主項目!$G$13:$G$500,1,FALSE),"")</f>
        <v/>
      </c>
      <c r="IN48" s="227" t="str">
        <f>_xlfn.IFNA(VLOOKUP(報告書!$B48&amp;"-"&amp;報告書!IN$12,自主項目!$G$13:$G$500,1,FALSE),"")</f>
        <v/>
      </c>
      <c r="IO48" s="227" t="str">
        <f>_xlfn.IFNA(VLOOKUP(報告書!$B48&amp;"-"&amp;報告書!IO$12,自主項目!$G$13:$G$500,1,FALSE),"")</f>
        <v/>
      </c>
      <c r="IP48" s="227" t="str">
        <f>_xlfn.IFNA(VLOOKUP(報告書!$B48&amp;"-"&amp;報告書!IP$12,自主項目!$G$13:$G$500,1,FALSE),"")</f>
        <v/>
      </c>
      <c r="IQ48" s="227" t="str">
        <f>_xlfn.IFNA(VLOOKUP(報告書!$B48&amp;"-"&amp;報告書!IQ$12,自主項目!$G$13:$G$500,1,FALSE),"")</f>
        <v/>
      </c>
      <c r="IR48" s="227" t="str">
        <f>_xlfn.IFNA(VLOOKUP(報告書!$B48&amp;"-"&amp;報告書!IR$12,自主項目!$G$13:$G$500,1,FALSE),"")</f>
        <v/>
      </c>
      <c r="IS48" s="227" t="str">
        <f>_xlfn.IFNA(VLOOKUP(報告書!$B48&amp;"-"&amp;報告書!IS$12,自主項目!$G$13:$G$500,1,FALSE),"")</f>
        <v/>
      </c>
      <c r="IT48" s="755"/>
      <c r="IU48" s="755"/>
      <c r="IV48" s="376">
        <v>11638</v>
      </c>
      <c r="IW48" s="377">
        <v>11562</v>
      </c>
      <c r="IX48" s="378" t="s">
        <v>179</v>
      </c>
      <c r="IY48" s="379">
        <v>68.03</v>
      </c>
      <c r="IZ48" s="379">
        <v>67.38</v>
      </c>
      <c r="JA48" s="380" t="s">
        <v>179</v>
      </c>
      <c r="JB48" s="381">
        <v>22.676666666666666</v>
      </c>
      <c r="JC48" s="379">
        <v>22.459999999999997</v>
      </c>
      <c r="JD48" s="379" t="s">
        <v>179</v>
      </c>
      <c r="JE48" s="382">
        <v>1</v>
      </c>
      <c r="JF48" s="383">
        <v>6</v>
      </c>
      <c r="JG48" s="384" t="s">
        <v>179</v>
      </c>
      <c r="JH48" s="376" t="s">
        <v>179</v>
      </c>
      <c r="JI48" s="377" t="s">
        <v>179</v>
      </c>
      <c r="JJ48" s="378" t="s">
        <v>179</v>
      </c>
      <c r="JK48" s="379" t="s">
        <v>179</v>
      </c>
      <c r="JL48" s="379" t="s">
        <v>179</v>
      </c>
      <c r="JM48" s="380" t="s">
        <v>179</v>
      </c>
      <c r="JN48" s="381" t="s">
        <v>179</v>
      </c>
      <c r="JO48" s="379" t="s">
        <v>179</v>
      </c>
      <c r="JP48" s="379" t="s">
        <v>179</v>
      </c>
      <c r="JQ48" s="382" t="s">
        <v>179</v>
      </c>
      <c r="JR48" s="383" t="s">
        <v>179</v>
      </c>
      <c r="JS48" s="384" t="s">
        <v>179</v>
      </c>
      <c r="JU48" s="634" t="s">
        <v>1281</v>
      </c>
      <c r="JV48" s="636" t="s">
        <v>1282</v>
      </c>
      <c r="JW48" s="635">
        <v>2019</v>
      </c>
      <c r="JX48" s="635" t="s">
        <v>1018</v>
      </c>
      <c r="JY48" s="386">
        <v>44810</v>
      </c>
      <c r="JZ48" s="387" t="s">
        <v>179</v>
      </c>
      <c r="KA48" s="422" t="s">
        <v>179</v>
      </c>
      <c r="KB48" s="637" t="s">
        <v>179</v>
      </c>
      <c r="KC48" s="638" t="s">
        <v>179</v>
      </c>
      <c r="KD48" s="639" t="s">
        <v>1028</v>
      </c>
      <c r="KE48" s="640">
        <v>0</v>
      </c>
      <c r="KF48" s="641">
        <v>68.03</v>
      </c>
      <c r="KG48" s="642">
        <v>61.716666666666669</v>
      </c>
      <c r="KH48" s="639" t="s">
        <v>1028</v>
      </c>
      <c r="KI48" s="643">
        <v>0</v>
      </c>
      <c r="KJ48" s="641">
        <v>22.459999999999997</v>
      </c>
      <c r="KK48" s="642">
        <v>61.976666666666667</v>
      </c>
      <c r="KL48" s="639" t="s">
        <v>179</v>
      </c>
      <c r="KM48" s="643">
        <v>2.9</v>
      </c>
      <c r="KN48" s="644" t="s">
        <v>179</v>
      </c>
      <c r="KO48" s="645" t="s">
        <v>179</v>
      </c>
      <c r="KP48" s="646" t="s">
        <v>179</v>
      </c>
      <c r="KQ48" s="646" t="s">
        <v>179</v>
      </c>
      <c r="KR48" s="646" t="s">
        <v>179</v>
      </c>
      <c r="KS48" s="647" t="s">
        <v>179</v>
      </c>
      <c r="KT48" s="646" t="s">
        <v>179</v>
      </c>
      <c r="KU48" s="646" t="s">
        <v>179</v>
      </c>
      <c r="KV48" s="648" t="s">
        <v>179</v>
      </c>
      <c r="KW48" s="639" t="s">
        <v>179</v>
      </c>
      <c r="KX48" s="643" t="s">
        <v>179</v>
      </c>
      <c r="KY48" s="644" t="s">
        <v>179</v>
      </c>
      <c r="KZ48" s="434" t="s">
        <v>1151</v>
      </c>
      <c r="LA48" s="434" t="s">
        <v>1015</v>
      </c>
      <c r="LB48" s="435" t="s">
        <v>1029</v>
      </c>
      <c r="LC48" s="436">
        <v>26</v>
      </c>
      <c r="LD48" s="437">
        <v>0</v>
      </c>
      <c r="LE48" s="438">
        <v>26</v>
      </c>
      <c r="LF48" s="439" t="s">
        <v>1015</v>
      </c>
      <c r="LG48" s="440">
        <v>23</v>
      </c>
      <c r="LH48" s="437">
        <v>0</v>
      </c>
      <c r="LI48" s="438">
        <v>26</v>
      </c>
      <c r="LJ48" s="649"/>
      <c r="LK48" s="650"/>
    </row>
    <row r="49" spans="2:323" ht="15" customHeight="1" x14ac:dyDescent="0.15">
      <c r="B49" s="1349" t="s">
        <v>1307</v>
      </c>
      <c r="C49" s="1350" t="s">
        <v>1308</v>
      </c>
      <c r="D49" s="1351">
        <v>2022</v>
      </c>
      <c r="E49" s="1352" t="s">
        <v>1018</v>
      </c>
      <c r="F49" s="1353">
        <v>1069050</v>
      </c>
      <c r="G49" s="1354" t="s">
        <v>1308</v>
      </c>
      <c r="H49" s="1355">
        <v>45138</v>
      </c>
      <c r="I49" s="1356" t="s">
        <v>1309</v>
      </c>
      <c r="J49" s="1357" t="s">
        <v>1308</v>
      </c>
      <c r="K49" s="1358" t="s">
        <v>1310</v>
      </c>
      <c r="L49" s="1350" t="s">
        <v>1308</v>
      </c>
      <c r="M49" s="1357" t="s">
        <v>1311</v>
      </c>
      <c r="N49" s="1358" t="s">
        <v>1309</v>
      </c>
      <c r="O49" s="1356" t="s">
        <v>77</v>
      </c>
      <c r="P49" s="1358" t="s">
        <v>79</v>
      </c>
      <c r="Q49" s="1359" t="s">
        <v>1018</v>
      </c>
      <c r="R49" s="1360"/>
      <c r="S49" s="1360"/>
      <c r="T49" s="1361"/>
      <c r="U49" s="1362"/>
      <c r="V49" s="1363">
        <v>2852.0868</v>
      </c>
      <c r="W49" s="1364">
        <v>3</v>
      </c>
      <c r="X49" s="1364">
        <v>1</v>
      </c>
      <c r="Y49" s="1365"/>
      <c r="Z49" s="1351">
        <v>2022</v>
      </c>
      <c r="AA49" s="1352">
        <v>2024</v>
      </c>
      <c r="AB49" s="1366">
        <v>2022</v>
      </c>
      <c r="AC49" s="1367"/>
      <c r="AD49" s="1358"/>
      <c r="AE49" s="1368" t="s">
        <v>4568</v>
      </c>
      <c r="AF49" s="1357" t="s">
        <v>1312</v>
      </c>
      <c r="AG49" s="1357" t="s">
        <v>1313</v>
      </c>
      <c r="AH49" s="1358" t="s">
        <v>1314</v>
      </c>
      <c r="AI49" s="1368"/>
      <c r="AJ49" s="1358"/>
      <c r="AK49" s="1369">
        <v>2021</v>
      </c>
      <c r="AL49" s="1364">
        <v>4802</v>
      </c>
      <c r="AM49" s="1364">
        <v>4569</v>
      </c>
      <c r="AN49" s="1370"/>
      <c r="AO49" s="1371"/>
      <c r="AP49" s="1372">
        <v>2024</v>
      </c>
      <c r="AQ49" s="1365">
        <v>4630</v>
      </c>
      <c r="AR49" s="1373">
        <v>3.58</v>
      </c>
      <c r="AS49" s="1365">
        <v>4405</v>
      </c>
      <c r="AT49" s="1373">
        <v>3.58</v>
      </c>
      <c r="AU49" s="1374"/>
      <c r="AV49" s="1371"/>
      <c r="AW49" s="1375"/>
      <c r="AX49" s="1372">
        <v>2022</v>
      </c>
      <c r="AY49" s="1365">
        <v>5092</v>
      </c>
      <c r="AZ49" s="1373">
        <v>-6.04</v>
      </c>
      <c r="BA49" s="1365">
        <v>4585</v>
      </c>
      <c r="BB49" s="1373">
        <v>-0.36</v>
      </c>
      <c r="BC49" s="1374"/>
      <c r="BD49" s="1371"/>
      <c r="BE49" s="1375"/>
      <c r="BF49" s="1372">
        <v>2023</v>
      </c>
      <c r="BG49" s="1365"/>
      <c r="BH49" s="1373"/>
      <c r="BI49" s="1365"/>
      <c r="BJ49" s="1373"/>
      <c r="BK49" s="1374"/>
      <c r="BL49" s="1371"/>
      <c r="BM49" s="1375"/>
      <c r="BN49" s="1372">
        <v>2024</v>
      </c>
      <c r="BO49" s="1365"/>
      <c r="BP49" s="1373"/>
      <c r="BQ49" s="1365"/>
      <c r="BR49" s="1373"/>
      <c r="BS49" s="1374"/>
      <c r="BT49" s="1371"/>
      <c r="BU49" s="1375"/>
      <c r="BV49" s="1376" t="s">
        <v>1005</v>
      </c>
      <c r="BW49" s="1377" t="s">
        <v>1006</v>
      </c>
      <c r="BX49" s="1378" t="s">
        <v>1024</v>
      </c>
      <c r="BY49" s="1379" t="s">
        <v>4450</v>
      </c>
      <c r="BZ49" s="1380"/>
      <c r="CA49" s="1364"/>
      <c r="CB49" s="1364"/>
      <c r="CC49" s="1370"/>
      <c r="CD49" s="1371"/>
      <c r="CE49" s="1372"/>
      <c r="CF49" s="1365"/>
      <c r="CG49" s="1373"/>
      <c r="CH49" s="1365"/>
      <c r="CI49" s="1373"/>
      <c r="CJ49" s="1374"/>
      <c r="CK49" s="1371"/>
      <c r="CL49" s="1375"/>
      <c r="CM49" s="1372"/>
      <c r="CN49" s="1365"/>
      <c r="CO49" s="1373"/>
      <c r="CP49" s="1365"/>
      <c r="CQ49" s="1373"/>
      <c r="CR49" s="1374"/>
      <c r="CS49" s="1371"/>
      <c r="CT49" s="1375"/>
      <c r="CU49" s="1372"/>
      <c r="CV49" s="1365"/>
      <c r="CW49" s="1373"/>
      <c r="CX49" s="1365"/>
      <c r="CY49" s="1373"/>
      <c r="CZ49" s="1374"/>
      <c r="DA49" s="1371"/>
      <c r="DB49" s="1375"/>
      <c r="DC49" s="1372"/>
      <c r="DD49" s="1365"/>
      <c r="DE49" s="1373"/>
      <c r="DF49" s="1365"/>
      <c r="DG49" s="1373"/>
      <c r="DH49" s="1374"/>
      <c r="DI49" s="1371"/>
      <c r="DJ49" s="1375"/>
      <c r="DK49" s="1376"/>
      <c r="DL49" s="1377"/>
      <c r="DM49" s="1378"/>
      <c r="DN49" s="1379"/>
      <c r="DO49" s="1356"/>
      <c r="DP49" s="1381"/>
      <c r="DQ49" s="1358"/>
      <c r="DR49" s="1356"/>
      <c r="DS49" s="1381"/>
      <c r="DT49" s="1358"/>
      <c r="DU49" s="1356"/>
      <c r="DV49" s="1381"/>
      <c r="DW49" s="1358"/>
      <c r="DX49" s="1356"/>
      <c r="DY49" s="1381"/>
      <c r="DZ49" s="1358"/>
      <c r="EA49" s="1356"/>
      <c r="EB49" s="1381"/>
      <c r="EC49" s="1358"/>
      <c r="ED49" s="1382"/>
      <c r="EE49" s="1383"/>
      <c r="EF49" s="1384"/>
      <c r="EG49" s="1357"/>
      <c r="EH49" s="1364"/>
      <c r="EI49" s="1352"/>
      <c r="EJ49" s="1356"/>
      <c r="EK49" s="1384"/>
      <c r="EL49" s="1357"/>
      <c r="EM49" s="1364"/>
      <c r="EN49" s="1352"/>
      <c r="EO49" s="1356"/>
      <c r="EP49" s="1384"/>
      <c r="EQ49" s="1357"/>
      <c r="ER49" s="1364"/>
      <c r="ES49" s="1352"/>
      <c r="ET49" s="1356"/>
      <c r="EU49" s="1384"/>
      <c r="EV49" s="1357"/>
      <c r="EW49" s="1364"/>
      <c r="EX49" s="1352"/>
      <c r="EY49" s="1356"/>
      <c r="EZ49" s="1384"/>
      <c r="FA49" s="1357"/>
      <c r="FB49" s="1364"/>
      <c r="FC49" s="1352"/>
      <c r="FD49" s="1385">
        <v>0</v>
      </c>
      <c r="FE49" s="1386">
        <v>0</v>
      </c>
      <c r="FF49" s="1387">
        <v>0</v>
      </c>
      <c r="FG49" s="1386">
        <v>0</v>
      </c>
      <c r="FH49" s="1387">
        <v>0</v>
      </c>
      <c r="FI49" s="1386">
        <v>0</v>
      </c>
      <c r="FJ49" s="1387">
        <v>0</v>
      </c>
      <c r="FK49" s="1386">
        <v>0</v>
      </c>
      <c r="FL49" s="1388" t="s">
        <v>1008</v>
      </c>
      <c r="FM49" s="1389" t="s">
        <v>1012</v>
      </c>
      <c r="FN49" s="1352"/>
      <c r="FO49" s="1390" t="s">
        <v>1010</v>
      </c>
      <c r="FP49" s="1391" t="s">
        <v>1012</v>
      </c>
      <c r="FQ49" s="1352"/>
      <c r="FR49" s="1390" t="s">
        <v>1010</v>
      </c>
      <c r="FS49" s="1391" t="s">
        <v>1012</v>
      </c>
      <c r="FT49" s="1352"/>
      <c r="FU49" s="1390" t="s">
        <v>1010</v>
      </c>
      <c r="FV49" s="1391" t="s">
        <v>1012</v>
      </c>
      <c r="FW49" s="1352"/>
      <c r="FX49" s="1390" t="s">
        <v>1010</v>
      </c>
      <c r="FY49" s="1391" t="s">
        <v>1012</v>
      </c>
      <c r="FZ49" s="1352"/>
      <c r="GA49" s="1390" t="s">
        <v>1010</v>
      </c>
      <c r="GB49" s="1391" t="s">
        <v>1012</v>
      </c>
      <c r="GC49" s="1352"/>
      <c r="GD49" s="1390" t="s">
        <v>1010</v>
      </c>
      <c r="GE49" s="1391" t="s">
        <v>1012</v>
      </c>
      <c r="GF49" s="1352"/>
      <c r="GG49" s="1390" t="s">
        <v>1010</v>
      </c>
      <c r="GH49" s="1391" t="s">
        <v>1012</v>
      </c>
      <c r="GI49" s="1352"/>
      <c r="GJ49" s="1390" t="s">
        <v>1010</v>
      </c>
      <c r="GK49" s="1391" t="s">
        <v>1012</v>
      </c>
      <c r="GL49" s="1352"/>
      <c r="GM49" s="1390" t="s">
        <v>1013</v>
      </c>
      <c r="GN49" s="1391" t="s">
        <v>1013</v>
      </c>
      <c r="GO49" s="1352"/>
      <c r="GP49" s="1390" t="s">
        <v>1013</v>
      </c>
      <c r="GQ49" s="1391" t="s">
        <v>1013</v>
      </c>
      <c r="GR49" s="1352"/>
      <c r="GS49" s="1390" t="s">
        <v>1013</v>
      </c>
      <c r="GT49" s="1391" t="s">
        <v>1013</v>
      </c>
      <c r="GU49" s="1352"/>
      <c r="GV49" s="1390" t="s">
        <v>1010</v>
      </c>
      <c r="GW49" s="1391" t="s">
        <v>1012</v>
      </c>
      <c r="GX49" s="1352"/>
      <c r="GY49" s="1388"/>
      <c r="GZ49" s="1389"/>
      <c r="HA49" s="1352"/>
      <c r="HB49" s="1390"/>
      <c r="HC49" s="1391"/>
      <c r="HD49" s="1352"/>
      <c r="HE49" s="1390"/>
      <c r="HF49" s="1391"/>
      <c r="HG49" s="1352"/>
      <c r="HH49" s="1390"/>
      <c r="HI49" s="1391"/>
      <c r="HJ49" s="1352"/>
      <c r="HK49" s="1390"/>
      <c r="HL49" s="1391"/>
      <c r="HM49" s="1352"/>
      <c r="HN49" s="1392">
        <v>5092</v>
      </c>
      <c r="HO49" s="1393">
        <v>7.9647422400000023</v>
      </c>
      <c r="HP49" s="1394">
        <v>0.15641677611940302</v>
      </c>
      <c r="HQ49" s="1395" t="s">
        <v>4037</v>
      </c>
      <c r="HR49" s="1357" t="s">
        <v>333</v>
      </c>
      <c r="HS49" s="1357" t="s">
        <v>352</v>
      </c>
      <c r="HT49" s="1357" t="s">
        <v>4065</v>
      </c>
      <c r="HU49" s="1396">
        <v>7.9647422400000023</v>
      </c>
      <c r="HV49" s="1397" t="s">
        <v>4568</v>
      </c>
      <c r="HW49" s="1398" t="s">
        <v>4568</v>
      </c>
      <c r="HX49" s="1398"/>
      <c r="HY49" s="1398"/>
      <c r="HZ49" s="1398"/>
      <c r="IA49" s="1398"/>
      <c r="IB49" s="1398"/>
      <c r="IC49" s="1398"/>
      <c r="ID49" s="1399"/>
      <c r="IE49" s="1400"/>
      <c r="IF49" s="227" t="str">
        <f>_xlfn.IFNA(VLOOKUP(報告書!$B49&amp;"-"&amp;報告書!IF$12,自主項目!$G$13:$G$500,1,FALSE),"")</f>
        <v>050-1</v>
      </c>
      <c r="IG49" s="227" t="str">
        <f>_xlfn.IFNA(VLOOKUP(報告書!$B49&amp;"-"&amp;報告書!IG$12,自主項目!$G$13:$G$500,1,FALSE),"")</f>
        <v/>
      </c>
      <c r="IH49" s="227" t="str">
        <f>_xlfn.IFNA(VLOOKUP(報告書!$B49&amp;"-"&amp;報告書!IH$12,自主項目!$G$13:$G$500,1,FALSE),"")</f>
        <v/>
      </c>
      <c r="II49" s="227" t="str">
        <f>_xlfn.IFNA(VLOOKUP(報告書!$B49&amp;"-"&amp;報告書!II$12,自主項目!$G$13:$G$500,1,FALSE),"")</f>
        <v/>
      </c>
      <c r="IJ49" s="227" t="str">
        <f>_xlfn.IFNA(VLOOKUP(報告書!$B49&amp;"-"&amp;報告書!IJ$12,自主項目!$G$13:$G$500,1,FALSE),"")</f>
        <v/>
      </c>
      <c r="IK49" s="227" t="str">
        <f>_xlfn.IFNA(VLOOKUP(報告書!$B49&amp;"-"&amp;報告書!IK$12,自主項目!$G$13:$G$500,1,FALSE),"")</f>
        <v/>
      </c>
      <c r="IL49" s="227" t="str">
        <f>_xlfn.IFNA(VLOOKUP(報告書!$B49&amp;"-"&amp;報告書!IL$12,自主項目!$G$13:$G$500,1,FALSE),"")</f>
        <v/>
      </c>
      <c r="IM49" s="227" t="str">
        <f>_xlfn.IFNA(VLOOKUP(報告書!$B49&amp;"-"&amp;報告書!IM$12,自主項目!$G$13:$G$500,1,FALSE),"")</f>
        <v/>
      </c>
      <c r="IN49" s="227" t="str">
        <f>_xlfn.IFNA(VLOOKUP(報告書!$B49&amp;"-"&amp;報告書!IN$12,自主項目!$G$13:$G$500,1,FALSE),"")</f>
        <v/>
      </c>
      <c r="IO49" s="227" t="str">
        <f>_xlfn.IFNA(VLOOKUP(報告書!$B49&amp;"-"&amp;報告書!IO$12,自主項目!$G$13:$G$500,1,FALSE),"")</f>
        <v/>
      </c>
      <c r="IP49" s="227" t="str">
        <f>_xlfn.IFNA(VLOOKUP(報告書!$B49&amp;"-"&amp;報告書!IP$12,自主項目!$G$13:$G$500,1,FALSE),"")</f>
        <v/>
      </c>
      <c r="IQ49" s="227" t="str">
        <f>_xlfn.IFNA(VLOOKUP(報告書!$B49&amp;"-"&amp;報告書!IQ$12,自主項目!$G$13:$G$500,1,FALSE),"")</f>
        <v/>
      </c>
      <c r="IR49" s="227" t="str">
        <f>_xlfn.IFNA(VLOOKUP(報告書!$B49&amp;"-"&amp;報告書!IR$12,自主項目!$G$13:$G$500,1,FALSE),"")</f>
        <v/>
      </c>
      <c r="IS49" s="227" t="str">
        <f>_xlfn.IFNA(VLOOKUP(報告書!$B49&amp;"-"&amp;報告書!IS$12,自主項目!$G$13:$G$500,1,FALSE),"")</f>
        <v/>
      </c>
      <c r="IT49" s="755"/>
      <c r="IU49" s="755"/>
      <c r="IV49" s="376">
        <v>2816</v>
      </c>
      <c r="IW49" s="377">
        <v>2791</v>
      </c>
      <c r="IX49" s="378">
        <v>80.510000000000005</v>
      </c>
      <c r="IY49" s="379">
        <v>21.73</v>
      </c>
      <c r="IZ49" s="379">
        <v>20.27</v>
      </c>
      <c r="JA49" s="380">
        <v>8.1</v>
      </c>
      <c r="JB49" s="381">
        <v>7.2433333333333332</v>
      </c>
      <c r="JC49" s="379">
        <v>6.7566666666666668</v>
      </c>
      <c r="JD49" s="379">
        <v>2.6999999999999997</v>
      </c>
      <c r="JE49" s="382">
        <v>16</v>
      </c>
      <c r="JF49" s="383">
        <v>30</v>
      </c>
      <c r="JG49" s="384">
        <v>51</v>
      </c>
      <c r="JH49" s="376" t="s">
        <v>179</v>
      </c>
      <c r="JI49" s="377" t="s">
        <v>179</v>
      </c>
      <c r="JJ49" s="378" t="s">
        <v>179</v>
      </c>
      <c r="JK49" s="379" t="s">
        <v>179</v>
      </c>
      <c r="JL49" s="379" t="s">
        <v>179</v>
      </c>
      <c r="JM49" s="380" t="s">
        <v>179</v>
      </c>
      <c r="JN49" s="381" t="s">
        <v>179</v>
      </c>
      <c r="JO49" s="379" t="s">
        <v>179</v>
      </c>
      <c r="JP49" s="379" t="s">
        <v>179</v>
      </c>
      <c r="JQ49" s="382" t="s">
        <v>179</v>
      </c>
      <c r="JR49" s="383" t="s">
        <v>179</v>
      </c>
      <c r="JS49" s="384" t="s">
        <v>179</v>
      </c>
      <c r="JU49" s="634" t="s">
        <v>1289</v>
      </c>
      <c r="JV49" s="636" t="s">
        <v>1290</v>
      </c>
      <c r="JW49" s="635">
        <v>2019</v>
      </c>
      <c r="JX49" s="635" t="s">
        <v>1018</v>
      </c>
      <c r="JY49" s="386">
        <v>44810</v>
      </c>
      <c r="JZ49" s="387" t="s">
        <v>179</v>
      </c>
      <c r="KA49" s="422" t="s">
        <v>179</v>
      </c>
      <c r="KB49" s="637" t="s">
        <v>179</v>
      </c>
      <c r="KC49" s="638">
        <v>1.7276737926136365</v>
      </c>
      <c r="KD49" s="639" t="s">
        <v>1055</v>
      </c>
      <c r="KE49" s="640">
        <v>8.2799999999999994</v>
      </c>
      <c r="KF49" s="641">
        <v>21.73</v>
      </c>
      <c r="KG49" s="642">
        <v>12.166666666666666</v>
      </c>
      <c r="KH49" s="639" t="s">
        <v>1055</v>
      </c>
      <c r="KI49" s="643">
        <v>8.3000000000000007</v>
      </c>
      <c r="KJ49" s="641">
        <v>6.7566666666666668</v>
      </c>
      <c r="KK49" s="642">
        <v>13.446666666666667</v>
      </c>
      <c r="KL49" s="639" t="s">
        <v>1029</v>
      </c>
      <c r="KM49" s="643">
        <v>2.97</v>
      </c>
      <c r="KN49" s="644">
        <v>8.1</v>
      </c>
      <c r="KO49" s="645" t="s">
        <v>179</v>
      </c>
      <c r="KP49" s="646" t="s">
        <v>179</v>
      </c>
      <c r="KQ49" s="646" t="s">
        <v>179</v>
      </c>
      <c r="KR49" s="646" t="s">
        <v>179</v>
      </c>
      <c r="KS49" s="647" t="s">
        <v>179</v>
      </c>
      <c r="KT49" s="646" t="s">
        <v>179</v>
      </c>
      <c r="KU49" s="646" t="s">
        <v>179</v>
      </c>
      <c r="KV49" s="648" t="s">
        <v>179</v>
      </c>
      <c r="KW49" s="639" t="s">
        <v>179</v>
      </c>
      <c r="KX49" s="643" t="s">
        <v>179</v>
      </c>
      <c r="KY49" s="644" t="s">
        <v>179</v>
      </c>
      <c r="KZ49" s="434" t="s">
        <v>1015</v>
      </c>
      <c r="LA49" s="434" t="s">
        <v>1015</v>
      </c>
      <c r="LB49" s="435" t="s">
        <v>1029</v>
      </c>
      <c r="LC49" s="436">
        <v>20</v>
      </c>
      <c r="LD49" s="437">
        <v>0</v>
      </c>
      <c r="LE49" s="438">
        <v>20</v>
      </c>
      <c r="LF49" s="439" t="s">
        <v>1015</v>
      </c>
      <c r="LG49" s="440">
        <v>17</v>
      </c>
      <c r="LH49" s="437">
        <v>0</v>
      </c>
      <c r="LI49" s="438">
        <v>20</v>
      </c>
      <c r="LJ49" s="649"/>
      <c r="LK49" s="650"/>
    </row>
    <row r="50" spans="2:323" ht="15" customHeight="1" x14ac:dyDescent="0.15">
      <c r="B50" s="1349" t="s">
        <v>1315</v>
      </c>
      <c r="C50" s="1350" t="s">
        <v>1316</v>
      </c>
      <c r="D50" s="1351">
        <v>2022</v>
      </c>
      <c r="E50" s="1352" t="s">
        <v>3968</v>
      </c>
      <c r="F50" s="1353">
        <v>1064051</v>
      </c>
      <c r="G50" s="1354" t="s">
        <v>1316</v>
      </c>
      <c r="H50" s="1355">
        <v>45121</v>
      </c>
      <c r="I50" s="1356" t="s">
        <v>1317</v>
      </c>
      <c r="J50" s="1357" t="s">
        <v>1316</v>
      </c>
      <c r="K50" s="1358" t="s">
        <v>4451</v>
      </c>
      <c r="L50" s="1350" t="s">
        <v>1316</v>
      </c>
      <c r="M50" s="1357" t="s">
        <v>4451</v>
      </c>
      <c r="N50" s="1358" t="s">
        <v>1318</v>
      </c>
      <c r="O50" s="1356" t="s">
        <v>70</v>
      </c>
      <c r="P50" s="1358" t="s">
        <v>73</v>
      </c>
      <c r="Q50" s="1359"/>
      <c r="R50" s="1360"/>
      <c r="S50" s="1360"/>
      <c r="T50" s="1361" t="s">
        <v>3968</v>
      </c>
      <c r="U50" s="1362"/>
      <c r="V50" s="1363">
        <v>1428.8556000000001</v>
      </c>
      <c r="W50" s="1364">
        <v>1</v>
      </c>
      <c r="X50" s="1364">
        <v>1</v>
      </c>
      <c r="Y50" s="1365"/>
      <c r="Z50" s="1351">
        <v>2022</v>
      </c>
      <c r="AA50" s="1352">
        <v>2024</v>
      </c>
      <c r="AB50" s="1366">
        <v>2022</v>
      </c>
      <c r="AC50" s="1367"/>
      <c r="AD50" s="1358"/>
      <c r="AE50" s="1368" t="s">
        <v>4568</v>
      </c>
      <c r="AF50" s="1357" t="s">
        <v>1319</v>
      </c>
      <c r="AG50" s="1357" t="s">
        <v>1320</v>
      </c>
      <c r="AH50" s="1358" t="s">
        <v>1321</v>
      </c>
      <c r="AI50" s="1368"/>
      <c r="AJ50" s="1358"/>
      <c r="AK50" s="1369">
        <v>2021</v>
      </c>
      <c r="AL50" s="1364">
        <v>2596</v>
      </c>
      <c r="AM50" s="1364">
        <v>2575</v>
      </c>
      <c r="AN50" s="1370">
        <v>132.53</v>
      </c>
      <c r="AO50" s="1371" t="s">
        <v>1071</v>
      </c>
      <c r="AP50" s="1372">
        <v>2024</v>
      </c>
      <c r="AQ50" s="1365">
        <v>2518</v>
      </c>
      <c r="AR50" s="1373">
        <v>3</v>
      </c>
      <c r="AS50" s="1365">
        <v>2497</v>
      </c>
      <c r="AT50" s="1373">
        <v>3.02</v>
      </c>
      <c r="AU50" s="1374">
        <v>128.55000000000001</v>
      </c>
      <c r="AV50" s="1371" t="s">
        <v>1071</v>
      </c>
      <c r="AW50" s="1375">
        <v>3</v>
      </c>
      <c r="AX50" s="1372">
        <v>2022</v>
      </c>
      <c r="AY50" s="1365">
        <v>2618</v>
      </c>
      <c r="AZ50" s="1373">
        <v>-0.85</v>
      </c>
      <c r="BA50" s="1365">
        <v>2618</v>
      </c>
      <c r="BB50" s="1373">
        <v>-1.67</v>
      </c>
      <c r="BC50" s="1374">
        <v>133.70786516853934</v>
      </c>
      <c r="BD50" s="1371" t="s">
        <v>1071</v>
      </c>
      <c r="BE50" s="1375">
        <v>-0.89</v>
      </c>
      <c r="BF50" s="1372">
        <v>2023</v>
      </c>
      <c r="BG50" s="1365"/>
      <c r="BH50" s="1373"/>
      <c r="BI50" s="1365"/>
      <c r="BJ50" s="1373"/>
      <c r="BK50" s="1374"/>
      <c r="BL50" s="1371"/>
      <c r="BM50" s="1375"/>
      <c r="BN50" s="1372">
        <v>2024</v>
      </c>
      <c r="BO50" s="1365"/>
      <c r="BP50" s="1373"/>
      <c r="BQ50" s="1365"/>
      <c r="BR50" s="1373"/>
      <c r="BS50" s="1374"/>
      <c r="BT50" s="1371"/>
      <c r="BU50" s="1375"/>
      <c r="BV50" s="1376" t="s">
        <v>1005</v>
      </c>
      <c r="BW50" s="1377" t="s">
        <v>1006</v>
      </c>
      <c r="BX50" s="1378" t="s">
        <v>1024</v>
      </c>
      <c r="BY50" s="1379" t="s">
        <v>4452</v>
      </c>
      <c r="BZ50" s="1380"/>
      <c r="CA50" s="1364"/>
      <c r="CB50" s="1364"/>
      <c r="CC50" s="1370"/>
      <c r="CD50" s="1371"/>
      <c r="CE50" s="1372"/>
      <c r="CF50" s="1365"/>
      <c r="CG50" s="1373"/>
      <c r="CH50" s="1365"/>
      <c r="CI50" s="1373"/>
      <c r="CJ50" s="1374"/>
      <c r="CK50" s="1371"/>
      <c r="CL50" s="1375"/>
      <c r="CM50" s="1372"/>
      <c r="CN50" s="1365"/>
      <c r="CO50" s="1373"/>
      <c r="CP50" s="1365"/>
      <c r="CQ50" s="1373"/>
      <c r="CR50" s="1374"/>
      <c r="CS50" s="1371"/>
      <c r="CT50" s="1375"/>
      <c r="CU50" s="1372"/>
      <c r="CV50" s="1365"/>
      <c r="CW50" s="1373"/>
      <c r="CX50" s="1365"/>
      <c r="CY50" s="1373"/>
      <c r="CZ50" s="1374"/>
      <c r="DA50" s="1371"/>
      <c r="DB50" s="1375"/>
      <c r="DC50" s="1372"/>
      <c r="DD50" s="1365"/>
      <c r="DE50" s="1373"/>
      <c r="DF50" s="1365"/>
      <c r="DG50" s="1373"/>
      <c r="DH50" s="1374"/>
      <c r="DI50" s="1371"/>
      <c r="DJ50" s="1375"/>
      <c r="DK50" s="1376" t="s">
        <v>1023</v>
      </c>
      <c r="DL50" s="1377"/>
      <c r="DM50" s="1378"/>
      <c r="DN50" s="1379"/>
      <c r="DO50" s="1356"/>
      <c r="DP50" s="1381"/>
      <c r="DQ50" s="1358"/>
      <c r="DR50" s="1356"/>
      <c r="DS50" s="1381"/>
      <c r="DT50" s="1358"/>
      <c r="DU50" s="1356"/>
      <c r="DV50" s="1381"/>
      <c r="DW50" s="1358"/>
      <c r="DX50" s="1356"/>
      <c r="DY50" s="1381"/>
      <c r="DZ50" s="1358"/>
      <c r="EA50" s="1356"/>
      <c r="EB50" s="1381"/>
      <c r="EC50" s="1358"/>
      <c r="ED50" s="1382"/>
      <c r="EE50" s="1383"/>
      <c r="EF50" s="1384"/>
      <c r="EG50" s="1357"/>
      <c r="EH50" s="1364"/>
      <c r="EI50" s="1352"/>
      <c r="EJ50" s="1356"/>
      <c r="EK50" s="1384"/>
      <c r="EL50" s="1357"/>
      <c r="EM50" s="1364"/>
      <c r="EN50" s="1352"/>
      <c r="EO50" s="1356"/>
      <c r="EP50" s="1384"/>
      <c r="EQ50" s="1357"/>
      <c r="ER50" s="1364"/>
      <c r="ES50" s="1352"/>
      <c r="ET50" s="1356"/>
      <c r="EU50" s="1384"/>
      <c r="EV50" s="1357"/>
      <c r="EW50" s="1364"/>
      <c r="EX50" s="1352"/>
      <c r="EY50" s="1356"/>
      <c r="EZ50" s="1384"/>
      <c r="FA50" s="1357"/>
      <c r="FB50" s="1364"/>
      <c r="FC50" s="1352"/>
      <c r="FD50" s="1385">
        <v>0</v>
      </c>
      <c r="FE50" s="1386">
        <v>0</v>
      </c>
      <c r="FF50" s="1387">
        <v>0</v>
      </c>
      <c r="FG50" s="1386">
        <v>0</v>
      </c>
      <c r="FH50" s="1387">
        <v>0</v>
      </c>
      <c r="FI50" s="1386">
        <v>0</v>
      </c>
      <c r="FJ50" s="1387">
        <v>0</v>
      </c>
      <c r="FK50" s="1386">
        <v>0</v>
      </c>
      <c r="FL50" s="1388" t="s">
        <v>1008</v>
      </c>
      <c r="FM50" s="1389" t="s">
        <v>1012</v>
      </c>
      <c r="FN50" s="1352"/>
      <c r="FO50" s="1390" t="s">
        <v>1010</v>
      </c>
      <c r="FP50" s="1391" t="s">
        <v>1012</v>
      </c>
      <c r="FQ50" s="1352"/>
      <c r="FR50" s="1390" t="s">
        <v>1025</v>
      </c>
      <c r="FS50" s="1391" t="s">
        <v>1011</v>
      </c>
      <c r="FT50" s="1352"/>
      <c r="FU50" s="1390" t="s">
        <v>1010</v>
      </c>
      <c r="FV50" s="1391" t="s">
        <v>1012</v>
      </c>
      <c r="FW50" s="1352"/>
      <c r="FX50" s="1390" t="s">
        <v>1010</v>
      </c>
      <c r="FY50" s="1391" t="s">
        <v>1012</v>
      </c>
      <c r="FZ50" s="1352"/>
      <c r="GA50" s="1390" t="s">
        <v>1010</v>
      </c>
      <c r="GB50" s="1391" t="s">
        <v>1012</v>
      </c>
      <c r="GC50" s="1352"/>
      <c r="GD50" s="1390" t="s">
        <v>1010</v>
      </c>
      <c r="GE50" s="1391" t="s">
        <v>1012</v>
      </c>
      <c r="GF50" s="1352"/>
      <c r="GG50" s="1390" t="s">
        <v>1010</v>
      </c>
      <c r="GH50" s="1391" t="s">
        <v>1012</v>
      </c>
      <c r="GI50" s="1352"/>
      <c r="GJ50" s="1390" t="s">
        <v>1010</v>
      </c>
      <c r="GK50" s="1391" t="s">
        <v>1012</v>
      </c>
      <c r="GL50" s="1352"/>
      <c r="GM50" s="1390" t="s">
        <v>1010</v>
      </c>
      <c r="GN50" s="1391" t="s">
        <v>1012</v>
      </c>
      <c r="GO50" s="1352"/>
      <c r="GP50" s="1390" t="s">
        <v>1010</v>
      </c>
      <c r="GQ50" s="1391" t="s">
        <v>1012</v>
      </c>
      <c r="GR50" s="1352"/>
      <c r="GS50" s="1390" t="s">
        <v>1010</v>
      </c>
      <c r="GT50" s="1391" t="s">
        <v>1012</v>
      </c>
      <c r="GU50" s="1352"/>
      <c r="GV50" s="1390" t="s">
        <v>1010</v>
      </c>
      <c r="GW50" s="1391" t="s">
        <v>1012</v>
      </c>
      <c r="GX50" s="1352"/>
      <c r="GY50" s="1388"/>
      <c r="GZ50" s="1389"/>
      <c r="HA50" s="1352"/>
      <c r="HB50" s="1390"/>
      <c r="HC50" s="1391"/>
      <c r="HD50" s="1352"/>
      <c r="HE50" s="1390"/>
      <c r="HF50" s="1391"/>
      <c r="HG50" s="1352"/>
      <c r="HH50" s="1390"/>
      <c r="HI50" s="1391"/>
      <c r="HJ50" s="1352"/>
      <c r="HK50" s="1390"/>
      <c r="HL50" s="1391"/>
      <c r="HM50" s="1352"/>
      <c r="HN50" s="1392"/>
      <c r="HO50" s="1393"/>
      <c r="HP50" s="1394"/>
      <c r="HQ50" s="1395"/>
      <c r="HR50" s="1357"/>
      <c r="HS50" s="1357"/>
      <c r="HT50" s="1357"/>
      <c r="HU50" s="1396"/>
      <c r="HV50" s="1397" t="s">
        <v>4568</v>
      </c>
      <c r="HW50" s="1398" t="s">
        <v>4568</v>
      </c>
      <c r="HX50" s="1398"/>
      <c r="HY50" s="1398"/>
      <c r="HZ50" s="1398"/>
      <c r="IA50" s="1398"/>
      <c r="IB50" s="1398"/>
      <c r="IC50" s="1398"/>
      <c r="ID50" s="1399" t="s">
        <v>4453</v>
      </c>
      <c r="IE50" s="1400"/>
      <c r="IF50" s="227" t="str">
        <f>_xlfn.IFNA(VLOOKUP(報告書!$B50&amp;"-"&amp;報告書!IF$12,自主項目!$G$13:$G$500,1,FALSE),"")</f>
        <v/>
      </c>
      <c r="IG50" s="227" t="str">
        <f>_xlfn.IFNA(VLOOKUP(報告書!$B50&amp;"-"&amp;報告書!IG$12,自主項目!$G$13:$G$500,1,FALSE),"")</f>
        <v/>
      </c>
      <c r="IH50" s="227" t="str">
        <f>_xlfn.IFNA(VLOOKUP(報告書!$B50&amp;"-"&amp;報告書!IH$12,自主項目!$G$13:$G$500,1,FALSE),"")</f>
        <v/>
      </c>
      <c r="II50" s="227" t="str">
        <f>_xlfn.IFNA(VLOOKUP(報告書!$B50&amp;"-"&amp;報告書!II$12,自主項目!$G$13:$G$500,1,FALSE),"")</f>
        <v/>
      </c>
      <c r="IJ50" s="227" t="str">
        <f>_xlfn.IFNA(VLOOKUP(報告書!$B50&amp;"-"&amp;報告書!IJ$12,自主項目!$G$13:$G$500,1,FALSE),"")</f>
        <v/>
      </c>
      <c r="IK50" s="227" t="str">
        <f>_xlfn.IFNA(VLOOKUP(報告書!$B50&amp;"-"&amp;報告書!IK$12,自主項目!$G$13:$G$500,1,FALSE),"")</f>
        <v/>
      </c>
      <c r="IL50" s="227" t="str">
        <f>_xlfn.IFNA(VLOOKUP(報告書!$B50&amp;"-"&amp;報告書!IL$12,自主項目!$G$13:$G$500,1,FALSE),"")</f>
        <v/>
      </c>
      <c r="IM50" s="227" t="str">
        <f>_xlfn.IFNA(VLOOKUP(報告書!$B50&amp;"-"&amp;報告書!IM$12,自主項目!$G$13:$G$500,1,FALSE),"")</f>
        <v/>
      </c>
      <c r="IN50" s="227" t="str">
        <f>_xlfn.IFNA(VLOOKUP(報告書!$B50&amp;"-"&amp;報告書!IN$12,自主項目!$G$13:$G$500,1,FALSE),"")</f>
        <v/>
      </c>
      <c r="IO50" s="227" t="str">
        <f>_xlfn.IFNA(VLOOKUP(報告書!$B50&amp;"-"&amp;報告書!IO$12,自主項目!$G$13:$G$500,1,FALSE),"")</f>
        <v/>
      </c>
      <c r="IP50" s="227" t="str">
        <f>_xlfn.IFNA(VLOOKUP(報告書!$B50&amp;"-"&amp;報告書!IP$12,自主項目!$G$13:$G$500,1,FALSE),"")</f>
        <v/>
      </c>
      <c r="IQ50" s="227" t="str">
        <f>_xlfn.IFNA(VLOOKUP(報告書!$B50&amp;"-"&amp;報告書!IQ$12,自主項目!$G$13:$G$500,1,FALSE),"")</f>
        <v/>
      </c>
      <c r="IR50" s="227" t="str">
        <f>_xlfn.IFNA(VLOOKUP(報告書!$B50&amp;"-"&amp;報告書!IR$12,自主項目!$G$13:$G$500,1,FALSE),"")</f>
        <v/>
      </c>
      <c r="IS50" s="227" t="str">
        <f>_xlfn.IFNA(VLOOKUP(報告書!$B50&amp;"-"&amp;報告書!IS$12,自主項目!$G$13:$G$500,1,FALSE),"")</f>
        <v/>
      </c>
      <c r="IT50" s="755"/>
      <c r="IU50" s="755"/>
      <c r="IV50" s="376">
        <v>2770</v>
      </c>
      <c r="IW50" s="377">
        <v>1432</v>
      </c>
      <c r="IX50" s="378">
        <v>64.739999999999995</v>
      </c>
      <c r="IY50" s="379">
        <v>5</v>
      </c>
      <c r="IZ50" s="379">
        <v>50.22</v>
      </c>
      <c r="JA50" s="380">
        <v>-9.07</v>
      </c>
      <c r="JB50" s="381">
        <v>1.6666666666666667</v>
      </c>
      <c r="JC50" s="379">
        <v>16.739999999999998</v>
      </c>
      <c r="JD50" s="379">
        <v>-3.0233333333333334</v>
      </c>
      <c r="JE50" s="382">
        <v>70</v>
      </c>
      <c r="JF50" s="383">
        <v>10</v>
      </c>
      <c r="JG50" s="384">
        <v>88</v>
      </c>
      <c r="JH50" s="376" t="s">
        <v>179</v>
      </c>
      <c r="JI50" s="377" t="s">
        <v>179</v>
      </c>
      <c r="JJ50" s="378" t="s">
        <v>179</v>
      </c>
      <c r="JK50" s="379" t="s">
        <v>179</v>
      </c>
      <c r="JL50" s="379" t="s">
        <v>179</v>
      </c>
      <c r="JM50" s="380" t="s">
        <v>179</v>
      </c>
      <c r="JN50" s="381" t="s">
        <v>179</v>
      </c>
      <c r="JO50" s="379" t="s">
        <v>179</v>
      </c>
      <c r="JP50" s="379" t="s">
        <v>179</v>
      </c>
      <c r="JQ50" s="382" t="s">
        <v>179</v>
      </c>
      <c r="JR50" s="383" t="s">
        <v>179</v>
      </c>
      <c r="JS50" s="384" t="s">
        <v>179</v>
      </c>
      <c r="JU50" s="634" t="s">
        <v>1298</v>
      </c>
      <c r="JV50" s="636" t="s">
        <v>1299</v>
      </c>
      <c r="JW50" s="635">
        <v>2019</v>
      </c>
      <c r="JX50" s="635" t="s">
        <v>1018</v>
      </c>
      <c r="JY50" s="386" t="s">
        <v>179</v>
      </c>
      <c r="JZ50" s="387" t="s">
        <v>179</v>
      </c>
      <c r="KA50" s="422" t="s">
        <v>179</v>
      </c>
      <c r="KB50" s="637" t="s">
        <v>179</v>
      </c>
      <c r="KC50" s="638">
        <v>0.23876534296028878</v>
      </c>
      <c r="KD50" s="639" t="s">
        <v>1055</v>
      </c>
      <c r="KE50" s="640">
        <v>5</v>
      </c>
      <c r="KF50" s="641">
        <v>5</v>
      </c>
      <c r="KG50" s="642">
        <v>2.9433333333333334</v>
      </c>
      <c r="KH50" s="639" t="s">
        <v>1055</v>
      </c>
      <c r="KI50" s="643">
        <v>3.71</v>
      </c>
      <c r="KJ50" s="641">
        <v>16.739999999999998</v>
      </c>
      <c r="KK50" s="642">
        <v>18.936666666666667</v>
      </c>
      <c r="KL50" s="639" t="s">
        <v>1015</v>
      </c>
      <c r="KM50" s="643">
        <v>4.99</v>
      </c>
      <c r="KN50" s="644">
        <v>-9.07</v>
      </c>
      <c r="KO50" s="645" t="s">
        <v>179</v>
      </c>
      <c r="KP50" s="646" t="s">
        <v>179</v>
      </c>
      <c r="KQ50" s="646" t="s">
        <v>179</v>
      </c>
      <c r="KR50" s="646" t="s">
        <v>179</v>
      </c>
      <c r="KS50" s="647" t="s">
        <v>179</v>
      </c>
      <c r="KT50" s="646" t="s">
        <v>179</v>
      </c>
      <c r="KU50" s="646" t="s">
        <v>179</v>
      </c>
      <c r="KV50" s="648" t="s">
        <v>179</v>
      </c>
      <c r="KW50" s="639" t="s">
        <v>179</v>
      </c>
      <c r="KX50" s="643" t="s">
        <v>179</v>
      </c>
      <c r="KY50" s="644" t="s">
        <v>179</v>
      </c>
      <c r="KZ50" s="434" t="s">
        <v>1015</v>
      </c>
      <c r="LA50" s="434" t="s">
        <v>1015</v>
      </c>
      <c r="LB50" s="435" t="s">
        <v>1015</v>
      </c>
      <c r="LC50" s="436">
        <v>4</v>
      </c>
      <c r="LD50" s="437">
        <v>14</v>
      </c>
      <c r="LE50" s="438">
        <v>18</v>
      </c>
      <c r="LF50" s="439" t="s">
        <v>1015</v>
      </c>
      <c r="LG50" s="440">
        <v>2</v>
      </c>
      <c r="LH50" s="437">
        <v>13</v>
      </c>
      <c r="LI50" s="438">
        <v>18</v>
      </c>
      <c r="LJ50" s="649"/>
      <c r="LK50" s="650"/>
    </row>
    <row r="51" spans="2:323" ht="15" customHeight="1" x14ac:dyDescent="0.15">
      <c r="B51" s="1349" t="s">
        <v>1323</v>
      </c>
      <c r="C51" s="1350" t="s">
        <v>1324</v>
      </c>
      <c r="D51" s="1351">
        <v>2022</v>
      </c>
      <c r="E51" s="1352" t="s">
        <v>1018</v>
      </c>
      <c r="F51" s="1353">
        <v>1056053</v>
      </c>
      <c r="G51" s="1354" t="s">
        <v>1324</v>
      </c>
      <c r="H51" s="1355">
        <v>45132</v>
      </c>
      <c r="I51" s="1356" t="s">
        <v>1325</v>
      </c>
      <c r="J51" s="1357" t="s">
        <v>1324</v>
      </c>
      <c r="K51" s="1358" t="s">
        <v>4454</v>
      </c>
      <c r="L51" s="1350" t="s">
        <v>1324</v>
      </c>
      <c r="M51" s="1357" t="s">
        <v>4454</v>
      </c>
      <c r="N51" s="1358" t="s">
        <v>1326</v>
      </c>
      <c r="O51" s="1356" t="s">
        <v>57</v>
      </c>
      <c r="P51" s="1358" t="s">
        <v>64</v>
      </c>
      <c r="Q51" s="1359" t="s">
        <v>1018</v>
      </c>
      <c r="R51" s="1360"/>
      <c r="S51" s="1360"/>
      <c r="T51" s="1361"/>
      <c r="U51" s="1362"/>
      <c r="V51" s="1363">
        <v>5067.7650000000003</v>
      </c>
      <c r="W51" s="1364">
        <v>4</v>
      </c>
      <c r="X51" s="1364">
        <v>1</v>
      </c>
      <c r="Y51" s="1365"/>
      <c r="Z51" s="1351">
        <v>2022</v>
      </c>
      <c r="AA51" s="1352">
        <v>2024</v>
      </c>
      <c r="AB51" s="1366">
        <v>2022</v>
      </c>
      <c r="AC51" s="1367"/>
      <c r="AD51" s="1358"/>
      <c r="AE51" s="1368" t="s">
        <v>4568</v>
      </c>
      <c r="AF51" s="1357" t="s">
        <v>1327</v>
      </c>
      <c r="AG51" s="1357" t="s">
        <v>1325</v>
      </c>
      <c r="AH51" s="1358" t="s">
        <v>1328</v>
      </c>
      <c r="AI51" s="1368"/>
      <c r="AJ51" s="1358"/>
      <c r="AK51" s="1369">
        <v>2021</v>
      </c>
      <c r="AL51" s="1364">
        <v>8838</v>
      </c>
      <c r="AM51" s="1364">
        <v>8770</v>
      </c>
      <c r="AN51" s="1370"/>
      <c r="AO51" s="1371"/>
      <c r="AP51" s="1372">
        <v>2024</v>
      </c>
      <c r="AQ51" s="1365">
        <v>8811</v>
      </c>
      <c r="AR51" s="1373">
        <v>0.3</v>
      </c>
      <c r="AS51" s="1365">
        <v>8743</v>
      </c>
      <c r="AT51" s="1373">
        <v>0.3</v>
      </c>
      <c r="AU51" s="1374"/>
      <c r="AV51" s="1371"/>
      <c r="AW51" s="1375"/>
      <c r="AX51" s="1372">
        <v>2022</v>
      </c>
      <c r="AY51" s="1365">
        <v>9111</v>
      </c>
      <c r="AZ51" s="1373">
        <v>-3.09</v>
      </c>
      <c r="BA51" s="1365">
        <v>9095</v>
      </c>
      <c r="BB51" s="1373">
        <v>-3.71</v>
      </c>
      <c r="BC51" s="1374"/>
      <c r="BD51" s="1371"/>
      <c r="BE51" s="1375"/>
      <c r="BF51" s="1372">
        <v>2023</v>
      </c>
      <c r="BG51" s="1365"/>
      <c r="BH51" s="1373"/>
      <c r="BI51" s="1365"/>
      <c r="BJ51" s="1373"/>
      <c r="BK51" s="1374"/>
      <c r="BL51" s="1371"/>
      <c r="BM51" s="1375"/>
      <c r="BN51" s="1372">
        <v>2024</v>
      </c>
      <c r="BO51" s="1365"/>
      <c r="BP51" s="1373"/>
      <c r="BQ51" s="1365"/>
      <c r="BR51" s="1373"/>
      <c r="BS51" s="1374"/>
      <c r="BT51" s="1371"/>
      <c r="BU51" s="1375"/>
      <c r="BV51" s="1376" t="s">
        <v>1023</v>
      </c>
      <c r="BW51" s="1377" t="s">
        <v>1072</v>
      </c>
      <c r="BX51" s="1378" t="s">
        <v>1007</v>
      </c>
      <c r="BY51" s="1379" t="s">
        <v>4455</v>
      </c>
      <c r="BZ51" s="1380"/>
      <c r="CA51" s="1364"/>
      <c r="CB51" s="1364"/>
      <c r="CC51" s="1370"/>
      <c r="CD51" s="1371"/>
      <c r="CE51" s="1372"/>
      <c r="CF51" s="1365"/>
      <c r="CG51" s="1373"/>
      <c r="CH51" s="1365"/>
      <c r="CI51" s="1373"/>
      <c r="CJ51" s="1374"/>
      <c r="CK51" s="1371"/>
      <c r="CL51" s="1375"/>
      <c r="CM51" s="1372"/>
      <c r="CN51" s="1365"/>
      <c r="CO51" s="1373"/>
      <c r="CP51" s="1365"/>
      <c r="CQ51" s="1373"/>
      <c r="CR51" s="1374"/>
      <c r="CS51" s="1371"/>
      <c r="CT51" s="1375"/>
      <c r="CU51" s="1372"/>
      <c r="CV51" s="1365"/>
      <c r="CW51" s="1373"/>
      <c r="CX51" s="1365"/>
      <c r="CY51" s="1373"/>
      <c r="CZ51" s="1374"/>
      <c r="DA51" s="1371"/>
      <c r="DB51" s="1375"/>
      <c r="DC51" s="1372"/>
      <c r="DD51" s="1365"/>
      <c r="DE51" s="1373"/>
      <c r="DF51" s="1365"/>
      <c r="DG51" s="1373"/>
      <c r="DH51" s="1374"/>
      <c r="DI51" s="1371"/>
      <c r="DJ51" s="1375"/>
      <c r="DK51" s="1376"/>
      <c r="DL51" s="1377"/>
      <c r="DM51" s="1378"/>
      <c r="DN51" s="1379"/>
      <c r="DO51" s="1356"/>
      <c r="DP51" s="1381"/>
      <c r="DQ51" s="1358"/>
      <c r="DR51" s="1356"/>
      <c r="DS51" s="1381"/>
      <c r="DT51" s="1358"/>
      <c r="DU51" s="1356"/>
      <c r="DV51" s="1381"/>
      <c r="DW51" s="1358"/>
      <c r="DX51" s="1356"/>
      <c r="DY51" s="1381"/>
      <c r="DZ51" s="1358"/>
      <c r="EA51" s="1356"/>
      <c r="EB51" s="1381"/>
      <c r="EC51" s="1358"/>
      <c r="ED51" s="1382"/>
      <c r="EE51" s="1383"/>
      <c r="EF51" s="1384"/>
      <c r="EG51" s="1357"/>
      <c r="EH51" s="1364"/>
      <c r="EI51" s="1352"/>
      <c r="EJ51" s="1356"/>
      <c r="EK51" s="1384"/>
      <c r="EL51" s="1357"/>
      <c r="EM51" s="1364"/>
      <c r="EN51" s="1352"/>
      <c r="EO51" s="1356"/>
      <c r="EP51" s="1384"/>
      <c r="EQ51" s="1357"/>
      <c r="ER51" s="1364"/>
      <c r="ES51" s="1352"/>
      <c r="ET51" s="1356"/>
      <c r="EU51" s="1384"/>
      <c r="EV51" s="1357"/>
      <c r="EW51" s="1364"/>
      <c r="EX51" s="1352"/>
      <c r="EY51" s="1356"/>
      <c r="EZ51" s="1384"/>
      <c r="FA51" s="1357"/>
      <c r="FB51" s="1364"/>
      <c r="FC51" s="1352"/>
      <c r="FD51" s="1385">
        <v>0</v>
      </c>
      <c r="FE51" s="1386">
        <v>2</v>
      </c>
      <c r="FF51" s="1387">
        <v>0</v>
      </c>
      <c r="FG51" s="1386">
        <v>0</v>
      </c>
      <c r="FH51" s="1387">
        <v>0</v>
      </c>
      <c r="FI51" s="1386">
        <v>0</v>
      </c>
      <c r="FJ51" s="1387">
        <v>0</v>
      </c>
      <c r="FK51" s="1386">
        <v>2</v>
      </c>
      <c r="FL51" s="1388" t="s">
        <v>1008</v>
      </c>
      <c r="FM51" s="1389" t="s">
        <v>1012</v>
      </c>
      <c r="FN51" s="1352"/>
      <c r="FO51" s="1390" t="s">
        <v>1010</v>
      </c>
      <c r="FP51" s="1391" t="s">
        <v>1012</v>
      </c>
      <c r="FQ51" s="1352"/>
      <c r="FR51" s="1390" t="s">
        <v>1010</v>
      </c>
      <c r="FS51" s="1391" t="s">
        <v>1012</v>
      </c>
      <c r="FT51" s="1352"/>
      <c r="FU51" s="1390" t="s">
        <v>1010</v>
      </c>
      <c r="FV51" s="1391" t="s">
        <v>1012</v>
      </c>
      <c r="FW51" s="1352"/>
      <c r="FX51" s="1390" t="s">
        <v>1010</v>
      </c>
      <c r="FY51" s="1391" t="s">
        <v>1012</v>
      </c>
      <c r="FZ51" s="1352"/>
      <c r="GA51" s="1390" t="s">
        <v>1010</v>
      </c>
      <c r="GB51" s="1391" t="s">
        <v>1012</v>
      </c>
      <c r="GC51" s="1352"/>
      <c r="GD51" s="1390" t="s">
        <v>1010</v>
      </c>
      <c r="GE51" s="1391" t="s">
        <v>1012</v>
      </c>
      <c r="GF51" s="1352"/>
      <c r="GG51" s="1390" t="s">
        <v>1010</v>
      </c>
      <c r="GH51" s="1391" t="s">
        <v>1012</v>
      </c>
      <c r="GI51" s="1352"/>
      <c r="GJ51" s="1390" t="s">
        <v>1010</v>
      </c>
      <c r="GK51" s="1391" t="s">
        <v>1012</v>
      </c>
      <c r="GL51" s="1352"/>
      <c r="GM51" s="1390" t="s">
        <v>1010</v>
      </c>
      <c r="GN51" s="1391" t="s">
        <v>1012</v>
      </c>
      <c r="GO51" s="1352"/>
      <c r="GP51" s="1390" t="s">
        <v>1013</v>
      </c>
      <c r="GQ51" s="1391" t="s">
        <v>1013</v>
      </c>
      <c r="GR51" s="1352"/>
      <c r="GS51" s="1390" t="s">
        <v>1013</v>
      </c>
      <c r="GT51" s="1391" t="s">
        <v>1013</v>
      </c>
      <c r="GU51" s="1352"/>
      <c r="GV51" s="1390" t="s">
        <v>1010</v>
      </c>
      <c r="GW51" s="1391" t="s">
        <v>1012</v>
      </c>
      <c r="GX51" s="1352"/>
      <c r="GY51" s="1388"/>
      <c r="GZ51" s="1389"/>
      <c r="HA51" s="1352"/>
      <c r="HB51" s="1390"/>
      <c r="HC51" s="1391"/>
      <c r="HD51" s="1352"/>
      <c r="HE51" s="1390"/>
      <c r="HF51" s="1391"/>
      <c r="HG51" s="1352"/>
      <c r="HH51" s="1390"/>
      <c r="HI51" s="1391"/>
      <c r="HJ51" s="1352"/>
      <c r="HK51" s="1390"/>
      <c r="HL51" s="1391"/>
      <c r="HM51" s="1352"/>
      <c r="HN51" s="1392"/>
      <c r="HO51" s="1393"/>
      <c r="HP51" s="1394"/>
      <c r="HQ51" s="1395"/>
      <c r="HR51" s="1357"/>
      <c r="HS51" s="1357"/>
      <c r="HT51" s="1357"/>
      <c r="HU51" s="1396"/>
      <c r="HV51" s="1397" t="s">
        <v>4568</v>
      </c>
      <c r="HW51" s="1398" t="s">
        <v>4568</v>
      </c>
      <c r="HX51" s="1398"/>
      <c r="HY51" s="1398"/>
      <c r="HZ51" s="1398"/>
      <c r="IA51" s="1398"/>
      <c r="IB51" s="1398" t="s">
        <v>4568</v>
      </c>
      <c r="IC51" s="1398"/>
      <c r="ID51" s="1399"/>
      <c r="IE51" s="1400"/>
      <c r="IF51" s="227" t="str">
        <f>_xlfn.IFNA(VLOOKUP(報告書!$B51&amp;"-"&amp;報告書!IF$12,自主項目!$G$13:$G$500,1,FALSE),"")</f>
        <v/>
      </c>
      <c r="IG51" s="227" t="str">
        <f>_xlfn.IFNA(VLOOKUP(報告書!$B51&amp;"-"&amp;報告書!IG$12,自主項目!$G$13:$G$500,1,FALSE),"")</f>
        <v/>
      </c>
      <c r="IH51" s="227" t="str">
        <f>_xlfn.IFNA(VLOOKUP(報告書!$B51&amp;"-"&amp;報告書!IH$12,自主項目!$G$13:$G$500,1,FALSE),"")</f>
        <v/>
      </c>
      <c r="II51" s="227" t="str">
        <f>_xlfn.IFNA(VLOOKUP(報告書!$B51&amp;"-"&amp;報告書!II$12,自主項目!$G$13:$G$500,1,FALSE),"")</f>
        <v/>
      </c>
      <c r="IJ51" s="227" t="str">
        <f>_xlfn.IFNA(VLOOKUP(報告書!$B51&amp;"-"&amp;報告書!IJ$12,自主項目!$G$13:$G$500,1,FALSE),"")</f>
        <v/>
      </c>
      <c r="IK51" s="227" t="str">
        <f>_xlfn.IFNA(VLOOKUP(報告書!$B51&amp;"-"&amp;報告書!IK$12,自主項目!$G$13:$G$500,1,FALSE),"")</f>
        <v/>
      </c>
      <c r="IL51" s="227" t="str">
        <f>_xlfn.IFNA(VLOOKUP(報告書!$B51&amp;"-"&amp;報告書!IL$12,自主項目!$G$13:$G$500,1,FALSE),"")</f>
        <v/>
      </c>
      <c r="IM51" s="227" t="str">
        <f>_xlfn.IFNA(VLOOKUP(報告書!$B51&amp;"-"&amp;報告書!IM$12,自主項目!$G$13:$G$500,1,FALSE),"")</f>
        <v/>
      </c>
      <c r="IN51" s="227" t="str">
        <f>_xlfn.IFNA(VLOOKUP(報告書!$B51&amp;"-"&amp;報告書!IN$12,自主項目!$G$13:$G$500,1,FALSE),"")</f>
        <v/>
      </c>
      <c r="IO51" s="227" t="str">
        <f>_xlfn.IFNA(VLOOKUP(報告書!$B51&amp;"-"&amp;報告書!IO$12,自主項目!$G$13:$G$500,1,FALSE),"")</f>
        <v/>
      </c>
      <c r="IP51" s="227" t="str">
        <f>_xlfn.IFNA(VLOOKUP(報告書!$B51&amp;"-"&amp;報告書!IP$12,自主項目!$G$13:$G$500,1,FALSE),"")</f>
        <v/>
      </c>
      <c r="IQ51" s="227" t="str">
        <f>_xlfn.IFNA(VLOOKUP(報告書!$B51&amp;"-"&amp;報告書!IQ$12,自主項目!$G$13:$G$500,1,FALSE),"")</f>
        <v/>
      </c>
      <c r="IR51" s="227" t="str">
        <f>_xlfn.IFNA(VLOOKUP(報告書!$B51&amp;"-"&amp;報告書!IR$12,自主項目!$G$13:$G$500,1,FALSE),"")</f>
        <v/>
      </c>
      <c r="IS51" s="227" t="str">
        <f>_xlfn.IFNA(VLOOKUP(報告書!$B51&amp;"-"&amp;報告書!IS$12,自主項目!$G$13:$G$500,1,FALSE),"")</f>
        <v/>
      </c>
      <c r="IT51" s="755"/>
      <c r="IU51" s="755"/>
      <c r="IV51" s="376">
        <v>4802</v>
      </c>
      <c r="IW51" s="377">
        <v>4569</v>
      </c>
      <c r="IX51" s="378" t="s">
        <v>179</v>
      </c>
      <c r="IY51" s="379">
        <v>21.68</v>
      </c>
      <c r="IZ51" s="379">
        <v>24.97</v>
      </c>
      <c r="JA51" s="380" t="s">
        <v>179</v>
      </c>
      <c r="JB51" s="381">
        <v>7.2266666666666666</v>
      </c>
      <c r="JC51" s="379">
        <v>8.3233333333333324</v>
      </c>
      <c r="JD51" s="379" t="s">
        <v>179</v>
      </c>
      <c r="JE51" s="382">
        <v>17</v>
      </c>
      <c r="JF51" s="383">
        <v>23</v>
      </c>
      <c r="JG51" s="384" t="s">
        <v>179</v>
      </c>
      <c r="JH51" s="376" t="s">
        <v>179</v>
      </c>
      <c r="JI51" s="377" t="s">
        <v>179</v>
      </c>
      <c r="JJ51" s="378" t="s">
        <v>179</v>
      </c>
      <c r="JK51" s="379" t="s">
        <v>179</v>
      </c>
      <c r="JL51" s="379" t="s">
        <v>179</v>
      </c>
      <c r="JM51" s="380" t="s">
        <v>179</v>
      </c>
      <c r="JN51" s="381" t="s">
        <v>179</v>
      </c>
      <c r="JO51" s="379" t="s">
        <v>179</v>
      </c>
      <c r="JP51" s="379" t="s">
        <v>179</v>
      </c>
      <c r="JQ51" s="382" t="s">
        <v>179</v>
      </c>
      <c r="JR51" s="383" t="s">
        <v>179</v>
      </c>
      <c r="JS51" s="384" t="s">
        <v>179</v>
      </c>
      <c r="JU51" s="634" t="s">
        <v>1307</v>
      </c>
      <c r="JV51" s="636" t="s">
        <v>1308</v>
      </c>
      <c r="JW51" s="635">
        <v>2019</v>
      </c>
      <c r="JX51" s="635" t="s">
        <v>1018</v>
      </c>
      <c r="JY51" s="386" t="s">
        <v>179</v>
      </c>
      <c r="JZ51" s="387" t="s">
        <v>179</v>
      </c>
      <c r="KA51" s="422" t="s">
        <v>179</v>
      </c>
      <c r="KB51" s="637" t="s">
        <v>179</v>
      </c>
      <c r="KC51" s="638" t="s">
        <v>179</v>
      </c>
      <c r="KD51" s="639" t="s">
        <v>1055</v>
      </c>
      <c r="KE51" s="640">
        <v>2.96</v>
      </c>
      <c r="KF51" s="641">
        <v>21.68</v>
      </c>
      <c r="KG51" s="642">
        <v>14.64</v>
      </c>
      <c r="KH51" s="639" t="s">
        <v>1055</v>
      </c>
      <c r="KI51" s="643">
        <v>3</v>
      </c>
      <c r="KJ51" s="641">
        <v>8.3233333333333324</v>
      </c>
      <c r="KK51" s="642">
        <v>18.756666666666664</v>
      </c>
      <c r="KL51" s="639" t="s">
        <v>179</v>
      </c>
      <c r="KM51" s="643" t="s">
        <v>179</v>
      </c>
      <c r="KN51" s="644" t="s">
        <v>179</v>
      </c>
      <c r="KO51" s="645" t="s">
        <v>179</v>
      </c>
      <c r="KP51" s="646" t="s">
        <v>179</v>
      </c>
      <c r="KQ51" s="646" t="s">
        <v>179</v>
      </c>
      <c r="KR51" s="646" t="s">
        <v>179</v>
      </c>
      <c r="KS51" s="647" t="s">
        <v>179</v>
      </c>
      <c r="KT51" s="646" t="s">
        <v>179</v>
      </c>
      <c r="KU51" s="646" t="s">
        <v>179</v>
      </c>
      <c r="KV51" s="648" t="s">
        <v>179</v>
      </c>
      <c r="KW51" s="639" t="s">
        <v>179</v>
      </c>
      <c r="KX51" s="643" t="s">
        <v>179</v>
      </c>
      <c r="KY51" s="644" t="s">
        <v>179</v>
      </c>
      <c r="KZ51" s="434" t="s">
        <v>1015</v>
      </c>
      <c r="LA51" s="434" t="s">
        <v>1015</v>
      </c>
      <c r="LB51" s="435" t="s">
        <v>1029</v>
      </c>
      <c r="LC51" s="436">
        <v>20</v>
      </c>
      <c r="LD51" s="437">
        <v>0</v>
      </c>
      <c r="LE51" s="438">
        <v>20</v>
      </c>
      <c r="LF51" s="439" t="s">
        <v>1015</v>
      </c>
      <c r="LG51" s="440">
        <v>17</v>
      </c>
      <c r="LH51" s="437">
        <v>0</v>
      </c>
      <c r="LI51" s="438">
        <v>20</v>
      </c>
      <c r="LJ51" s="649"/>
      <c r="LK51" s="650"/>
    </row>
    <row r="52" spans="2:323" ht="15" customHeight="1" x14ac:dyDescent="0.15">
      <c r="B52" s="1349" t="s">
        <v>1329</v>
      </c>
      <c r="C52" s="1350" t="s">
        <v>1330</v>
      </c>
      <c r="D52" s="1351">
        <v>2022</v>
      </c>
      <c r="E52" s="1352" t="s">
        <v>1018</v>
      </c>
      <c r="F52" s="1353">
        <v>1025054</v>
      </c>
      <c r="G52" s="1354" t="s">
        <v>1330</v>
      </c>
      <c r="H52" s="1355">
        <v>45138</v>
      </c>
      <c r="I52" s="1356" t="s">
        <v>1333</v>
      </c>
      <c r="J52" s="1357" t="s">
        <v>1330</v>
      </c>
      <c r="K52" s="1358" t="s">
        <v>4456</v>
      </c>
      <c r="L52" s="1350" t="s">
        <v>1330</v>
      </c>
      <c r="M52" s="1357" t="s">
        <v>1332</v>
      </c>
      <c r="N52" s="1358" t="s">
        <v>1333</v>
      </c>
      <c r="O52" s="1356" t="s">
        <v>12</v>
      </c>
      <c r="P52" s="1358" t="s">
        <v>35</v>
      </c>
      <c r="Q52" s="1359" t="s">
        <v>1018</v>
      </c>
      <c r="R52" s="1360"/>
      <c r="S52" s="1360"/>
      <c r="T52" s="1361"/>
      <c r="U52" s="1362"/>
      <c r="V52" s="1363">
        <v>5373.6756000000005</v>
      </c>
      <c r="W52" s="1364">
        <v>4</v>
      </c>
      <c r="X52" s="1364">
        <v>2</v>
      </c>
      <c r="Y52" s="1365"/>
      <c r="Z52" s="1351">
        <v>2022</v>
      </c>
      <c r="AA52" s="1352">
        <v>2024</v>
      </c>
      <c r="AB52" s="1366">
        <v>2022</v>
      </c>
      <c r="AC52" s="1367"/>
      <c r="AD52" s="1358"/>
      <c r="AE52" s="1368" t="s">
        <v>4568</v>
      </c>
      <c r="AF52" s="1357" t="s">
        <v>1334</v>
      </c>
      <c r="AG52" s="1357" t="s">
        <v>1331</v>
      </c>
      <c r="AH52" s="1358" t="s">
        <v>1335</v>
      </c>
      <c r="AI52" s="1368"/>
      <c r="AJ52" s="1358"/>
      <c r="AK52" s="1369">
        <v>2021</v>
      </c>
      <c r="AL52" s="1364">
        <v>8518</v>
      </c>
      <c r="AM52" s="1364">
        <v>8465</v>
      </c>
      <c r="AN52" s="1370"/>
      <c r="AO52" s="1371"/>
      <c r="AP52" s="1372">
        <v>2024</v>
      </c>
      <c r="AQ52" s="1365">
        <v>8262</v>
      </c>
      <c r="AR52" s="1373">
        <v>3</v>
      </c>
      <c r="AS52" s="1365">
        <v>8211</v>
      </c>
      <c r="AT52" s="1373">
        <v>3</v>
      </c>
      <c r="AU52" s="1374"/>
      <c r="AV52" s="1371"/>
      <c r="AW52" s="1375"/>
      <c r="AX52" s="1372">
        <v>2022</v>
      </c>
      <c r="AY52" s="1365">
        <v>9734</v>
      </c>
      <c r="AZ52" s="1373">
        <v>-14.28</v>
      </c>
      <c r="BA52" s="1365">
        <v>9716</v>
      </c>
      <c r="BB52" s="1373">
        <v>-14.78</v>
      </c>
      <c r="BC52" s="1374"/>
      <c r="BD52" s="1371"/>
      <c r="BE52" s="1375"/>
      <c r="BF52" s="1372">
        <v>2023</v>
      </c>
      <c r="BG52" s="1365"/>
      <c r="BH52" s="1373"/>
      <c r="BI52" s="1365"/>
      <c r="BJ52" s="1373"/>
      <c r="BK52" s="1374"/>
      <c r="BL52" s="1371"/>
      <c r="BM52" s="1375"/>
      <c r="BN52" s="1372">
        <v>2024</v>
      </c>
      <c r="BO52" s="1365"/>
      <c r="BP52" s="1373"/>
      <c r="BQ52" s="1365"/>
      <c r="BR52" s="1373"/>
      <c r="BS52" s="1374"/>
      <c r="BT52" s="1371"/>
      <c r="BU52" s="1375"/>
      <c r="BV52" s="1376" t="s">
        <v>1005</v>
      </c>
      <c r="BW52" s="1377" t="s">
        <v>1072</v>
      </c>
      <c r="BX52" s="1378" t="s">
        <v>1038</v>
      </c>
      <c r="BY52" s="1379" t="s">
        <v>4457</v>
      </c>
      <c r="BZ52" s="1380"/>
      <c r="CA52" s="1364"/>
      <c r="CB52" s="1364"/>
      <c r="CC52" s="1370"/>
      <c r="CD52" s="1371"/>
      <c r="CE52" s="1372"/>
      <c r="CF52" s="1365"/>
      <c r="CG52" s="1373"/>
      <c r="CH52" s="1365"/>
      <c r="CI52" s="1373"/>
      <c r="CJ52" s="1374"/>
      <c r="CK52" s="1371"/>
      <c r="CL52" s="1375"/>
      <c r="CM52" s="1372"/>
      <c r="CN52" s="1365"/>
      <c r="CO52" s="1373"/>
      <c r="CP52" s="1365"/>
      <c r="CQ52" s="1373"/>
      <c r="CR52" s="1374"/>
      <c r="CS52" s="1371"/>
      <c r="CT52" s="1375"/>
      <c r="CU52" s="1372"/>
      <c r="CV52" s="1365"/>
      <c r="CW52" s="1373"/>
      <c r="CX52" s="1365"/>
      <c r="CY52" s="1373"/>
      <c r="CZ52" s="1374"/>
      <c r="DA52" s="1371"/>
      <c r="DB52" s="1375"/>
      <c r="DC52" s="1372"/>
      <c r="DD52" s="1365"/>
      <c r="DE52" s="1373"/>
      <c r="DF52" s="1365"/>
      <c r="DG52" s="1373"/>
      <c r="DH52" s="1374"/>
      <c r="DI52" s="1371"/>
      <c r="DJ52" s="1375"/>
      <c r="DK52" s="1376"/>
      <c r="DL52" s="1377"/>
      <c r="DM52" s="1378"/>
      <c r="DN52" s="1379"/>
      <c r="DO52" s="1356"/>
      <c r="DP52" s="1381"/>
      <c r="DQ52" s="1358"/>
      <c r="DR52" s="1356"/>
      <c r="DS52" s="1381"/>
      <c r="DT52" s="1358"/>
      <c r="DU52" s="1356"/>
      <c r="DV52" s="1381"/>
      <c r="DW52" s="1358"/>
      <c r="DX52" s="1356"/>
      <c r="DY52" s="1381"/>
      <c r="DZ52" s="1358"/>
      <c r="EA52" s="1356"/>
      <c r="EB52" s="1381"/>
      <c r="EC52" s="1358"/>
      <c r="ED52" s="1382"/>
      <c r="EE52" s="1383"/>
      <c r="EF52" s="1384"/>
      <c r="EG52" s="1357"/>
      <c r="EH52" s="1364"/>
      <c r="EI52" s="1352"/>
      <c r="EJ52" s="1356"/>
      <c r="EK52" s="1384"/>
      <c r="EL52" s="1357"/>
      <c r="EM52" s="1364"/>
      <c r="EN52" s="1352"/>
      <c r="EO52" s="1356"/>
      <c r="EP52" s="1384"/>
      <c r="EQ52" s="1357"/>
      <c r="ER52" s="1364"/>
      <c r="ES52" s="1352"/>
      <c r="ET52" s="1356"/>
      <c r="EU52" s="1384"/>
      <c r="EV52" s="1357"/>
      <c r="EW52" s="1364"/>
      <c r="EX52" s="1352"/>
      <c r="EY52" s="1356"/>
      <c r="EZ52" s="1384"/>
      <c r="FA52" s="1357"/>
      <c r="FB52" s="1364"/>
      <c r="FC52" s="1352"/>
      <c r="FD52" s="1385">
        <v>0</v>
      </c>
      <c r="FE52" s="1386">
        <v>2</v>
      </c>
      <c r="FF52" s="1387">
        <v>0</v>
      </c>
      <c r="FG52" s="1386">
        <v>0</v>
      </c>
      <c r="FH52" s="1387">
        <v>0</v>
      </c>
      <c r="FI52" s="1386">
        <v>0</v>
      </c>
      <c r="FJ52" s="1387">
        <v>0</v>
      </c>
      <c r="FK52" s="1386">
        <v>2</v>
      </c>
      <c r="FL52" s="1388" t="s">
        <v>1008</v>
      </c>
      <c r="FM52" s="1389" t="s">
        <v>1012</v>
      </c>
      <c r="FN52" s="1352" t="s">
        <v>1336</v>
      </c>
      <c r="FO52" s="1390" t="s">
        <v>1010</v>
      </c>
      <c r="FP52" s="1391" t="s">
        <v>1012</v>
      </c>
      <c r="FQ52" s="1352" t="s">
        <v>1337</v>
      </c>
      <c r="FR52" s="1390" t="s">
        <v>1010</v>
      </c>
      <c r="FS52" s="1391" t="s">
        <v>1012</v>
      </c>
      <c r="FT52" s="1352" t="s">
        <v>1338</v>
      </c>
      <c r="FU52" s="1390" t="s">
        <v>1010</v>
      </c>
      <c r="FV52" s="1391" t="s">
        <v>1012</v>
      </c>
      <c r="FW52" s="1352" t="s">
        <v>1339</v>
      </c>
      <c r="FX52" s="1390" t="s">
        <v>1010</v>
      </c>
      <c r="FY52" s="1391" t="s">
        <v>1012</v>
      </c>
      <c r="FZ52" s="1352" t="s">
        <v>1338</v>
      </c>
      <c r="GA52" s="1390" t="s">
        <v>1010</v>
      </c>
      <c r="GB52" s="1391" t="s">
        <v>1012</v>
      </c>
      <c r="GC52" s="1352" t="s">
        <v>1338</v>
      </c>
      <c r="GD52" s="1390" t="s">
        <v>1010</v>
      </c>
      <c r="GE52" s="1391" t="s">
        <v>1012</v>
      </c>
      <c r="GF52" s="1352" t="s">
        <v>1340</v>
      </c>
      <c r="GG52" s="1390" t="s">
        <v>1010</v>
      </c>
      <c r="GH52" s="1391" t="s">
        <v>1012</v>
      </c>
      <c r="GI52" s="1352" t="s">
        <v>1340</v>
      </c>
      <c r="GJ52" s="1390" t="s">
        <v>1010</v>
      </c>
      <c r="GK52" s="1391" t="s">
        <v>1012</v>
      </c>
      <c r="GL52" s="1352" t="s">
        <v>1338</v>
      </c>
      <c r="GM52" s="1390" t="s">
        <v>1013</v>
      </c>
      <c r="GN52" s="1391" t="s">
        <v>1013</v>
      </c>
      <c r="GO52" s="1352" t="s">
        <v>1341</v>
      </c>
      <c r="GP52" s="1390" t="s">
        <v>1013</v>
      </c>
      <c r="GQ52" s="1391" t="s">
        <v>1013</v>
      </c>
      <c r="GR52" s="1352" t="s">
        <v>1341</v>
      </c>
      <c r="GS52" s="1390" t="s">
        <v>1013</v>
      </c>
      <c r="GT52" s="1391" t="s">
        <v>1013</v>
      </c>
      <c r="GU52" s="1352" t="s">
        <v>1341</v>
      </c>
      <c r="GV52" s="1390" t="s">
        <v>1010</v>
      </c>
      <c r="GW52" s="1391" t="s">
        <v>1012</v>
      </c>
      <c r="GX52" s="1352" t="s">
        <v>1342</v>
      </c>
      <c r="GY52" s="1388"/>
      <c r="GZ52" s="1389"/>
      <c r="HA52" s="1352"/>
      <c r="HB52" s="1390"/>
      <c r="HC52" s="1391"/>
      <c r="HD52" s="1352"/>
      <c r="HE52" s="1390"/>
      <c r="HF52" s="1391"/>
      <c r="HG52" s="1352"/>
      <c r="HH52" s="1390"/>
      <c r="HI52" s="1391"/>
      <c r="HJ52" s="1352"/>
      <c r="HK52" s="1390"/>
      <c r="HL52" s="1391"/>
      <c r="HM52" s="1352"/>
      <c r="HN52" s="1392"/>
      <c r="HO52" s="1393"/>
      <c r="HP52" s="1394"/>
      <c r="HQ52" s="1395"/>
      <c r="HR52" s="1357"/>
      <c r="HS52" s="1357"/>
      <c r="HT52" s="1357"/>
      <c r="HU52" s="1396"/>
      <c r="HV52" s="1397" t="s">
        <v>4568</v>
      </c>
      <c r="HW52" s="1398" t="s">
        <v>4568</v>
      </c>
      <c r="HX52" s="1398"/>
      <c r="HY52" s="1398"/>
      <c r="HZ52" s="1398"/>
      <c r="IA52" s="1398"/>
      <c r="IB52" s="1398"/>
      <c r="IC52" s="1398" t="s">
        <v>4568</v>
      </c>
      <c r="ID52" s="1399" t="s">
        <v>1343</v>
      </c>
      <c r="IE52" s="1400" t="s">
        <v>4458</v>
      </c>
      <c r="IF52" s="227" t="str">
        <f>_xlfn.IFNA(VLOOKUP(報告書!$B52&amp;"-"&amp;報告書!IF$12,自主項目!$G$13:$G$500,1,FALSE),"")</f>
        <v/>
      </c>
      <c r="IG52" s="227" t="str">
        <f>_xlfn.IFNA(VLOOKUP(報告書!$B52&amp;"-"&amp;報告書!IG$12,自主項目!$G$13:$G$500,1,FALSE),"")</f>
        <v/>
      </c>
      <c r="IH52" s="227" t="str">
        <f>_xlfn.IFNA(VLOOKUP(報告書!$B52&amp;"-"&amp;報告書!IH$12,自主項目!$G$13:$G$500,1,FALSE),"")</f>
        <v/>
      </c>
      <c r="II52" s="227" t="str">
        <f>_xlfn.IFNA(VLOOKUP(報告書!$B52&amp;"-"&amp;報告書!II$12,自主項目!$G$13:$G$500,1,FALSE),"")</f>
        <v/>
      </c>
      <c r="IJ52" s="227" t="str">
        <f>_xlfn.IFNA(VLOOKUP(報告書!$B52&amp;"-"&amp;報告書!IJ$12,自主項目!$G$13:$G$500,1,FALSE),"")</f>
        <v/>
      </c>
      <c r="IK52" s="227" t="str">
        <f>_xlfn.IFNA(VLOOKUP(報告書!$B52&amp;"-"&amp;報告書!IK$12,自主項目!$G$13:$G$500,1,FALSE),"")</f>
        <v/>
      </c>
      <c r="IL52" s="227" t="str">
        <f>_xlfn.IFNA(VLOOKUP(報告書!$B52&amp;"-"&amp;報告書!IL$12,自主項目!$G$13:$G$500,1,FALSE),"")</f>
        <v/>
      </c>
      <c r="IM52" s="227" t="str">
        <f>_xlfn.IFNA(VLOOKUP(報告書!$B52&amp;"-"&amp;報告書!IM$12,自主項目!$G$13:$G$500,1,FALSE),"")</f>
        <v/>
      </c>
      <c r="IN52" s="227" t="str">
        <f>_xlfn.IFNA(VLOOKUP(報告書!$B52&amp;"-"&amp;報告書!IN$12,自主項目!$G$13:$G$500,1,FALSE),"")</f>
        <v/>
      </c>
      <c r="IO52" s="227" t="str">
        <f>_xlfn.IFNA(VLOOKUP(報告書!$B52&amp;"-"&amp;報告書!IO$12,自主項目!$G$13:$G$500,1,FALSE),"")</f>
        <v/>
      </c>
      <c r="IP52" s="227" t="str">
        <f>_xlfn.IFNA(VLOOKUP(報告書!$B52&amp;"-"&amp;報告書!IP$12,自主項目!$G$13:$G$500,1,FALSE),"")</f>
        <v/>
      </c>
      <c r="IQ52" s="227" t="str">
        <f>_xlfn.IFNA(VLOOKUP(報告書!$B52&amp;"-"&amp;報告書!IQ$12,自主項目!$G$13:$G$500,1,FALSE),"")</f>
        <v/>
      </c>
      <c r="IR52" s="227" t="str">
        <f>_xlfn.IFNA(VLOOKUP(報告書!$B52&amp;"-"&amp;報告書!IR$12,自主項目!$G$13:$G$500,1,FALSE),"")</f>
        <v/>
      </c>
      <c r="IS52" s="227" t="str">
        <f>_xlfn.IFNA(VLOOKUP(報告書!$B52&amp;"-"&amp;報告書!IS$12,自主項目!$G$13:$G$500,1,FALSE),"")</f>
        <v/>
      </c>
      <c r="IT52" s="755"/>
      <c r="IU52" s="755"/>
      <c r="IV52" s="376">
        <v>2596</v>
      </c>
      <c r="IW52" s="377">
        <v>2575</v>
      </c>
      <c r="IX52" s="378">
        <v>132.53</v>
      </c>
      <c r="IY52" s="379">
        <v>12.79</v>
      </c>
      <c r="IZ52" s="379">
        <v>11.17</v>
      </c>
      <c r="JA52" s="380">
        <v>12.83</v>
      </c>
      <c r="JB52" s="381">
        <v>4.2633333333333328</v>
      </c>
      <c r="JC52" s="379">
        <v>3.7233333333333332</v>
      </c>
      <c r="JD52" s="379">
        <v>4.2766666666666664</v>
      </c>
      <c r="JE52" s="382">
        <v>45</v>
      </c>
      <c r="JF52" s="383">
        <v>54</v>
      </c>
      <c r="JG52" s="384">
        <v>38</v>
      </c>
      <c r="JH52" s="376" t="s">
        <v>179</v>
      </c>
      <c r="JI52" s="377" t="s">
        <v>179</v>
      </c>
      <c r="JJ52" s="378" t="s">
        <v>179</v>
      </c>
      <c r="JK52" s="379" t="s">
        <v>179</v>
      </c>
      <c r="JL52" s="379" t="s">
        <v>179</v>
      </c>
      <c r="JM52" s="380" t="s">
        <v>179</v>
      </c>
      <c r="JN52" s="381" t="s">
        <v>179</v>
      </c>
      <c r="JO52" s="379" t="s">
        <v>179</v>
      </c>
      <c r="JP52" s="379" t="s">
        <v>179</v>
      </c>
      <c r="JQ52" s="382" t="s">
        <v>179</v>
      </c>
      <c r="JR52" s="383" t="s">
        <v>179</v>
      </c>
      <c r="JS52" s="384" t="s">
        <v>179</v>
      </c>
      <c r="JU52" s="634" t="s">
        <v>1315</v>
      </c>
      <c r="JV52" s="636" t="s">
        <v>1316</v>
      </c>
      <c r="JW52" s="635">
        <v>2019</v>
      </c>
      <c r="JX52" s="635" t="s">
        <v>1018</v>
      </c>
      <c r="JY52" s="386" t="s">
        <v>179</v>
      </c>
      <c r="JZ52" s="387" t="s">
        <v>179</v>
      </c>
      <c r="KA52" s="422" t="s">
        <v>179</v>
      </c>
      <c r="KB52" s="637" t="s">
        <v>179</v>
      </c>
      <c r="KC52" s="638">
        <v>0.10340824345146378</v>
      </c>
      <c r="KD52" s="639" t="s">
        <v>1055</v>
      </c>
      <c r="KE52" s="640">
        <v>2.95</v>
      </c>
      <c r="KF52" s="641">
        <v>12.79</v>
      </c>
      <c r="KG52" s="642">
        <v>5.3</v>
      </c>
      <c r="KH52" s="639" t="s">
        <v>1055</v>
      </c>
      <c r="KI52" s="643">
        <v>3</v>
      </c>
      <c r="KJ52" s="641">
        <v>3.7233333333333332</v>
      </c>
      <c r="KK52" s="642">
        <v>6.4899999999999993</v>
      </c>
      <c r="KL52" s="639" t="s">
        <v>1029</v>
      </c>
      <c r="KM52" s="643">
        <v>2.98</v>
      </c>
      <c r="KN52" s="644">
        <v>12.83</v>
      </c>
      <c r="KO52" s="645" t="s">
        <v>179</v>
      </c>
      <c r="KP52" s="646" t="s">
        <v>179</v>
      </c>
      <c r="KQ52" s="646" t="s">
        <v>179</v>
      </c>
      <c r="KR52" s="646" t="s">
        <v>179</v>
      </c>
      <c r="KS52" s="647" t="s">
        <v>179</v>
      </c>
      <c r="KT52" s="646" t="s">
        <v>179</v>
      </c>
      <c r="KU52" s="646" t="s">
        <v>179</v>
      </c>
      <c r="KV52" s="648" t="s">
        <v>179</v>
      </c>
      <c r="KW52" s="639" t="s">
        <v>179</v>
      </c>
      <c r="KX52" s="643" t="s">
        <v>179</v>
      </c>
      <c r="KY52" s="644" t="s">
        <v>179</v>
      </c>
      <c r="KZ52" s="434" t="s">
        <v>1015</v>
      </c>
      <c r="LA52" s="434" t="s">
        <v>1015</v>
      </c>
      <c r="LB52" s="435" t="s">
        <v>1028</v>
      </c>
      <c r="LC52" s="436">
        <v>24</v>
      </c>
      <c r="LD52" s="437">
        <v>2</v>
      </c>
      <c r="LE52" s="438">
        <v>26</v>
      </c>
      <c r="LF52" s="439" t="s">
        <v>1028</v>
      </c>
      <c r="LG52" s="440">
        <v>21</v>
      </c>
      <c r="LH52" s="437">
        <v>2</v>
      </c>
      <c r="LI52" s="438">
        <v>23</v>
      </c>
      <c r="LJ52" s="649"/>
      <c r="LK52" s="650"/>
    </row>
    <row r="53" spans="2:323" ht="15" customHeight="1" x14ac:dyDescent="0.15">
      <c r="B53" s="1349" t="s">
        <v>1344</v>
      </c>
      <c r="C53" s="1350" t="s">
        <v>1345</v>
      </c>
      <c r="D53" s="1351">
        <v>2022</v>
      </c>
      <c r="E53" s="1352" t="s">
        <v>1018</v>
      </c>
      <c r="F53" s="1353">
        <v>1035055</v>
      </c>
      <c r="G53" s="1354" t="s">
        <v>1345</v>
      </c>
      <c r="H53" s="1355">
        <v>45131</v>
      </c>
      <c r="I53" s="1356" t="s">
        <v>1346</v>
      </c>
      <c r="J53" s="1357" t="s">
        <v>1345</v>
      </c>
      <c r="K53" s="1358" t="s">
        <v>4459</v>
      </c>
      <c r="L53" s="1350" t="s">
        <v>1345</v>
      </c>
      <c r="M53" s="1357" t="s">
        <v>4459</v>
      </c>
      <c r="N53" s="1358" t="s">
        <v>1346</v>
      </c>
      <c r="O53" s="1356" t="s">
        <v>37</v>
      </c>
      <c r="P53" s="1358" t="s">
        <v>40</v>
      </c>
      <c r="Q53" s="1359" t="s">
        <v>1018</v>
      </c>
      <c r="R53" s="1360"/>
      <c r="S53" s="1360"/>
      <c r="T53" s="1361"/>
      <c r="U53" s="1362"/>
      <c r="V53" s="1363">
        <v>45996.885000000002</v>
      </c>
      <c r="W53" s="1364">
        <v>1</v>
      </c>
      <c r="X53" s="1364">
        <v>1</v>
      </c>
      <c r="Y53" s="1365"/>
      <c r="Z53" s="1351">
        <v>2022</v>
      </c>
      <c r="AA53" s="1352">
        <v>2024</v>
      </c>
      <c r="AB53" s="1366">
        <v>2022</v>
      </c>
      <c r="AC53" s="1367" t="s">
        <v>4568</v>
      </c>
      <c r="AD53" s="1358" t="s">
        <v>1347</v>
      </c>
      <c r="AE53" s="1368"/>
      <c r="AF53" s="1357"/>
      <c r="AG53" s="1357"/>
      <c r="AH53" s="1358"/>
      <c r="AI53" s="1368"/>
      <c r="AJ53" s="1358"/>
      <c r="AK53" s="1369">
        <v>2021</v>
      </c>
      <c r="AL53" s="1364">
        <v>8190</v>
      </c>
      <c r="AM53" s="1364">
        <v>8164</v>
      </c>
      <c r="AN53" s="1370">
        <v>5.05</v>
      </c>
      <c r="AO53" s="1371" t="s">
        <v>1122</v>
      </c>
      <c r="AP53" s="1372">
        <v>2024</v>
      </c>
      <c r="AQ53" s="1365">
        <v>9002</v>
      </c>
      <c r="AR53" s="1373">
        <v>-9.92</v>
      </c>
      <c r="AS53" s="1365">
        <v>8972</v>
      </c>
      <c r="AT53" s="1373">
        <v>-9.9</v>
      </c>
      <c r="AU53" s="1374">
        <v>4.45</v>
      </c>
      <c r="AV53" s="1371" t="s">
        <v>1122</v>
      </c>
      <c r="AW53" s="1375">
        <v>11.88</v>
      </c>
      <c r="AX53" s="1372">
        <v>2022</v>
      </c>
      <c r="AY53" s="1365">
        <v>7711</v>
      </c>
      <c r="AZ53" s="1373">
        <v>5.84</v>
      </c>
      <c r="BA53" s="1365">
        <v>7706</v>
      </c>
      <c r="BB53" s="1373">
        <v>5.6</v>
      </c>
      <c r="BC53" s="1374">
        <v>4.5278919553728718</v>
      </c>
      <c r="BD53" s="1371" t="s">
        <v>1122</v>
      </c>
      <c r="BE53" s="1375">
        <v>10.33</v>
      </c>
      <c r="BF53" s="1372">
        <v>2023</v>
      </c>
      <c r="BG53" s="1365"/>
      <c r="BH53" s="1373"/>
      <c r="BI53" s="1365"/>
      <c r="BJ53" s="1373"/>
      <c r="BK53" s="1374"/>
      <c r="BL53" s="1371"/>
      <c r="BM53" s="1375"/>
      <c r="BN53" s="1372">
        <v>2024</v>
      </c>
      <c r="BO53" s="1365"/>
      <c r="BP53" s="1373"/>
      <c r="BQ53" s="1365"/>
      <c r="BR53" s="1373"/>
      <c r="BS53" s="1374"/>
      <c r="BT53" s="1371"/>
      <c r="BU53" s="1375"/>
      <c r="BV53" s="1376" t="s">
        <v>1023</v>
      </c>
      <c r="BW53" s="1377" t="s">
        <v>1072</v>
      </c>
      <c r="BX53" s="1378" t="s">
        <v>1007</v>
      </c>
      <c r="BY53" s="1379" t="s">
        <v>4460</v>
      </c>
      <c r="BZ53" s="1380"/>
      <c r="CA53" s="1364"/>
      <c r="CB53" s="1364"/>
      <c r="CC53" s="1370"/>
      <c r="CD53" s="1371"/>
      <c r="CE53" s="1372"/>
      <c r="CF53" s="1365"/>
      <c r="CG53" s="1373"/>
      <c r="CH53" s="1365"/>
      <c r="CI53" s="1373"/>
      <c r="CJ53" s="1374"/>
      <c r="CK53" s="1371"/>
      <c r="CL53" s="1375"/>
      <c r="CM53" s="1372"/>
      <c r="CN53" s="1365"/>
      <c r="CO53" s="1373"/>
      <c r="CP53" s="1365"/>
      <c r="CQ53" s="1373"/>
      <c r="CR53" s="1374"/>
      <c r="CS53" s="1371"/>
      <c r="CT53" s="1375"/>
      <c r="CU53" s="1372"/>
      <c r="CV53" s="1365"/>
      <c r="CW53" s="1373"/>
      <c r="CX53" s="1365"/>
      <c r="CY53" s="1373"/>
      <c r="CZ53" s="1374"/>
      <c r="DA53" s="1371"/>
      <c r="DB53" s="1375"/>
      <c r="DC53" s="1372"/>
      <c r="DD53" s="1365"/>
      <c r="DE53" s="1373"/>
      <c r="DF53" s="1365"/>
      <c r="DG53" s="1373"/>
      <c r="DH53" s="1374"/>
      <c r="DI53" s="1371"/>
      <c r="DJ53" s="1375"/>
      <c r="DK53" s="1376"/>
      <c r="DL53" s="1377"/>
      <c r="DM53" s="1378"/>
      <c r="DN53" s="1379"/>
      <c r="DO53" s="1356"/>
      <c r="DP53" s="1381"/>
      <c r="DQ53" s="1358"/>
      <c r="DR53" s="1356"/>
      <c r="DS53" s="1381"/>
      <c r="DT53" s="1358"/>
      <c r="DU53" s="1356"/>
      <c r="DV53" s="1381"/>
      <c r="DW53" s="1358"/>
      <c r="DX53" s="1356"/>
      <c r="DY53" s="1381"/>
      <c r="DZ53" s="1358"/>
      <c r="EA53" s="1356"/>
      <c r="EB53" s="1381"/>
      <c r="EC53" s="1358"/>
      <c r="ED53" s="1382"/>
      <c r="EE53" s="1383"/>
      <c r="EF53" s="1384"/>
      <c r="EG53" s="1357"/>
      <c r="EH53" s="1364"/>
      <c r="EI53" s="1352"/>
      <c r="EJ53" s="1356"/>
      <c r="EK53" s="1384"/>
      <c r="EL53" s="1357"/>
      <c r="EM53" s="1364"/>
      <c r="EN53" s="1352"/>
      <c r="EO53" s="1356"/>
      <c r="EP53" s="1384"/>
      <c r="EQ53" s="1357"/>
      <c r="ER53" s="1364"/>
      <c r="ES53" s="1352"/>
      <c r="ET53" s="1356"/>
      <c r="EU53" s="1384"/>
      <c r="EV53" s="1357"/>
      <c r="EW53" s="1364"/>
      <c r="EX53" s="1352"/>
      <c r="EY53" s="1356"/>
      <c r="EZ53" s="1384"/>
      <c r="FA53" s="1357"/>
      <c r="FB53" s="1364"/>
      <c r="FC53" s="1352"/>
      <c r="FD53" s="1385">
        <v>0</v>
      </c>
      <c r="FE53" s="1386">
        <v>0</v>
      </c>
      <c r="FF53" s="1387">
        <v>0</v>
      </c>
      <c r="FG53" s="1386">
        <v>0</v>
      </c>
      <c r="FH53" s="1387">
        <v>0</v>
      </c>
      <c r="FI53" s="1386">
        <v>0</v>
      </c>
      <c r="FJ53" s="1387">
        <v>0</v>
      </c>
      <c r="FK53" s="1386">
        <v>0</v>
      </c>
      <c r="FL53" s="1388" t="s">
        <v>1008</v>
      </c>
      <c r="FM53" s="1389" t="s">
        <v>1012</v>
      </c>
      <c r="FN53" s="1352"/>
      <c r="FO53" s="1390" t="s">
        <v>1010</v>
      </c>
      <c r="FP53" s="1391" t="s">
        <v>1012</v>
      </c>
      <c r="FQ53" s="1352"/>
      <c r="FR53" s="1390" t="s">
        <v>1010</v>
      </c>
      <c r="FS53" s="1391" t="s">
        <v>1012</v>
      </c>
      <c r="FT53" s="1352"/>
      <c r="FU53" s="1390" t="s">
        <v>1010</v>
      </c>
      <c r="FV53" s="1391" t="s">
        <v>1012</v>
      </c>
      <c r="FW53" s="1352"/>
      <c r="FX53" s="1390" t="s">
        <v>1010</v>
      </c>
      <c r="FY53" s="1391" t="s">
        <v>1012</v>
      </c>
      <c r="FZ53" s="1352"/>
      <c r="GA53" s="1390" t="s">
        <v>1010</v>
      </c>
      <c r="GB53" s="1391" t="s">
        <v>1012</v>
      </c>
      <c r="GC53" s="1352"/>
      <c r="GD53" s="1390" t="s">
        <v>1010</v>
      </c>
      <c r="GE53" s="1391" t="s">
        <v>1012</v>
      </c>
      <c r="GF53" s="1352"/>
      <c r="GG53" s="1390" t="s">
        <v>1010</v>
      </c>
      <c r="GH53" s="1391" t="s">
        <v>1012</v>
      </c>
      <c r="GI53" s="1352"/>
      <c r="GJ53" s="1390" t="s">
        <v>1010</v>
      </c>
      <c r="GK53" s="1391" t="s">
        <v>1012</v>
      </c>
      <c r="GL53" s="1352"/>
      <c r="GM53" s="1390" t="s">
        <v>1010</v>
      </c>
      <c r="GN53" s="1391" t="s">
        <v>1012</v>
      </c>
      <c r="GO53" s="1352"/>
      <c r="GP53" s="1390" t="s">
        <v>1010</v>
      </c>
      <c r="GQ53" s="1391" t="s">
        <v>1012</v>
      </c>
      <c r="GR53" s="1352"/>
      <c r="GS53" s="1390" t="s">
        <v>1010</v>
      </c>
      <c r="GT53" s="1391" t="s">
        <v>1012</v>
      </c>
      <c r="GU53" s="1352"/>
      <c r="GV53" s="1390" t="s">
        <v>1010</v>
      </c>
      <c r="GW53" s="1391" t="s">
        <v>1012</v>
      </c>
      <c r="GX53" s="1352"/>
      <c r="GY53" s="1388"/>
      <c r="GZ53" s="1389"/>
      <c r="HA53" s="1352"/>
      <c r="HB53" s="1390"/>
      <c r="HC53" s="1391"/>
      <c r="HD53" s="1352"/>
      <c r="HE53" s="1390"/>
      <c r="HF53" s="1391"/>
      <c r="HG53" s="1352"/>
      <c r="HH53" s="1390"/>
      <c r="HI53" s="1391"/>
      <c r="HJ53" s="1352"/>
      <c r="HK53" s="1390"/>
      <c r="HL53" s="1391"/>
      <c r="HM53" s="1352"/>
      <c r="HN53" s="1392">
        <v>7711</v>
      </c>
      <c r="HO53" s="1393">
        <v>2.1684650000000012</v>
      </c>
      <c r="HP53" s="1394">
        <v>2.8121709246530943E-2</v>
      </c>
      <c r="HQ53" s="1395" t="s">
        <v>4037</v>
      </c>
      <c r="HR53" s="1357" t="s">
        <v>327</v>
      </c>
      <c r="HS53" s="1357" t="s">
        <v>352</v>
      </c>
      <c r="HT53" s="1357" t="s">
        <v>4066</v>
      </c>
      <c r="HU53" s="1396">
        <v>2.1684650000000012</v>
      </c>
      <c r="HV53" s="1397"/>
      <c r="HW53" s="1398" t="s">
        <v>4568</v>
      </c>
      <c r="HX53" s="1398"/>
      <c r="HY53" s="1398" t="s">
        <v>4568</v>
      </c>
      <c r="HZ53" s="1398" t="s">
        <v>4568</v>
      </c>
      <c r="IA53" s="1398"/>
      <c r="IB53" s="1398" t="s">
        <v>4568</v>
      </c>
      <c r="IC53" s="1398" t="s">
        <v>4568</v>
      </c>
      <c r="ID53" s="1399" t="s">
        <v>4461</v>
      </c>
      <c r="IE53" s="1400" t="s">
        <v>4462</v>
      </c>
      <c r="IF53" s="227" t="str">
        <f>_xlfn.IFNA(VLOOKUP(報告書!$B53&amp;"-"&amp;報告書!IF$12,自主項目!$G$13:$G$500,1,FALSE),"")</f>
        <v>055-1</v>
      </c>
      <c r="IG53" s="227" t="str">
        <f>_xlfn.IFNA(VLOOKUP(報告書!$B53&amp;"-"&amp;報告書!IG$12,自主項目!$G$13:$G$500,1,FALSE),"")</f>
        <v/>
      </c>
      <c r="IH53" s="227" t="str">
        <f>_xlfn.IFNA(VLOOKUP(報告書!$B53&amp;"-"&amp;報告書!IH$12,自主項目!$G$13:$G$500,1,FALSE),"")</f>
        <v/>
      </c>
      <c r="II53" s="227" t="str">
        <f>_xlfn.IFNA(VLOOKUP(報告書!$B53&amp;"-"&amp;報告書!II$12,自主項目!$G$13:$G$500,1,FALSE),"")</f>
        <v/>
      </c>
      <c r="IJ53" s="227" t="str">
        <f>_xlfn.IFNA(VLOOKUP(報告書!$B53&amp;"-"&amp;報告書!IJ$12,自主項目!$G$13:$G$500,1,FALSE),"")</f>
        <v/>
      </c>
      <c r="IK53" s="227" t="str">
        <f>_xlfn.IFNA(VLOOKUP(報告書!$B53&amp;"-"&amp;報告書!IK$12,自主項目!$G$13:$G$500,1,FALSE),"")</f>
        <v/>
      </c>
      <c r="IL53" s="227" t="str">
        <f>_xlfn.IFNA(VLOOKUP(報告書!$B53&amp;"-"&amp;報告書!IL$12,自主項目!$G$13:$G$500,1,FALSE),"")</f>
        <v/>
      </c>
      <c r="IM53" s="227" t="str">
        <f>_xlfn.IFNA(VLOOKUP(報告書!$B53&amp;"-"&amp;報告書!IM$12,自主項目!$G$13:$G$500,1,FALSE),"")</f>
        <v/>
      </c>
      <c r="IN53" s="227" t="str">
        <f>_xlfn.IFNA(VLOOKUP(報告書!$B53&amp;"-"&amp;報告書!IN$12,自主項目!$G$13:$G$500,1,FALSE),"")</f>
        <v/>
      </c>
      <c r="IO53" s="227" t="str">
        <f>_xlfn.IFNA(VLOOKUP(報告書!$B53&amp;"-"&amp;報告書!IO$12,自主項目!$G$13:$G$500,1,FALSE),"")</f>
        <v/>
      </c>
      <c r="IP53" s="227" t="str">
        <f>_xlfn.IFNA(VLOOKUP(報告書!$B53&amp;"-"&amp;報告書!IP$12,自主項目!$G$13:$G$500,1,FALSE),"")</f>
        <v/>
      </c>
      <c r="IQ53" s="227" t="str">
        <f>_xlfn.IFNA(VLOOKUP(報告書!$B53&amp;"-"&amp;報告書!IQ$12,自主項目!$G$13:$G$500,1,FALSE),"")</f>
        <v/>
      </c>
      <c r="IR53" s="227" t="str">
        <f>_xlfn.IFNA(VLOOKUP(報告書!$B53&amp;"-"&amp;報告書!IR$12,自主項目!$G$13:$G$500,1,FALSE),"")</f>
        <v/>
      </c>
      <c r="IS53" s="227" t="str">
        <f>_xlfn.IFNA(VLOOKUP(報告書!$B53&amp;"-"&amp;報告書!IS$12,自主項目!$G$13:$G$500,1,FALSE),"")</f>
        <v/>
      </c>
      <c r="IT53" s="755"/>
      <c r="IU53" s="755"/>
      <c r="IV53" s="376">
        <v>8838</v>
      </c>
      <c r="IW53" s="377">
        <v>8770</v>
      </c>
      <c r="IX53" s="378" t="s">
        <v>179</v>
      </c>
      <c r="IY53" s="379">
        <v>9.9600000000000009</v>
      </c>
      <c r="IZ53" s="379">
        <v>8.5299999999999994</v>
      </c>
      <c r="JA53" s="380" t="s">
        <v>179</v>
      </c>
      <c r="JB53" s="381">
        <v>3.3200000000000003</v>
      </c>
      <c r="JC53" s="379">
        <v>2.8433333333333333</v>
      </c>
      <c r="JD53" s="379" t="s">
        <v>179</v>
      </c>
      <c r="JE53" s="382">
        <v>55</v>
      </c>
      <c r="JF53" s="383">
        <v>64</v>
      </c>
      <c r="JG53" s="384" t="s">
        <v>179</v>
      </c>
      <c r="JH53" s="376" t="s">
        <v>179</v>
      </c>
      <c r="JI53" s="377" t="s">
        <v>179</v>
      </c>
      <c r="JJ53" s="378" t="s">
        <v>179</v>
      </c>
      <c r="JK53" s="379" t="s">
        <v>179</v>
      </c>
      <c r="JL53" s="379" t="s">
        <v>179</v>
      </c>
      <c r="JM53" s="380" t="s">
        <v>179</v>
      </c>
      <c r="JN53" s="381" t="s">
        <v>179</v>
      </c>
      <c r="JO53" s="379" t="s">
        <v>179</v>
      </c>
      <c r="JP53" s="379" t="s">
        <v>179</v>
      </c>
      <c r="JQ53" s="382" t="s">
        <v>179</v>
      </c>
      <c r="JR53" s="383" t="s">
        <v>179</v>
      </c>
      <c r="JS53" s="384" t="s">
        <v>179</v>
      </c>
      <c r="JU53" s="634" t="s">
        <v>1323</v>
      </c>
      <c r="JV53" s="636" t="s">
        <v>1324</v>
      </c>
      <c r="JW53" s="635">
        <v>2019</v>
      </c>
      <c r="JX53" s="635" t="s">
        <v>1018</v>
      </c>
      <c r="JY53" s="386">
        <v>44853</v>
      </c>
      <c r="JZ53" s="387" t="s">
        <v>179</v>
      </c>
      <c r="KA53" s="422" t="s">
        <v>179</v>
      </c>
      <c r="KB53" s="637" t="s">
        <v>179</v>
      </c>
      <c r="KC53" s="638" t="s">
        <v>179</v>
      </c>
      <c r="KD53" s="639" t="s">
        <v>1029</v>
      </c>
      <c r="KE53" s="640">
        <v>0.99</v>
      </c>
      <c r="KF53" s="641">
        <v>9.9600000000000009</v>
      </c>
      <c r="KG53" s="642">
        <v>5.9233333333333347</v>
      </c>
      <c r="KH53" s="639" t="s">
        <v>1029</v>
      </c>
      <c r="KI53" s="643">
        <v>1</v>
      </c>
      <c r="KJ53" s="641">
        <v>2.8433333333333333</v>
      </c>
      <c r="KK53" s="642">
        <v>7.0266666666666664</v>
      </c>
      <c r="KL53" s="639" t="s">
        <v>179</v>
      </c>
      <c r="KM53" s="643" t="s">
        <v>179</v>
      </c>
      <c r="KN53" s="644" t="s">
        <v>179</v>
      </c>
      <c r="KO53" s="645" t="s">
        <v>179</v>
      </c>
      <c r="KP53" s="646" t="s">
        <v>179</v>
      </c>
      <c r="KQ53" s="646" t="s">
        <v>179</v>
      </c>
      <c r="KR53" s="646" t="s">
        <v>179</v>
      </c>
      <c r="KS53" s="647" t="s">
        <v>179</v>
      </c>
      <c r="KT53" s="646" t="s">
        <v>179</v>
      </c>
      <c r="KU53" s="646" t="s">
        <v>179</v>
      </c>
      <c r="KV53" s="648" t="s">
        <v>179</v>
      </c>
      <c r="KW53" s="639" t="s">
        <v>179</v>
      </c>
      <c r="KX53" s="643" t="s">
        <v>179</v>
      </c>
      <c r="KY53" s="644" t="s">
        <v>179</v>
      </c>
      <c r="KZ53" s="434" t="s">
        <v>1015</v>
      </c>
      <c r="LA53" s="434" t="s">
        <v>1015</v>
      </c>
      <c r="LB53" s="435" t="s">
        <v>1029</v>
      </c>
      <c r="LC53" s="436">
        <v>22</v>
      </c>
      <c r="LD53" s="437">
        <v>0</v>
      </c>
      <c r="LE53" s="438">
        <v>22</v>
      </c>
      <c r="LF53" s="439" t="s">
        <v>1015</v>
      </c>
      <c r="LG53" s="440">
        <v>19</v>
      </c>
      <c r="LH53" s="437">
        <v>0</v>
      </c>
      <c r="LI53" s="438">
        <v>22</v>
      </c>
      <c r="LJ53" s="649"/>
      <c r="LK53" s="650"/>
    </row>
    <row r="54" spans="2:323" ht="15" customHeight="1" x14ac:dyDescent="0.15">
      <c r="B54" s="1349" t="s">
        <v>1354</v>
      </c>
      <c r="C54" s="1350" t="s">
        <v>1355</v>
      </c>
      <c r="D54" s="1351">
        <v>2022</v>
      </c>
      <c r="E54" s="1352" t="s">
        <v>1018</v>
      </c>
      <c r="F54" s="1353">
        <v>1083061</v>
      </c>
      <c r="G54" s="1354" t="s">
        <v>1355</v>
      </c>
      <c r="H54" s="1355">
        <v>45134</v>
      </c>
      <c r="I54" s="1356" t="s">
        <v>1356</v>
      </c>
      <c r="J54" s="1357" t="s">
        <v>1355</v>
      </c>
      <c r="K54" s="1358" t="s">
        <v>4463</v>
      </c>
      <c r="L54" s="1350" t="s">
        <v>1355</v>
      </c>
      <c r="M54" s="1357" t="s">
        <v>4463</v>
      </c>
      <c r="N54" s="1358" t="s">
        <v>1356</v>
      </c>
      <c r="O54" s="1356" t="s">
        <v>491</v>
      </c>
      <c r="P54" s="1358" t="s">
        <v>96</v>
      </c>
      <c r="Q54" s="1359" t="s">
        <v>1018</v>
      </c>
      <c r="R54" s="1360"/>
      <c r="S54" s="1360"/>
      <c r="T54" s="1361"/>
      <c r="U54" s="1362"/>
      <c r="V54" s="1363">
        <v>3429.7487999999998</v>
      </c>
      <c r="W54" s="1364">
        <v>1</v>
      </c>
      <c r="X54" s="1364">
        <v>1</v>
      </c>
      <c r="Y54" s="1365"/>
      <c r="Z54" s="1351">
        <v>2022</v>
      </c>
      <c r="AA54" s="1352">
        <v>2024</v>
      </c>
      <c r="AB54" s="1366">
        <v>2022</v>
      </c>
      <c r="AC54" s="1367"/>
      <c r="AD54" s="1358"/>
      <c r="AE54" s="1368" t="s">
        <v>4568</v>
      </c>
      <c r="AF54" s="1357" t="s">
        <v>4464</v>
      </c>
      <c r="AG54" s="1357" t="s">
        <v>1357</v>
      </c>
      <c r="AH54" s="1358" t="s">
        <v>3010</v>
      </c>
      <c r="AI54" s="1368"/>
      <c r="AJ54" s="1358"/>
      <c r="AK54" s="1369">
        <v>2021</v>
      </c>
      <c r="AL54" s="1364">
        <v>6592</v>
      </c>
      <c r="AM54" s="1364">
        <v>6564</v>
      </c>
      <c r="AN54" s="1370"/>
      <c r="AO54" s="1371"/>
      <c r="AP54" s="1372">
        <v>2024</v>
      </c>
      <c r="AQ54" s="1365">
        <v>6592</v>
      </c>
      <c r="AR54" s="1373">
        <v>0</v>
      </c>
      <c r="AS54" s="1365">
        <v>6564</v>
      </c>
      <c r="AT54" s="1373">
        <v>0</v>
      </c>
      <c r="AU54" s="1374"/>
      <c r="AV54" s="1371"/>
      <c r="AW54" s="1375"/>
      <c r="AX54" s="1372">
        <v>2022</v>
      </c>
      <c r="AY54" s="1365">
        <v>5903</v>
      </c>
      <c r="AZ54" s="1373">
        <v>10.45</v>
      </c>
      <c r="BA54" s="1365">
        <v>5896</v>
      </c>
      <c r="BB54" s="1373">
        <v>10.17</v>
      </c>
      <c r="BC54" s="1374"/>
      <c r="BD54" s="1371"/>
      <c r="BE54" s="1375"/>
      <c r="BF54" s="1372">
        <v>2023</v>
      </c>
      <c r="BG54" s="1365"/>
      <c r="BH54" s="1373"/>
      <c r="BI54" s="1365"/>
      <c r="BJ54" s="1373"/>
      <c r="BK54" s="1374"/>
      <c r="BL54" s="1371"/>
      <c r="BM54" s="1375"/>
      <c r="BN54" s="1372">
        <v>2024</v>
      </c>
      <c r="BO54" s="1365"/>
      <c r="BP54" s="1373"/>
      <c r="BQ54" s="1365"/>
      <c r="BR54" s="1373"/>
      <c r="BS54" s="1374"/>
      <c r="BT54" s="1371"/>
      <c r="BU54" s="1375"/>
      <c r="BV54" s="1376" t="s">
        <v>1023</v>
      </c>
      <c r="BW54" s="1377" t="s">
        <v>1072</v>
      </c>
      <c r="BX54" s="1378" t="s">
        <v>1038</v>
      </c>
      <c r="BY54" s="1379" t="s">
        <v>1359</v>
      </c>
      <c r="BZ54" s="1380"/>
      <c r="CA54" s="1364"/>
      <c r="CB54" s="1364"/>
      <c r="CC54" s="1370"/>
      <c r="CD54" s="1371"/>
      <c r="CE54" s="1372"/>
      <c r="CF54" s="1365"/>
      <c r="CG54" s="1373"/>
      <c r="CH54" s="1365"/>
      <c r="CI54" s="1373"/>
      <c r="CJ54" s="1374"/>
      <c r="CK54" s="1371"/>
      <c r="CL54" s="1375"/>
      <c r="CM54" s="1372"/>
      <c r="CN54" s="1365"/>
      <c r="CO54" s="1373"/>
      <c r="CP54" s="1365"/>
      <c r="CQ54" s="1373"/>
      <c r="CR54" s="1374"/>
      <c r="CS54" s="1371"/>
      <c r="CT54" s="1375"/>
      <c r="CU54" s="1372"/>
      <c r="CV54" s="1365"/>
      <c r="CW54" s="1373"/>
      <c r="CX54" s="1365"/>
      <c r="CY54" s="1373"/>
      <c r="CZ54" s="1374"/>
      <c r="DA54" s="1371"/>
      <c r="DB54" s="1375"/>
      <c r="DC54" s="1372"/>
      <c r="DD54" s="1365"/>
      <c r="DE54" s="1373"/>
      <c r="DF54" s="1365"/>
      <c r="DG54" s="1373"/>
      <c r="DH54" s="1374"/>
      <c r="DI54" s="1371"/>
      <c r="DJ54" s="1375"/>
      <c r="DK54" s="1376"/>
      <c r="DL54" s="1377"/>
      <c r="DM54" s="1378"/>
      <c r="DN54" s="1379"/>
      <c r="DO54" s="1356"/>
      <c r="DP54" s="1381"/>
      <c r="DQ54" s="1358"/>
      <c r="DR54" s="1356"/>
      <c r="DS54" s="1381"/>
      <c r="DT54" s="1358"/>
      <c r="DU54" s="1356"/>
      <c r="DV54" s="1381"/>
      <c r="DW54" s="1358"/>
      <c r="DX54" s="1356"/>
      <c r="DY54" s="1381"/>
      <c r="DZ54" s="1358"/>
      <c r="EA54" s="1356"/>
      <c r="EB54" s="1381"/>
      <c r="EC54" s="1358"/>
      <c r="ED54" s="1382"/>
      <c r="EE54" s="1383"/>
      <c r="EF54" s="1384"/>
      <c r="EG54" s="1357"/>
      <c r="EH54" s="1364"/>
      <c r="EI54" s="1352"/>
      <c r="EJ54" s="1356"/>
      <c r="EK54" s="1384"/>
      <c r="EL54" s="1357"/>
      <c r="EM54" s="1364"/>
      <c r="EN54" s="1352"/>
      <c r="EO54" s="1356"/>
      <c r="EP54" s="1384"/>
      <c r="EQ54" s="1357"/>
      <c r="ER54" s="1364"/>
      <c r="ES54" s="1352"/>
      <c r="ET54" s="1356"/>
      <c r="EU54" s="1384"/>
      <c r="EV54" s="1357"/>
      <c r="EW54" s="1364"/>
      <c r="EX54" s="1352"/>
      <c r="EY54" s="1356"/>
      <c r="EZ54" s="1384"/>
      <c r="FA54" s="1357"/>
      <c r="FB54" s="1364"/>
      <c r="FC54" s="1352"/>
      <c r="FD54" s="1385">
        <v>0</v>
      </c>
      <c r="FE54" s="1386">
        <v>0</v>
      </c>
      <c r="FF54" s="1387">
        <v>0</v>
      </c>
      <c r="FG54" s="1386">
        <v>0</v>
      </c>
      <c r="FH54" s="1387">
        <v>0</v>
      </c>
      <c r="FI54" s="1386">
        <v>0</v>
      </c>
      <c r="FJ54" s="1387">
        <v>0</v>
      </c>
      <c r="FK54" s="1386">
        <v>0</v>
      </c>
      <c r="FL54" s="1388" t="s">
        <v>1008</v>
      </c>
      <c r="FM54" s="1389" t="s">
        <v>1012</v>
      </c>
      <c r="FN54" s="1352"/>
      <c r="FO54" s="1390" t="s">
        <v>1010</v>
      </c>
      <c r="FP54" s="1391" t="s">
        <v>1012</v>
      </c>
      <c r="FQ54" s="1352"/>
      <c r="FR54" s="1390" t="s">
        <v>1010</v>
      </c>
      <c r="FS54" s="1391" t="s">
        <v>1012</v>
      </c>
      <c r="FT54" s="1352"/>
      <c r="FU54" s="1390" t="s">
        <v>1010</v>
      </c>
      <c r="FV54" s="1391" t="s">
        <v>1012</v>
      </c>
      <c r="FW54" s="1352"/>
      <c r="FX54" s="1390" t="s">
        <v>1010</v>
      </c>
      <c r="FY54" s="1391" t="s">
        <v>1012</v>
      </c>
      <c r="FZ54" s="1352"/>
      <c r="GA54" s="1390" t="s">
        <v>1010</v>
      </c>
      <c r="GB54" s="1391" t="s">
        <v>1012</v>
      </c>
      <c r="GC54" s="1352"/>
      <c r="GD54" s="1390" t="s">
        <v>1013</v>
      </c>
      <c r="GE54" s="1391" t="s">
        <v>1013</v>
      </c>
      <c r="GF54" s="1352" t="s">
        <v>1360</v>
      </c>
      <c r="GG54" s="1390" t="s">
        <v>1010</v>
      </c>
      <c r="GH54" s="1391" t="s">
        <v>1012</v>
      </c>
      <c r="GI54" s="1352"/>
      <c r="GJ54" s="1390" t="s">
        <v>1010</v>
      </c>
      <c r="GK54" s="1391" t="s">
        <v>1012</v>
      </c>
      <c r="GL54" s="1352"/>
      <c r="GM54" s="1390" t="s">
        <v>1013</v>
      </c>
      <c r="GN54" s="1391" t="s">
        <v>1013</v>
      </c>
      <c r="GO54" s="1352" t="s">
        <v>1360</v>
      </c>
      <c r="GP54" s="1390" t="s">
        <v>1013</v>
      </c>
      <c r="GQ54" s="1391" t="s">
        <v>1013</v>
      </c>
      <c r="GR54" s="1352" t="s">
        <v>1360</v>
      </c>
      <c r="GS54" s="1390" t="s">
        <v>1013</v>
      </c>
      <c r="GT54" s="1391" t="s">
        <v>1013</v>
      </c>
      <c r="GU54" s="1352" t="s">
        <v>1360</v>
      </c>
      <c r="GV54" s="1390" t="s">
        <v>1010</v>
      </c>
      <c r="GW54" s="1391" t="s">
        <v>1012</v>
      </c>
      <c r="GX54" s="1352"/>
      <c r="GY54" s="1388"/>
      <c r="GZ54" s="1389"/>
      <c r="HA54" s="1352"/>
      <c r="HB54" s="1390"/>
      <c r="HC54" s="1391"/>
      <c r="HD54" s="1352"/>
      <c r="HE54" s="1390"/>
      <c r="HF54" s="1391"/>
      <c r="HG54" s="1352"/>
      <c r="HH54" s="1390"/>
      <c r="HI54" s="1391"/>
      <c r="HJ54" s="1352"/>
      <c r="HK54" s="1390"/>
      <c r="HL54" s="1391"/>
      <c r="HM54" s="1352"/>
      <c r="HN54" s="1392"/>
      <c r="HO54" s="1393"/>
      <c r="HP54" s="1394"/>
      <c r="HQ54" s="1395"/>
      <c r="HR54" s="1357"/>
      <c r="HS54" s="1357"/>
      <c r="HT54" s="1357"/>
      <c r="HU54" s="1396"/>
      <c r="HV54" s="1397"/>
      <c r="HW54" s="1398"/>
      <c r="HX54" s="1398"/>
      <c r="HY54" s="1398"/>
      <c r="HZ54" s="1398"/>
      <c r="IA54" s="1398"/>
      <c r="IB54" s="1398"/>
      <c r="IC54" s="1398" t="s">
        <v>4568</v>
      </c>
      <c r="ID54" s="1399"/>
      <c r="IE54" s="1400" t="s">
        <v>4465</v>
      </c>
      <c r="IF54" s="227" t="str">
        <f>_xlfn.IFNA(VLOOKUP(報告書!$B54&amp;"-"&amp;報告書!IF$12,自主項目!$G$13:$G$500,1,FALSE),"")</f>
        <v/>
      </c>
      <c r="IG54" s="227" t="str">
        <f>_xlfn.IFNA(VLOOKUP(報告書!$B54&amp;"-"&amp;報告書!IG$12,自主項目!$G$13:$G$500,1,FALSE),"")</f>
        <v/>
      </c>
      <c r="IH54" s="227" t="str">
        <f>_xlfn.IFNA(VLOOKUP(報告書!$B54&amp;"-"&amp;報告書!IH$12,自主項目!$G$13:$G$500,1,FALSE),"")</f>
        <v/>
      </c>
      <c r="II54" s="227" t="str">
        <f>_xlfn.IFNA(VLOOKUP(報告書!$B54&amp;"-"&amp;報告書!II$12,自主項目!$G$13:$G$500,1,FALSE),"")</f>
        <v/>
      </c>
      <c r="IJ54" s="227" t="str">
        <f>_xlfn.IFNA(VLOOKUP(報告書!$B54&amp;"-"&amp;報告書!IJ$12,自主項目!$G$13:$G$500,1,FALSE),"")</f>
        <v/>
      </c>
      <c r="IK54" s="227" t="str">
        <f>_xlfn.IFNA(VLOOKUP(報告書!$B54&amp;"-"&amp;報告書!IK$12,自主項目!$G$13:$G$500,1,FALSE),"")</f>
        <v/>
      </c>
      <c r="IL54" s="227" t="str">
        <f>_xlfn.IFNA(VLOOKUP(報告書!$B54&amp;"-"&amp;報告書!IL$12,自主項目!$G$13:$G$500,1,FALSE),"")</f>
        <v/>
      </c>
      <c r="IM54" s="227" t="str">
        <f>_xlfn.IFNA(VLOOKUP(報告書!$B54&amp;"-"&amp;報告書!IM$12,自主項目!$G$13:$G$500,1,FALSE),"")</f>
        <v/>
      </c>
      <c r="IN54" s="227" t="str">
        <f>_xlfn.IFNA(VLOOKUP(報告書!$B54&amp;"-"&amp;報告書!IN$12,自主項目!$G$13:$G$500,1,FALSE),"")</f>
        <v/>
      </c>
      <c r="IO54" s="227" t="str">
        <f>_xlfn.IFNA(VLOOKUP(報告書!$B54&amp;"-"&amp;報告書!IO$12,自主項目!$G$13:$G$500,1,FALSE),"")</f>
        <v/>
      </c>
      <c r="IP54" s="227" t="str">
        <f>_xlfn.IFNA(VLOOKUP(報告書!$B54&amp;"-"&amp;報告書!IP$12,自主項目!$G$13:$G$500,1,FALSE),"")</f>
        <v/>
      </c>
      <c r="IQ54" s="227" t="str">
        <f>_xlfn.IFNA(VLOOKUP(報告書!$B54&amp;"-"&amp;報告書!IQ$12,自主項目!$G$13:$G$500,1,FALSE),"")</f>
        <v/>
      </c>
      <c r="IR54" s="227" t="str">
        <f>_xlfn.IFNA(VLOOKUP(報告書!$B54&amp;"-"&amp;報告書!IR$12,自主項目!$G$13:$G$500,1,FALSE),"")</f>
        <v/>
      </c>
      <c r="IS54" s="227" t="str">
        <f>_xlfn.IFNA(VLOOKUP(報告書!$B54&amp;"-"&amp;報告書!IS$12,自主項目!$G$13:$G$500,1,FALSE),"")</f>
        <v/>
      </c>
      <c r="IT54" s="755"/>
      <c r="IU54" s="755"/>
      <c r="IV54" s="376">
        <v>8518</v>
      </c>
      <c r="IW54" s="377">
        <v>8465</v>
      </c>
      <c r="IX54" s="378" t="s">
        <v>179</v>
      </c>
      <c r="IY54" s="379">
        <v>0.21</v>
      </c>
      <c r="IZ54" s="379">
        <v>-1.43</v>
      </c>
      <c r="JA54" s="380" t="s">
        <v>179</v>
      </c>
      <c r="JB54" s="381">
        <v>6.9999999999999993E-2</v>
      </c>
      <c r="JC54" s="379">
        <v>-0.47666666666666663</v>
      </c>
      <c r="JD54" s="379" t="s">
        <v>179</v>
      </c>
      <c r="JE54" s="382">
        <v>80</v>
      </c>
      <c r="JF54" s="383">
        <v>83</v>
      </c>
      <c r="JG54" s="384" t="s">
        <v>179</v>
      </c>
      <c r="JH54" s="376" t="s">
        <v>179</v>
      </c>
      <c r="JI54" s="377" t="s">
        <v>179</v>
      </c>
      <c r="JJ54" s="378" t="s">
        <v>179</v>
      </c>
      <c r="JK54" s="379" t="s">
        <v>179</v>
      </c>
      <c r="JL54" s="379" t="s">
        <v>179</v>
      </c>
      <c r="JM54" s="380" t="s">
        <v>179</v>
      </c>
      <c r="JN54" s="381" t="s">
        <v>179</v>
      </c>
      <c r="JO54" s="379" t="s">
        <v>179</v>
      </c>
      <c r="JP54" s="379" t="s">
        <v>179</v>
      </c>
      <c r="JQ54" s="382" t="s">
        <v>179</v>
      </c>
      <c r="JR54" s="383" t="s">
        <v>179</v>
      </c>
      <c r="JS54" s="384" t="s">
        <v>179</v>
      </c>
      <c r="JU54" s="634" t="s">
        <v>1329</v>
      </c>
      <c r="JV54" s="636" t="s">
        <v>1330</v>
      </c>
      <c r="JW54" s="635">
        <v>2019</v>
      </c>
      <c r="JX54" s="635" t="s">
        <v>1018</v>
      </c>
      <c r="JY54" s="386">
        <v>44853</v>
      </c>
      <c r="JZ54" s="387" t="s">
        <v>179</v>
      </c>
      <c r="KA54" s="422" t="s">
        <v>179</v>
      </c>
      <c r="KB54" s="637" t="s">
        <v>179</v>
      </c>
      <c r="KC54" s="638" t="s">
        <v>179</v>
      </c>
      <c r="KD54" s="639" t="s">
        <v>1028</v>
      </c>
      <c r="KE54" s="640">
        <v>2.99</v>
      </c>
      <c r="KF54" s="641">
        <v>0.21</v>
      </c>
      <c r="KG54" s="642">
        <v>-5.4533333333333331</v>
      </c>
      <c r="KH54" s="639" t="s">
        <v>1015</v>
      </c>
      <c r="KI54" s="643">
        <v>2.99</v>
      </c>
      <c r="KJ54" s="641">
        <v>-0.47666666666666663</v>
      </c>
      <c r="KK54" s="642">
        <v>-5.4833333333333334</v>
      </c>
      <c r="KL54" s="639" t="s">
        <v>179</v>
      </c>
      <c r="KM54" s="643" t="s">
        <v>179</v>
      </c>
      <c r="KN54" s="644" t="s">
        <v>179</v>
      </c>
      <c r="KO54" s="645" t="s">
        <v>179</v>
      </c>
      <c r="KP54" s="646" t="s">
        <v>179</v>
      </c>
      <c r="KQ54" s="646" t="s">
        <v>179</v>
      </c>
      <c r="KR54" s="646" t="s">
        <v>179</v>
      </c>
      <c r="KS54" s="647" t="s">
        <v>179</v>
      </c>
      <c r="KT54" s="646" t="s">
        <v>179</v>
      </c>
      <c r="KU54" s="646" t="s">
        <v>179</v>
      </c>
      <c r="KV54" s="648" t="s">
        <v>179</v>
      </c>
      <c r="KW54" s="639" t="s">
        <v>179</v>
      </c>
      <c r="KX54" s="643" t="s">
        <v>179</v>
      </c>
      <c r="KY54" s="644" t="s">
        <v>179</v>
      </c>
      <c r="KZ54" s="434" t="s">
        <v>1015</v>
      </c>
      <c r="LA54" s="434" t="s">
        <v>1015</v>
      </c>
      <c r="LB54" s="435" t="s">
        <v>1029</v>
      </c>
      <c r="LC54" s="436">
        <v>20</v>
      </c>
      <c r="LD54" s="437">
        <v>0</v>
      </c>
      <c r="LE54" s="438">
        <v>20</v>
      </c>
      <c r="LF54" s="439" t="s">
        <v>1015</v>
      </c>
      <c r="LG54" s="440">
        <v>17</v>
      </c>
      <c r="LH54" s="437">
        <v>0</v>
      </c>
      <c r="LI54" s="438">
        <v>20</v>
      </c>
      <c r="LJ54" s="649"/>
      <c r="LK54" s="650"/>
    </row>
    <row r="55" spans="2:323" ht="15" customHeight="1" x14ac:dyDescent="0.15">
      <c r="B55" s="1349" t="s">
        <v>1361</v>
      </c>
      <c r="C55" s="1350" t="s">
        <v>1362</v>
      </c>
      <c r="D55" s="1351">
        <v>2022</v>
      </c>
      <c r="E55" s="1352" t="s">
        <v>1058</v>
      </c>
      <c r="F55" s="1353">
        <v>3043062</v>
      </c>
      <c r="G55" s="1354" t="s">
        <v>1362</v>
      </c>
      <c r="H55" s="1355">
        <v>45138</v>
      </c>
      <c r="I55" s="1356" t="s">
        <v>1363</v>
      </c>
      <c r="J55" s="1357" t="s">
        <v>1362</v>
      </c>
      <c r="K55" s="1358" t="s">
        <v>1364</v>
      </c>
      <c r="L55" s="1350" t="s">
        <v>1362</v>
      </c>
      <c r="M55" s="1357" t="s">
        <v>1364</v>
      </c>
      <c r="N55" s="1358" t="s">
        <v>1363</v>
      </c>
      <c r="O55" s="1356" t="s">
        <v>48</v>
      </c>
      <c r="P55" s="1358" t="s">
        <v>50</v>
      </c>
      <c r="Q55" s="1359"/>
      <c r="R55" s="1360"/>
      <c r="S55" s="1360" t="s">
        <v>1058</v>
      </c>
      <c r="T55" s="1361"/>
      <c r="U55" s="1362"/>
      <c r="V55" s="1363"/>
      <c r="W55" s="1364"/>
      <c r="X55" s="1364"/>
      <c r="Y55" s="1365">
        <v>110</v>
      </c>
      <c r="Z55" s="1351">
        <v>2022</v>
      </c>
      <c r="AA55" s="1352">
        <v>2024</v>
      </c>
      <c r="AB55" s="1366">
        <v>2022</v>
      </c>
      <c r="AC55" s="1367"/>
      <c r="AD55" s="1358"/>
      <c r="AE55" s="1368" t="s">
        <v>4568</v>
      </c>
      <c r="AF55" s="1357" t="s">
        <v>1365</v>
      </c>
      <c r="AG55" s="1357" t="s">
        <v>1363</v>
      </c>
      <c r="AH55" s="1358" t="s">
        <v>1366</v>
      </c>
      <c r="AI55" s="1368"/>
      <c r="AJ55" s="1358"/>
      <c r="AK55" s="1369"/>
      <c r="AL55" s="1364"/>
      <c r="AM55" s="1364"/>
      <c r="AN55" s="1370"/>
      <c r="AO55" s="1371"/>
      <c r="AP55" s="1372"/>
      <c r="AQ55" s="1365"/>
      <c r="AR55" s="1373"/>
      <c r="AS55" s="1365"/>
      <c r="AT55" s="1373"/>
      <c r="AU55" s="1374"/>
      <c r="AV55" s="1371"/>
      <c r="AW55" s="1375"/>
      <c r="AX55" s="1372"/>
      <c r="AY55" s="1365"/>
      <c r="AZ55" s="1373"/>
      <c r="BA55" s="1365"/>
      <c r="BB55" s="1373"/>
      <c r="BC55" s="1374"/>
      <c r="BD55" s="1371"/>
      <c r="BE55" s="1375"/>
      <c r="BF55" s="1372"/>
      <c r="BG55" s="1365"/>
      <c r="BH55" s="1373"/>
      <c r="BI55" s="1365"/>
      <c r="BJ55" s="1373"/>
      <c r="BK55" s="1374"/>
      <c r="BL55" s="1371"/>
      <c r="BM55" s="1375"/>
      <c r="BN55" s="1372"/>
      <c r="BO55" s="1365"/>
      <c r="BP55" s="1373"/>
      <c r="BQ55" s="1365"/>
      <c r="BR55" s="1373"/>
      <c r="BS55" s="1374"/>
      <c r="BT55" s="1371"/>
      <c r="BU55" s="1375"/>
      <c r="BV55" s="1376"/>
      <c r="BW55" s="1377"/>
      <c r="BX55" s="1378"/>
      <c r="BY55" s="1379"/>
      <c r="BZ55" s="1380">
        <v>2021</v>
      </c>
      <c r="CA55" s="1364">
        <v>1223</v>
      </c>
      <c r="CB55" s="1364">
        <v>1223</v>
      </c>
      <c r="CC55" s="1370"/>
      <c r="CD55" s="1371"/>
      <c r="CE55" s="1372">
        <v>2024</v>
      </c>
      <c r="CF55" s="1365">
        <v>1200</v>
      </c>
      <c r="CG55" s="1373">
        <v>1.88</v>
      </c>
      <c r="CH55" s="1365">
        <v>1200</v>
      </c>
      <c r="CI55" s="1373">
        <v>1.88</v>
      </c>
      <c r="CJ55" s="1374"/>
      <c r="CK55" s="1371"/>
      <c r="CL55" s="1375"/>
      <c r="CM55" s="1372">
        <v>2022</v>
      </c>
      <c r="CN55" s="1365">
        <v>1330.5505920000003</v>
      </c>
      <c r="CO55" s="1373">
        <v>-8.8000000000000007</v>
      </c>
      <c r="CP55" s="1365">
        <v>1330.5505920000003</v>
      </c>
      <c r="CQ55" s="1373">
        <v>-8.8000000000000007</v>
      </c>
      <c r="CR55" s="1374"/>
      <c r="CS55" s="1371"/>
      <c r="CT55" s="1375"/>
      <c r="CU55" s="1372">
        <v>2023</v>
      </c>
      <c r="CV55" s="1365"/>
      <c r="CW55" s="1373"/>
      <c r="CX55" s="1365"/>
      <c r="CY55" s="1373"/>
      <c r="CZ55" s="1374"/>
      <c r="DA55" s="1371"/>
      <c r="DB55" s="1375"/>
      <c r="DC55" s="1372">
        <v>2024</v>
      </c>
      <c r="DD55" s="1365"/>
      <c r="DE55" s="1373"/>
      <c r="DF55" s="1365"/>
      <c r="DG55" s="1373"/>
      <c r="DH55" s="1374"/>
      <c r="DI55" s="1371"/>
      <c r="DJ55" s="1375"/>
      <c r="DK55" s="1376" t="s">
        <v>1005</v>
      </c>
      <c r="DL55" s="1377" t="s">
        <v>1072</v>
      </c>
      <c r="DM55" s="1378" t="s">
        <v>1007</v>
      </c>
      <c r="DN55" s="1379"/>
      <c r="DO55" s="1356"/>
      <c r="DP55" s="1381"/>
      <c r="DQ55" s="1358"/>
      <c r="DR55" s="1356"/>
      <c r="DS55" s="1381"/>
      <c r="DT55" s="1358"/>
      <c r="DU55" s="1356"/>
      <c r="DV55" s="1381"/>
      <c r="DW55" s="1358"/>
      <c r="DX55" s="1356"/>
      <c r="DY55" s="1381"/>
      <c r="DZ55" s="1358"/>
      <c r="EA55" s="1356"/>
      <c r="EB55" s="1381"/>
      <c r="EC55" s="1358"/>
      <c r="ED55" s="1382"/>
      <c r="EE55" s="1383"/>
      <c r="EF55" s="1384"/>
      <c r="EG55" s="1357"/>
      <c r="EH55" s="1364"/>
      <c r="EI55" s="1352"/>
      <c r="EJ55" s="1356"/>
      <c r="EK55" s="1384"/>
      <c r="EL55" s="1357"/>
      <c r="EM55" s="1364"/>
      <c r="EN55" s="1352"/>
      <c r="EO55" s="1356"/>
      <c r="EP55" s="1384"/>
      <c r="EQ55" s="1357"/>
      <c r="ER55" s="1364"/>
      <c r="ES55" s="1352"/>
      <c r="ET55" s="1356"/>
      <c r="EU55" s="1384"/>
      <c r="EV55" s="1357"/>
      <c r="EW55" s="1364"/>
      <c r="EX55" s="1352"/>
      <c r="EY55" s="1356"/>
      <c r="EZ55" s="1384"/>
      <c r="FA55" s="1357"/>
      <c r="FB55" s="1364"/>
      <c r="FC55" s="1352"/>
      <c r="FD55" s="1385">
        <v>0</v>
      </c>
      <c r="FE55" s="1386">
        <v>0</v>
      </c>
      <c r="FF55" s="1387">
        <v>0</v>
      </c>
      <c r="FG55" s="1386">
        <v>0</v>
      </c>
      <c r="FH55" s="1387">
        <v>0</v>
      </c>
      <c r="FI55" s="1386">
        <v>0</v>
      </c>
      <c r="FJ55" s="1387">
        <v>0</v>
      </c>
      <c r="FK55" s="1386">
        <v>0</v>
      </c>
      <c r="FL55" s="1388"/>
      <c r="FM55" s="1389"/>
      <c r="FN55" s="1352"/>
      <c r="FO55" s="1390"/>
      <c r="FP55" s="1391"/>
      <c r="FQ55" s="1352"/>
      <c r="FR55" s="1390"/>
      <c r="FS55" s="1391"/>
      <c r="FT55" s="1352"/>
      <c r="FU55" s="1390"/>
      <c r="FV55" s="1391"/>
      <c r="FW55" s="1352"/>
      <c r="FX55" s="1390"/>
      <c r="FY55" s="1391"/>
      <c r="FZ55" s="1352"/>
      <c r="GA55" s="1390"/>
      <c r="GB55" s="1391"/>
      <c r="GC55" s="1352"/>
      <c r="GD55" s="1390"/>
      <c r="GE55" s="1391"/>
      <c r="GF55" s="1352"/>
      <c r="GG55" s="1390"/>
      <c r="GH55" s="1391"/>
      <c r="GI55" s="1352"/>
      <c r="GJ55" s="1390"/>
      <c r="GK55" s="1391"/>
      <c r="GL55" s="1352"/>
      <c r="GM55" s="1390"/>
      <c r="GN55" s="1391"/>
      <c r="GO55" s="1352"/>
      <c r="GP55" s="1390"/>
      <c r="GQ55" s="1391"/>
      <c r="GR55" s="1352"/>
      <c r="GS55" s="1390"/>
      <c r="GT55" s="1391"/>
      <c r="GU55" s="1352"/>
      <c r="GV55" s="1390"/>
      <c r="GW55" s="1391"/>
      <c r="GX55" s="1352"/>
      <c r="GY55" s="1388" t="s">
        <v>1008</v>
      </c>
      <c r="GZ55" s="1389" t="s">
        <v>1012</v>
      </c>
      <c r="HA55" s="1352"/>
      <c r="HB55" s="1390" t="s">
        <v>1099</v>
      </c>
      <c r="HC55" s="1391" t="s">
        <v>1011</v>
      </c>
      <c r="HD55" s="1352"/>
      <c r="HE55" s="1390" t="s">
        <v>1010</v>
      </c>
      <c r="HF55" s="1391" t="s">
        <v>1012</v>
      </c>
      <c r="HG55" s="1352"/>
      <c r="HH55" s="1390" t="s">
        <v>1025</v>
      </c>
      <c r="HI55" s="1391" t="s">
        <v>1011</v>
      </c>
      <c r="HJ55" s="1352"/>
      <c r="HK55" s="1390" t="s">
        <v>1025</v>
      </c>
      <c r="HL55" s="1391" t="s">
        <v>1011</v>
      </c>
      <c r="HM55" s="1352"/>
      <c r="HN55" s="1392"/>
      <c r="HO55" s="1393"/>
      <c r="HP55" s="1394"/>
      <c r="HQ55" s="1395"/>
      <c r="HR55" s="1357"/>
      <c r="HS55" s="1357"/>
      <c r="HT55" s="1357"/>
      <c r="HU55" s="1396"/>
      <c r="HV55" s="1397" t="s">
        <v>4568</v>
      </c>
      <c r="HW55" s="1398"/>
      <c r="HX55" s="1398"/>
      <c r="HY55" s="1398"/>
      <c r="HZ55" s="1398"/>
      <c r="IA55" s="1398"/>
      <c r="IB55" s="1398"/>
      <c r="IC55" s="1398"/>
      <c r="ID55" s="1399"/>
      <c r="IE55" s="1400"/>
      <c r="IF55" s="227" t="str">
        <f>_xlfn.IFNA(VLOOKUP(報告書!$B55&amp;"-"&amp;報告書!IF$12,自主項目!$G$13:$G$500,1,FALSE),"")</f>
        <v/>
      </c>
      <c r="IG55" s="227" t="str">
        <f>_xlfn.IFNA(VLOOKUP(報告書!$B55&amp;"-"&amp;報告書!IG$12,自主項目!$G$13:$G$500,1,FALSE),"")</f>
        <v/>
      </c>
      <c r="IH55" s="227" t="str">
        <f>_xlfn.IFNA(VLOOKUP(報告書!$B55&amp;"-"&amp;報告書!IH$12,自主項目!$G$13:$G$500,1,FALSE),"")</f>
        <v/>
      </c>
      <c r="II55" s="227" t="str">
        <f>_xlfn.IFNA(VLOOKUP(報告書!$B55&amp;"-"&amp;報告書!II$12,自主項目!$G$13:$G$500,1,FALSE),"")</f>
        <v/>
      </c>
      <c r="IJ55" s="227" t="str">
        <f>_xlfn.IFNA(VLOOKUP(報告書!$B55&amp;"-"&amp;報告書!IJ$12,自主項目!$G$13:$G$500,1,FALSE),"")</f>
        <v/>
      </c>
      <c r="IK55" s="227" t="str">
        <f>_xlfn.IFNA(VLOOKUP(報告書!$B55&amp;"-"&amp;報告書!IK$12,自主項目!$G$13:$G$500,1,FALSE),"")</f>
        <v/>
      </c>
      <c r="IL55" s="227" t="str">
        <f>_xlfn.IFNA(VLOOKUP(報告書!$B55&amp;"-"&amp;報告書!IL$12,自主項目!$G$13:$G$500,1,FALSE),"")</f>
        <v/>
      </c>
      <c r="IM55" s="227" t="str">
        <f>_xlfn.IFNA(VLOOKUP(報告書!$B55&amp;"-"&amp;報告書!IM$12,自主項目!$G$13:$G$500,1,FALSE),"")</f>
        <v/>
      </c>
      <c r="IN55" s="227" t="str">
        <f>_xlfn.IFNA(VLOOKUP(報告書!$B55&amp;"-"&amp;報告書!IN$12,自主項目!$G$13:$G$500,1,FALSE),"")</f>
        <v/>
      </c>
      <c r="IO55" s="227" t="str">
        <f>_xlfn.IFNA(VLOOKUP(報告書!$B55&amp;"-"&amp;報告書!IO$12,自主項目!$G$13:$G$500,1,FALSE),"")</f>
        <v/>
      </c>
      <c r="IP55" s="227" t="str">
        <f>_xlfn.IFNA(VLOOKUP(報告書!$B55&amp;"-"&amp;報告書!IP$12,自主項目!$G$13:$G$500,1,FALSE),"")</f>
        <v/>
      </c>
      <c r="IQ55" s="227" t="str">
        <f>_xlfn.IFNA(VLOOKUP(報告書!$B55&amp;"-"&amp;報告書!IQ$12,自主項目!$G$13:$G$500,1,FALSE),"")</f>
        <v/>
      </c>
      <c r="IR55" s="227" t="str">
        <f>_xlfn.IFNA(VLOOKUP(報告書!$B55&amp;"-"&amp;報告書!IR$12,自主項目!$G$13:$G$500,1,FALSE),"")</f>
        <v/>
      </c>
      <c r="IS55" s="227" t="str">
        <f>_xlfn.IFNA(VLOOKUP(報告書!$B55&amp;"-"&amp;報告書!IS$12,自主項目!$G$13:$G$500,1,FALSE),"")</f>
        <v/>
      </c>
      <c r="IT55" s="755"/>
      <c r="IU55" s="755"/>
      <c r="IV55" s="376">
        <v>11145</v>
      </c>
      <c r="IW55" s="377">
        <v>11110</v>
      </c>
      <c r="IX55" s="378">
        <v>6.87</v>
      </c>
      <c r="IY55" s="379">
        <v>21.55</v>
      </c>
      <c r="IZ55" s="379">
        <v>20.97</v>
      </c>
      <c r="JA55" s="380">
        <v>29.96</v>
      </c>
      <c r="JB55" s="381">
        <v>7.1833333333333336</v>
      </c>
      <c r="JC55" s="379">
        <v>6.9899999999999993</v>
      </c>
      <c r="JD55" s="379">
        <v>9.9866666666666664</v>
      </c>
      <c r="JE55" s="382">
        <v>18</v>
      </c>
      <c r="JF55" s="383">
        <v>29</v>
      </c>
      <c r="JG55" s="384">
        <v>11</v>
      </c>
      <c r="JH55" s="376" t="s">
        <v>179</v>
      </c>
      <c r="JI55" s="377" t="s">
        <v>179</v>
      </c>
      <c r="JJ55" s="378" t="s">
        <v>179</v>
      </c>
      <c r="JK55" s="379" t="s">
        <v>179</v>
      </c>
      <c r="JL55" s="379" t="s">
        <v>179</v>
      </c>
      <c r="JM55" s="380" t="s">
        <v>179</v>
      </c>
      <c r="JN55" s="381" t="s">
        <v>179</v>
      </c>
      <c r="JO55" s="379" t="s">
        <v>179</v>
      </c>
      <c r="JP55" s="379" t="s">
        <v>179</v>
      </c>
      <c r="JQ55" s="382" t="s">
        <v>179</v>
      </c>
      <c r="JR55" s="383" t="s">
        <v>179</v>
      </c>
      <c r="JS55" s="384" t="s">
        <v>179</v>
      </c>
      <c r="JU55" s="634" t="s">
        <v>1344</v>
      </c>
      <c r="JV55" s="636" t="s">
        <v>1345</v>
      </c>
      <c r="JW55" s="635">
        <v>2019</v>
      </c>
      <c r="JX55" s="635" t="s">
        <v>1018</v>
      </c>
      <c r="JY55" s="386">
        <v>44817</v>
      </c>
      <c r="JZ55" s="387">
        <v>44845</v>
      </c>
      <c r="KA55" s="422" t="s">
        <v>179</v>
      </c>
      <c r="KB55" s="637" t="s">
        <v>179</v>
      </c>
      <c r="KC55" s="638">
        <v>13.991904844922981</v>
      </c>
      <c r="KD55" s="639" t="s">
        <v>1055</v>
      </c>
      <c r="KE55" s="640">
        <v>13.36</v>
      </c>
      <c r="KF55" s="641">
        <v>21.55</v>
      </c>
      <c r="KG55" s="642">
        <v>13.666666666666666</v>
      </c>
      <c r="KH55" s="639" t="s">
        <v>1055</v>
      </c>
      <c r="KI55" s="643">
        <v>13.3</v>
      </c>
      <c r="KJ55" s="641">
        <v>6.9899999999999993</v>
      </c>
      <c r="KK55" s="642">
        <v>14.066666666666665</v>
      </c>
      <c r="KL55" s="639" t="s">
        <v>1029</v>
      </c>
      <c r="KM55" s="643">
        <v>21.1</v>
      </c>
      <c r="KN55" s="644">
        <v>29.96</v>
      </c>
      <c r="KO55" s="645" t="s">
        <v>179</v>
      </c>
      <c r="KP55" s="646" t="s">
        <v>179</v>
      </c>
      <c r="KQ55" s="646" t="s">
        <v>179</v>
      </c>
      <c r="KR55" s="646" t="s">
        <v>179</v>
      </c>
      <c r="KS55" s="647" t="s">
        <v>179</v>
      </c>
      <c r="KT55" s="646" t="s">
        <v>179</v>
      </c>
      <c r="KU55" s="646" t="s">
        <v>179</v>
      </c>
      <c r="KV55" s="648" t="s">
        <v>179</v>
      </c>
      <c r="KW55" s="639" t="s">
        <v>179</v>
      </c>
      <c r="KX55" s="643" t="s">
        <v>179</v>
      </c>
      <c r="KY55" s="644" t="s">
        <v>179</v>
      </c>
      <c r="KZ55" s="434" t="s">
        <v>1015</v>
      </c>
      <c r="LA55" s="434" t="s">
        <v>1015</v>
      </c>
      <c r="LB55" s="435" t="s">
        <v>1029</v>
      </c>
      <c r="LC55" s="436">
        <v>26</v>
      </c>
      <c r="LD55" s="437">
        <v>0</v>
      </c>
      <c r="LE55" s="438">
        <v>26</v>
      </c>
      <c r="LF55" s="439" t="s">
        <v>1015</v>
      </c>
      <c r="LG55" s="440">
        <v>23</v>
      </c>
      <c r="LH55" s="437">
        <v>0</v>
      </c>
      <c r="LI55" s="438">
        <v>26</v>
      </c>
      <c r="LJ55" s="649"/>
      <c r="LK55" s="650"/>
    </row>
    <row r="56" spans="2:323" ht="15" customHeight="1" x14ac:dyDescent="0.15">
      <c r="B56" s="1349" t="s">
        <v>1368</v>
      </c>
      <c r="C56" s="1350" t="s">
        <v>1369</v>
      </c>
      <c r="D56" s="1351">
        <v>2022</v>
      </c>
      <c r="E56" s="1352" t="s">
        <v>1018</v>
      </c>
      <c r="F56" s="1353">
        <v>1016063</v>
      </c>
      <c r="G56" s="1354" t="s">
        <v>1369</v>
      </c>
      <c r="H56" s="1355">
        <v>45114</v>
      </c>
      <c r="I56" s="1356" t="s">
        <v>1370</v>
      </c>
      <c r="J56" s="1357" t="s">
        <v>1369</v>
      </c>
      <c r="K56" s="1358" t="s">
        <v>1371</v>
      </c>
      <c r="L56" s="1350" t="s">
        <v>1369</v>
      </c>
      <c r="M56" s="1357" t="s">
        <v>1372</v>
      </c>
      <c r="N56" s="1358" t="s">
        <v>1373</v>
      </c>
      <c r="O56" s="1356" t="s">
        <v>12</v>
      </c>
      <c r="P56" s="1358" t="s">
        <v>20</v>
      </c>
      <c r="Q56" s="1359" t="s">
        <v>1018</v>
      </c>
      <c r="R56" s="1360"/>
      <c r="S56" s="1360"/>
      <c r="T56" s="1361"/>
      <c r="U56" s="1362"/>
      <c r="V56" s="1363">
        <v>2683.2774000000004</v>
      </c>
      <c r="W56" s="1364">
        <v>3</v>
      </c>
      <c r="X56" s="1364">
        <v>1</v>
      </c>
      <c r="Y56" s="1365"/>
      <c r="Z56" s="1351">
        <v>2022</v>
      </c>
      <c r="AA56" s="1352">
        <v>2024</v>
      </c>
      <c r="AB56" s="1366">
        <v>2022</v>
      </c>
      <c r="AC56" s="1367"/>
      <c r="AD56" s="1358"/>
      <c r="AE56" s="1368" t="s">
        <v>4568</v>
      </c>
      <c r="AF56" s="1357" t="s">
        <v>1374</v>
      </c>
      <c r="AG56" s="1357" t="s">
        <v>1375</v>
      </c>
      <c r="AH56" s="1358" t="s">
        <v>1376</v>
      </c>
      <c r="AI56" s="1368"/>
      <c r="AJ56" s="1358"/>
      <c r="AK56" s="1369">
        <v>2021</v>
      </c>
      <c r="AL56" s="1364">
        <v>5300</v>
      </c>
      <c r="AM56" s="1364">
        <v>5245</v>
      </c>
      <c r="AN56" s="1370"/>
      <c r="AO56" s="1371"/>
      <c r="AP56" s="1372">
        <v>2024</v>
      </c>
      <c r="AQ56" s="1365">
        <v>5779</v>
      </c>
      <c r="AR56" s="1373">
        <v>-9.0399999999999991</v>
      </c>
      <c r="AS56" s="1365">
        <v>5723</v>
      </c>
      <c r="AT56" s="1373">
        <v>-9.1199999999999992</v>
      </c>
      <c r="AU56" s="1374"/>
      <c r="AV56" s="1371"/>
      <c r="AW56" s="1375">
        <v>10</v>
      </c>
      <c r="AX56" s="1372">
        <v>2022</v>
      </c>
      <c r="AY56" s="1365">
        <v>4953</v>
      </c>
      <c r="AZ56" s="1373">
        <v>6.54</v>
      </c>
      <c r="BA56" s="1365">
        <v>4929</v>
      </c>
      <c r="BB56" s="1373">
        <v>6.02</v>
      </c>
      <c r="BC56" s="1374"/>
      <c r="BD56" s="1371"/>
      <c r="BE56" s="1375">
        <v>3.567625352761624</v>
      </c>
      <c r="BF56" s="1372">
        <v>2023</v>
      </c>
      <c r="BG56" s="1365"/>
      <c r="BH56" s="1373"/>
      <c r="BI56" s="1365"/>
      <c r="BJ56" s="1373"/>
      <c r="BK56" s="1374"/>
      <c r="BL56" s="1371"/>
      <c r="BM56" s="1375"/>
      <c r="BN56" s="1372">
        <v>2024</v>
      </c>
      <c r="BO56" s="1365"/>
      <c r="BP56" s="1373"/>
      <c r="BQ56" s="1365"/>
      <c r="BR56" s="1373"/>
      <c r="BS56" s="1374"/>
      <c r="BT56" s="1371"/>
      <c r="BU56" s="1375"/>
      <c r="BV56" s="1376" t="s">
        <v>1005</v>
      </c>
      <c r="BW56" s="1377" t="s">
        <v>1072</v>
      </c>
      <c r="BX56" s="1378" t="s">
        <v>1024</v>
      </c>
      <c r="BY56" s="1379" t="s">
        <v>4466</v>
      </c>
      <c r="BZ56" s="1380"/>
      <c r="CA56" s="1364"/>
      <c r="CB56" s="1364"/>
      <c r="CC56" s="1370"/>
      <c r="CD56" s="1371"/>
      <c r="CE56" s="1372"/>
      <c r="CF56" s="1365"/>
      <c r="CG56" s="1373"/>
      <c r="CH56" s="1365"/>
      <c r="CI56" s="1373"/>
      <c r="CJ56" s="1374"/>
      <c r="CK56" s="1371"/>
      <c r="CL56" s="1375"/>
      <c r="CM56" s="1372"/>
      <c r="CN56" s="1365"/>
      <c r="CO56" s="1373"/>
      <c r="CP56" s="1365"/>
      <c r="CQ56" s="1373"/>
      <c r="CR56" s="1374"/>
      <c r="CS56" s="1371"/>
      <c r="CT56" s="1375"/>
      <c r="CU56" s="1372"/>
      <c r="CV56" s="1365"/>
      <c r="CW56" s="1373"/>
      <c r="CX56" s="1365"/>
      <c r="CY56" s="1373"/>
      <c r="CZ56" s="1374"/>
      <c r="DA56" s="1371"/>
      <c r="DB56" s="1375"/>
      <c r="DC56" s="1372"/>
      <c r="DD56" s="1365"/>
      <c r="DE56" s="1373"/>
      <c r="DF56" s="1365"/>
      <c r="DG56" s="1373"/>
      <c r="DH56" s="1374"/>
      <c r="DI56" s="1371"/>
      <c r="DJ56" s="1375"/>
      <c r="DK56" s="1376"/>
      <c r="DL56" s="1377"/>
      <c r="DM56" s="1378"/>
      <c r="DN56" s="1379"/>
      <c r="DO56" s="1356"/>
      <c r="DP56" s="1381"/>
      <c r="DQ56" s="1358"/>
      <c r="DR56" s="1356"/>
      <c r="DS56" s="1381"/>
      <c r="DT56" s="1358"/>
      <c r="DU56" s="1356"/>
      <c r="DV56" s="1381"/>
      <c r="DW56" s="1358"/>
      <c r="DX56" s="1356"/>
      <c r="DY56" s="1381"/>
      <c r="DZ56" s="1358"/>
      <c r="EA56" s="1356"/>
      <c r="EB56" s="1381"/>
      <c r="EC56" s="1358"/>
      <c r="ED56" s="1382"/>
      <c r="EE56" s="1383"/>
      <c r="EF56" s="1384"/>
      <c r="EG56" s="1357"/>
      <c r="EH56" s="1364"/>
      <c r="EI56" s="1352"/>
      <c r="EJ56" s="1356"/>
      <c r="EK56" s="1384"/>
      <c r="EL56" s="1357"/>
      <c r="EM56" s="1364"/>
      <c r="EN56" s="1352"/>
      <c r="EO56" s="1356"/>
      <c r="EP56" s="1384"/>
      <c r="EQ56" s="1357"/>
      <c r="ER56" s="1364"/>
      <c r="ES56" s="1352"/>
      <c r="ET56" s="1356"/>
      <c r="EU56" s="1384"/>
      <c r="EV56" s="1357"/>
      <c r="EW56" s="1364"/>
      <c r="EX56" s="1352"/>
      <c r="EY56" s="1356"/>
      <c r="EZ56" s="1384"/>
      <c r="FA56" s="1357"/>
      <c r="FB56" s="1364"/>
      <c r="FC56" s="1352"/>
      <c r="FD56" s="1385">
        <v>0</v>
      </c>
      <c r="FE56" s="1386">
        <v>0</v>
      </c>
      <c r="FF56" s="1387">
        <v>0</v>
      </c>
      <c r="FG56" s="1386">
        <v>0</v>
      </c>
      <c r="FH56" s="1387">
        <v>0</v>
      </c>
      <c r="FI56" s="1386">
        <v>0</v>
      </c>
      <c r="FJ56" s="1387">
        <v>0</v>
      </c>
      <c r="FK56" s="1386">
        <v>0</v>
      </c>
      <c r="FL56" s="1388" t="s">
        <v>1008</v>
      </c>
      <c r="FM56" s="1389" t="s">
        <v>1012</v>
      </c>
      <c r="FN56" s="1352"/>
      <c r="FO56" s="1390" t="s">
        <v>1010</v>
      </c>
      <c r="FP56" s="1391" t="s">
        <v>1012</v>
      </c>
      <c r="FQ56" s="1352"/>
      <c r="FR56" s="1390" t="s">
        <v>1010</v>
      </c>
      <c r="FS56" s="1391" t="s">
        <v>1012</v>
      </c>
      <c r="FT56" s="1352"/>
      <c r="FU56" s="1390" t="s">
        <v>1010</v>
      </c>
      <c r="FV56" s="1391" t="s">
        <v>1012</v>
      </c>
      <c r="FW56" s="1352"/>
      <c r="FX56" s="1390" t="s">
        <v>1010</v>
      </c>
      <c r="FY56" s="1391" t="s">
        <v>1012</v>
      </c>
      <c r="FZ56" s="1352"/>
      <c r="GA56" s="1390" t="s">
        <v>1010</v>
      </c>
      <c r="GB56" s="1391" t="s">
        <v>1012</v>
      </c>
      <c r="GC56" s="1352"/>
      <c r="GD56" s="1390" t="s">
        <v>1013</v>
      </c>
      <c r="GE56" s="1391" t="s">
        <v>1013</v>
      </c>
      <c r="GF56" s="1352"/>
      <c r="GG56" s="1390" t="s">
        <v>1010</v>
      </c>
      <c r="GH56" s="1391" t="s">
        <v>1012</v>
      </c>
      <c r="GI56" s="1352"/>
      <c r="GJ56" s="1390" t="s">
        <v>1010</v>
      </c>
      <c r="GK56" s="1391" t="s">
        <v>1012</v>
      </c>
      <c r="GL56" s="1352"/>
      <c r="GM56" s="1390" t="s">
        <v>1010</v>
      </c>
      <c r="GN56" s="1391" t="s">
        <v>1012</v>
      </c>
      <c r="GO56" s="1352"/>
      <c r="GP56" s="1390" t="s">
        <v>1010</v>
      </c>
      <c r="GQ56" s="1391" t="s">
        <v>1012</v>
      </c>
      <c r="GR56" s="1352"/>
      <c r="GS56" s="1390" t="s">
        <v>1010</v>
      </c>
      <c r="GT56" s="1391" t="s">
        <v>1012</v>
      </c>
      <c r="GU56" s="1352"/>
      <c r="GV56" s="1390" t="s">
        <v>1010</v>
      </c>
      <c r="GW56" s="1391" t="s">
        <v>1012</v>
      </c>
      <c r="GX56" s="1352"/>
      <c r="GY56" s="1388"/>
      <c r="GZ56" s="1389"/>
      <c r="HA56" s="1352"/>
      <c r="HB56" s="1390"/>
      <c r="HC56" s="1391"/>
      <c r="HD56" s="1352"/>
      <c r="HE56" s="1390"/>
      <c r="HF56" s="1391"/>
      <c r="HG56" s="1352"/>
      <c r="HH56" s="1390"/>
      <c r="HI56" s="1391"/>
      <c r="HJ56" s="1352"/>
      <c r="HK56" s="1390"/>
      <c r="HL56" s="1391"/>
      <c r="HM56" s="1352"/>
      <c r="HN56" s="1392">
        <v>4953</v>
      </c>
      <c r="HO56" s="1393">
        <v>9.5438051999999995</v>
      </c>
      <c r="HP56" s="1394">
        <v>0.19268736523319199</v>
      </c>
      <c r="HQ56" s="1395">
        <v>2022</v>
      </c>
      <c r="HR56" s="1357" t="s">
        <v>348</v>
      </c>
      <c r="HS56" s="1357" t="s">
        <v>349</v>
      </c>
      <c r="HT56" s="1357" t="s">
        <v>4067</v>
      </c>
      <c r="HU56" s="1396">
        <v>8.4470051999999995</v>
      </c>
      <c r="HV56" s="1397" t="s">
        <v>4568</v>
      </c>
      <c r="HW56" s="1398" t="s">
        <v>4568</v>
      </c>
      <c r="HX56" s="1398"/>
      <c r="HY56" s="1398"/>
      <c r="HZ56" s="1398"/>
      <c r="IA56" s="1398"/>
      <c r="IB56" s="1398"/>
      <c r="IC56" s="1398"/>
      <c r="ID56" s="1399" t="s">
        <v>4467</v>
      </c>
      <c r="IE56" s="1400"/>
      <c r="IF56" s="227" t="str">
        <f>_xlfn.IFNA(VLOOKUP(報告書!$B56&amp;"-"&amp;報告書!IF$12,自主項目!$G$13:$G$500,1,FALSE),"")</f>
        <v>063-1</v>
      </c>
      <c r="IG56" s="227" t="str">
        <f>_xlfn.IFNA(VLOOKUP(報告書!$B56&amp;"-"&amp;報告書!IG$12,自主項目!$G$13:$G$500,1,FALSE),"")</f>
        <v>063-2</v>
      </c>
      <c r="IH56" s="227" t="str">
        <f>_xlfn.IFNA(VLOOKUP(報告書!$B56&amp;"-"&amp;報告書!IH$12,自主項目!$G$13:$G$500,1,FALSE),"")</f>
        <v/>
      </c>
      <c r="II56" s="227" t="str">
        <f>_xlfn.IFNA(VLOOKUP(報告書!$B56&amp;"-"&amp;報告書!II$12,自主項目!$G$13:$G$500,1,FALSE),"")</f>
        <v/>
      </c>
      <c r="IJ56" s="227" t="str">
        <f>_xlfn.IFNA(VLOOKUP(報告書!$B56&amp;"-"&amp;報告書!IJ$12,自主項目!$G$13:$G$500,1,FALSE),"")</f>
        <v/>
      </c>
      <c r="IK56" s="227" t="str">
        <f>_xlfn.IFNA(VLOOKUP(報告書!$B56&amp;"-"&amp;報告書!IK$12,自主項目!$G$13:$G$500,1,FALSE),"")</f>
        <v/>
      </c>
      <c r="IL56" s="227" t="str">
        <f>_xlfn.IFNA(VLOOKUP(報告書!$B56&amp;"-"&amp;報告書!IL$12,自主項目!$G$13:$G$500,1,FALSE),"")</f>
        <v/>
      </c>
      <c r="IM56" s="227" t="str">
        <f>_xlfn.IFNA(VLOOKUP(報告書!$B56&amp;"-"&amp;報告書!IM$12,自主項目!$G$13:$G$500,1,FALSE),"")</f>
        <v/>
      </c>
      <c r="IN56" s="227" t="str">
        <f>_xlfn.IFNA(VLOOKUP(報告書!$B56&amp;"-"&amp;報告書!IN$12,自主項目!$G$13:$G$500,1,FALSE),"")</f>
        <v/>
      </c>
      <c r="IO56" s="227" t="str">
        <f>_xlfn.IFNA(VLOOKUP(報告書!$B56&amp;"-"&amp;報告書!IO$12,自主項目!$G$13:$G$500,1,FALSE),"")</f>
        <v/>
      </c>
      <c r="IP56" s="227" t="str">
        <f>_xlfn.IFNA(VLOOKUP(報告書!$B56&amp;"-"&amp;報告書!IP$12,自主項目!$G$13:$G$500,1,FALSE),"")</f>
        <v/>
      </c>
      <c r="IQ56" s="227" t="str">
        <f>_xlfn.IFNA(VLOOKUP(報告書!$B56&amp;"-"&amp;報告書!IQ$12,自主項目!$G$13:$G$500,1,FALSE),"")</f>
        <v/>
      </c>
      <c r="IR56" s="227" t="str">
        <f>_xlfn.IFNA(VLOOKUP(報告書!$B56&amp;"-"&amp;報告書!IR$12,自主項目!$G$13:$G$500,1,FALSE),"")</f>
        <v/>
      </c>
      <c r="IS56" s="227" t="str">
        <f>_xlfn.IFNA(VLOOKUP(報告書!$B56&amp;"-"&amp;報告書!IS$12,自主項目!$G$13:$G$500,1,FALSE),"")</f>
        <v/>
      </c>
      <c r="IT56" s="755"/>
      <c r="IU56" s="755"/>
      <c r="IV56" s="376" t="s">
        <v>179</v>
      </c>
      <c r="IW56" s="377" t="s">
        <v>179</v>
      </c>
      <c r="IX56" s="378" t="s">
        <v>179</v>
      </c>
      <c r="IY56" s="379" t="s">
        <v>179</v>
      </c>
      <c r="IZ56" s="379" t="s">
        <v>179</v>
      </c>
      <c r="JA56" s="380" t="s">
        <v>179</v>
      </c>
      <c r="JB56" s="381" t="s">
        <v>179</v>
      </c>
      <c r="JC56" s="379" t="s">
        <v>179</v>
      </c>
      <c r="JD56" s="379" t="s">
        <v>179</v>
      </c>
      <c r="JE56" s="382" t="s">
        <v>179</v>
      </c>
      <c r="JF56" s="383" t="s">
        <v>179</v>
      </c>
      <c r="JG56" s="384" t="s">
        <v>179</v>
      </c>
      <c r="JH56" s="376">
        <v>653</v>
      </c>
      <c r="JI56" s="377">
        <v>653</v>
      </c>
      <c r="JJ56" s="378" t="s">
        <v>179</v>
      </c>
      <c r="JK56" s="379">
        <v>90.51</v>
      </c>
      <c r="JL56" s="379">
        <v>90.51</v>
      </c>
      <c r="JM56" s="380" t="s">
        <v>179</v>
      </c>
      <c r="JN56" s="381">
        <v>30.17</v>
      </c>
      <c r="JO56" s="379">
        <v>30.17</v>
      </c>
      <c r="JP56" s="379" t="s">
        <v>179</v>
      </c>
      <c r="JQ56" s="382">
        <v>2</v>
      </c>
      <c r="JR56" s="383">
        <v>2</v>
      </c>
      <c r="JS56" s="384" t="s">
        <v>179</v>
      </c>
      <c r="JU56" s="634" t="s">
        <v>1349</v>
      </c>
      <c r="JV56" s="636" t="s">
        <v>1350</v>
      </c>
      <c r="JW56" s="635">
        <v>2019</v>
      </c>
      <c r="JX56" s="635" t="s">
        <v>1058</v>
      </c>
      <c r="JY56" s="386">
        <v>44817</v>
      </c>
      <c r="JZ56" s="387">
        <v>44845</v>
      </c>
      <c r="KA56" s="422" t="s">
        <v>179</v>
      </c>
      <c r="KB56" s="637" t="s">
        <v>179</v>
      </c>
      <c r="KC56" s="638" t="s">
        <v>179</v>
      </c>
      <c r="KD56" s="639" t="s">
        <v>179</v>
      </c>
      <c r="KE56" s="640" t="s">
        <v>179</v>
      </c>
      <c r="KF56" s="641" t="s">
        <v>179</v>
      </c>
      <c r="KG56" s="642" t="s">
        <v>179</v>
      </c>
      <c r="KH56" s="639" t="s">
        <v>179</v>
      </c>
      <c r="KI56" s="643" t="s">
        <v>179</v>
      </c>
      <c r="KJ56" s="641" t="s">
        <v>179</v>
      </c>
      <c r="KK56" s="642" t="s">
        <v>179</v>
      </c>
      <c r="KL56" s="639" t="s">
        <v>179</v>
      </c>
      <c r="KM56" s="643" t="s">
        <v>179</v>
      </c>
      <c r="KN56" s="644" t="s">
        <v>179</v>
      </c>
      <c r="KO56" s="645" t="s">
        <v>1055</v>
      </c>
      <c r="KP56" s="646">
        <v>12.98</v>
      </c>
      <c r="KQ56" s="646">
        <v>90.51</v>
      </c>
      <c r="KR56" s="646">
        <v>40.383333333333333</v>
      </c>
      <c r="KS56" s="647" t="s">
        <v>1055</v>
      </c>
      <c r="KT56" s="646">
        <v>12.98</v>
      </c>
      <c r="KU56" s="646">
        <v>30.17</v>
      </c>
      <c r="KV56" s="648">
        <v>15.32</v>
      </c>
      <c r="KW56" s="639" t="s">
        <v>179</v>
      </c>
      <c r="KX56" s="643">
        <v>0</v>
      </c>
      <c r="KY56" s="644" t="s">
        <v>179</v>
      </c>
      <c r="KZ56" s="434" t="s">
        <v>1015</v>
      </c>
      <c r="LA56" s="434" t="s">
        <v>1015</v>
      </c>
      <c r="LB56" s="435" t="s">
        <v>179</v>
      </c>
      <c r="LC56" s="436" t="s">
        <v>179</v>
      </c>
      <c r="LD56" s="437" t="s">
        <v>179</v>
      </c>
      <c r="LE56" s="438" t="s">
        <v>179</v>
      </c>
      <c r="LF56" s="439" t="s">
        <v>179</v>
      </c>
      <c r="LG56" s="440" t="s">
        <v>179</v>
      </c>
      <c r="LH56" s="437" t="s">
        <v>179</v>
      </c>
      <c r="LI56" s="438" t="s">
        <v>179</v>
      </c>
      <c r="LJ56" s="649"/>
      <c r="LK56" s="650"/>
    </row>
    <row r="57" spans="2:323" ht="15" customHeight="1" x14ac:dyDescent="0.15">
      <c r="B57" s="1349" t="s">
        <v>1378</v>
      </c>
      <c r="C57" s="1350" t="s">
        <v>1379</v>
      </c>
      <c r="D57" s="1351">
        <v>2022</v>
      </c>
      <c r="E57" s="1352" t="s">
        <v>1018</v>
      </c>
      <c r="F57" s="1353">
        <v>1081064</v>
      </c>
      <c r="G57" s="1354" t="s">
        <v>1379</v>
      </c>
      <c r="H57" s="1355">
        <v>45132</v>
      </c>
      <c r="I57" s="1356" t="s">
        <v>1380</v>
      </c>
      <c r="J57" s="1357" t="s">
        <v>1379</v>
      </c>
      <c r="K57" s="1358" t="s">
        <v>1381</v>
      </c>
      <c r="L57" s="1350" t="s">
        <v>1379</v>
      </c>
      <c r="M57" s="1357" t="s">
        <v>1381</v>
      </c>
      <c r="N57" s="1358" t="s">
        <v>1380</v>
      </c>
      <c r="O57" s="1356" t="s">
        <v>93</v>
      </c>
      <c r="P57" s="1358" t="s">
        <v>94</v>
      </c>
      <c r="Q57" s="1359" t="s">
        <v>1018</v>
      </c>
      <c r="R57" s="1360"/>
      <c r="S57" s="1360"/>
      <c r="T57" s="1361"/>
      <c r="U57" s="1362"/>
      <c r="V57" s="1363">
        <v>3637.8774000000003</v>
      </c>
      <c r="W57" s="1364">
        <v>10</v>
      </c>
      <c r="X57" s="1364">
        <v>1</v>
      </c>
      <c r="Y57" s="1365"/>
      <c r="Z57" s="1351">
        <v>2022</v>
      </c>
      <c r="AA57" s="1352">
        <v>2024</v>
      </c>
      <c r="AB57" s="1366">
        <v>2022</v>
      </c>
      <c r="AC57" s="1367"/>
      <c r="AD57" s="1358"/>
      <c r="AE57" s="1368" t="s">
        <v>4568</v>
      </c>
      <c r="AF57" s="1357" t="s">
        <v>1382</v>
      </c>
      <c r="AG57" s="1357" t="s">
        <v>1383</v>
      </c>
      <c r="AH57" s="1358" t="s">
        <v>1384</v>
      </c>
      <c r="AI57" s="1368"/>
      <c r="AJ57" s="1358"/>
      <c r="AK57" s="1369">
        <v>2021</v>
      </c>
      <c r="AL57" s="1364">
        <v>6405</v>
      </c>
      <c r="AM57" s="1364">
        <v>6481</v>
      </c>
      <c r="AN57" s="1370">
        <v>31.4</v>
      </c>
      <c r="AO57" s="1371" t="s">
        <v>1071</v>
      </c>
      <c r="AP57" s="1372">
        <v>2024</v>
      </c>
      <c r="AQ57" s="1365">
        <v>6340</v>
      </c>
      <c r="AR57" s="1373">
        <v>1.01</v>
      </c>
      <c r="AS57" s="1365">
        <v>6416</v>
      </c>
      <c r="AT57" s="1373">
        <v>1</v>
      </c>
      <c r="AU57" s="1374">
        <v>31.08</v>
      </c>
      <c r="AV57" s="1371" t="s">
        <v>1071</v>
      </c>
      <c r="AW57" s="1375">
        <v>1.01</v>
      </c>
      <c r="AX57" s="1372">
        <v>2022</v>
      </c>
      <c r="AY57" s="1365">
        <v>6425</v>
      </c>
      <c r="AZ57" s="1373">
        <v>-0.32</v>
      </c>
      <c r="BA57" s="1365">
        <v>6595</v>
      </c>
      <c r="BB57" s="1373">
        <v>-1.76</v>
      </c>
      <c r="BC57" s="1374">
        <v>31.499730352502819</v>
      </c>
      <c r="BD57" s="1371" t="s">
        <v>1071</v>
      </c>
      <c r="BE57" s="1375">
        <v>-0.32</v>
      </c>
      <c r="BF57" s="1372">
        <v>2023</v>
      </c>
      <c r="BG57" s="1365"/>
      <c r="BH57" s="1373"/>
      <c r="BI57" s="1365"/>
      <c r="BJ57" s="1373"/>
      <c r="BK57" s="1374"/>
      <c r="BL57" s="1371"/>
      <c r="BM57" s="1375"/>
      <c r="BN57" s="1372">
        <v>2024</v>
      </c>
      <c r="BO57" s="1365"/>
      <c r="BP57" s="1373"/>
      <c r="BQ57" s="1365"/>
      <c r="BR57" s="1373"/>
      <c r="BS57" s="1374"/>
      <c r="BT57" s="1371"/>
      <c r="BU57" s="1375"/>
      <c r="BV57" s="1376" t="s">
        <v>1005</v>
      </c>
      <c r="BW57" s="1377" t="s">
        <v>1006</v>
      </c>
      <c r="BX57" s="1378" t="s">
        <v>1007</v>
      </c>
      <c r="BY57" s="1379" t="s">
        <v>4468</v>
      </c>
      <c r="BZ57" s="1380"/>
      <c r="CA57" s="1364"/>
      <c r="CB57" s="1364"/>
      <c r="CC57" s="1370"/>
      <c r="CD57" s="1371"/>
      <c r="CE57" s="1372"/>
      <c r="CF57" s="1365"/>
      <c r="CG57" s="1373"/>
      <c r="CH57" s="1365"/>
      <c r="CI57" s="1373"/>
      <c r="CJ57" s="1374"/>
      <c r="CK57" s="1371"/>
      <c r="CL57" s="1375"/>
      <c r="CM57" s="1372"/>
      <c r="CN57" s="1365"/>
      <c r="CO57" s="1373"/>
      <c r="CP57" s="1365"/>
      <c r="CQ57" s="1373"/>
      <c r="CR57" s="1374"/>
      <c r="CS57" s="1371"/>
      <c r="CT57" s="1375"/>
      <c r="CU57" s="1372"/>
      <c r="CV57" s="1365"/>
      <c r="CW57" s="1373"/>
      <c r="CX57" s="1365"/>
      <c r="CY57" s="1373"/>
      <c r="CZ57" s="1374"/>
      <c r="DA57" s="1371"/>
      <c r="DB57" s="1375"/>
      <c r="DC57" s="1372"/>
      <c r="DD57" s="1365"/>
      <c r="DE57" s="1373"/>
      <c r="DF57" s="1365"/>
      <c r="DG57" s="1373"/>
      <c r="DH57" s="1374"/>
      <c r="DI57" s="1371"/>
      <c r="DJ57" s="1375"/>
      <c r="DK57" s="1376"/>
      <c r="DL57" s="1377"/>
      <c r="DM57" s="1378"/>
      <c r="DN57" s="1379"/>
      <c r="DO57" s="1356"/>
      <c r="DP57" s="1381"/>
      <c r="DQ57" s="1358"/>
      <c r="DR57" s="1356"/>
      <c r="DS57" s="1381"/>
      <c r="DT57" s="1358"/>
      <c r="DU57" s="1356"/>
      <c r="DV57" s="1381"/>
      <c r="DW57" s="1358"/>
      <c r="DX57" s="1356"/>
      <c r="DY57" s="1381"/>
      <c r="DZ57" s="1358"/>
      <c r="EA57" s="1356"/>
      <c r="EB57" s="1381"/>
      <c r="EC57" s="1358"/>
      <c r="ED57" s="1382"/>
      <c r="EE57" s="1383"/>
      <c r="EF57" s="1384"/>
      <c r="EG57" s="1357"/>
      <c r="EH57" s="1364"/>
      <c r="EI57" s="1352"/>
      <c r="EJ57" s="1356"/>
      <c r="EK57" s="1384"/>
      <c r="EL57" s="1357"/>
      <c r="EM57" s="1364"/>
      <c r="EN57" s="1352"/>
      <c r="EO57" s="1356"/>
      <c r="EP57" s="1384"/>
      <c r="EQ57" s="1357"/>
      <c r="ER57" s="1364"/>
      <c r="ES57" s="1352"/>
      <c r="ET57" s="1356"/>
      <c r="EU57" s="1384"/>
      <c r="EV57" s="1357"/>
      <c r="EW57" s="1364"/>
      <c r="EX57" s="1352"/>
      <c r="EY57" s="1356"/>
      <c r="EZ57" s="1384"/>
      <c r="FA57" s="1357"/>
      <c r="FB57" s="1364"/>
      <c r="FC57" s="1352"/>
      <c r="FD57" s="1385">
        <v>0</v>
      </c>
      <c r="FE57" s="1386">
        <v>0</v>
      </c>
      <c r="FF57" s="1387">
        <v>0</v>
      </c>
      <c r="FG57" s="1386">
        <v>0</v>
      </c>
      <c r="FH57" s="1387">
        <v>0</v>
      </c>
      <c r="FI57" s="1386">
        <v>0</v>
      </c>
      <c r="FJ57" s="1387">
        <v>0</v>
      </c>
      <c r="FK57" s="1386">
        <v>0</v>
      </c>
      <c r="FL57" s="1388" t="s">
        <v>1008</v>
      </c>
      <c r="FM57" s="1389" t="s">
        <v>1012</v>
      </c>
      <c r="FN57" s="1352"/>
      <c r="FO57" s="1390" t="s">
        <v>1010</v>
      </c>
      <c r="FP57" s="1391" t="s">
        <v>1012</v>
      </c>
      <c r="FQ57" s="1352"/>
      <c r="FR57" s="1390" t="s">
        <v>1010</v>
      </c>
      <c r="FS57" s="1391" t="s">
        <v>1012</v>
      </c>
      <c r="FT57" s="1352"/>
      <c r="FU57" s="1390" t="s">
        <v>1010</v>
      </c>
      <c r="FV57" s="1391" t="s">
        <v>1012</v>
      </c>
      <c r="FW57" s="1352"/>
      <c r="FX57" s="1390" t="s">
        <v>1025</v>
      </c>
      <c r="FY57" s="1391" t="s">
        <v>1011</v>
      </c>
      <c r="FZ57" s="1352"/>
      <c r="GA57" s="1390" t="s">
        <v>1010</v>
      </c>
      <c r="GB57" s="1391" t="s">
        <v>1012</v>
      </c>
      <c r="GC57" s="1352"/>
      <c r="GD57" s="1390" t="s">
        <v>1010</v>
      </c>
      <c r="GE57" s="1391" t="s">
        <v>1012</v>
      </c>
      <c r="GF57" s="1352"/>
      <c r="GG57" s="1390" t="s">
        <v>1010</v>
      </c>
      <c r="GH57" s="1391" t="s">
        <v>1012</v>
      </c>
      <c r="GI57" s="1352"/>
      <c r="GJ57" s="1390" t="s">
        <v>1010</v>
      </c>
      <c r="GK57" s="1391" t="s">
        <v>1012</v>
      </c>
      <c r="GL57" s="1352"/>
      <c r="GM57" s="1390" t="s">
        <v>1013</v>
      </c>
      <c r="GN57" s="1391" t="s">
        <v>1013</v>
      </c>
      <c r="GO57" s="1352"/>
      <c r="GP57" s="1390" t="s">
        <v>1013</v>
      </c>
      <c r="GQ57" s="1391" t="s">
        <v>1013</v>
      </c>
      <c r="GR57" s="1352"/>
      <c r="GS57" s="1390" t="s">
        <v>1013</v>
      </c>
      <c r="GT57" s="1391" t="s">
        <v>1013</v>
      </c>
      <c r="GU57" s="1352"/>
      <c r="GV57" s="1390" t="s">
        <v>1010</v>
      </c>
      <c r="GW57" s="1391" t="s">
        <v>1012</v>
      </c>
      <c r="GX57" s="1352"/>
      <c r="GY57" s="1388"/>
      <c r="GZ57" s="1389"/>
      <c r="HA57" s="1352"/>
      <c r="HB57" s="1390"/>
      <c r="HC57" s="1391"/>
      <c r="HD57" s="1352"/>
      <c r="HE57" s="1390"/>
      <c r="HF57" s="1391"/>
      <c r="HG57" s="1352"/>
      <c r="HH57" s="1390"/>
      <c r="HI57" s="1391"/>
      <c r="HJ57" s="1352"/>
      <c r="HK57" s="1390"/>
      <c r="HL57" s="1391"/>
      <c r="HM57" s="1352"/>
      <c r="HN57" s="1392"/>
      <c r="HO57" s="1393"/>
      <c r="HP57" s="1394"/>
      <c r="HQ57" s="1395"/>
      <c r="HR57" s="1357"/>
      <c r="HS57" s="1357"/>
      <c r="HT57" s="1357"/>
      <c r="HU57" s="1396"/>
      <c r="HV57" s="1397"/>
      <c r="HW57" s="1398" t="s">
        <v>4568</v>
      </c>
      <c r="HX57" s="1398"/>
      <c r="HY57" s="1398"/>
      <c r="HZ57" s="1398" t="s">
        <v>4568</v>
      </c>
      <c r="IA57" s="1398" t="s">
        <v>4568</v>
      </c>
      <c r="IB57" s="1398" t="s">
        <v>4568</v>
      </c>
      <c r="IC57" s="1398"/>
      <c r="ID57" s="1399"/>
      <c r="IE57" s="1400" t="s">
        <v>1385</v>
      </c>
      <c r="IF57" s="227" t="str">
        <f>_xlfn.IFNA(VLOOKUP(報告書!$B57&amp;"-"&amp;報告書!IF$12,自主項目!$G$13:$G$500,1,FALSE),"")</f>
        <v/>
      </c>
      <c r="IG57" s="227" t="str">
        <f>_xlfn.IFNA(VLOOKUP(報告書!$B57&amp;"-"&amp;報告書!IG$12,自主項目!$G$13:$G$500,1,FALSE),"")</f>
        <v/>
      </c>
      <c r="IH57" s="227" t="str">
        <f>_xlfn.IFNA(VLOOKUP(報告書!$B57&amp;"-"&amp;報告書!IH$12,自主項目!$G$13:$G$500,1,FALSE),"")</f>
        <v/>
      </c>
      <c r="II57" s="227" t="str">
        <f>_xlfn.IFNA(VLOOKUP(報告書!$B57&amp;"-"&amp;報告書!II$12,自主項目!$G$13:$G$500,1,FALSE),"")</f>
        <v/>
      </c>
      <c r="IJ57" s="227" t="str">
        <f>_xlfn.IFNA(VLOOKUP(報告書!$B57&amp;"-"&amp;報告書!IJ$12,自主項目!$G$13:$G$500,1,FALSE),"")</f>
        <v/>
      </c>
      <c r="IK57" s="227" t="str">
        <f>_xlfn.IFNA(VLOOKUP(報告書!$B57&amp;"-"&amp;報告書!IK$12,自主項目!$G$13:$G$500,1,FALSE),"")</f>
        <v/>
      </c>
      <c r="IL57" s="227" t="str">
        <f>_xlfn.IFNA(VLOOKUP(報告書!$B57&amp;"-"&amp;報告書!IL$12,自主項目!$G$13:$G$500,1,FALSE),"")</f>
        <v/>
      </c>
      <c r="IM57" s="227" t="str">
        <f>_xlfn.IFNA(VLOOKUP(報告書!$B57&amp;"-"&amp;報告書!IM$12,自主項目!$G$13:$G$500,1,FALSE),"")</f>
        <v/>
      </c>
      <c r="IN57" s="227" t="str">
        <f>_xlfn.IFNA(VLOOKUP(報告書!$B57&amp;"-"&amp;報告書!IN$12,自主項目!$G$13:$G$500,1,FALSE),"")</f>
        <v/>
      </c>
      <c r="IO57" s="227" t="str">
        <f>_xlfn.IFNA(VLOOKUP(報告書!$B57&amp;"-"&amp;報告書!IO$12,自主項目!$G$13:$G$500,1,FALSE),"")</f>
        <v/>
      </c>
      <c r="IP57" s="227" t="str">
        <f>_xlfn.IFNA(VLOOKUP(報告書!$B57&amp;"-"&amp;報告書!IP$12,自主項目!$G$13:$G$500,1,FALSE),"")</f>
        <v/>
      </c>
      <c r="IQ57" s="227" t="str">
        <f>_xlfn.IFNA(VLOOKUP(報告書!$B57&amp;"-"&amp;報告書!IQ$12,自主項目!$G$13:$G$500,1,FALSE),"")</f>
        <v/>
      </c>
      <c r="IR57" s="227" t="str">
        <f>_xlfn.IFNA(VLOOKUP(報告書!$B57&amp;"-"&amp;報告書!IR$12,自主項目!$G$13:$G$500,1,FALSE),"")</f>
        <v/>
      </c>
      <c r="IS57" s="227" t="str">
        <f>_xlfn.IFNA(VLOOKUP(報告書!$B57&amp;"-"&amp;報告書!IS$12,自主項目!$G$13:$G$500,1,FALSE),"")</f>
        <v/>
      </c>
      <c r="IT57" s="755"/>
      <c r="IU57" s="755"/>
      <c r="IV57" s="376">
        <v>2459</v>
      </c>
      <c r="IW57" s="377">
        <v>2442</v>
      </c>
      <c r="IX57" s="378">
        <v>0.1</v>
      </c>
      <c r="IY57" s="379">
        <v>51.04</v>
      </c>
      <c r="IZ57" s="379">
        <v>50.4</v>
      </c>
      <c r="JA57" s="380">
        <v>50</v>
      </c>
      <c r="JB57" s="381">
        <v>17.013333333333332</v>
      </c>
      <c r="JC57" s="379">
        <v>16.8</v>
      </c>
      <c r="JD57" s="379">
        <v>16.666666666666668</v>
      </c>
      <c r="JE57" s="382">
        <v>2</v>
      </c>
      <c r="JF57" s="383">
        <v>10</v>
      </c>
      <c r="JG57" s="384">
        <v>5</v>
      </c>
      <c r="JH57" s="376" t="s">
        <v>179</v>
      </c>
      <c r="JI57" s="377" t="s">
        <v>179</v>
      </c>
      <c r="JJ57" s="378" t="s">
        <v>179</v>
      </c>
      <c r="JK57" s="379" t="s">
        <v>179</v>
      </c>
      <c r="JL57" s="379" t="s">
        <v>179</v>
      </c>
      <c r="JM57" s="380" t="s">
        <v>179</v>
      </c>
      <c r="JN57" s="381" t="s">
        <v>179</v>
      </c>
      <c r="JO57" s="379" t="s">
        <v>179</v>
      </c>
      <c r="JP57" s="379" t="s">
        <v>179</v>
      </c>
      <c r="JQ57" s="382" t="s">
        <v>179</v>
      </c>
      <c r="JR57" s="383" t="s">
        <v>179</v>
      </c>
      <c r="JS57" s="384" t="s">
        <v>179</v>
      </c>
      <c r="JU57" s="634" t="s">
        <v>1351</v>
      </c>
      <c r="JV57" s="636" t="s">
        <v>1352</v>
      </c>
      <c r="JW57" s="635">
        <v>2019</v>
      </c>
      <c r="JX57" s="635" t="s">
        <v>1018</v>
      </c>
      <c r="JY57" s="386">
        <v>44812</v>
      </c>
      <c r="JZ57" s="387" t="s">
        <v>179</v>
      </c>
      <c r="KA57" s="422" t="s">
        <v>179</v>
      </c>
      <c r="KB57" s="637" t="s">
        <v>179</v>
      </c>
      <c r="KC57" s="638">
        <v>24.575597397315978</v>
      </c>
      <c r="KD57" s="639" t="s">
        <v>1055</v>
      </c>
      <c r="KE57" s="640">
        <v>3</v>
      </c>
      <c r="KF57" s="641">
        <v>51.04</v>
      </c>
      <c r="KG57" s="642">
        <v>21.363333333333333</v>
      </c>
      <c r="KH57" s="639" t="s">
        <v>1055</v>
      </c>
      <c r="KI57" s="643">
        <v>2.98</v>
      </c>
      <c r="KJ57" s="641">
        <v>16.8</v>
      </c>
      <c r="KK57" s="642">
        <v>22.41333333333333</v>
      </c>
      <c r="KL57" s="639" t="s">
        <v>1029</v>
      </c>
      <c r="KM57" s="643">
        <v>5</v>
      </c>
      <c r="KN57" s="644">
        <v>50</v>
      </c>
      <c r="KO57" s="645" t="s">
        <v>179</v>
      </c>
      <c r="KP57" s="646" t="s">
        <v>179</v>
      </c>
      <c r="KQ57" s="646" t="s">
        <v>179</v>
      </c>
      <c r="KR57" s="646" t="s">
        <v>179</v>
      </c>
      <c r="KS57" s="647" t="s">
        <v>179</v>
      </c>
      <c r="KT57" s="646" t="s">
        <v>179</v>
      </c>
      <c r="KU57" s="646" t="s">
        <v>179</v>
      </c>
      <c r="KV57" s="648" t="s">
        <v>179</v>
      </c>
      <c r="KW57" s="639" t="s">
        <v>179</v>
      </c>
      <c r="KX57" s="643" t="s">
        <v>179</v>
      </c>
      <c r="KY57" s="644" t="s">
        <v>179</v>
      </c>
      <c r="KZ57" s="434" t="s">
        <v>1015</v>
      </c>
      <c r="LA57" s="434" t="s">
        <v>1015</v>
      </c>
      <c r="LB57" s="435" t="s">
        <v>1028</v>
      </c>
      <c r="LC57" s="436">
        <v>21</v>
      </c>
      <c r="LD57" s="437">
        <v>3</v>
      </c>
      <c r="LE57" s="438">
        <v>24</v>
      </c>
      <c r="LF57" s="439" t="s">
        <v>1015</v>
      </c>
      <c r="LG57" s="440">
        <v>18</v>
      </c>
      <c r="LH57" s="437">
        <v>3</v>
      </c>
      <c r="LI57" s="438">
        <v>24</v>
      </c>
      <c r="LJ57" s="649"/>
      <c r="LK57" s="650"/>
    </row>
    <row r="58" spans="2:323" ht="15" customHeight="1" x14ac:dyDescent="0.15">
      <c r="B58" s="1349" t="s">
        <v>1386</v>
      </c>
      <c r="C58" s="1350" t="s">
        <v>1387</v>
      </c>
      <c r="D58" s="1351">
        <v>2022</v>
      </c>
      <c r="E58" s="1352" t="s">
        <v>1018</v>
      </c>
      <c r="F58" s="1353">
        <v>1009065</v>
      </c>
      <c r="G58" s="1354" t="s">
        <v>1387</v>
      </c>
      <c r="H58" s="1355">
        <v>45135</v>
      </c>
      <c r="I58" s="1356" t="s">
        <v>1388</v>
      </c>
      <c r="J58" s="1357" t="s">
        <v>1387</v>
      </c>
      <c r="K58" s="1358" t="s">
        <v>1389</v>
      </c>
      <c r="L58" s="1350" t="s">
        <v>1387</v>
      </c>
      <c r="M58" s="1357" t="s">
        <v>1389</v>
      </c>
      <c r="N58" s="1358" t="s">
        <v>1388</v>
      </c>
      <c r="O58" s="1356" t="s">
        <v>12</v>
      </c>
      <c r="P58" s="1358" t="s">
        <v>13</v>
      </c>
      <c r="Q58" s="1359" t="s">
        <v>1018</v>
      </c>
      <c r="R58" s="1360"/>
      <c r="S58" s="1360"/>
      <c r="T58" s="1361"/>
      <c r="U58" s="1362"/>
      <c r="V58" s="1363">
        <v>6108.253200000001</v>
      </c>
      <c r="W58" s="1364">
        <v>4</v>
      </c>
      <c r="X58" s="1364">
        <v>2</v>
      </c>
      <c r="Y58" s="1365"/>
      <c r="Z58" s="1351">
        <v>2022</v>
      </c>
      <c r="AA58" s="1352">
        <v>2024</v>
      </c>
      <c r="AB58" s="1366">
        <v>2022</v>
      </c>
      <c r="AC58" s="1367"/>
      <c r="AD58" s="1358"/>
      <c r="AE58" s="1368" t="s">
        <v>4568</v>
      </c>
      <c r="AF58" s="1357" t="s">
        <v>1390</v>
      </c>
      <c r="AG58" s="1357" t="s">
        <v>1391</v>
      </c>
      <c r="AH58" s="1358" t="s">
        <v>1392</v>
      </c>
      <c r="AI58" s="1368"/>
      <c r="AJ58" s="1358"/>
      <c r="AK58" s="1369">
        <v>2021</v>
      </c>
      <c r="AL58" s="1364">
        <v>12533</v>
      </c>
      <c r="AM58" s="1364">
        <v>12453</v>
      </c>
      <c r="AN58" s="1370"/>
      <c r="AO58" s="1371"/>
      <c r="AP58" s="1372">
        <v>2024</v>
      </c>
      <c r="AQ58" s="1365">
        <v>12157</v>
      </c>
      <c r="AR58" s="1373">
        <v>3</v>
      </c>
      <c r="AS58" s="1365">
        <v>12079</v>
      </c>
      <c r="AT58" s="1373">
        <v>3</v>
      </c>
      <c r="AU58" s="1374"/>
      <c r="AV58" s="1371"/>
      <c r="AW58" s="1375"/>
      <c r="AX58" s="1372">
        <v>2022</v>
      </c>
      <c r="AY58" s="1365">
        <v>11377</v>
      </c>
      <c r="AZ58" s="1373">
        <v>9.2200000000000006</v>
      </c>
      <c r="BA58" s="1365">
        <v>11357</v>
      </c>
      <c r="BB58" s="1373">
        <v>8.8000000000000007</v>
      </c>
      <c r="BC58" s="1374"/>
      <c r="BD58" s="1371"/>
      <c r="BE58" s="1375"/>
      <c r="BF58" s="1372">
        <v>2023</v>
      </c>
      <c r="BG58" s="1365"/>
      <c r="BH58" s="1373"/>
      <c r="BI58" s="1365"/>
      <c r="BJ58" s="1373"/>
      <c r="BK58" s="1374"/>
      <c r="BL58" s="1371"/>
      <c r="BM58" s="1375"/>
      <c r="BN58" s="1372">
        <v>2024</v>
      </c>
      <c r="BO58" s="1365"/>
      <c r="BP58" s="1373"/>
      <c r="BQ58" s="1365"/>
      <c r="BR58" s="1373"/>
      <c r="BS58" s="1374"/>
      <c r="BT58" s="1371"/>
      <c r="BU58" s="1375"/>
      <c r="BV58" s="1376" t="s">
        <v>1023</v>
      </c>
      <c r="BW58" s="1377" t="s">
        <v>1072</v>
      </c>
      <c r="BX58" s="1378" t="s">
        <v>1007</v>
      </c>
      <c r="BY58" s="1379" t="s">
        <v>4469</v>
      </c>
      <c r="BZ58" s="1380"/>
      <c r="CA58" s="1364"/>
      <c r="CB58" s="1364"/>
      <c r="CC58" s="1370"/>
      <c r="CD58" s="1371"/>
      <c r="CE58" s="1372"/>
      <c r="CF58" s="1365"/>
      <c r="CG58" s="1373"/>
      <c r="CH58" s="1365"/>
      <c r="CI58" s="1373"/>
      <c r="CJ58" s="1374"/>
      <c r="CK58" s="1371"/>
      <c r="CL58" s="1375"/>
      <c r="CM58" s="1372"/>
      <c r="CN58" s="1365"/>
      <c r="CO58" s="1373"/>
      <c r="CP58" s="1365"/>
      <c r="CQ58" s="1373"/>
      <c r="CR58" s="1374"/>
      <c r="CS58" s="1371"/>
      <c r="CT58" s="1375"/>
      <c r="CU58" s="1372"/>
      <c r="CV58" s="1365"/>
      <c r="CW58" s="1373"/>
      <c r="CX58" s="1365"/>
      <c r="CY58" s="1373"/>
      <c r="CZ58" s="1374"/>
      <c r="DA58" s="1371"/>
      <c r="DB58" s="1375"/>
      <c r="DC58" s="1372"/>
      <c r="DD58" s="1365"/>
      <c r="DE58" s="1373"/>
      <c r="DF58" s="1365"/>
      <c r="DG58" s="1373"/>
      <c r="DH58" s="1374"/>
      <c r="DI58" s="1371"/>
      <c r="DJ58" s="1375"/>
      <c r="DK58" s="1376"/>
      <c r="DL58" s="1377"/>
      <c r="DM58" s="1378"/>
      <c r="DN58" s="1379"/>
      <c r="DO58" s="1356"/>
      <c r="DP58" s="1381"/>
      <c r="DQ58" s="1358"/>
      <c r="DR58" s="1356"/>
      <c r="DS58" s="1381"/>
      <c r="DT58" s="1358"/>
      <c r="DU58" s="1356"/>
      <c r="DV58" s="1381"/>
      <c r="DW58" s="1358"/>
      <c r="DX58" s="1356"/>
      <c r="DY58" s="1381"/>
      <c r="DZ58" s="1358"/>
      <c r="EA58" s="1356"/>
      <c r="EB58" s="1381"/>
      <c r="EC58" s="1358"/>
      <c r="ED58" s="1382"/>
      <c r="EE58" s="1383" t="s">
        <v>1160</v>
      </c>
      <c r="EF58" s="1384">
        <v>2022</v>
      </c>
      <c r="EG58" s="1357" t="s">
        <v>4470</v>
      </c>
      <c r="EH58" s="1364" t="s">
        <v>4471</v>
      </c>
      <c r="EI58" s="1352" t="s">
        <v>1162</v>
      </c>
      <c r="EJ58" s="1356"/>
      <c r="EK58" s="1384"/>
      <c r="EL58" s="1357"/>
      <c r="EM58" s="1364"/>
      <c r="EN58" s="1352"/>
      <c r="EO58" s="1356"/>
      <c r="EP58" s="1384"/>
      <c r="EQ58" s="1357"/>
      <c r="ER58" s="1364"/>
      <c r="ES58" s="1352"/>
      <c r="ET58" s="1356"/>
      <c r="EU58" s="1384"/>
      <c r="EV58" s="1357"/>
      <c r="EW58" s="1364"/>
      <c r="EX58" s="1352"/>
      <c r="EY58" s="1356"/>
      <c r="EZ58" s="1384"/>
      <c r="FA58" s="1357"/>
      <c r="FB58" s="1364"/>
      <c r="FC58" s="1352"/>
      <c r="FD58" s="1385">
        <v>0</v>
      </c>
      <c r="FE58" s="1386">
        <v>0</v>
      </c>
      <c r="FF58" s="1387">
        <v>0</v>
      </c>
      <c r="FG58" s="1386">
        <v>0</v>
      </c>
      <c r="FH58" s="1387">
        <v>0</v>
      </c>
      <c r="FI58" s="1386">
        <v>0</v>
      </c>
      <c r="FJ58" s="1387">
        <v>0</v>
      </c>
      <c r="FK58" s="1386">
        <v>0</v>
      </c>
      <c r="FL58" s="1388" t="s">
        <v>1008</v>
      </c>
      <c r="FM58" s="1389" t="s">
        <v>1012</v>
      </c>
      <c r="FN58" s="1352"/>
      <c r="FO58" s="1390" t="s">
        <v>1010</v>
      </c>
      <c r="FP58" s="1391" t="s">
        <v>1012</v>
      </c>
      <c r="FQ58" s="1352"/>
      <c r="FR58" s="1390" t="s">
        <v>1010</v>
      </c>
      <c r="FS58" s="1391" t="s">
        <v>1012</v>
      </c>
      <c r="FT58" s="1352"/>
      <c r="FU58" s="1390" t="s">
        <v>1010</v>
      </c>
      <c r="FV58" s="1391" t="s">
        <v>1012</v>
      </c>
      <c r="FW58" s="1352"/>
      <c r="FX58" s="1390" t="s">
        <v>1010</v>
      </c>
      <c r="FY58" s="1391" t="s">
        <v>1012</v>
      </c>
      <c r="FZ58" s="1352"/>
      <c r="GA58" s="1390" t="s">
        <v>1010</v>
      </c>
      <c r="GB58" s="1391" t="s">
        <v>1012</v>
      </c>
      <c r="GC58" s="1352"/>
      <c r="GD58" s="1390" t="s">
        <v>1013</v>
      </c>
      <c r="GE58" s="1391" t="s">
        <v>1013</v>
      </c>
      <c r="GF58" s="1352"/>
      <c r="GG58" s="1390" t="s">
        <v>1013</v>
      </c>
      <c r="GH58" s="1391" t="s">
        <v>1013</v>
      </c>
      <c r="GI58" s="1352"/>
      <c r="GJ58" s="1390" t="s">
        <v>1010</v>
      </c>
      <c r="GK58" s="1391" t="s">
        <v>1012</v>
      </c>
      <c r="GL58" s="1352"/>
      <c r="GM58" s="1390" t="s">
        <v>1010</v>
      </c>
      <c r="GN58" s="1391" t="s">
        <v>1012</v>
      </c>
      <c r="GO58" s="1352"/>
      <c r="GP58" s="1390" t="s">
        <v>1010</v>
      </c>
      <c r="GQ58" s="1391" t="s">
        <v>1012</v>
      </c>
      <c r="GR58" s="1352"/>
      <c r="GS58" s="1390" t="s">
        <v>1010</v>
      </c>
      <c r="GT58" s="1391" t="s">
        <v>1012</v>
      </c>
      <c r="GU58" s="1352"/>
      <c r="GV58" s="1390" t="s">
        <v>1010</v>
      </c>
      <c r="GW58" s="1391" t="s">
        <v>1012</v>
      </c>
      <c r="GX58" s="1352"/>
      <c r="GY58" s="1388"/>
      <c r="GZ58" s="1389"/>
      <c r="HA58" s="1352"/>
      <c r="HB58" s="1390"/>
      <c r="HC58" s="1391"/>
      <c r="HD58" s="1352"/>
      <c r="HE58" s="1390"/>
      <c r="HF58" s="1391"/>
      <c r="HG58" s="1352"/>
      <c r="HH58" s="1390"/>
      <c r="HI58" s="1391"/>
      <c r="HJ58" s="1352"/>
      <c r="HK58" s="1390"/>
      <c r="HL58" s="1391"/>
      <c r="HM58" s="1352"/>
      <c r="HN58" s="1392">
        <v>11377</v>
      </c>
      <c r="HO58" s="1393">
        <v>25.29495</v>
      </c>
      <c r="HP58" s="1394">
        <v>0.22233409510415753</v>
      </c>
      <c r="HQ58" s="1395">
        <v>2022</v>
      </c>
      <c r="HR58" s="1357" t="s">
        <v>333</v>
      </c>
      <c r="HS58" s="1357" t="s">
        <v>340</v>
      </c>
      <c r="HT58" s="1357" t="s">
        <v>4069</v>
      </c>
      <c r="HU58" s="1396">
        <v>11.796084</v>
      </c>
      <c r="HV58" s="1397"/>
      <c r="HW58" s="1398"/>
      <c r="HX58" s="1398"/>
      <c r="HY58" s="1398"/>
      <c r="HZ58" s="1398"/>
      <c r="IA58" s="1398"/>
      <c r="IB58" s="1398"/>
      <c r="IC58" s="1398"/>
      <c r="ID58" s="1399" t="s">
        <v>4472</v>
      </c>
      <c r="IE58" s="1400" t="s">
        <v>1394</v>
      </c>
      <c r="IF58" s="227" t="str">
        <f>_xlfn.IFNA(VLOOKUP(報告書!$B58&amp;"-"&amp;報告書!IF$12,自主項目!$G$13:$G$500,1,FALSE),"")</f>
        <v>065-1</v>
      </c>
      <c r="IG58" s="227" t="str">
        <f>_xlfn.IFNA(VLOOKUP(報告書!$B58&amp;"-"&amp;報告書!IG$12,自主項目!$G$13:$G$500,1,FALSE),"")</f>
        <v>065-2</v>
      </c>
      <c r="IH58" s="227" t="str">
        <f>_xlfn.IFNA(VLOOKUP(報告書!$B58&amp;"-"&amp;報告書!IH$12,自主項目!$G$13:$G$500,1,FALSE),"")</f>
        <v>065-3</v>
      </c>
      <c r="II58" s="227" t="str">
        <f>_xlfn.IFNA(VLOOKUP(報告書!$B58&amp;"-"&amp;報告書!II$12,自主項目!$G$13:$G$500,1,FALSE),"")</f>
        <v/>
      </c>
      <c r="IJ58" s="227" t="str">
        <f>_xlfn.IFNA(VLOOKUP(報告書!$B58&amp;"-"&amp;報告書!IJ$12,自主項目!$G$13:$G$500,1,FALSE),"")</f>
        <v/>
      </c>
      <c r="IK58" s="227" t="str">
        <f>_xlfn.IFNA(VLOOKUP(報告書!$B58&amp;"-"&amp;報告書!IK$12,自主項目!$G$13:$G$500,1,FALSE),"")</f>
        <v/>
      </c>
      <c r="IL58" s="227" t="str">
        <f>_xlfn.IFNA(VLOOKUP(報告書!$B58&amp;"-"&amp;報告書!IL$12,自主項目!$G$13:$G$500,1,FALSE),"")</f>
        <v/>
      </c>
      <c r="IM58" s="227" t="str">
        <f>_xlfn.IFNA(VLOOKUP(報告書!$B58&amp;"-"&amp;報告書!IM$12,自主項目!$G$13:$G$500,1,FALSE),"")</f>
        <v/>
      </c>
      <c r="IN58" s="227" t="str">
        <f>_xlfn.IFNA(VLOOKUP(報告書!$B58&amp;"-"&amp;報告書!IN$12,自主項目!$G$13:$G$500,1,FALSE),"")</f>
        <v/>
      </c>
      <c r="IO58" s="227" t="str">
        <f>_xlfn.IFNA(VLOOKUP(報告書!$B58&amp;"-"&amp;報告書!IO$12,自主項目!$G$13:$G$500,1,FALSE),"")</f>
        <v/>
      </c>
      <c r="IP58" s="227" t="str">
        <f>_xlfn.IFNA(VLOOKUP(報告書!$B58&amp;"-"&amp;報告書!IP$12,自主項目!$G$13:$G$500,1,FALSE),"")</f>
        <v/>
      </c>
      <c r="IQ58" s="227" t="str">
        <f>_xlfn.IFNA(VLOOKUP(報告書!$B58&amp;"-"&amp;報告書!IQ$12,自主項目!$G$13:$G$500,1,FALSE),"")</f>
        <v/>
      </c>
      <c r="IR58" s="227" t="str">
        <f>_xlfn.IFNA(VLOOKUP(報告書!$B58&amp;"-"&amp;報告書!IR$12,自主項目!$G$13:$G$500,1,FALSE),"")</f>
        <v/>
      </c>
      <c r="IS58" s="227" t="str">
        <f>_xlfn.IFNA(VLOOKUP(報告書!$B58&amp;"-"&amp;報告書!IS$12,自主項目!$G$13:$G$500,1,FALSE),"")</f>
        <v/>
      </c>
      <c r="IT58" s="755"/>
      <c r="IU58" s="755"/>
      <c r="IV58" s="376">
        <v>6592</v>
      </c>
      <c r="IW58" s="377">
        <v>6564</v>
      </c>
      <c r="IX58" s="378" t="s">
        <v>179</v>
      </c>
      <c r="IY58" s="379">
        <v>5.08</v>
      </c>
      <c r="IZ58" s="379">
        <v>4.03</v>
      </c>
      <c r="JA58" s="380" t="s">
        <v>179</v>
      </c>
      <c r="JB58" s="381">
        <v>1.6933333333333334</v>
      </c>
      <c r="JC58" s="379">
        <v>1.3433333333333335</v>
      </c>
      <c r="JD58" s="379" t="s">
        <v>179</v>
      </c>
      <c r="JE58" s="382">
        <v>70</v>
      </c>
      <c r="JF58" s="383">
        <v>72</v>
      </c>
      <c r="JG58" s="384" t="s">
        <v>179</v>
      </c>
      <c r="JH58" s="376" t="s">
        <v>179</v>
      </c>
      <c r="JI58" s="377" t="s">
        <v>179</v>
      </c>
      <c r="JJ58" s="378" t="s">
        <v>179</v>
      </c>
      <c r="JK58" s="379" t="s">
        <v>179</v>
      </c>
      <c r="JL58" s="379" t="s">
        <v>179</v>
      </c>
      <c r="JM58" s="380" t="s">
        <v>179</v>
      </c>
      <c r="JN58" s="381" t="s">
        <v>179</v>
      </c>
      <c r="JO58" s="379" t="s">
        <v>179</v>
      </c>
      <c r="JP58" s="379" t="s">
        <v>179</v>
      </c>
      <c r="JQ58" s="382" t="s">
        <v>179</v>
      </c>
      <c r="JR58" s="383" t="s">
        <v>179</v>
      </c>
      <c r="JS58" s="384" t="s">
        <v>179</v>
      </c>
      <c r="JU58" s="634" t="s">
        <v>1354</v>
      </c>
      <c r="JV58" s="636" t="s">
        <v>1355</v>
      </c>
      <c r="JW58" s="635">
        <v>2019</v>
      </c>
      <c r="JX58" s="635" t="s">
        <v>1018</v>
      </c>
      <c r="JY58" s="386" t="s">
        <v>179</v>
      </c>
      <c r="JZ58" s="387" t="s">
        <v>179</v>
      </c>
      <c r="KA58" s="422" t="s">
        <v>179</v>
      </c>
      <c r="KB58" s="637" t="s">
        <v>179</v>
      </c>
      <c r="KC58" s="638" t="s">
        <v>179</v>
      </c>
      <c r="KD58" s="639" t="s">
        <v>1029</v>
      </c>
      <c r="KE58" s="640">
        <v>7.0000000000000007E-2</v>
      </c>
      <c r="KF58" s="641">
        <v>5.08</v>
      </c>
      <c r="KG58" s="642">
        <v>3.6233333333333335</v>
      </c>
      <c r="KH58" s="639" t="s">
        <v>1029</v>
      </c>
      <c r="KI58" s="643">
        <v>7.0000000000000007E-2</v>
      </c>
      <c r="KJ58" s="641">
        <v>1.3433333333333335</v>
      </c>
      <c r="KK58" s="642">
        <v>4.1499999999999995</v>
      </c>
      <c r="KL58" s="639" t="s">
        <v>179</v>
      </c>
      <c r="KM58" s="643" t="s">
        <v>179</v>
      </c>
      <c r="KN58" s="644" t="s">
        <v>179</v>
      </c>
      <c r="KO58" s="645" t="s">
        <v>179</v>
      </c>
      <c r="KP58" s="646" t="s">
        <v>179</v>
      </c>
      <c r="KQ58" s="646" t="s">
        <v>179</v>
      </c>
      <c r="KR58" s="646" t="s">
        <v>179</v>
      </c>
      <c r="KS58" s="647" t="s">
        <v>179</v>
      </c>
      <c r="KT58" s="646" t="s">
        <v>179</v>
      </c>
      <c r="KU58" s="646" t="s">
        <v>179</v>
      </c>
      <c r="KV58" s="648" t="s">
        <v>179</v>
      </c>
      <c r="KW58" s="639" t="s">
        <v>179</v>
      </c>
      <c r="KX58" s="643" t="s">
        <v>179</v>
      </c>
      <c r="KY58" s="644" t="s">
        <v>179</v>
      </c>
      <c r="KZ58" s="434" t="s">
        <v>1015</v>
      </c>
      <c r="LA58" s="434" t="s">
        <v>1015</v>
      </c>
      <c r="LB58" s="435" t="s">
        <v>1029</v>
      </c>
      <c r="LC58" s="436">
        <v>18</v>
      </c>
      <c r="LD58" s="437">
        <v>0</v>
      </c>
      <c r="LE58" s="438">
        <v>18</v>
      </c>
      <c r="LF58" s="439" t="s">
        <v>1015</v>
      </c>
      <c r="LG58" s="440">
        <v>15</v>
      </c>
      <c r="LH58" s="437">
        <v>0</v>
      </c>
      <c r="LI58" s="438">
        <v>18</v>
      </c>
      <c r="LJ58" s="649"/>
      <c r="LK58" s="650"/>
    </row>
    <row r="59" spans="2:323" ht="15" customHeight="1" x14ac:dyDescent="0.15">
      <c r="B59" s="1349" t="s">
        <v>1395</v>
      </c>
      <c r="C59" s="1350" t="s">
        <v>1396</v>
      </c>
      <c r="D59" s="1351">
        <v>2022</v>
      </c>
      <c r="E59" s="1352" t="s">
        <v>1018</v>
      </c>
      <c r="F59" s="1353">
        <v>1062066</v>
      </c>
      <c r="G59" s="1354" t="s">
        <v>1396</v>
      </c>
      <c r="H59" s="1355">
        <v>45120</v>
      </c>
      <c r="I59" s="1356" t="s">
        <v>1397</v>
      </c>
      <c r="J59" s="1357" t="s">
        <v>1396</v>
      </c>
      <c r="K59" s="1358" t="s">
        <v>1398</v>
      </c>
      <c r="L59" s="1350" t="s">
        <v>1396</v>
      </c>
      <c r="M59" s="1357" t="s">
        <v>1399</v>
      </c>
      <c r="N59" s="1358" t="s">
        <v>1397</v>
      </c>
      <c r="O59" s="1356" t="s">
        <v>70</v>
      </c>
      <c r="P59" s="1358" t="s">
        <v>71</v>
      </c>
      <c r="Q59" s="1359" t="s">
        <v>1018</v>
      </c>
      <c r="R59" s="1360"/>
      <c r="S59" s="1360"/>
      <c r="T59" s="1361"/>
      <c r="U59" s="1362"/>
      <c r="V59" s="1363">
        <v>1649.4972</v>
      </c>
      <c r="W59" s="1364">
        <v>74</v>
      </c>
      <c r="X59" s="1364">
        <v>1</v>
      </c>
      <c r="Y59" s="1365"/>
      <c r="Z59" s="1351">
        <v>2022</v>
      </c>
      <c r="AA59" s="1352">
        <v>2024</v>
      </c>
      <c r="AB59" s="1366">
        <v>2022</v>
      </c>
      <c r="AC59" s="1367"/>
      <c r="AD59" s="1358"/>
      <c r="AE59" s="1368" t="s">
        <v>4568</v>
      </c>
      <c r="AF59" s="1357" t="s">
        <v>1400</v>
      </c>
      <c r="AG59" s="1357" t="s">
        <v>1397</v>
      </c>
      <c r="AH59" s="1358" t="s">
        <v>1401</v>
      </c>
      <c r="AI59" s="1368"/>
      <c r="AJ59" s="1358"/>
      <c r="AK59" s="1369">
        <v>2021</v>
      </c>
      <c r="AL59" s="1364">
        <v>2948</v>
      </c>
      <c r="AM59" s="1364">
        <v>1729</v>
      </c>
      <c r="AN59" s="1370"/>
      <c r="AO59" s="1371"/>
      <c r="AP59" s="1372">
        <v>2024</v>
      </c>
      <c r="AQ59" s="1365">
        <v>2860</v>
      </c>
      <c r="AR59" s="1373">
        <v>2.98</v>
      </c>
      <c r="AS59" s="1365">
        <v>1677</v>
      </c>
      <c r="AT59" s="1373">
        <v>3</v>
      </c>
      <c r="AU59" s="1374"/>
      <c r="AV59" s="1371"/>
      <c r="AW59" s="1375"/>
      <c r="AX59" s="1372">
        <v>2022</v>
      </c>
      <c r="AY59" s="1365">
        <v>2829</v>
      </c>
      <c r="AZ59" s="1373">
        <v>4.03</v>
      </c>
      <c r="BA59" s="1365">
        <v>1314</v>
      </c>
      <c r="BB59" s="1373">
        <v>24</v>
      </c>
      <c r="BC59" s="1374"/>
      <c r="BD59" s="1371"/>
      <c r="BE59" s="1375"/>
      <c r="BF59" s="1372">
        <v>2023</v>
      </c>
      <c r="BG59" s="1365"/>
      <c r="BH59" s="1373"/>
      <c r="BI59" s="1365"/>
      <c r="BJ59" s="1373"/>
      <c r="BK59" s="1374"/>
      <c r="BL59" s="1371"/>
      <c r="BM59" s="1375"/>
      <c r="BN59" s="1372">
        <v>2024</v>
      </c>
      <c r="BO59" s="1365"/>
      <c r="BP59" s="1373"/>
      <c r="BQ59" s="1365"/>
      <c r="BR59" s="1373"/>
      <c r="BS59" s="1374"/>
      <c r="BT59" s="1371"/>
      <c r="BU59" s="1375"/>
      <c r="BV59" s="1376" t="s">
        <v>1023</v>
      </c>
      <c r="BW59" s="1377" t="s">
        <v>1072</v>
      </c>
      <c r="BX59" s="1378" t="s">
        <v>1038</v>
      </c>
      <c r="BY59" s="1379" t="s">
        <v>4473</v>
      </c>
      <c r="BZ59" s="1380"/>
      <c r="CA59" s="1364"/>
      <c r="CB59" s="1364"/>
      <c r="CC59" s="1370"/>
      <c r="CD59" s="1371"/>
      <c r="CE59" s="1372"/>
      <c r="CF59" s="1365"/>
      <c r="CG59" s="1373"/>
      <c r="CH59" s="1365"/>
      <c r="CI59" s="1373"/>
      <c r="CJ59" s="1374"/>
      <c r="CK59" s="1371"/>
      <c r="CL59" s="1375"/>
      <c r="CM59" s="1372"/>
      <c r="CN59" s="1365"/>
      <c r="CO59" s="1373"/>
      <c r="CP59" s="1365"/>
      <c r="CQ59" s="1373"/>
      <c r="CR59" s="1374"/>
      <c r="CS59" s="1371"/>
      <c r="CT59" s="1375"/>
      <c r="CU59" s="1372"/>
      <c r="CV59" s="1365"/>
      <c r="CW59" s="1373"/>
      <c r="CX59" s="1365"/>
      <c r="CY59" s="1373"/>
      <c r="CZ59" s="1374"/>
      <c r="DA59" s="1371"/>
      <c r="DB59" s="1375"/>
      <c r="DC59" s="1372"/>
      <c r="DD59" s="1365"/>
      <c r="DE59" s="1373"/>
      <c r="DF59" s="1365"/>
      <c r="DG59" s="1373"/>
      <c r="DH59" s="1374"/>
      <c r="DI59" s="1371"/>
      <c r="DJ59" s="1375"/>
      <c r="DK59" s="1376"/>
      <c r="DL59" s="1377"/>
      <c r="DM59" s="1378"/>
      <c r="DN59" s="1379"/>
      <c r="DO59" s="1356"/>
      <c r="DP59" s="1381"/>
      <c r="DQ59" s="1358"/>
      <c r="DR59" s="1356"/>
      <c r="DS59" s="1381"/>
      <c r="DT59" s="1358"/>
      <c r="DU59" s="1356"/>
      <c r="DV59" s="1381"/>
      <c r="DW59" s="1358"/>
      <c r="DX59" s="1356"/>
      <c r="DY59" s="1381"/>
      <c r="DZ59" s="1358"/>
      <c r="EA59" s="1356"/>
      <c r="EB59" s="1381"/>
      <c r="EC59" s="1358"/>
      <c r="ED59" s="1382"/>
      <c r="EE59" s="1383" t="s">
        <v>1160</v>
      </c>
      <c r="EF59" s="1384">
        <v>2015</v>
      </c>
      <c r="EG59" s="1357" t="s">
        <v>4474</v>
      </c>
      <c r="EH59" s="1364">
        <v>11455.4</v>
      </c>
      <c r="EI59" s="1352" t="s">
        <v>1162</v>
      </c>
      <c r="EJ59" s="1356"/>
      <c r="EK59" s="1384"/>
      <c r="EL59" s="1357"/>
      <c r="EM59" s="1364"/>
      <c r="EN59" s="1352"/>
      <c r="EO59" s="1356"/>
      <c r="EP59" s="1384"/>
      <c r="EQ59" s="1357"/>
      <c r="ER59" s="1364"/>
      <c r="ES59" s="1352"/>
      <c r="ET59" s="1356"/>
      <c r="EU59" s="1384"/>
      <c r="EV59" s="1357"/>
      <c r="EW59" s="1364"/>
      <c r="EX59" s="1352"/>
      <c r="EY59" s="1356"/>
      <c r="EZ59" s="1384"/>
      <c r="FA59" s="1357"/>
      <c r="FB59" s="1364"/>
      <c r="FC59" s="1352"/>
      <c r="FD59" s="1385">
        <v>1</v>
      </c>
      <c r="FE59" s="1386">
        <v>7</v>
      </c>
      <c r="FF59" s="1387">
        <v>0</v>
      </c>
      <c r="FG59" s="1386">
        <v>0</v>
      </c>
      <c r="FH59" s="1387">
        <v>0</v>
      </c>
      <c r="FI59" s="1386">
        <v>0</v>
      </c>
      <c r="FJ59" s="1387">
        <v>1</v>
      </c>
      <c r="FK59" s="1386">
        <v>7</v>
      </c>
      <c r="FL59" s="1388" t="s">
        <v>1008</v>
      </c>
      <c r="FM59" s="1389" t="s">
        <v>1012</v>
      </c>
      <c r="FN59" s="1352"/>
      <c r="FO59" s="1390" t="s">
        <v>1010</v>
      </c>
      <c r="FP59" s="1391" t="s">
        <v>1012</v>
      </c>
      <c r="FQ59" s="1352"/>
      <c r="FR59" s="1390" t="s">
        <v>1010</v>
      </c>
      <c r="FS59" s="1391" t="s">
        <v>1012</v>
      </c>
      <c r="FT59" s="1352"/>
      <c r="FU59" s="1390" t="s">
        <v>1010</v>
      </c>
      <c r="FV59" s="1391" t="s">
        <v>1012</v>
      </c>
      <c r="FW59" s="1352"/>
      <c r="FX59" s="1390" t="s">
        <v>1010</v>
      </c>
      <c r="FY59" s="1391" t="s">
        <v>1012</v>
      </c>
      <c r="FZ59" s="1352"/>
      <c r="GA59" s="1390" t="s">
        <v>1010</v>
      </c>
      <c r="GB59" s="1391" t="s">
        <v>1012</v>
      </c>
      <c r="GC59" s="1352"/>
      <c r="GD59" s="1390" t="s">
        <v>1013</v>
      </c>
      <c r="GE59" s="1391" t="s">
        <v>1013</v>
      </c>
      <c r="GF59" s="1352"/>
      <c r="GG59" s="1390" t="s">
        <v>1010</v>
      </c>
      <c r="GH59" s="1391" t="s">
        <v>1012</v>
      </c>
      <c r="GI59" s="1352"/>
      <c r="GJ59" s="1390" t="s">
        <v>1010</v>
      </c>
      <c r="GK59" s="1391" t="s">
        <v>1012</v>
      </c>
      <c r="GL59" s="1352"/>
      <c r="GM59" s="1390" t="s">
        <v>1013</v>
      </c>
      <c r="GN59" s="1391" t="s">
        <v>1013</v>
      </c>
      <c r="GO59" s="1352"/>
      <c r="GP59" s="1390" t="s">
        <v>1013</v>
      </c>
      <c r="GQ59" s="1391" t="s">
        <v>1013</v>
      </c>
      <c r="GR59" s="1352"/>
      <c r="GS59" s="1390" t="s">
        <v>1013</v>
      </c>
      <c r="GT59" s="1391" t="s">
        <v>1013</v>
      </c>
      <c r="GU59" s="1352"/>
      <c r="GV59" s="1390" t="s">
        <v>1010</v>
      </c>
      <c r="GW59" s="1391" t="s">
        <v>1012</v>
      </c>
      <c r="GX59" s="1352"/>
      <c r="GY59" s="1388"/>
      <c r="GZ59" s="1389"/>
      <c r="HA59" s="1352"/>
      <c r="HB59" s="1390"/>
      <c r="HC59" s="1391"/>
      <c r="HD59" s="1352"/>
      <c r="HE59" s="1390"/>
      <c r="HF59" s="1391"/>
      <c r="HG59" s="1352"/>
      <c r="HH59" s="1390"/>
      <c r="HI59" s="1391"/>
      <c r="HJ59" s="1352"/>
      <c r="HK59" s="1390"/>
      <c r="HL59" s="1391"/>
      <c r="HM59" s="1352"/>
      <c r="HN59" s="1392"/>
      <c r="HO59" s="1393"/>
      <c r="HP59" s="1394"/>
      <c r="HQ59" s="1395"/>
      <c r="HR59" s="1357"/>
      <c r="HS59" s="1357"/>
      <c r="HT59" s="1357"/>
      <c r="HU59" s="1396"/>
      <c r="HV59" s="1397"/>
      <c r="HW59" s="1398"/>
      <c r="HX59" s="1398"/>
      <c r="HY59" s="1398"/>
      <c r="HZ59" s="1398" t="s">
        <v>4568</v>
      </c>
      <c r="IA59" s="1398"/>
      <c r="IB59" s="1398" t="s">
        <v>4568</v>
      </c>
      <c r="IC59" s="1398"/>
      <c r="ID59" s="1399" t="s">
        <v>4475</v>
      </c>
      <c r="IE59" s="1400"/>
      <c r="IF59" s="227" t="str">
        <f>_xlfn.IFNA(VLOOKUP(報告書!$B59&amp;"-"&amp;報告書!IF$12,自主項目!$G$13:$G$500,1,FALSE),"")</f>
        <v/>
      </c>
      <c r="IG59" s="227" t="str">
        <f>_xlfn.IFNA(VLOOKUP(報告書!$B59&amp;"-"&amp;報告書!IG$12,自主項目!$G$13:$G$500,1,FALSE),"")</f>
        <v/>
      </c>
      <c r="IH59" s="227" t="str">
        <f>_xlfn.IFNA(VLOOKUP(報告書!$B59&amp;"-"&amp;報告書!IH$12,自主項目!$G$13:$G$500,1,FALSE),"")</f>
        <v/>
      </c>
      <c r="II59" s="227" t="str">
        <f>_xlfn.IFNA(VLOOKUP(報告書!$B59&amp;"-"&amp;報告書!II$12,自主項目!$G$13:$G$500,1,FALSE),"")</f>
        <v/>
      </c>
      <c r="IJ59" s="227" t="str">
        <f>_xlfn.IFNA(VLOOKUP(報告書!$B59&amp;"-"&amp;報告書!IJ$12,自主項目!$G$13:$G$500,1,FALSE),"")</f>
        <v/>
      </c>
      <c r="IK59" s="227" t="str">
        <f>_xlfn.IFNA(VLOOKUP(報告書!$B59&amp;"-"&amp;報告書!IK$12,自主項目!$G$13:$G$500,1,FALSE),"")</f>
        <v/>
      </c>
      <c r="IL59" s="227" t="str">
        <f>_xlfn.IFNA(VLOOKUP(報告書!$B59&amp;"-"&amp;報告書!IL$12,自主項目!$G$13:$G$500,1,FALSE),"")</f>
        <v/>
      </c>
      <c r="IM59" s="227" t="str">
        <f>_xlfn.IFNA(VLOOKUP(報告書!$B59&amp;"-"&amp;報告書!IM$12,自主項目!$G$13:$G$500,1,FALSE),"")</f>
        <v/>
      </c>
      <c r="IN59" s="227" t="str">
        <f>_xlfn.IFNA(VLOOKUP(報告書!$B59&amp;"-"&amp;報告書!IN$12,自主項目!$G$13:$G$500,1,FALSE),"")</f>
        <v/>
      </c>
      <c r="IO59" s="227" t="str">
        <f>_xlfn.IFNA(VLOOKUP(報告書!$B59&amp;"-"&amp;報告書!IO$12,自主項目!$G$13:$G$500,1,FALSE),"")</f>
        <v/>
      </c>
      <c r="IP59" s="227" t="str">
        <f>_xlfn.IFNA(VLOOKUP(報告書!$B59&amp;"-"&amp;報告書!IP$12,自主項目!$G$13:$G$500,1,FALSE),"")</f>
        <v/>
      </c>
      <c r="IQ59" s="227" t="str">
        <f>_xlfn.IFNA(VLOOKUP(報告書!$B59&amp;"-"&amp;報告書!IQ$12,自主項目!$G$13:$G$500,1,FALSE),"")</f>
        <v/>
      </c>
      <c r="IR59" s="227" t="str">
        <f>_xlfn.IFNA(VLOOKUP(報告書!$B59&amp;"-"&amp;報告書!IR$12,自主項目!$G$13:$G$500,1,FALSE),"")</f>
        <v/>
      </c>
      <c r="IS59" s="227" t="str">
        <f>_xlfn.IFNA(VLOOKUP(報告書!$B59&amp;"-"&amp;報告書!IS$12,自主項目!$G$13:$G$500,1,FALSE),"")</f>
        <v/>
      </c>
      <c r="IT59" s="755"/>
      <c r="IU59" s="755"/>
      <c r="IV59" s="376" t="s">
        <v>179</v>
      </c>
      <c r="IW59" s="377" t="s">
        <v>179</v>
      </c>
      <c r="IX59" s="378" t="s">
        <v>179</v>
      </c>
      <c r="IY59" s="379" t="s">
        <v>179</v>
      </c>
      <c r="IZ59" s="379" t="s">
        <v>179</v>
      </c>
      <c r="JA59" s="380" t="s">
        <v>179</v>
      </c>
      <c r="JB59" s="381" t="s">
        <v>179</v>
      </c>
      <c r="JC59" s="379" t="s">
        <v>179</v>
      </c>
      <c r="JD59" s="379" t="s">
        <v>179</v>
      </c>
      <c r="JE59" s="382" t="s">
        <v>179</v>
      </c>
      <c r="JF59" s="383" t="s">
        <v>179</v>
      </c>
      <c r="JG59" s="384" t="s">
        <v>179</v>
      </c>
      <c r="JH59" s="376">
        <v>1223</v>
      </c>
      <c r="JI59" s="377">
        <v>1223</v>
      </c>
      <c r="JJ59" s="378">
        <v>3.07</v>
      </c>
      <c r="JK59" s="379">
        <v>43.4</v>
      </c>
      <c r="JL59" s="379">
        <v>43.4</v>
      </c>
      <c r="JM59" s="380">
        <v>-4.43</v>
      </c>
      <c r="JN59" s="381">
        <v>14.466666666666667</v>
      </c>
      <c r="JO59" s="379">
        <v>14.466666666666667</v>
      </c>
      <c r="JP59" s="379">
        <v>-1.4766666666666666</v>
      </c>
      <c r="JQ59" s="382">
        <v>17</v>
      </c>
      <c r="JR59" s="383">
        <v>17</v>
      </c>
      <c r="JS59" s="384">
        <v>88</v>
      </c>
      <c r="JU59" s="634" t="s">
        <v>1361</v>
      </c>
      <c r="JV59" s="636" t="s">
        <v>1362</v>
      </c>
      <c r="JW59" s="635">
        <v>2019</v>
      </c>
      <c r="JX59" s="635" t="s">
        <v>1058</v>
      </c>
      <c r="JY59" s="386" t="s">
        <v>179</v>
      </c>
      <c r="JZ59" s="387" t="s">
        <v>179</v>
      </c>
      <c r="KA59" s="422" t="s">
        <v>179</v>
      </c>
      <c r="KB59" s="637" t="s">
        <v>179</v>
      </c>
      <c r="KC59" s="638">
        <v>78.927537705096753</v>
      </c>
      <c r="KD59" s="639" t="s">
        <v>179</v>
      </c>
      <c r="KE59" s="640" t="s">
        <v>179</v>
      </c>
      <c r="KF59" s="641" t="s">
        <v>179</v>
      </c>
      <c r="KG59" s="642" t="s">
        <v>179</v>
      </c>
      <c r="KH59" s="639" t="s">
        <v>179</v>
      </c>
      <c r="KI59" s="643" t="s">
        <v>179</v>
      </c>
      <c r="KJ59" s="641" t="s">
        <v>179</v>
      </c>
      <c r="KK59" s="642" t="s">
        <v>179</v>
      </c>
      <c r="KL59" s="639" t="s">
        <v>179</v>
      </c>
      <c r="KM59" s="643" t="s">
        <v>179</v>
      </c>
      <c r="KN59" s="644" t="s">
        <v>179</v>
      </c>
      <c r="KO59" s="645" t="s">
        <v>1028</v>
      </c>
      <c r="KP59" s="646">
        <v>0</v>
      </c>
      <c r="KQ59" s="646">
        <v>43.4</v>
      </c>
      <c r="KR59" s="646">
        <v>16.193333333333332</v>
      </c>
      <c r="KS59" s="647" t="s">
        <v>1028</v>
      </c>
      <c r="KT59" s="646">
        <v>0</v>
      </c>
      <c r="KU59" s="646">
        <v>14.466666666666667</v>
      </c>
      <c r="KV59" s="648">
        <v>2.59</v>
      </c>
      <c r="KW59" s="639" t="s">
        <v>1015</v>
      </c>
      <c r="KX59" s="643">
        <v>0</v>
      </c>
      <c r="KY59" s="644">
        <v>-4.43</v>
      </c>
      <c r="KZ59" s="434" t="s">
        <v>1015</v>
      </c>
      <c r="LA59" s="434" t="s">
        <v>1015</v>
      </c>
      <c r="LB59" s="435" t="s">
        <v>179</v>
      </c>
      <c r="LC59" s="436" t="s">
        <v>179</v>
      </c>
      <c r="LD59" s="437" t="s">
        <v>179</v>
      </c>
      <c r="LE59" s="438" t="s">
        <v>179</v>
      </c>
      <c r="LF59" s="439" t="s">
        <v>179</v>
      </c>
      <c r="LG59" s="440" t="s">
        <v>179</v>
      </c>
      <c r="LH59" s="437" t="s">
        <v>179</v>
      </c>
      <c r="LI59" s="438" t="s">
        <v>179</v>
      </c>
      <c r="LJ59" s="649"/>
      <c r="LK59" s="650"/>
    </row>
    <row r="60" spans="2:323" ht="15" customHeight="1" x14ac:dyDescent="0.15">
      <c r="B60" s="1349" t="s">
        <v>1402</v>
      </c>
      <c r="C60" s="1350" t="s">
        <v>1403</v>
      </c>
      <c r="D60" s="1351">
        <v>2022</v>
      </c>
      <c r="E60" s="1352" t="s">
        <v>1018</v>
      </c>
      <c r="F60" s="1353">
        <v>1024067</v>
      </c>
      <c r="G60" s="1354" t="s">
        <v>1403</v>
      </c>
      <c r="H60" s="1355">
        <v>45135</v>
      </c>
      <c r="I60" s="1356" t="s">
        <v>1404</v>
      </c>
      <c r="J60" s="1357" t="s">
        <v>1403</v>
      </c>
      <c r="K60" s="1358" t="s">
        <v>1405</v>
      </c>
      <c r="L60" s="1350" t="s">
        <v>1403</v>
      </c>
      <c r="M60" s="1357" t="s">
        <v>1405</v>
      </c>
      <c r="N60" s="1358" t="s">
        <v>1404</v>
      </c>
      <c r="O60" s="1356" t="s">
        <v>12</v>
      </c>
      <c r="P60" s="1358" t="s">
        <v>28</v>
      </c>
      <c r="Q60" s="1359" t="s">
        <v>1018</v>
      </c>
      <c r="R60" s="1360"/>
      <c r="S60" s="1360"/>
      <c r="T60" s="1361"/>
      <c r="U60" s="1362"/>
      <c r="V60" s="1363">
        <v>3508.9290000000001</v>
      </c>
      <c r="W60" s="1364">
        <v>2</v>
      </c>
      <c r="X60" s="1364">
        <v>2</v>
      </c>
      <c r="Y60" s="1365"/>
      <c r="Z60" s="1351">
        <v>2022</v>
      </c>
      <c r="AA60" s="1352">
        <v>2024</v>
      </c>
      <c r="AB60" s="1366">
        <v>2022</v>
      </c>
      <c r="AC60" s="1367"/>
      <c r="AD60" s="1358"/>
      <c r="AE60" s="1368" t="s">
        <v>4568</v>
      </c>
      <c r="AF60" s="1357" t="s">
        <v>1406</v>
      </c>
      <c r="AG60" s="1357" t="s">
        <v>1407</v>
      </c>
      <c r="AH60" s="1358" t="s">
        <v>1408</v>
      </c>
      <c r="AI60" s="1368"/>
      <c r="AJ60" s="1358"/>
      <c r="AK60" s="1369">
        <v>2021</v>
      </c>
      <c r="AL60" s="1364">
        <v>6651</v>
      </c>
      <c r="AM60" s="1364">
        <v>6679</v>
      </c>
      <c r="AN60" s="1370">
        <v>173.66</v>
      </c>
      <c r="AO60" s="1371" t="s">
        <v>1409</v>
      </c>
      <c r="AP60" s="1372">
        <v>2024</v>
      </c>
      <c r="AQ60" s="1365">
        <v>6451</v>
      </c>
      <c r="AR60" s="1373">
        <v>3</v>
      </c>
      <c r="AS60" s="1365">
        <v>6478.6</v>
      </c>
      <c r="AT60" s="1373">
        <v>3</v>
      </c>
      <c r="AU60" s="1374">
        <v>168.45</v>
      </c>
      <c r="AV60" s="1371" t="s">
        <v>1409</v>
      </c>
      <c r="AW60" s="1375">
        <v>3</v>
      </c>
      <c r="AX60" s="1372">
        <v>2022</v>
      </c>
      <c r="AY60" s="1365">
        <v>6634</v>
      </c>
      <c r="AZ60" s="1373">
        <v>0.25</v>
      </c>
      <c r="BA60" s="1365">
        <v>6641</v>
      </c>
      <c r="BB60" s="1373">
        <v>0.56000000000000005</v>
      </c>
      <c r="BC60" s="1374">
        <v>174.76290832455214</v>
      </c>
      <c r="BD60" s="1371" t="s">
        <v>1409</v>
      </c>
      <c r="BE60" s="1375">
        <v>-0.64</v>
      </c>
      <c r="BF60" s="1372">
        <v>2023</v>
      </c>
      <c r="BG60" s="1365"/>
      <c r="BH60" s="1373"/>
      <c r="BI60" s="1365"/>
      <c r="BJ60" s="1373"/>
      <c r="BK60" s="1374"/>
      <c r="BL60" s="1371"/>
      <c r="BM60" s="1375"/>
      <c r="BN60" s="1372">
        <v>2024</v>
      </c>
      <c r="BO60" s="1365"/>
      <c r="BP60" s="1373"/>
      <c r="BQ60" s="1365"/>
      <c r="BR60" s="1373"/>
      <c r="BS60" s="1374"/>
      <c r="BT60" s="1371"/>
      <c r="BU60" s="1375"/>
      <c r="BV60" s="1376" t="s">
        <v>1005</v>
      </c>
      <c r="BW60" s="1377" t="s">
        <v>1072</v>
      </c>
      <c r="BX60" s="1378" t="s">
        <v>1038</v>
      </c>
      <c r="BY60" s="1379" t="s">
        <v>4476</v>
      </c>
      <c r="BZ60" s="1380"/>
      <c r="CA60" s="1364"/>
      <c r="CB60" s="1364"/>
      <c r="CC60" s="1370"/>
      <c r="CD60" s="1371"/>
      <c r="CE60" s="1372"/>
      <c r="CF60" s="1365"/>
      <c r="CG60" s="1373"/>
      <c r="CH60" s="1365"/>
      <c r="CI60" s="1373"/>
      <c r="CJ60" s="1374"/>
      <c r="CK60" s="1371"/>
      <c r="CL60" s="1375"/>
      <c r="CM60" s="1372"/>
      <c r="CN60" s="1365"/>
      <c r="CO60" s="1373"/>
      <c r="CP60" s="1365"/>
      <c r="CQ60" s="1373"/>
      <c r="CR60" s="1374"/>
      <c r="CS60" s="1371"/>
      <c r="CT60" s="1375"/>
      <c r="CU60" s="1372"/>
      <c r="CV60" s="1365"/>
      <c r="CW60" s="1373"/>
      <c r="CX60" s="1365"/>
      <c r="CY60" s="1373"/>
      <c r="CZ60" s="1374"/>
      <c r="DA60" s="1371"/>
      <c r="DB60" s="1375"/>
      <c r="DC60" s="1372"/>
      <c r="DD60" s="1365"/>
      <c r="DE60" s="1373"/>
      <c r="DF60" s="1365"/>
      <c r="DG60" s="1373"/>
      <c r="DH60" s="1374"/>
      <c r="DI60" s="1371"/>
      <c r="DJ60" s="1375"/>
      <c r="DK60" s="1376"/>
      <c r="DL60" s="1377"/>
      <c r="DM60" s="1378"/>
      <c r="DN60" s="1379"/>
      <c r="DO60" s="1356"/>
      <c r="DP60" s="1381"/>
      <c r="DQ60" s="1358"/>
      <c r="DR60" s="1356"/>
      <c r="DS60" s="1381"/>
      <c r="DT60" s="1358"/>
      <c r="DU60" s="1356"/>
      <c r="DV60" s="1381"/>
      <c r="DW60" s="1358"/>
      <c r="DX60" s="1356"/>
      <c r="DY60" s="1381"/>
      <c r="DZ60" s="1358"/>
      <c r="EA60" s="1356"/>
      <c r="EB60" s="1381"/>
      <c r="EC60" s="1358"/>
      <c r="ED60" s="1382"/>
      <c r="EE60" s="1383"/>
      <c r="EF60" s="1384"/>
      <c r="EG60" s="1357"/>
      <c r="EH60" s="1364"/>
      <c r="EI60" s="1352"/>
      <c r="EJ60" s="1356"/>
      <c r="EK60" s="1384"/>
      <c r="EL60" s="1357"/>
      <c r="EM60" s="1364"/>
      <c r="EN60" s="1352"/>
      <c r="EO60" s="1356"/>
      <c r="EP60" s="1384"/>
      <c r="EQ60" s="1357"/>
      <c r="ER60" s="1364"/>
      <c r="ES60" s="1352"/>
      <c r="ET60" s="1356"/>
      <c r="EU60" s="1384"/>
      <c r="EV60" s="1357"/>
      <c r="EW60" s="1364"/>
      <c r="EX60" s="1352"/>
      <c r="EY60" s="1356"/>
      <c r="EZ60" s="1384"/>
      <c r="FA60" s="1357"/>
      <c r="FB60" s="1364"/>
      <c r="FC60" s="1352"/>
      <c r="FD60" s="1385">
        <v>0</v>
      </c>
      <c r="FE60" s="1386">
        <v>0</v>
      </c>
      <c r="FF60" s="1387">
        <v>0</v>
      </c>
      <c r="FG60" s="1386">
        <v>0</v>
      </c>
      <c r="FH60" s="1387">
        <v>0</v>
      </c>
      <c r="FI60" s="1386">
        <v>0</v>
      </c>
      <c r="FJ60" s="1387">
        <v>0</v>
      </c>
      <c r="FK60" s="1386">
        <v>0</v>
      </c>
      <c r="FL60" s="1388" t="s">
        <v>1008</v>
      </c>
      <c r="FM60" s="1389" t="s">
        <v>1012</v>
      </c>
      <c r="FN60" s="1352"/>
      <c r="FO60" s="1390" t="s">
        <v>1010</v>
      </c>
      <c r="FP60" s="1391" t="s">
        <v>1012</v>
      </c>
      <c r="FQ60" s="1352"/>
      <c r="FR60" s="1390" t="s">
        <v>1025</v>
      </c>
      <c r="FS60" s="1391" t="s">
        <v>1011</v>
      </c>
      <c r="FT60" s="1352"/>
      <c r="FU60" s="1390" t="s">
        <v>1025</v>
      </c>
      <c r="FV60" s="1391" t="s">
        <v>1011</v>
      </c>
      <c r="FW60" s="1352"/>
      <c r="FX60" s="1390" t="s">
        <v>1025</v>
      </c>
      <c r="FY60" s="1391" t="s">
        <v>1011</v>
      </c>
      <c r="FZ60" s="1352"/>
      <c r="GA60" s="1390" t="s">
        <v>1010</v>
      </c>
      <c r="GB60" s="1391" t="s">
        <v>1012</v>
      </c>
      <c r="GC60" s="1352"/>
      <c r="GD60" s="1390" t="s">
        <v>1013</v>
      </c>
      <c r="GE60" s="1391" t="s">
        <v>1013</v>
      </c>
      <c r="GF60" s="1352"/>
      <c r="GG60" s="1390" t="s">
        <v>1013</v>
      </c>
      <c r="GH60" s="1391" t="s">
        <v>1013</v>
      </c>
      <c r="GI60" s="1352"/>
      <c r="GJ60" s="1390" t="s">
        <v>1010</v>
      </c>
      <c r="GK60" s="1391" t="s">
        <v>1012</v>
      </c>
      <c r="GL60" s="1352"/>
      <c r="GM60" s="1390" t="s">
        <v>1013</v>
      </c>
      <c r="GN60" s="1391" t="s">
        <v>1013</v>
      </c>
      <c r="GO60" s="1352"/>
      <c r="GP60" s="1390" t="s">
        <v>1013</v>
      </c>
      <c r="GQ60" s="1391" t="s">
        <v>1013</v>
      </c>
      <c r="GR60" s="1352"/>
      <c r="GS60" s="1390" t="s">
        <v>1010</v>
      </c>
      <c r="GT60" s="1391" t="s">
        <v>1012</v>
      </c>
      <c r="GU60" s="1352"/>
      <c r="GV60" s="1390" t="s">
        <v>1010</v>
      </c>
      <c r="GW60" s="1391" t="s">
        <v>1012</v>
      </c>
      <c r="GX60" s="1352"/>
      <c r="GY60" s="1388"/>
      <c r="GZ60" s="1389"/>
      <c r="HA60" s="1352"/>
      <c r="HB60" s="1390"/>
      <c r="HC60" s="1391"/>
      <c r="HD60" s="1352"/>
      <c r="HE60" s="1390"/>
      <c r="HF60" s="1391"/>
      <c r="HG60" s="1352"/>
      <c r="HH60" s="1390"/>
      <c r="HI60" s="1391"/>
      <c r="HJ60" s="1352"/>
      <c r="HK60" s="1390"/>
      <c r="HL60" s="1391"/>
      <c r="HM60" s="1352"/>
      <c r="HN60" s="1392">
        <v>6634</v>
      </c>
      <c r="HO60" s="1393">
        <v>16.393504000000064</v>
      </c>
      <c r="HP60" s="1394">
        <v>0.24711341573711282</v>
      </c>
      <c r="HQ60" s="1395" t="s">
        <v>4037</v>
      </c>
      <c r="HR60" s="1357" t="s">
        <v>327</v>
      </c>
      <c r="HS60" s="1357" t="s">
        <v>348</v>
      </c>
      <c r="HT60" s="1357" t="s">
        <v>4072</v>
      </c>
      <c r="HU60" s="1396">
        <v>16.393504000000064</v>
      </c>
      <c r="HV60" s="1397"/>
      <c r="HW60" s="1398" t="s">
        <v>4568</v>
      </c>
      <c r="HX60" s="1398"/>
      <c r="HY60" s="1398" t="s">
        <v>4568</v>
      </c>
      <c r="HZ60" s="1398"/>
      <c r="IA60" s="1398"/>
      <c r="IB60" s="1398"/>
      <c r="IC60" s="1398"/>
      <c r="ID60" s="1399"/>
      <c r="IE60" s="1400" t="s">
        <v>4477</v>
      </c>
      <c r="IF60" s="227" t="str">
        <f>_xlfn.IFNA(VLOOKUP(報告書!$B60&amp;"-"&amp;報告書!IF$12,自主項目!$G$13:$G$500,1,FALSE),"")</f>
        <v>067-1</v>
      </c>
      <c r="IG60" s="227" t="str">
        <f>_xlfn.IFNA(VLOOKUP(報告書!$B60&amp;"-"&amp;報告書!IG$12,自主項目!$G$13:$G$500,1,FALSE),"")</f>
        <v/>
      </c>
      <c r="IH60" s="227" t="str">
        <f>_xlfn.IFNA(VLOOKUP(報告書!$B60&amp;"-"&amp;報告書!IH$12,自主項目!$G$13:$G$500,1,FALSE),"")</f>
        <v/>
      </c>
      <c r="II60" s="227" t="str">
        <f>_xlfn.IFNA(VLOOKUP(報告書!$B60&amp;"-"&amp;報告書!II$12,自主項目!$G$13:$G$500,1,FALSE),"")</f>
        <v/>
      </c>
      <c r="IJ60" s="227" t="str">
        <f>_xlfn.IFNA(VLOOKUP(報告書!$B60&amp;"-"&amp;報告書!IJ$12,自主項目!$G$13:$G$500,1,FALSE),"")</f>
        <v/>
      </c>
      <c r="IK60" s="227" t="str">
        <f>_xlfn.IFNA(VLOOKUP(報告書!$B60&amp;"-"&amp;報告書!IK$12,自主項目!$G$13:$G$500,1,FALSE),"")</f>
        <v/>
      </c>
      <c r="IL60" s="227" t="str">
        <f>_xlfn.IFNA(VLOOKUP(報告書!$B60&amp;"-"&amp;報告書!IL$12,自主項目!$G$13:$G$500,1,FALSE),"")</f>
        <v/>
      </c>
      <c r="IM60" s="227" t="str">
        <f>_xlfn.IFNA(VLOOKUP(報告書!$B60&amp;"-"&amp;報告書!IM$12,自主項目!$G$13:$G$500,1,FALSE),"")</f>
        <v/>
      </c>
      <c r="IN60" s="227" t="str">
        <f>_xlfn.IFNA(VLOOKUP(報告書!$B60&amp;"-"&amp;報告書!IN$12,自主項目!$G$13:$G$500,1,FALSE),"")</f>
        <v/>
      </c>
      <c r="IO60" s="227" t="str">
        <f>_xlfn.IFNA(VLOOKUP(報告書!$B60&amp;"-"&amp;報告書!IO$12,自主項目!$G$13:$G$500,1,FALSE),"")</f>
        <v/>
      </c>
      <c r="IP60" s="227" t="str">
        <f>_xlfn.IFNA(VLOOKUP(報告書!$B60&amp;"-"&amp;報告書!IP$12,自主項目!$G$13:$G$500,1,FALSE),"")</f>
        <v/>
      </c>
      <c r="IQ60" s="227" t="str">
        <f>_xlfn.IFNA(VLOOKUP(報告書!$B60&amp;"-"&amp;報告書!IQ$12,自主項目!$G$13:$G$500,1,FALSE),"")</f>
        <v/>
      </c>
      <c r="IR60" s="227" t="str">
        <f>_xlfn.IFNA(VLOOKUP(報告書!$B60&amp;"-"&amp;報告書!IR$12,自主項目!$G$13:$G$500,1,FALSE),"")</f>
        <v/>
      </c>
      <c r="IS60" s="227" t="str">
        <f>_xlfn.IFNA(VLOOKUP(報告書!$B60&amp;"-"&amp;報告書!IS$12,自主項目!$G$13:$G$500,1,FALSE),"")</f>
        <v/>
      </c>
      <c r="IT60" s="755"/>
      <c r="IU60" s="755"/>
      <c r="IV60" s="376">
        <v>5300</v>
      </c>
      <c r="IW60" s="377">
        <v>5245</v>
      </c>
      <c r="IX60" s="378" t="s">
        <v>179</v>
      </c>
      <c r="IY60" s="379">
        <v>17.309999999999999</v>
      </c>
      <c r="IZ60" s="379">
        <v>17.45</v>
      </c>
      <c r="JA60" s="380">
        <v>-10.910000000000011</v>
      </c>
      <c r="JB60" s="381">
        <v>5.77</v>
      </c>
      <c r="JC60" s="379">
        <v>5.8166666666666664</v>
      </c>
      <c r="JD60" s="379">
        <v>-3.6366666666666703</v>
      </c>
      <c r="JE60" s="382">
        <v>33</v>
      </c>
      <c r="JF60" s="383">
        <v>39</v>
      </c>
      <c r="JG60" s="384">
        <v>90</v>
      </c>
      <c r="JH60" s="376" t="s">
        <v>179</v>
      </c>
      <c r="JI60" s="377" t="s">
        <v>179</v>
      </c>
      <c r="JJ60" s="378" t="s">
        <v>179</v>
      </c>
      <c r="JK60" s="379" t="s">
        <v>179</v>
      </c>
      <c r="JL60" s="379" t="s">
        <v>179</v>
      </c>
      <c r="JM60" s="380" t="s">
        <v>179</v>
      </c>
      <c r="JN60" s="381" t="s">
        <v>179</v>
      </c>
      <c r="JO60" s="379" t="s">
        <v>179</v>
      </c>
      <c r="JP60" s="379" t="s">
        <v>179</v>
      </c>
      <c r="JQ60" s="382" t="s">
        <v>179</v>
      </c>
      <c r="JR60" s="383" t="s">
        <v>179</v>
      </c>
      <c r="JS60" s="384" t="s">
        <v>179</v>
      </c>
      <c r="JU60" s="634" t="s">
        <v>1368</v>
      </c>
      <c r="JV60" s="636" t="s">
        <v>1369</v>
      </c>
      <c r="JW60" s="635">
        <v>2019</v>
      </c>
      <c r="JX60" s="635" t="s">
        <v>1018</v>
      </c>
      <c r="JY60" s="386">
        <v>44820</v>
      </c>
      <c r="JZ60" s="387" t="s">
        <v>179</v>
      </c>
      <c r="KA60" s="422" t="s">
        <v>179</v>
      </c>
      <c r="KB60" s="637" t="s">
        <v>179</v>
      </c>
      <c r="KC60" s="638">
        <v>1.8403867924528305</v>
      </c>
      <c r="KD60" s="639" t="s">
        <v>1055</v>
      </c>
      <c r="KE60" s="640">
        <v>7.56</v>
      </c>
      <c r="KF60" s="641">
        <v>17.309999999999999</v>
      </c>
      <c r="KG60" s="642">
        <v>13.606666666666664</v>
      </c>
      <c r="KH60" s="639" t="s">
        <v>1055</v>
      </c>
      <c r="KI60" s="643">
        <v>8.43</v>
      </c>
      <c r="KJ60" s="641">
        <v>5.8166666666666664</v>
      </c>
      <c r="KK60" s="642">
        <v>16.033333333333331</v>
      </c>
      <c r="KL60" s="639" t="s">
        <v>1015</v>
      </c>
      <c r="KM60" s="643">
        <v>3</v>
      </c>
      <c r="KN60" s="644">
        <v>-10.910000000000011</v>
      </c>
      <c r="KO60" s="645" t="s">
        <v>179</v>
      </c>
      <c r="KP60" s="646" t="s">
        <v>179</v>
      </c>
      <c r="KQ60" s="646" t="s">
        <v>179</v>
      </c>
      <c r="KR60" s="646" t="s">
        <v>179</v>
      </c>
      <c r="KS60" s="647" t="s">
        <v>179</v>
      </c>
      <c r="KT60" s="646" t="s">
        <v>179</v>
      </c>
      <c r="KU60" s="646" t="s">
        <v>179</v>
      </c>
      <c r="KV60" s="648" t="s">
        <v>179</v>
      </c>
      <c r="KW60" s="639" t="s">
        <v>179</v>
      </c>
      <c r="KX60" s="643" t="s">
        <v>179</v>
      </c>
      <c r="KY60" s="644" t="s">
        <v>179</v>
      </c>
      <c r="KZ60" s="434" t="s">
        <v>1015</v>
      </c>
      <c r="LA60" s="434" t="s">
        <v>1015</v>
      </c>
      <c r="LB60" s="435" t="s">
        <v>1029</v>
      </c>
      <c r="LC60" s="436">
        <v>24</v>
      </c>
      <c r="LD60" s="437">
        <v>0</v>
      </c>
      <c r="LE60" s="438">
        <v>24</v>
      </c>
      <c r="LF60" s="439" t="s">
        <v>1015</v>
      </c>
      <c r="LG60" s="440">
        <v>21</v>
      </c>
      <c r="LH60" s="437">
        <v>0</v>
      </c>
      <c r="LI60" s="438">
        <v>24</v>
      </c>
      <c r="LJ60" s="649"/>
      <c r="LK60" s="650"/>
    </row>
    <row r="61" spans="2:323" ht="15" customHeight="1" x14ac:dyDescent="0.15">
      <c r="B61" s="1349" t="s">
        <v>1412</v>
      </c>
      <c r="C61" s="1350" t="s">
        <v>1413</v>
      </c>
      <c r="D61" s="1351">
        <v>2022</v>
      </c>
      <c r="E61" s="1352" t="s">
        <v>1058</v>
      </c>
      <c r="F61" s="1353">
        <v>3043068</v>
      </c>
      <c r="G61" s="1354" t="s">
        <v>1413</v>
      </c>
      <c r="H61" s="1355">
        <v>45133</v>
      </c>
      <c r="I61" s="1356" t="s">
        <v>1414</v>
      </c>
      <c r="J61" s="1357" t="s">
        <v>1413</v>
      </c>
      <c r="K61" s="1358" t="s">
        <v>1415</v>
      </c>
      <c r="L61" s="1350" t="s">
        <v>1416</v>
      </c>
      <c r="M61" s="1357" t="s">
        <v>1417</v>
      </c>
      <c r="N61" s="1358" t="s">
        <v>1418</v>
      </c>
      <c r="O61" s="1356" t="s">
        <v>48</v>
      </c>
      <c r="P61" s="1358" t="s">
        <v>50</v>
      </c>
      <c r="Q61" s="1359"/>
      <c r="R61" s="1360"/>
      <c r="S61" s="1360" t="s">
        <v>1058</v>
      </c>
      <c r="T61" s="1361"/>
      <c r="U61" s="1362"/>
      <c r="V61" s="1363"/>
      <c r="W61" s="1364"/>
      <c r="X61" s="1364"/>
      <c r="Y61" s="1365">
        <v>109</v>
      </c>
      <c r="Z61" s="1351">
        <v>2022</v>
      </c>
      <c r="AA61" s="1352">
        <v>2024</v>
      </c>
      <c r="AB61" s="1366">
        <v>2022</v>
      </c>
      <c r="AC61" s="1367"/>
      <c r="AD61" s="1358"/>
      <c r="AE61" s="1368" t="s">
        <v>4568</v>
      </c>
      <c r="AF61" s="1357" t="s">
        <v>1419</v>
      </c>
      <c r="AG61" s="1357" t="s">
        <v>1420</v>
      </c>
      <c r="AH61" s="1358" t="s">
        <v>1421</v>
      </c>
      <c r="AI61" s="1368"/>
      <c r="AJ61" s="1358"/>
      <c r="AK61" s="1369"/>
      <c r="AL61" s="1364"/>
      <c r="AM61" s="1364"/>
      <c r="AN61" s="1370"/>
      <c r="AO61" s="1371"/>
      <c r="AP61" s="1372"/>
      <c r="AQ61" s="1365"/>
      <c r="AR61" s="1373"/>
      <c r="AS61" s="1365"/>
      <c r="AT61" s="1373"/>
      <c r="AU61" s="1374"/>
      <c r="AV61" s="1371"/>
      <c r="AW61" s="1375"/>
      <c r="AX61" s="1372"/>
      <c r="AY61" s="1365"/>
      <c r="AZ61" s="1373"/>
      <c r="BA61" s="1365"/>
      <c r="BB61" s="1373"/>
      <c r="BC61" s="1374"/>
      <c r="BD61" s="1371"/>
      <c r="BE61" s="1375"/>
      <c r="BF61" s="1372"/>
      <c r="BG61" s="1365"/>
      <c r="BH61" s="1373"/>
      <c r="BI61" s="1365"/>
      <c r="BJ61" s="1373"/>
      <c r="BK61" s="1374"/>
      <c r="BL61" s="1371"/>
      <c r="BM61" s="1375"/>
      <c r="BN61" s="1372"/>
      <c r="BO61" s="1365"/>
      <c r="BP61" s="1373"/>
      <c r="BQ61" s="1365"/>
      <c r="BR61" s="1373"/>
      <c r="BS61" s="1374"/>
      <c r="BT61" s="1371"/>
      <c r="BU61" s="1375"/>
      <c r="BV61" s="1376"/>
      <c r="BW61" s="1377"/>
      <c r="BX61" s="1378"/>
      <c r="BY61" s="1379"/>
      <c r="BZ61" s="1380">
        <v>2021</v>
      </c>
      <c r="CA61" s="1364">
        <v>1118</v>
      </c>
      <c r="CB61" s="1364">
        <v>1118</v>
      </c>
      <c r="CC61" s="1370"/>
      <c r="CD61" s="1371"/>
      <c r="CE61" s="1372">
        <v>2024</v>
      </c>
      <c r="CF61" s="1365">
        <v>1062</v>
      </c>
      <c r="CG61" s="1373">
        <v>5</v>
      </c>
      <c r="CH61" s="1365">
        <v>1062</v>
      </c>
      <c r="CI61" s="1373">
        <v>5</v>
      </c>
      <c r="CJ61" s="1374"/>
      <c r="CK61" s="1371"/>
      <c r="CL61" s="1375"/>
      <c r="CM61" s="1372">
        <v>2022</v>
      </c>
      <c r="CN61" s="1365">
        <v>1017.6921672000001</v>
      </c>
      <c r="CO61" s="1373">
        <v>8.9700000000000006</v>
      </c>
      <c r="CP61" s="1365">
        <v>1017.6921672000001</v>
      </c>
      <c r="CQ61" s="1373">
        <v>8.9700000000000006</v>
      </c>
      <c r="CR61" s="1374"/>
      <c r="CS61" s="1371"/>
      <c r="CT61" s="1375"/>
      <c r="CU61" s="1372">
        <v>2023</v>
      </c>
      <c r="CV61" s="1365"/>
      <c r="CW61" s="1373"/>
      <c r="CX61" s="1365"/>
      <c r="CY61" s="1373"/>
      <c r="CZ61" s="1374"/>
      <c r="DA61" s="1371"/>
      <c r="DB61" s="1375"/>
      <c r="DC61" s="1372">
        <v>2024</v>
      </c>
      <c r="DD61" s="1365"/>
      <c r="DE61" s="1373"/>
      <c r="DF61" s="1365"/>
      <c r="DG61" s="1373"/>
      <c r="DH61" s="1374"/>
      <c r="DI61" s="1371"/>
      <c r="DJ61" s="1375"/>
      <c r="DK61" s="1376" t="s">
        <v>1023</v>
      </c>
      <c r="DL61" s="1377" t="s">
        <v>1072</v>
      </c>
      <c r="DM61" s="1378" t="s">
        <v>1024</v>
      </c>
      <c r="DN61" s="1379"/>
      <c r="DO61" s="1356"/>
      <c r="DP61" s="1381"/>
      <c r="DQ61" s="1358"/>
      <c r="DR61" s="1356"/>
      <c r="DS61" s="1381"/>
      <c r="DT61" s="1358"/>
      <c r="DU61" s="1356"/>
      <c r="DV61" s="1381"/>
      <c r="DW61" s="1358"/>
      <c r="DX61" s="1356"/>
      <c r="DY61" s="1381"/>
      <c r="DZ61" s="1358"/>
      <c r="EA61" s="1356"/>
      <c r="EB61" s="1381"/>
      <c r="EC61" s="1358"/>
      <c r="ED61" s="1382"/>
      <c r="EE61" s="1383"/>
      <c r="EF61" s="1384"/>
      <c r="EG61" s="1357"/>
      <c r="EH61" s="1364"/>
      <c r="EI61" s="1352"/>
      <c r="EJ61" s="1356"/>
      <c r="EK61" s="1384"/>
      <c r="EL61" s="1357"/>
      <c r="EM61" s="1364"/>
      <c r="EN61" s="1352"/>
      <c r="EO61" s="1356"/>
      <c r="EP61" s="1384"/>
      <c r="EQ61" s="1357"/>
      <c r="ER61" s="1364"/>
      <c r="ES61" s="1352"/>
      <c r="ET61" s="1356"/>
      <c r="EU61" s="1384"/>
      <c r="EV61" s="1357"/>
      <c r="EW61" s="1364"/>
      <c r="EX61" s="1352"/>
      <c r="EY61" s="1356"/>
      <c r="EZ61" s="1384"/>
      <c r="FA61" s="1357"/>
      <c r="FB61" s="1364"/>
      <c r="FC61" s="1352"/>
      <c r="FD61" s="1385">
        <v>0</v>
      </c>
      <c r="FE61" s="1386">
        <v>0</v>
      </c>
      <c r="FF61" s="1387">
        <v>0</v>
      </c>
      <c r="FG61" s="1386">
        <v>0</v>
      </c>
      <c r="FH61" s="1387">
        <v>0</v>
      </c>
      <c r="FI61" s="1386">
        <v>0</v>
      </c>
      <c r="FJ61" s="1387">
        <v>0</v>
      </c>
      <c r="FK61" s="1386">
        <v>0</v>
      </c>
      <c r="FL61" s="1388"/>
      <c r="FM61" s="1389"/>
      <c r="FN61" s="1352"/>
      <c r="FO61" s="1390"/>
      <c r="FP61" s="1391"/>
      <c r="FQ61" s="1352"/>
      <c r="FR61" s="1390"/>
      <c r="FS61" s="1391"/>
      <c r="FT61" s="1352"/>
      <c r="FU61" s="1390"/>
      <c r="FV61" s="1391"/>
      <c r="FW61" s="1352"/>
      <c r="FX61" s="1390"/>
      <c r="FY61" s="1391"/>
      <c r="FZ61" s="1352"/>
      <c r="GA61" s="1390"/>
      <c r="GB61" s="1391"/>
      <c r="GC61" s="1352"/>
      <c r="GD61" s="1390"/>
      <c r="GE61" s="1391"/>
      <c r="GF61" s="1352"/>
      <c r="GG61" s="1390"/>
      <c r="GH61" s="1391"/>
      <c r="GI61" s="1352"/>
      <c r="GJ61" s="1390"/>
      <c r="GK61" s="1391"/>
      <c r="GL61" s="1352"/>
      <c r="GM61" s="1390"/>
      <c r="GN61" s="1391"/>
      <c r="GO61" s="1352"/>
      <c r="GP61" s="1390"/>
      <c r="GQ61" s="1391"/>
      <c r="GR61" s="1352"/>
      <c r="GS61" s="1390"/>
      <c r="GT61" s="1391"/>
      <c r="GU61" s="1352"/>
      <c r="GV61" s="1390"/>
      <c r="GW61" s="1391"/>
      <c r="GX61" s="1352"/>
      <c r="GY61" s="1388" t="s">
        <v>1008</v>
      </c>
      <c r="GZ61" s="1389" t="s">
        <v>1012</v>
      </c>
      <c r="HA61" s="1352"/>
      <c r="HB61" s="1390" t="s">
        <v>1008</v>
      </c>
      <c r="HC61" s="1391" t="s">
        <v>1012</v>
      </c>
      <c r="HD61" s="1352"/>
      <c r="HE61" s="1390" t="s">
        <v>1010</v>
      </c>
      <c r="HF61" s="1391" t="s">
        <v>1012</v>
      </c>
      <c r="HG61" s="1352"/>
      <c r="HH61" s="1390" t="s">
        <v>1010</v>
      </c>
      <c r="HI61" s="1391" t="s">
        <v>1012</v>
      </c>
      <c r="HJ61" s="1352"/>
      <c r="HK61" s="1390" t="s">
        <v>1010</v>
      </c>
      <c r="HL61" s="1391" t="s">
        <v>1012</v>
      </c>
      <c r="HM61" s="1352"/>
      <c r="HN61" s="1392"/>
      <c r="HO61" s="1393"/>
      <c r="HP61" s="1394"/>
      <c r="HQ61" s="1395"/>
      <c r="HR61" s="1357"/>
      <c r="HS61" s="1357"/>
      <c r="HT61" s="1357"/>
      <c r="HU61" s="1396"/>
      <c r="HV61" s="1397"/>
      <c r="HW61" s="1398"/>
      <c r="HX61" s="1398"/>
      <c r="HY61" s="1398"/>
      <c r="HZ61" s="1398"/>
      <c r="IA61" s="1398"/>
      <c r="IB61" s="1398"/>
      <c r="IC61" s="1398"/>
      <c r="ID61" s="1399"/>
      <c r="IE61" s="1400"/>
      <c r="IF61" s="227" t="str">
        <f>_xlfn.IFNA(VLOOKUP(報告書!$B61&amp;"-"&amp;報告書!IF$12,自主項目!$G$13:$G$500,1,FALSE),"")</f>
        <v/>
      </c>
      <c r="IG61" s="227" t="str">
        <f>_xlfn.IFNA(VLOOKUP(報告書!$B61&amp;"-"&amp;報告書!IG$12,自主項目!$G$13:$G$500,1,FALSE),"")</f>
        <v/>
      </c>
      <c r="IH61" s="227" t="str">
        <f>_xlfn.IFNA(VLOOKUP(報告書!$B61&amp;"-"&amp;報告書!IH$12,自主項目!$G$13:$G$500,1,FALSE),"")</f>
        <v/>
      </c>
      <c r="II61" s="227" t="str">
        <f>_xlfn.IFNA(VLOOKUP(報告書!$B61&amp;"-"&amp;報告書!II$12,自主項目!$G$13:$G$500,1,FALSE),"")</f>
        <v/>
      </c>
      <c r="IJ61" s="227" t="str">
        <f>_xlfn.IFNA(VLOOKUP(報告書!$B61&amp;"-"&amp;報告書!IJ$12,自主項目!$G$13:$G$500,1,FALSE),"")</f>
        <v/>
      </c>
      <c r="IK61" s="227" t="str">
        <f>_xlfn.IFNA(VLOOKUP(報告書!$B61&amp;"-"&amp;報告書!IK$12,自主項目!$G$13:$G$500,1,FALSE),"")</f>
        <v/>
      </c>
      <c r="IL61" s="227" t="str">
        <f>_xlfn.IFNA(VLOOKUP(報告書!$B61&amp;"-"&amp;報告書!IL$12,自主項目!$G$13:$G$500,1,FALSE),"")</f>
        <v/>
      </c>
      <c r="IM61" s="227" t="str">
        <f>_xlfn.IFNA(VLOOKUP(報告書!$B61&amp;"-"&amp;報告書!IM$12,自主項目!$G$13:$G$500,1,FALSE),"")</f>
        <v/>
      </c>
      <c r="IN61" s="227" t="str">
        <f>_xlfn.IFNA(VLOOKUP(報告書!$B61&amp;"-"&amp;報告書!IN$12,自主項目!$G$13:$G$500,1,FALSE),"")</f>
        <v/>
      </c>
      <c r="IO61" s="227" t="str">
        <f>_xlfn.IFNA(VLOOKUP(報告書!$B61&amp;"-"&amp;報告書!IO$12,自主項目!$G$13:$G$500,1,FALSE),"")</f>
        <v/>
      </c>
      <c r="IP61" s="227" t="str">
        <f>_xlfn.IFNA(VLOOKUP(報告書!$B61&amp;"-"&amp;報告書!IP$12,自主項目!$G$13:$G$500,1,FALSE),"")</f>
        <v/>
      </c>
      <c r="IQ61" s="227" t="str">
        <f>_xlfn.IFNA(VLOOKUP(報告書!$B61&amp;"-"&amp;報告書!IQ$12,自主項目!$G$13:$G$500,1,FALSE),"")</f>
        <v/>
      </c>
      <c r="IR61" s="227" t="str">
        <f>_xlfn.IFNA(VLOOKUP(報告書!$B61&amp;"-"&amp;報告書!IR$12,自主項目!$G$13:$G$500,1,FALSE),"")</f>
        <v/>
      </c>
      <c r="IS61" s="227" t="str">
        <f>_xlfn.IFNA(VLOOKUP(報告書!$B61&amp;"-"&amp;報告書!IS$12,自主項目!$G$13:$G$500,1,FALSE),"")</f>
        <v/>
      </c>
      <c r="IT61" s="755"/>
      <c r="IU61" s="755"/>
      <c r="IV61" s="376">
        <v>6405</v>
      </c>
      <c r="IW61" s="377">
        <v>6481</v>
      </c>
      <c r="IX61" s="378">
        <v>31.4</v>
      </c>
      <c r="IY61" s="379">
        <v>14.41</v>
      </c>
      <c r="IZ61" s="379">
        <v>11.7</v>
      </c>
      <c r="JA61" s="380">
        <v>14.41</v>
      </c>
      <c r="JB61" s="381">
        <v>4.8033333333333337</v>
      </c>
      <c r="JC61" s="379">
        <v>3.9</v>
      </c>
      <c r="JD61" s="379">
        <v>4.8033333333333337</v>
      </c>
      <c r="JE61" s="382">
        <v>41</v>
      </c>
      <c r="JF61" s="383">
        <v>53</v>
      </c>
      <c r="JG61" s="384">
        <v>33</v>
      </c>
      <c r="JH61" s="376" t="s">
        <v>179</v>
      </c>
      <c r="JI61" s="377" t="s">
        <v>179</v>
      </c>
      <c r="JJ61" s="378" t="s">
        <v>179</v>
      </c>
      <c r="JK61" s="379" t="s">
        <v>179</v>
      </c>
      <c r="JL61" s="379" t="s">
        <v>179</v>
      </c>
      <c r="JM61" s="380" t="s">
        <v>179</v>
      </c>
      <c r="JN61" s="381" t="s">
        <v>179</v>
      </c>
      <c r="JO61" s="379" t="s">
        <v>179</v>
      </c>
      <c r="JP61" s="379" t="s">
        <v>179</v>
      </c>
      <c r="JQ61" s="382" t="s">
        <v>179</v>
      </c>
      <c r="JR61" s="383" t="s">
        <v>179</v>
      </c>
      <c r="JS61" s="384" t="s">
        <v>179</v>
      </c>
      <c r="JU61" s="634" t="s">
        <v>1378</v>
      </c>
      <c r="JV61" s="636" t="s">
        <v>1379</v>
      </c>
      <c r="JW61" s="635">
        <v>2019</v>
      </c>
      <c r="JX61" s="635" t="s">
        <v>1018</v>
      </c>
      <c r="JY61" s="386" t="s">
        <v>179</v>
      </c>
      <c r="JZ61" s="387" t="s">
        <v>179</v>
      </c>
      <c r="KA61" s="422" t="s">
        <v>179</v>
      </c>
      <c r="KB61" s="637" t="s">
        <v>179</v>
      </c>
      <c r="KC61" s="638" t="s">
        <v>179</v>
      </c>
      <c r="KD61" s="639" t="s">
        <v>1029</v>
      </c>
      <c r="KE61" s="640">
        <v>1</v>
      </c>
      <c r="KF61" s="641">
        <v>14.41</v>
      </c>
      <c r="KG61" s="642">
        <v>12.780000000000001</v>
      </c>
      <c r="KH61" s="639" t="s">
        <v>1029</v>
      </c>
      <c r="KI61" s="643">
        <v>0.99</v>
      </c>
      <c r="KJ61" s="641">
        <v>3.9</v>
      </c>
      <c r="KK61" s="642">
        <v>13.61</v>
      </c>
      <c r="KL61" s="639" t="s">
        <v>1029</v>
      </c>
      <c r="KM61" s="643">
        <v>1</v>
      </c>
      <c r="KN61" s="644">
        <v>14.41</v>
      </c>
      <c r="KO61" s="645" t="s">
        <v>179</v>
      </c>
      <c r="KP61" s="646" t="s">
        <v>179</v>
      </c>
      <c r="KQ61" s="646" t="s">
        <v>179</v>
      </c>
      <c r="KR61" s="646" t="s">
        <v>179</v>
      </c>
      <c r="KS61" s="647" t="s">
        <v>179</v>
      </c>
      <c r="KT61" s="646" t="s">
        <v>179</v>
      </c>
      <c r="KU61" s="646" t="s">
        <v>179</v>
      </c>
      <c r="KV61" s="648" t="s">
        <v>179</v>
      </c>
      <c r="KW61" s="639" t="s">
        <v>179</v>
      </c>
      <c r="KX61" s="643" t="s">
        <v>179</v>
      </c>
      <c r="KY61" s="644" t="s">
        <v>179</v>
      </c>
      <c r="KZ61" s="434" t="s">
        <v>1015</v>
      </c>
      <c r="LA61" s="434" t="s">
        <v>1015</v>
      </c>
      <c r="LB61" s="435" t="s">
        <v>1028</v>
      </c>
      <c r="LC61" s="436">
        <v>18</v>
      </c>
      <c r="LD61" s="437">
        <v>2</v>
      </c>
      <c r="LE61" s="438">
        <v>20</v>
      </c>
      <c r="LF61" s="439" t="s">
        <v>1015</v>
      </c>
      <c r="LG61" s="440">
        <v>15</v>
      </c>
      <c r="LH61" s="437">
        <v>2</v>
      </c>
      <c r="LI61" s="438">
        <v>20</v>
      </c>
      <c r="LJ61" s="649"/>
      <c r="LK61" s="650"/>
    </row>
    <row r="62" spans="2:323" ht="15" customHeight="1" x14ac:dyDescent="0.15">
      <c r="B62" s="1349" t="s">
        <v>1422</v>
      </c>
      <c r="C62" s="1350" t="s">
        <v>1423</v>
      </c>
      <c r="D62" s="1351">
        <v>2022</v>
      </c>
      <c r="E62" s="1352" t="s">
        <v>1018</v>
      </c>
      <c r="F62" s="1353">
        <v>1048069</v>
      </c>
      <c r="G62" s="1354" t="s">
        <v>1423</v>
      </c>
      <c r="H62" s="1355">
        <v>45134</v>
      </c>
      <c r="I62" s="1356" t="s">
        <v>1424</v>
      </c>
      <c r="J62" s="1357" t="s">
        <v>1423</v>
      </c>
      <c r="K62" s="1358" t="s">
        <v>1425</v>
      </c>
      <c r="L62" s="1350" t="s">
        <v>1423</v>
      </c>
      <c r="M62" s="1357" t="s">
        <v>1425</v>
      </c>
      <c r="N62" s="1358" t="s">
        <v>1426</v>
      </c>
      <c r="O62" s="1356" t="s">
        <v>48</v>
      </c>
      <c r="P62" s="1358" t="s">
        <v>55</v>
      </c>
      <c r="Q62" s="1359" t="s">
        <v>1018</v>
      </c>
      <c r="R62" s="1360"/>
      <c r="S62" s="1360"/>
      <c r="T62" s="1361"/>
      <c r="U62" s="1362"/>
      <c r="V62" s="1363">
        <v>1997.3843999999999</v>
      </c>
      <c r="W62" s="1364">
        <v>20</v>
      </c>
      <c r="X62" s="1364">
        <v>1</v>
      </c>
      <c r="Y62" s="1365"/>
      <c r="Z62" s="1351">
        <v>2022</v>
      </c>
      <c r="AA62" s="1352">
        <v>2024</v>
      </c>
      <c r="AB62" s="1366">
        <v>2022</v>
      </c>
      <c r="AC62" s="1367" t="s">
        <v>4568</v>
      </c>
      <c r="AD62" s="1358" t="s">
        <v>4478</v>
      </c>
      <c r="AE62" s="1368"/>
      <c r="AF62" s="1357"/>
      <c r="AG62" s="1357"/>
      <c r="AH62" s="1358"/>
      <c r="AI62" s="1368"/>
      <c r="AJ62" s="1358"/>
      <c r="AK62" s="1369">
        <v>2021</v>
      </c>
      <c r="AL62" s="1364">
        <v>3707</v>
      </c>
      <c r="AM62" s="1364">
        <v>3839</v>
      </c>
      <c r="AN62" s="1370">
        <v>6.24</v>
      </c>
      <c r="AO62" s="1371" t="s">
        <v>1427</v>
      </c>
      <c r="AP62" s="1372">
        <v>2024</v>
      </c>
      <c r="AQ62" s="1365">
        <v>3669</v>
      </c>
      <c r="AR62" s="1373">
        <v>1.02</v>
      </c>
      <c r="AS62" s="1365">
        <v>3800</v>
      </c>
      <c r="AT62" s="1373">
        <v>1.01</v>
      </c>
      <c r="AU62" s="1374">
        <v>6.17</v>
      </c>
      <c r="AV62" s="1371" t="s">
        <v>1427</v>
      </c>
      <c r="AW62" s="1375">
        <v>1.1200000000000001</v>
      </c>
      <c r="AX62" s="1372">
        <v>2022</v>
      </c>
      <c r="AY62" s="1365">
        <v>3403</v>
      </c>
      <c r="AZ62" s="1373">
        <v>8.1999999999999993</v>
      </c>
      <c r="BA62" s="1365">
        <v>3704</v>
      </c>
      <c r="BB62" s="1373">
        <v>3.51</v>
      </c>
      <c r="BC62" s="1374">
        <v>5.5064724919093848</v>
      </c>
      <c r="BD62" s="1371" t="s">
        <v>1427</v>
      </c>
      <c r="BE62" s="1375">
        <v>11.75</v>
      </c>
      <c r="BF62" s="1372">
        <v>2023</v>
      </c>
      <c r="BG62" s="1365"/>
      <c r="BH62" s="1373"/>
      <c r="BI62" s="1365"/>
      <c r="BJ62" s="1373"/>
      <c r="BK62" s="1374"/>
      <c r="BL62" s="1371"/>
      <c r="BM62" s="1375"/>
      <c r="BN62" s="1372">
        <v>2024</v>
      </c>
      <c r="BO62" s="1365"/>
      <c r="BP62" s="1373"/>
      <c r="BQ62" s="1365"/>
      <c r="BR62" s="1373"/>
      <c r="BS62" s="1374"/>
      <c r="BT62" s="1371"/>
      <c r="BU62" s="1375"/>
      <c r="BV62" s="1376" t="s">
        <v>1023</v>
      </c>
      <c r="BW62" s="1377" t="s">
        <v>1072</v>
      </c>
      <c r="BX62" s="1378" t="s">
        <v>1024</v>
      </c>
      <c r="BY62" s="1379" t="s">
        <v>4479</v>
      </c>
      <c r="BZ62" s="1380"/>
      <c r="CA62" s="1364"/>
      <c r="CB62" s="1364"/>
      <c r="CC62" s="1370"/>
      <c r="CD62" s="1371"/>
      <c r="CE62" s="1372"/>
      <c r="CF62" s="1365"/>
      <c r="CG62" s="1373"/>
      <c r="CH62" s="1365"/>
      <c r="CI62" s="1373"/>
      <c r="CJ62" s="1374"/>
      <c r="CK62" s="1371"/>
      <c r="CL62" s="1375"/>
      <c r="CM62" s="1372"/>
      <c r="CN62" s="1365"/>
      <c r="CO62" s="1373"/>
      <c r="CP62" s="1365"/>
      <c r="CQ62" s="1373"/>
      <c r="CR62" s="1374"/>
      <c r="CS62" s="1371"/>
      <c r="CT62" s="1375"/>
      <c r="CU62" s="1372"/>
      <c r="CV62" s="1365"/>
      <c r="CW62" s="1373"/>
      <c r="CX62" s="1365"/>
      <c r="CY62" s="1373"/>
      <c r="CZ62" s="1374"/>
      <c r="DA62" s="1371"/>
      <c r="DB62" s="1375"/>
      <c r="DC62" s="1372"/>
      <c r="DD62" s="1365"/>
      <c r="DE62" s="1373"/>
      <c r="DF62" s="1365"/>
      <c r="DG62" s="1373"/>
      <c r="DH62" s="1374"/>
      <c r="DI62" s="1371"/>
      <c r="DJ62" s="1375"/>
      <c r="DK62" s="1376"/>
      <c r="DL62" s="1377"/>
      <c r="DM62" s="1378"/>
      <c r="DN62" s="1379"/>
      <c r="DO62" s="1356"/>
      <c r="DP62" s="1381"/>
      <c r="DQ62" s="1358"/>
      <c r="DR62" s="1356"/>
      <c r="DS62" s="1381"/>
      <c r="DT62" s="1358"/>
      <c r="DU62" s="1356"/>
      <c r="DV62" s="1381"/>
      <c r="DW62" s="1358"/>
      <c r="DX62" s="1356"/>
      <c r="DY62" s="1381"/>
      <c r="DZ62" s="1358"/>
      <c r="EA62" s="1356"/>
      <c r="EB62" s="1381"/>
      <c r="EC62" s="1358"/>
      <c r="ED62" s="1382"/>
      <c r="EE62" s="1383"/>
      <c r="EF62" s="1384"/>
      <c r="EG62" s="1357"/>
      <c r="EH62" s="1364"/>
      <c r="EI62" s="1352"/>
      <c r="EJ62" s="1356"/>
      <c r="EK62" s="1384"/>
      <c r="EL62" s="1357"/>
      <c r="EM62" s="1364"/>
      <c r="EN62" s="1352"/>
      <c r="EO62" s="1356"/>
      <c r="EP62" s="1384"/>
      <c r="EQ62" s="1357"/>
      <c r="ER62" s="1364"/>
      <c r="ES62" s="1352"/>
      <c r="ET62" s="1356"/>
      <c r="EU62" s="1384"/>
      <c r="EV62" s="1357"/>
      <c r="EW62" s="1364"/>
      <c r="EX62" s="1352"/>
      <c r="EY62" s="1356"/>
      <c r="EZ62" s="1384"/>
      <c r="FA62" s="1357"/>
      <c r="FB62" s="1364"/>
      <c r="FC62" s="1352"/>
      <c r="FD62" s="1385">
        <v>0</v>
      </c>
      <c r="FE62" s="1386">
        <v>0</v>
      </c>
      <c r="FF62" s="1387">
        <v>0</v>
      </c>
      <c r="FG62" s="1386">
        <v>0</v>
      </c>
      <c r="FH62" s="1387">
        <v>0</v>
      </c>
      <c r="FI62" s="1386">
        <v>0</v>
      </c>
      <c r="FJ62" s="1387">
        <v>0</v>
      </c>
      <c r="FK62" s="1386">
        <v>0</v>
      </c>
      <c r="FL62" s="1388" t="s">
        <v>1008</v>
      </c>
      <c r="FM62" s="1389" t="s">
        <v>1012</v>
      </c>
      <c r="FN62" s="1352"/>
      <c r="FO62" s="1390" t="s">
        <v>1010</v>
      </c>
      <c r="FP62" s="1391" t="s">
        <v>1012</v>
      </c>
      <c r="FQ62" s="1352"/>
      <c r="FR62" s="1390" t="s">
        <v>1010</v>
      </c>
      <c r="FS62" s="1391" t="s">
        <v>1012</v>
      </c>
      <c r="FT62" s="1352"/>
      <c r="FU62" s="1390" t="s">
        <v>1010</v>
      </c>
      <c r="FV62" s="1391" t="s">
        <v>1012</v>
      </c>
      <c r="FW62" s="1352"/>
      <c r="FX62" s="1390" t="s">
        <v>1010</v>
      </c>
      <c r="FY62" s="1391" t="s">
        <v>1012</v>
      </c>
      <c r="FZ62" s="1352"/>
      <c r="GA62" s="1390" t="s">
        <v>1010</v>
      </c>
      <c r="GB62" s="1391" t="s">
        <v>1012</v>
      </c>
      <c r="GC62" s="1352"/>
      <c r="GD62" s="1390" t="s">
        <v>1010</v>
      </c>
      <c r="GE62" s="1391" t="s">
        <v>1012</v>
      </c>
      <c r="GF62" s="1352"/>
      <c r="GG62" s="1390" t="s">
        <v>1010</v>
      </c>
      <c r="GH62" s="1391" t="s">
        <v>1012</v>
      </c>
      <c r="GI62" s="1352"/>
      <c r="GJ62" s="1390" t="s">
        <v>1010</v>
      </c>
      <c r="GK62" s="1391" t="s">
        <v>1012</v>
      </c>
      <c r="GL62" s="1352"/>
      <c r="GM62" s="1390" t="s">
        <v>1013</v>
      </c>
      <c r="GN62" s="1391" t="s">
        <v>1013</v>
      </c>
      <c r="GO62" s="1352"/>
      <c r="GP62" s="1390" t="s">
        <v>1013</v>
      </c>
      <c r="GQ62" s="1391" t="s">
        <v>1013</v>
      </c>
      <c r="GR62" s="1352"/>
      <c r="GS62" s="1390" t="s">
        <v>1013</v>
      </c>
      <c r="GT62" s="1391" t="s">
        <v>1013</v>
      </c>
      <c r="GU62" s="1352"/>
      <c r="GV62" s="1390" t="s">
        <v>1013</v>
      </c>
      <c r="GW62" s="1391" t="s">
        <v>1013</v>
      </c>
      <c r="GX62" s="1352"/>
      <c r="GY62" s="1388"/>
      <c r="GZ62" s="1389"/>
      <c r="HA62" s="1352"/>
      <c r="HB62" s="1390"/>
      <c r="HC62" s="1391"/>
      <c r="HD62" s="1352"/>
      <c r="HE62" s="1390"/>
      <c r="HF62" s="1391"/>
      <c r="HG62" s="1352"/>
      <c r="HH62" s="1390"/>
      <c r="HI62" s="1391"/>
      <c r="HJ62" s="1352"/>
      <c r="HK62" s="1390"/>
      <c r="HL62" s="1391"/>
      <c r="HM62" s="1352"/>
      <c r="HN62" s="1392"/>
      <c r="HO62" s="1393"/>
      <c r="HP62" s="1394"/>
      <c r="HQ62" s="1395"/>
      <c r="HR62" s="1357"/>
      <c r="HS62" s="1357"/>
      <c r="HT62" s="1357"/>
      <c r="HU62" s="1396"/>
      <c r="HV62" s="1397"/>
      <c r="HW62" s="1398" t="s">
        <v>4568</v>
      </c>
      <c r="HX62" s="1398"/>
      <c r="HY62" s="1398" t="s">
        <v>4568</v>
      </c>
      <c r="HZ62" s="1398"/>
      <c r="IA62" s="1398"/>
      <c r="IB62" s="1398" t="s">
        <v>4568</v>
      </c>
      <c r="IC62" s="1398" t="s">
        <v>4568</v>
      </c>
      <c r="ID62" s="1399" t="s">
        <v>4480</v>
      </c>
      <c r="IE62" s="1400" t="s">
        <v>4481</v>
      </c>
      <c r="IF62" s="227" t="str">
        <f>_xlfn.IFNA(VLOOKUP(報告書!$B62&amp;"-"&amp;報告書!IF$12,自主項目!$G$13:$G$500,1,FALSE),"")</f>
        <v/>
      </c>
      <c r="IG62" s="227" t="str">
        <f>_xlfn.IFNA(VLOOKUP(報告書!$B62&amp;"-"&amp;報告書!IG$12,自主項目!$G$13:$G$500,1,FALSE),"")</f>
        <v/>
      </c>
      <c r="IH62" s="227" t="str">
        <f>_xlfn.IFNA(VLOOKUP(報告書!$B62&amp;"-"&amp;報告書!IH$12,自主項目!$G$13:$G$500,1,FALSE),"")</f>
        <v/>
      </c>
      <c r="II62" s="227" t="str">
        <f>_xlfn.IFNA(VLOOKUP(報告書!$B62&amp;"-"&amp;報告書!II$12,自主項目!$G$13:$G$500,1,FALSE),"")</f>
        <v/>
      </c>
      <c r="IJ62" s="227" t="str">
        <f>_xlfn.IFNA(VLOOKUP(報告書!$B62&amp;"-"&amp;報告書!IJ$12,自主項目!$G$13:$G$500,1,FALSE),"")</f>
        <v/>
      </c>
      <c r="IK62" s="227" t="str">
        <f>_xlfn.IFNA(VLOOKUP(報告書!$B62&amp;"-"&amp;報告書!IK$12,自主項目!$G$13:$G$500,1,FALSE),"")</f>
        <v/>
      </c>
      <c r="IL62" s="227" t="str">
        <f>_xlfn.IFNA(VLOOKUP(報告書!$B62&amp;"-"&amp;報告書!IL$12,自主項目!$G$13:$G$500,1,FALSE),"")</f>
        <v/>
      </c>
      <c r="IM62" s="227" t="str">
        <f>_xlfn.IFNA(VLOOKUP(報告書!$B62&amp;"-"&amp;報告書!IM$12,自主項目!$G$13:$G$500,1,FALSE),"")</f>
        <v/>
      </c>
      <c r="IN62" s="227" t="str">
        <f>_xlfn.IFNA(VLOOKUP(報告書!$B62&amp;"-"&amp;報告書!IN$12,自主項目!$G$13:$G$500,1,FALSE),"")</f>
        <v/>
      </c>
      <c r="IO62" s="227" t="str">
        <f>_xlfn.IFNA(VLOOKUP(報告書!$B62&amp;"-"&amp;報告書!IO$12,自主項目!$G$13:$G$500,1,FALSE),"")</f>
        <v/>
      </c>
      <c r="IP62" s="227" t="str">
        <f>_xlfn.IFNA(VLOOKUP(報告書!$B62&amp;"-"&amp;報告書!IP$12,自主項目!$G$13:$G$500,1,FALSE),"")</f>
        <v/>
      </c>
      <c r="IQ62" s="227" t="str">
        <f>_xlfn.IFNA(VLOOKUP(報告書!$B62&amp;"-"&amp;報告書!IQ$12,自主項目!$G$13:$G$500,1,FALSE),"")</f>
        <v/>
      </c>
      <c r="IR62" s="227" t="str">
        <f>_xlfn.IFNA(VLOOKUP(報告書!$B62&amp;"-"&amp;報告書!IR$12,自主項目!$G$13:$G$500,1,FALSE),"")</f>
        <v/>
      </c>
      <c r="IS62" s="227" t="str">
        <f>_xlfn.IFNA(VLOOKUP(報告書!$B62&amp;"-"&amp;報告書!IS$12,自主項目!$G$13:$G$500,1,FALSE),"")</f>
        <v/>
      </c>
      <c r="IT62" s="755"/>
      <c r="IU62" s="755"/>
      <c r="IV62" s="376">
        <v>12533</v>
      </c>
      <c r="IW62" s="377">
        <v>12453</v>
      </c>
      <c r="IX62" s="378" t="s">
        <v>179</v>
      </c>
      <c r="IY62" s="379">
        <v>11.1</v>
      </c>
      <c r="IZ62" s="379">
        <v>9.8699999999999992</v>
      </c>
      <c r="JA62" s="380" t="s">
        <v>179</v>
      </c>
      <c r="JB62" s="381">
        <v>3.6999999999999997</v>
      </c>
      <c r="JC62" s="379">
        <v>3.2899999999999996</v>
      </c>
      <c r="JD62" s="379" t="s">
        <v>179</v>
      </c>
      <c r="JE62" s="382">
        <v>50</v>
      </c>
      <c r="JF62" s="383">
        <v>60</v>
      </c>
      <c r="JG62" s="384" t="s">
        <v>179</v>
      </c>
      <c r="JH62" s="376" t="s">
        <v>179</v>
      </c>
      <c r="JI62" s="377" t="s">
        <v>179</v>
      </c>
      <c r="JJ62" s="378" t="s">
        <v>179</v>
      </c>
      <c r="JK62" s="379" t="s">
        <v>179</v>
      </c>
      <c r="JL62" s="379" t="s">
        <v>179</v>
      </c>
      <c r="JM62" s="380" t="s">
        <v>179</v>
      </c>
      <c r="JN62" s="381" t="s">
        <v>179</v>
      </c>
      <c r="JO62" s="379" t="s">
        <v>179</v>
      </c>
      <c r="JP62" s="379" t="s">
        <v>179</v>
      </c>
      <c r="JQ62" s="382" t="s">
        <v>179</v>
      </c>
      <c r="JR62" s="383" t="s">
        <v>179</v>
      </c>
      <c r="JS62" s="384" t="s">
        <v>179</v>
      </c>
      <c r="JU62" s="634" t="s">
        <v>1386</v>
      </c>
      <c r="JV62" s="636" t="s">
        <v>1387</v>
      </c>
      <c r="JW62" s="635">
        <v>2019</v>
      </c>
      <c r="JX62" s="635" t="s">
        <v>1018</v>
      </c>
      <c r="JY62" s="386" t="s">
        <v>179</v>
      </c>
      <c r="JZ62" s="387" t="s">
        <v>179</v>
      </c>
      <c r="KA62" s="422" t="s">
        <v>179</v>
      </c>
      <c r="KB62" s="637" t="s">
        <v>179</v>
      </c>
      <c r="KC62" s="638">
        <v>0.64020108433734957</v>
      </c>
      <c r="KD62" s="639" t="s">
        <v>1055</v>
      </c>
      <c r="KE62" s="640">
        <v>3</v>
      </c>
      <c r="KF62" s="641">
        <v>11.1</v>
      </c>
      <c r="KG62" s="642">
        <v>1.2999999999999998</v>
      </c>
      <c r="KH62" s="639" t="s">
        <v>1055</v>
      </c>
      <c r="KI62" s="643">
        <v>3</v>
      </c>
      <c r="KJ62" s="641">
        <v>3.2899999999999996</v>
      </c>
      <c r="KK62" s="642">
        <v>2.2899999999999996</v>
      </c>
      <c r="KL62" s="639" t="s">
        <v>179</v>
      </c>
      <c r="KM62" s="643" t="s">
        <v>179</v>
      </c>
      <c r="KN62" s="644" t="s">
        <v>179</v>
      </c>
      <c r="KO62" s="645" t="s">
        <v>179</v>
      </c>
      <c r="KP62" s="646" t="s">
        <v>179</v>
      </c>
      <c r="KQ62" s="646" t="s">
        <v>179</v>
      </c>
      <c r="KR62" s="646" t="s">
        <v>179</v>
      </c>
      <c r="KS62" s="647" t="s">
        <v>179</v>
      </c>
      <c r="KT62" s="646" t="s">
        <v>179</v>
      </c>
      <c r="KU62" s="646" t="s">
        <v>179</v>
      </c>
      <c r="KV62" s="648" t="s">
        <v>179</v>
      </c>
      <c r="KW62" s="639" t="s">
        <v>179</v>
      </c>
      <c r="KX62" s="643" t="s">
        <v>179</v>
      </c>
      <c r="KY62" s="644" t="s">
        <v>179</v>
      </c>
      <c r="KZ62" s="434" t="s">
        <v>1015</v>
      </c>
      <c r="LA62" s="434" t="s">
        <v>1015</v>
      </c>
      <c r="LB62" s="435" t="s">
        <v>1015</v>
      </c>
      <c r="LC62" s="436">
        <v>22</v>
      </c>
      <c r="LD62" s="437">
        <v>0</v>
      </c>
      <c r="LE62" s="438">
        <v>24</v>
      </c>
      <c r="LF62" s="439" t="s">
        <v>1015</v>
      </c>
      <c r="LG62" s="440">
        <v>19</v>
      </c>
      <c r="LH62" s="437">
        <v>0</v>
      </c>
      <c r="LI62" s="438">
        <v>24</v>
      </c>
      <c r="LJ62" s="649"/>
      <c r="LK62" s="650"/>
    </row>
    <row r="63" spans="2:323" ht="15" customHeight="1" x14ac:dyDescent="0.15">
      <c r="B63" s="1349" t="s">
        <v>1428</v>
      </c>
      <c r="C63" s="1350" t="s">
        <v>1429</v>
      </c>
      <c r="D63" s="1351">
        <v>2022</v>
      </c>
      <c r="E63" s="1352" t="s">
        <v>1018</v>
      </c>
      <c r="F63" s="1353">
        <v>1021070</v>
      </c>
      <c r="G63" s="1354" t="s">
        <v>1429</v>
      </c>
      <c r="H63" s="1355">
        <v>45138</v>
      </c>
      <c r="I63" s="1356" t="s">
        <v>1430</v>
      </c>
      <c r="J63" s="1357" t="s">
        <v>1429</v>
      </c>
      <c r="K63" s="1358" t="s">
        <v>1431</v>
      </c>
      <c r="L63" s="1350" t="s">
        <v>1429</v>
      </c>
      <c r="M63" s="1357" t="s">
        <v>1432</v>
      </c>
      <c r="N63" s="1358" t="s">
        <v>1433</v>
      </c>
      <c r="O63" s="1356" t="s">
        <v>12</v>
      </c>
      <c r="P63" s="1358" t="s">
        <v>25</v>
      </c>
      <c r="Q63" s="1359" t="s">
        <v>1018</v>
      </c>
      <c r="R63" s="1360"/>
      <c r="S63" s="1360"/>
      <c r="T63" s="1361"/>
      <c r="U63" s="1362"/>
      <c r="V63" s="1363">
        <v>38775.361799999999</v>
      </c>
      <c r="W63" s="1364">
        <v>1</v>
      </c>
      <c r="X63" s="1364">
        <v>1</v>
      </c>
      <c r="Y63" s="1365"/>
      <c r="Z63" s="1351">
        <v>2022</v>
      </c>
      <c r="AA63" s="1352">
        <v>2024</v>
      </c>
      <c r="AB63" s="1366">
        <v>2022</v>
      </c>
      <c r="AC63" s="1367"/>
      <c r="AD63" s="1358"/>
      <c r="AE63" s="1368" t="s">
        <v>4568</v>
      </c>
      <c r="AF63" s="1357" t="s">
        <v>1434</v>
      </c>
      <c r="AG63" s="1357" t="s">
        <v>1435</v>
      </c>
      <c r="AH63" s="1358" t="s">
        <v>1436</v>
      </c>
      <c r="AI63" s="1368"/>
      <c r="AJ63" s="1358"/>
      <c r="AK63" s="1369">
        <v>2021</v>
      </c>
      <c r="AL63" s="1364">
        <v>87378</v>
      </c>
      <c r="AM63" s="1364">
        <v>83933</v>
      </c>
      <c r="AN63" s="1370"/>
      <c r="AO63" s="1371"/>
      <c r="AP63" s="1372">
        <v>2024</v>
      </c>
      <c r="AQ63" s="1365">
        <v>84756.66</v>
      </c>
      <c r="AR63" s="1373">
        <v>3</v>
      </c>
      <c r="AS63" s="1365">
        <v>81415.009999999995</v>
      </c>
      <c r="AT63" s="1373">
        <v>3</v>
      </c>
      <c r="AU63" s="1374"/>
      <c r="AV63" s="1371"/>
      <c r="AW63" s="1375">
        <v>5</v>
      </c>
      <c r="AX63" s="1372">
        <v>2022</v>
      </c>
      <c r="AY63" s="1365">
        <v>84785</v>
      </c>
      <c r="AZ63" s="1373">
        <v>2.96</v>
      </c>
      <c r="BA63" s="1365">
        <v>72117</v>
      </c>
      <c r="BB63" s="1373">
        <v>14.07</v>
      </c>
      <c r="BC63" s="1374"/>
      <c r="BD63" s="1371"/>
      <c r="BE63" s="1375"/>
      <c r="BF63" s="1372">
        <v>2023</v>
      </c>
      <c r="BG63" s="1365"/>
      <c r="BH63" s="1373"/>
      <c r="BI63" s="1365"/>
      <c r="BJ63" s="1373"/>
      <c r="BK63" s="1374"/>
      <c r="BL63" s="1371"/>
      <c r="BM63" s="1375"/>
      <c r="BN63" s="1372">
        <v>2024</v>
      </c>
      <c r="BO63" s="1365"/>
      <c r="BP63" s="1373"/>
      <c r="BQ63" s="1365"/>
      <c r="BR63" s="1373"/>
      <c r="BS63" s="1374"/>
      <c r="BT63" s="1371"/>
      <c r="BU63" s="1375"/>
      <c r="BV63" s="1376" t="s">
        <v>1062</v>
      </c>
      <c r="BW63" s="1377" t="s">
        <v>1072</v>
      </c>
      <c r="BX63" s="1378" t="s">
        <v>1007</v>
      </c>
      <c r="BY63" s="1379"/>
      <c r="BZ63" s="1380"/>
      <c r="CA63" s="1364"/>
      <c r="CB63" s="1364"/>
      <c r="CC63" s="1370"/>
      <c r="CD63" s="1371"/>
      <c r="CE63" s="1372"/>
      <c r="CF63" s="1365"/>
      <c r="CG63" s="1373"/>
      <c r="CH63" s="1365"/>
      <c r="CI63" s="1373"/>
      <c r="CJ63" s="1374"/>
      <c r="CK63" s="1371"/>
      <c r="CL63" s="1375"/>
      <c r="CM63" s="1372"/>
      <c r="CN63" s="1365"/>
      <c r="CO63" s="1373"/>
      <c r="CP63" s="1365"/>
      <c r="CQ63" s="1373"/>
      <c r="CR63" s="1374"/>
      <c r="CS63" s="1371"/>
      <c r="CT63" s="1375"/>
      <c r="CU63" s="1372"/>
      <c r="CV63" s="1365"/>
      <c r="CW63" s="1373"/>
      <c r="CX63" s="1365"/>
      <c r="CY63" s="1373"/>
      <c r="CZ63" s="1374"/>
      <c r="DA63" s="1371"/>
      <c r="DB63" s="1375"/>
      <c r="DC63" s="1372"/>
      <c r="DD63" s="1365"/>
      <c r="DE63" s="1373"/>
      <c r="DF63" s="1365"/>
      <c r="DG63" s="1373"/>
      <c r="DH63" s="1374"/>
      <c r="DI63" s="1371"/>
      <c r="DJ63" s="1375"/>
      <c r="DK63" s="1376"/>
      <c r="DL63" s="1377"/>
      <c r="DM63" s="1378"/>
      <c r="DN63" s="1379"/>
      <c r="DO63" s="1356"/>
      <c r="DP63" s="1381"/>
      <c r="DQ63" s="1358"/>
      <c r="DR63" s="1356"/>
      <c r="DS63" s="1381"/>
      <c r="DT63" s="1358"/>
      <c r="DU63" s="1356"/>
      <c r="DV63" s="1381"/>
      <c r="DW63" s="1358"/>
      <c r="DX63" s="1356"/>
      <c r="DY63" s="1381"/>
      <c r="DZ63" s="1358"/>
      <c r="EA63" s="1356"/>
      <c r="EB63" s="1381"/>
      <c r="EC63" s="1358"/>
      <c r="ED63" s="1382"/>
      <c r="EE63" s="1383"/>
      <c r="EF63" s="1384"/>
      <c r="EG63" s="1357"/>
      <c r="EH63" s="1364"/>
      <c r="EI63" s="1352"/>
      <c r="EJ63" s="1356"/>
      <c r="EK63" s="1384"/>
      <c r="EL63" s="1357"/>
      <c r="EM63" s="1364"/>
      <c r="EN63" s="1352"/>
      <c r="EO63" s="1356"/>
      <c r="EP63" s="1384"/>
      <c r="EQ63" s="1357"/>
      <c r="ER63" s="1364"/>
      <c r="ES63" s="1352"/>
      <c r="ET63" s="1356"/>
      <c r="EU63" s="1384"/>
      <c r="EV63" s="1357"/>
      <c r="EW63" s="1364"/>
      <c r="EX63" s="1352"/>
      <c r="EY63" s="1356"/>
      <c r="EZ63" s="1384"/>
      <c r="FA63" s="1357"/>
      <c r="FB63" s="1364"/>
      <c r="FC63" s="1352"/>
      <c r="FD63" s="1385">
        <v>0</v>
      </c>
      <c r="FE63" s="1386">
        <v>0</v>
      </c>
      <c r="FF63" s="1387">
        <v>0</v>
      </c>
      <c r="FG63" s="1386">
        <v>0</v>
      </c>
      <c r="FH63" s="1387">
        <v>0</v>
      </c>
      <c r="FI63" s="1386">
        <v>0</v>
      </c>
      <c r="FJ63" s="1387">
        <v>0</v>
      </c>
      <c r="FK63" s="1386">
        <v>0</v>
      </c>
      <c r="FL63" s="1388" t="s">
        <v>1008</v>
      </c>
      <c r="FM63" s="1389" t="s">
        <v>1012</v>
      </c>
      <c r="FN63" s="1352"/>
      <c r="FO63" s="1390" t="s">
        <v>1010</v>
      </c>
      <c r="FP63" s="1391" t="s">
        <v>1012</v>
      </c>
      <c r="FQ63" s="1352"/>
      <c r="FR63" s="1390" t="s">
        <v>1010</v>
      </c>
      <c r="FS63" s="1391" t="s">
        <v>1012</v>
      </c>
      <c r="FT63" s="1352"/>
      <c r="FU63" s="1390" t="s">
        <v>1010</v>
      </c>
      <c r="FV63" s="1391" t="s">
        <v>1012</v>
      </c>
      <c r="FW63" s="1352"/>
      <c r="FX63" s="1390" t="s">
        <v>1010</v>
      </c>
      <c r="FY63" s="1391" t="s">
        <v>1012</v>
      </c>
      <c r="FZ63" s="1352"/>
      <c r="GA63" s="1390" t="s">
        <v>1010</v>
      </c>
      <c r="GB63" s="1391" t="s">
        <v>1012</v>
      </c>
      <c r="GC63" s="1352"/>
      <c r="GD63" s="1390" t="s">
        <v>1010</v>
      </c>
      <c r="GE63" s="1391" t="s">
        <v>1012</v>
      </c>
      <c r="GF63" s="1352"/>
      <c r="GG63" s="1390" t="s">
        <v>1010</v>
      </c>
      <c r="GH63" s="1391" t="s">
        <v>1012</v>
      </c>
      <c r="GI63" s="1352"/>
      <c r="GJ63" s="1390" t="s">
        <v>1010</v>
      </c>
      <c r="GK63" s="1391" t="s">
        <v>1012</v>
      </c>
      <c r="GL63" s="1352"/>
      <c r="GM63" s="1390" t="s">
        <v>1010</v>
      </c>
      <c r="GN63" s="1391" t="s">
        <v>1012</v>
      </c>
      <c r="GO63" s="1352"/>
      <c r="GP63" s="1390" t="s">
        <v>1010</v>
      </c>
      <c r="GQ63" s="1391" t="s">
        <v>1012</v>
      </c>
      <c r="GR63" s="1352"/>
      <c r="GS63" s="1390" t="s">
        <v>1010</v>
      </c>
      <c r="GT63" s="1391" t="s">
        <v>1012</v>
      </c>
      <c r="GU63" s="1352"/>
      <c r="GV63" s="1390" t="s">
        <v>1010</v>
      </c>
      <c r="GW63" s="1391" t="s">
        <v>1012</v>
      </c>
      <c r="GX63" s="1352"/>
      <c r="GY63" s="1388"/>
      <c r="GZ63" s="1389"/>
      <c r="HA63" s="1352"/>
      <c r="HB63" s="1390"/>
      <c r="HC63" s="1391"/>
      <c r="HD63" s="1352"/>
      <c r="HE63" s="1390"/>
      <c r="HF63" s="1391"/>
      <c r="HG63" s="1352"/>
      <c r="HH63" s="1390"/>
      <c r="HI63" s="1391"/>
      <c r="HJ63" s="1352"/>
      <c r="HK63" s="1390"/>
      <c r="HL63" s="1391"/>
      <c r="HM63" s="1352"/>
      <c r="HN63" s="1392">
        <v>84785</v>
      </c>
      <c r="HO63" s="1393">
        <v>12653.437563088</v>
      </c>
      <c r="HP63" s="1394">
        <v>14.924146444639971</v>
      </c>
      <c r="HQ63" s="1395">
        <v>2022</v>
      </c>
      <c r="HR63" s="1357" t="s">
        <v>333</v>
      </c>
      <c r="HS63" s="1357" t="s">
        <v>340</v>
      </c>
      <c r="HT63" s="1357" t="s">
        <v>4073</v>
      </c>
      <c r="HU63" s="1396">
        <v>39.278236000000007</v>
      </c>
      <c r="HV63" s="1397"/>
      <c r="HW63" s="1398"/>
      <c r="HX63" s="1398" t="s">
        <v>4568</v>
      </c>
      <c r="HY63" s="1398"/>
      <c r="HZ63" s="1398"/>
      <c r="IA63" s="1398"/>
      <c r="IB63" s="1398" t="s">
        <v>4568</v>
      </c>
      <c r="IC63" s="1398"/>
      <c r="ID63" s="1399" t="s">
        <v>4482</v>
      </c>
      <c r="IE63" s="1400" t="s">
        <v>4483</v>
      </c>
      <c r="IF63" s="227" t="str">
        <f>_xlfn.IFNA(VLOOKUP(報告書!$B63&amp;"-"&amp;報告書!IF$12,自主項目!$G$13:$G$500,1,FALSE),"")</f>
        <v>070-1</v>
      </c>
      <c r="IG63" s="227" t="str">
        <f>_xlfn.IFNA(VLOOKUP(報告書!$B63&amp;"-"&amp;報告書!IG$12,自主項目!$G$13:$G$500,1,FALSE),"")</f>
        <v>070-2</v>
      </c>
      <c r="IH63" s="227" t="str">
        <f>_xlfn.IFNA(VLOOKUP(報告書!$B63&amp;"-"&amp;報告書!IH$12,自主項目!$G$13:$G$500,1,FALSE),"")</f>
        <v>070-3</v>
      </c>
      <c r="II63" s="227" t="str">
        <f>_xlfn.IFNA(VLOOKUP(報告書!$B63&amp;"-"&amp;報告書!II$12,自主項目!$G$13:$G$500,1,FALSE),"")</f>
        <v/>
      </c>
      <c r="IJ63" s="227" t="str">
        <f>_xlfn.IFNA(VLOOKUP(報告書!$B63&amp;"-"&amp;報告書!IJ$12,自主項目!$G$13:$G$500,1,FALSE),"")</f>
        <v/>
      </c>
      <c r="IK63" s="227" t="str">
        <f>_xlfn.IFNA(VLOOKUP(報告書!$B63&amp;"-"&amp;報告書!IK$12,自主項目!$G$13:$G$500,1,FALSE),"")</f>
        <v/>
      </c>
      <c r="IL63" s="227" t="str">
        <f>_xlfn.IFNA(VLOOKUP(報告書!$B63&amp;"-"&amp;報告書!IL$12,自主項目!$G$13:$G$500,1,FALSE),"")</f>
        <v/>
      </c>
      <c r="IM63" s="227" t="str">
        <f>_xlfn.IFNA(VLOOKUP(報告書!$B63&amp;"-"&amp;報告書!IM$12,自主項目!$G$13:$G$500,1,FALSE),"")</f>
        <v/>
      </c>
      <c r="IN63" s="227" t="str">
        <f>_xlfn.IFNA(VLOOKUP(報告書!$B63&amp;"-"&amp;報告書!IN$12,自主項目!$G$13:$G$500,1,FALSE),"")</f>
        <v/>
      </c>
      <c r="IO63" s="227" t="str">
        <f>_xlfn.IFNA(VLOOKUP(報告書!$B63&amp;"-"&amp;報告書!IO$12,自主項目!$G$13:$G$500,1,FALSE),"")</f>
        <v/>
      </c>
      <c r="IP63" s="227" t="str">
        <f>_xlfn.IFNA(VLOOKUP(報告書!$B63&amp;"-"&amp;報告書!IP$12,自主項目!$G$13:$G$500,1,FALSE),"")</f>
        <v/>
      </c>
      <c r="IQ63" s="227" t="str">
        <f>_xlfn.IFNA(VLOOKUP(報告書!$B63&amp;"-"&amp;報告書!IQ$12,自主項目!$G$13:$G$500,1,FALSE),"")</f>
        <v/>
      </c>
      <c r="IR63" s="227" t="str">
        <f>_xlfn.IFNA(VLOOKUP(報告書!$B63&amp;"-"&amp;報告書!IR$12,自主項目!$G$13:$G$500,1,FALSE),"")</f>
        <v/>
      </c>
      <c r="IS63" s="227" t="str">
        <f>_xlfn.IFNA(VLOOKUP(報告書!$B63&amp;"-"&amp;報告書!IS$12,自主項目!$G$13:$G$500,1,FALSE),"")</f>
        <v/>
      </c>
      <c r="IT63" s="755"/>
      <c r="IU63" s="755"/>
      <c r="IV63" s="376">
        <v>2948</v>
      </c>
      <c r="IW63" s="377">
        <v>1729</v>
      </c>
      <c r="IX63" s="378" t="s">
        <v>179</v>
      </c>
      <c r="IY63" s="379">
        <v>21.53</v>
      </c>
      <c r="IZ63" s="379">
        <v>52.95</v>
      </c>
      <c r="JA63" s="380" t="s">
        <v>179</v>
      </c>
      <c r="JB63" s="381">
        <v>7.1766666666666667</v>
      </c>
      <c r="JC63" s="379">
        <v>17.650000000000002</v>
      </c>
      <c r="JD63" s="379" t="s">
        <v>179</v>
      </c>
      <c r="JE63" s="382">
        <v>18</v>
      </c>
      <c r="JF63" s="383">
        <v>9</v>
      </c>
      <c r="JG63" s="384" t="s">
        <v>179</v>
      </c>
      <c r="JH63" s="376" t="s">
        <v>179</v>
      </c>
      <c r="JI63" s="377" t="s">
        <v>179</v>
      </c>
      <c r="JJ63" s="378" t="s">
        <v>179</v>
      </c>
      <c r="JK63" s="379" t="s">
        <v>179</v>
      </c>
      <c r="JL63" s="379" t="s">
        <v>179</v>
      </c>
      <c r="JM63" s="380" t="s">
        <v>179</v>
      </c>
      <c r="JN63" s="381" t="s">
        <v>179</v>
      </c>
      <c r="JO63" s="379" t="s">
        <v>179</v>
      </c>
      <c r="JP63" s="379" t="s">
        <v>179</v>
      </c>
      <c r="JQ63" s="382" t="s">
        <v>179</v>
      </c>
      <c r="JR63" s="383" t="s">
        <v>179</v>
      </c>
      <c r="JS63" s="384" t="s">
        <v>179</v>
      </c>
      <c r="JU63" s="634" t="s">
        <v>1395</v>
      </c>
      <c r="JV63" s="636" t="s">
        <v>1396</v>
      </c>
      <c r="JW63" s="635">
        <v>2019</v>
      </c>
      <c r="JX63" s="635" t="s">
        <v>1018</v>
      </c>
      <c r="JY63" s="386" t="s">
        <v>179</v>
      </c>
      <c r="JZ63" s="387" t="s">
        <v>179</v>
      </c>
      <c r="KA63" s="422" t="s">
        <v>179</v>
      </c>
      <c r="KB63" s="637" t="s">
        <v>179</v>
      </c>
      <c r="KC63" s="638" t="s">
        <v>179</v>
      </c>
      <c r="KD63" s="639" t="s">
        <v>1029</v>
      </c>
      <c r="KE63" s="640">
        <v>1.03</v>
      </c>
      <c r="KF63" s="641">
        <v>21.53</v>
      </c>
      <c r="KG63" s="642">
        <v>15.663333333333334</v>
      </c>
      <c r="KH63" s="639" t="s">
        <v>1029</v>
      </c>
      <c r="KI63" s="643">
        <v>0.95</v>
      </c>
      <c r="KJ63" s="641">
        <v>17.650000000000002</v>
      </c>
      <c r="KK63" s="642">
        <v>27.423333333333336</v>
      </c>
      <c r="KL63" s="639" t="s">
        <v>179</v>
      </c>
      <c r="KM63" s="643" t="s">
        <v>179</v>
      </c>
      <c r="KN63" s="644" t="s">
        <v>179</v>
      </c>
      <c r="KO63" s="645" t="s">
        <v>179</v>
      </c>
      <c r="KP63" s="646" t="s">
        <v>179</v>
      </c>
      <c r="KQ63" s="646" t="s">
        <v>179</v>
      </c>
      <c r="KR63" s="646" t="s">
        <v>179</v>
      </c>
      <c r="KS63" s="647" t="s">
        <v>179</v>
      </c>
      <c r="KT63" s="646" t="s">
        <v>179</v>
      </c>
      <c r="KU63" s="646" t="s">
        <v>179</v>
      </c>
      <c r="KV63" s="648" t="s">
        <v>179</v>
      </c>
      <c r="KW63" s="639" t="s">
        <v>179</v>
      </c>
      <c r="KX63" s="643" t="s">
        <v>179</v>
      </c>
      <c r="KY63" s="644" t="s">
        <v>179</v>
      </c>
      <c r="KZ63" s="434" t="s">
        <v>1151</v>
      </c>
      <c r="LA63" s="434" t="s">
        <v>1015</v>
      </c>
      <c r="LB63" s="435" t="s">
        <v>1015</v>
      </c>
      <c r="LC63" s="436">
        <v>14</v>
      </c>
      <c r="LD63" s="437">
        <v>4</v>
      </c>
      <c r="LE63" s="438">
        <v>18</v>
      </c>
      <c r="LF63" s="439" t="s">
        <v>1015</v>
      </c>
      <c r="LG63" s="440">
        <v>11</v>
      </c>
      <c r="LH63" s="437">
        <v>4</v>
      </c>
      <c r="LI63" s="438">
        <v>18</v>
      </c>
      <c r="LJ63" s="649"/>
      <c r="LK63" s="650"/>
    </row>
    <row r="64" spans="2:323" ht="15" customHeight="1" x14ac:dyDescent="0.15">
      <c r="B64" s="1349" t="s">
        <v>3826</v>
      </c>
      <c r="C64" s="1350" t="s">
        <v>3827</v>
      </c>
      <c r="D64" s="1351">
        <v>2022</v>
      </c>
      <c r="E64" s="1352" t="s">
        <v>1018</v>
      </c>
      <c r="F64" s="1353">
        <v>1056071</v>
      </c>
      <c r="G64" s="1354" t="s">
        <v>3827</v>
      </c>
      <c r="H64" s="1355">
        <v>45131</v>
      </c>
      <c r="I64" s="1356" t="s">
        <v>3828</v>
      </c>
      <c r="J64" s="1357" t="s">
        <v>3827</v>
      </c>
      <c r="K64" s="1358" t="s">
        <v>3829</v>
      </c>
      <c r="L64" s="1350" t="s">
        <v>3827</v>
      </c>
      <c r="M64" s="1357" t="s">
        <v>3829</v>
      </c>
      <c r="N64" s="1358" t="s">
        <v>3828</v>
      </c>
      <c r="O64" s="1356" t="s">
        <v>57</v>
      </c>
      <c r="P64" s="1358" t="s">
        <v>64</v>
      </c>
      <c r="Q64" s="1359" t="s">
        <v>1018</v>
      </c>
      <c r="R64" s="1360"/>
      <c r="S64" s="1360"/>
      <c r="T64" s="1361"/>
      <c r="U64" s="1362"/>
      <c r="V64" s="1363">
        <v>2608.5347999999999</v>
      </c>
      <c r="W64" s="1364">
        <v>1</v>
      </c>
      <c r="X64" s="1364">
        <v>1</v>
      </c>
      <c r="Y64" s="1365"/>
      <c r="Z64" s="1351">
        <v>2022</v>
      </c>
      <c r="AA64" s="1352">
        <v>2024</v>
      </c>
      <c r="AB64" s="1366">
        <v>2022</v>
      </c>
      <c r="AC64" s="1367"/>
      <c r="AD64" s="1358"/>
      <c r="AE64" s="1368" t="s">
        <v>4568</v>
      </c>
      <c r="AF64" s="1357" t="s">
        <v>3830</v>
      </c>
      <c r="AG64" s="1357" t="s">
        <v>3828</v>
      </c>
      <c r="AH64" s="1358" t="s">
        <v>3831</v>
      </c>
      <c r="AI64" s="1368"/>
      <c r="AJ64" s="1358"/>
      <c r="AK64" s="1369">
        <v>2021</v>
      </c>
      <c r="AL64" s="1364">
        <v>4539</v>
      </c>
      <c r="AM64" s="1364">
        <v>4512</v>
      </c>
      <c r="AN64" s="1370"/>
      <c r="AO64" s="1371"/>
      <c r="AP64" s="1372">
        <v>2024</v>
      </c>
      <c r="AQ64" s="1365">
        <v>4086</v>
      </c>
      <c r="AR64" s="1373">
        <v>9.98</v>
      </c>
      <c r="AS64" s="1365">
        <v>4061</v>
      </c>
      <c r="AT64" s="1373">
        <v>9.99</v>
      </c>
      <c r="AU64" s="1374"/>
      <c r="AV64" s="1371"/>
      <c r="AW64" s="1375"/>
      <c r="AX64" s="1372">
        <v>2022</v>
      </c>
      <c r="AY64" s="1365">
        <v>5111</v>
      </c>
      <c r="AZ64" s="1373">
        <v>-12.61</v>
      </c>
      <c r="BA64" s="1365">
        <v>4856</v>
      </c>
      <c r="BB64" s="1373">
        <v>-7.63</v>
      </c>
      <c r="BC64" s="1374"/>
      <c r="BD64" s="1371"/>
      <c r="BE64" s="1375"/>
      <c r="BF64" s="1372">
        <v>2023</v>
      </c>
      <c r="BG64" s="1365"/>
      <c r="BH64" s="1373"/>
      <c r="BI64" s="1365"/>
      <c r="BJ64" s="1373"/>
      <c r="BK64" s="1374"/>
      <c r="BL64" s="1371"/>
      <c r="BM64" s="1375"/>
      <c r="BN64" s="1372">
        <v>2024</v>
      </c>
      <c r="BO64" s="1365"/>
      <c r="BP64" s="1373"/>
      <c r="BQ64" s="1365"/>
      <c r="BR64" s="1373"/>
      <c r="BS64" s="1374"/>
      <c r="BT64" s="1371"/>
      <c r="BU64" s="1375"/>
      <c r="BV64" s="1376" t="s">
        <v>1005</v>
      </c>
      <c r="BW64" s="1377" t="s">
        <v>1072</v>
      </c>
      <c r="BX64" s="1378" t="s">
        <v>1007</v>
      </c>
      <c r="BY64" s="1379" t="s">
        <v>4484</v>
      </c>
      <c r="BZ64" s="1380"/>
      <c r="CA64" s="1364"/>
      <c r="CB64" s="1364"/>
      <c r="CC64" s="1370"/>
      <c r="CD64" s="1371"/>
      <c r="CE64" s="1372"/>
      <c r="CF64" s="1365"/>
      <c r="CG64" s="1373"/>
      <c r="CH64" s="1365"/>
      <c r="CI64" s="1373"/>
      <c r="CJ64" s="1374"/>
      <c r="CK64" s="1371"/>
      <c r="CL64" s="1375"/>
      <c r="CM64" s="1372"/>
      <c r="CN64" s="1365"/>
      <c r="CO64" s="1373"/>
      <c r="CP64" s="1365"/>
      <c r="CQ64" s="1373"/>
      <c r="CR64" s="1374"/>
      <c r="CS64" s="1371"/>
      <c r="CT64" s="1375"/>
      <c r="CU64" s="1372"/>
      <c r="CV64" s="1365"/>
      <c r="CW64" s="1373"/>
      <c r="CX64" s="1365"/>
      <c r="CY64" s="1373"/>
      <c r="CZ64" s="1374"/>
      <c r="DA64" s="1371"/>
      <c r="DB64" s="1375"/>
      <c r="DC64" s="1372"/>
      <c r="DD64" s="1365"/>
      <c r="DE64" s="1373"/>
      <c r="DF64" s="1365"/>
      <c r="DG64" s="1373"/>
      <c r="DH64" s="1374"/>
      <c r="DI64" s="1371"/>
      <c r="DJ64" s="1375"/>
      <c r="DK64" s="1376"/>
      <c r="DL64" s="1377"/>
      <c r="DM64" s="1378"/>
      <c r="DN64" s="1379"/>
      <c r="DO64" s="1356"/>
      <c r="DP64" s="1381"/>
      <c r="DQ64" s="1358"/>
      <c r="DR64" s="1356"/>
      <c r="DS64" s="1381"/>
      <c r="DT64" s="1358"/>
      <c r="DU64" s="1356"/>
      <c r="DV64" s="1381"/>
      <c r="DW64" s="1358"/>
      <c r="DX64" s="1356"/>
      <c r="DY64" s="1381"/>
      <c r="DZ64" s="1358"/>
      <c r="EA64" s="1356"/>
      <c r="EB64" s="1381"/>
      <c r="EC64" s="1358"/>
      <c r="ED64" s="1382"/>
      <c r="EE64" s="1383"/>
      <c r="EF64" s="1384"/>
      <c r="EG64" s="1357"/>
      <c r="EH64" s="1364"/>
      <c r="EI64" s="1352"/>
      <c r="EJ64" s="1356"/>
      <c r="EK64" s="1384"/>
      <c r="EL64" s="1357"/>
      <c r="EM64" s="1364"/>
      <c r="EN64" s="1352"/>
      <c r="EO64" s="1356"/>
      <c r="EP64" s="1384"/>
      <c r="EQ64" s="1357"/>
      <c r="ER64" s="1364"/>
      <c r="ES64" s="1352"/>
      <c r="ET64" s="1356"/>
      <c r="EU64" s="1384"/>
      <c r="EV64" s="1357"/>
      <c r="EW64" s="1364"/>
      <c r="EX64" s="1352"/>
      <c r="EY64" s="1356"/>
      <c r="EZ64" s="1384"/>
      <c r="FA64" s="1357"/>
      <c r="FB64" s="1364"/>
      <c r="FC64" s="1352"/>
      <c r="FD64" s="1385">
        <v>0</v>
      </c>
      <c r="FE64" s="1386">
        <v>0</v>
      </c>
      <c r="FF64" s="1387">
        <v>0</v>
      </c>
      <c r="FG64" s="1386">
        <v>0</v>
      </c>
      <c r="FH64" s="1387">
        <v>0</v>
      </c>
      <c r="FI64" s="1386">
        <v>0</v>
      </c>
      <c r="FJ64" s="1387">
        <v>0</v>
      </c>
      <c r="FK64" s="1386">
        <v>0</v>
      </c>
      <c r="FL64" s="1388" t="s">
        <v>1008</v>
      </c>
      <c r="FM64" s="1389" t="s">
        <v>1012</v>
      </c>
      <c r="FN64" s="1352"/>
      <c r="FO64" s="1390" t="s">
        <v>1010</v>
      </c>
      <c r="FP64" s="1391" t="s">
        <v>1012</v>
      </c>
      <c r="FQ64" s="1352"/>
      <c r="FR64" s="1390" t="s">
        <v>1025</v>
      </c>
      <c r="FS64" s="1391" t="s">
        <v>1011</v>
      </c>
      <c r="FT64" s="1352"/>
      <c r="FU64" s="1390" t="s">
        <v>1010</v>
      </c>
      <c r="FV64" s="1391" t="s">
        <v>1011</v>
      </c>
      <c r="FW64" s="1352"/>
      <c r="FX64" s="1390" t="s">
        <v>1010</v>
      </c>
      <c r="FY64" s="1391" t="s">
        <v>1012</v>
      </c>
      <c r="FZ64" s="1352"/>
      <c r="GA64" s="1390" t="s">
        <v>1010</v>
      </c>
      <c r="GB64" s="1391" t="s">
        <v>1012</v>
      </c>
      <c r="GC64" s="1352"/>
      <c r="GD64" s="1390" t="s">
        <v>1010</v>
      </c>
      <c r="GE64" s="1391" t="s">
        <v>1012</v>
      </c>
      <c r="GF64" s="1352"/>
      <c r="GG64" s="1390" t="s">
        <v>1010</v>
      </c>
      <c r="GH64" s="1391" t="s">
        <v>1012</v>
      </c>
      <c r="GI64" s="1352"/>
      <c r="GJ64" s="1390" t="s">
        <v>1010</v>
      </c>
      <c r="GK64" s="1391" t="s">
        <v>1012</v>
      </c>
      <c r="GL64" s="1352"/>
      <c r="GM64" s="1390" t="s">
        <v>1010</v>
      </c>
      <c r="GN64" s="1391" t="s">
        <v>1011</v>
      </c>
      <c r="GO64" s="1352"/>
      <c r="GP64" s="1390" t="s">
        <v>1010</v>
      </c>
      <c r="GQ64" s="1391" t="s">
        <v>1011</v>
      </c>
      <c r="GR64" s="1352"/>
      <c r="GS64" s="1390" t="s">
        <v>1013</v>
      </c>
      <c r="GT64" s="1391" t="s">
        <v>1013</v>
      </c>
      <c r="GU64" s="1352"/>
      <c r="GV64" s="1390" t="s">
        <v>1010</v>
      </c>
      <c r="GW64" s="1391" t="s">
        <v>1012</v>
      </c>
      <c r="GX64" s="1352"/>
      <c r="GY64" s="1388"/>
      <c r="GZ64" s="1389"/>
      <c r="HA64" s="1352"/>
      <c r="HB64" s="1390"/>
      <c r="HC64" s="1391"/>
      <c r="HD64" s="1352"/>
      <c r="HE64" s="1390"/>
      <c r="HF64" s="1391"/>
      <c r="HG64" s="1352"/>
      <c r="HH64" s="1390"/>
      <c r="HI64" s="1391"/>
      <c r="HJ64" s="1352"/>
      <c r="HK64" s="1390"/>
      <c r="HL64" s="1391"/>
      <c r="HM64" s="1352"/>
      <c r="HN64" s="1392">
        <v>5111</v>
      </c>
      <c r="HO64" s="1393">
        <v>2.5016179999999792</v>
      </c>
      <c r="HP64" s="1394">
        <v>4.8945764038348258E-2</v>
      </c>
      <c r="HQ64" s="1395" t="s">
        <v>4037</v>
      </c>
      <c r="HR64" s="1357" t="s">
        <v>327</v>
      </c>
      <c r="HS64" s="1357" t="s">
        <v>357</v>
      </c>
      <c r="HT64" s="1357" t="s">
        <v>4076</v>
      </c>
      <c r="HU64" s="1396">
        <v>2.5016179999999792</v>
      </c>
      <c r="HV64" s="1397"/>
      <c r="HW64" s="1398"/>
      <c r="HX64" s="1398"/>
      <c r="HY64" s="1398" t="s">
        <v>4568</v>
      </c>
      <c r="HZ64" s="1398"/>
      <c r="IA64" s="1398"/>
      <c r="IB64" s="1398"/>
      <c r="IC64" s="1398"/>
      <c r="ID64" s="1399" t="s">
        <v>4485</v>
      </c>
      <c r="IE64" s="1400" t="s">
        <v>4486</v>
      </c>
      <c r="IF64" s="227" t="str">
        <f>_xlfn.IFNA(VLOOKUP(報告書!$B64&amp;"-"&amp;報告書!IF$12,自主項目!$G$13:$G$500,1,FALSE),"")</f>
        <v>071-1</v>
      </c>
      <c r="IG64" s="227" t="str">
        <f>_xlfn.IFNA(VLOOKUP(報告書!$B64&amp;"-"&amp;報告書!IG$12,自主項目!$G$13:$G$500,1,FALSE),"")</f>
        <v/>
      </c>
      <c r="IH64" s="227" t="str">
        <f>_xlfn.IFNA(VLOOKUP(報告書!$B64&amp;"-"&amp;報告書!IH$12,自主項目!$G$13:$G$500,1,FALSE),"")</f>
        <v/>
      </c>
      <c r="II64" s="227" t="str">
        <f>_xlfn.IFNA(VLOOKUP(報告書!$B64&amp;"-"&amp;報告書!II$12,自主項目!$G$13:$G$500,1,FALSE),"")</f>
        <v/>
      </c>
      <c r="IJ64" s="227" t="str">
        <f>_xlfn.IFNA(VLOOKUP(報告書!$B64&amp;"-"&amp;報告書!IJ$12,自主項目!$G$13:$G$500,1,FALSE),"")</f>
        <v/>
      </c>
      <c r="IK64" s="227" t="str">
        <f>_xlfn.IFNA(VLOOKUP(報告書!$B64&amp;"-"&amp;報告書!IK$12,自主項目!$G$13:$G$500,1,FALSE),"")</f>
        <v/>
      </c>
      <c r="IL64" s="227" t="str">
        <f>_xlfn.IFNA(VLOOKUP(報告書!$B64&amp;"-"&amp;報告書!IL$12,自主項目!$G$13:$G$500,1,FALSE),"")</f>
        <v/>
      </c>
      <c r="IM64" s="227" t="str">
        <f>_xlfn.IFNA(VLOOKUP(報告書!$B64&amp;"-"&amp;報告書!IM$12,自主項目!$G$13:$G$500,1,FALSE),"")</f>
        <v/>
      </c>
      <c r="IN64" s="227" t="str">
        <f>_xlfn.IFNA(VLOOKUP(報告書!$B64&amp;"-"&amp;報告書!IN$12,自主項目!$G$13:$G$500,1,FALSE),"")</f>
        <v/>
      </c>
      <c r="IO64" s="227" t="str">
        <f>_xlfn.IFNA(VLOOKUP(報告書!$B64&amp;"-"&amp;報告書!IO$12,自主項目!$G$13:$G$500,1,FALSE),"")</f>
        <v/>
      </c>
      <c r="IP64" s="227" t="str">
        <f>_xlfn.IFNA(VLOOKUP(報告書!$B64&amp;"-"&amp;報告書!IP$12,自主項目!$G$13:$G$500,1,FALSE),"")</f>
        <v/>
      </c>
      <c r="IQ64" s="227" t="str">
        <f>_xlfn.IFNA(VLOOKUP(報告書!$B64&amp;"-"&amp;報告書!IQ$12,自主項目!$G$13:$G$500,1,FALSE),"")</f>
        <v/>
      </c>
      <c r="IR64" s="227" t="str">
        <f>_xlfn.IFNA(VLOOKUP(報告書!$B64&amp;"-"&amp;報告書!IR$12,自主項目!$G$13:$G$500,1,FALSE),"")</f>
        <v/>
      </c>
      <c r="IS64" s="227" t="str">
        <f>_xlfn.IFNA(VLOOKUP(報告書!$B64&amp;"-"&amp;報告書!IS$12,自主項目!$G$13:$G$500,1,FALSE),"")</f>
        <v/>
      </c>
      <c r="IT64" s="755"/>
      <c r="IU64" s="755"/>
      <c r="IV64" s="376">
        <v>6651</v>
      </c>
      <c r="IW64" s="377">
        <v>6679</v>
      </c>
      <c r="IX64" s="378">
        <v>173.66</v>
      </c>
      <c r="IY64" s="379">
        <v>13.52</v>
      </c>
      <c r="IZ64" s="379">
        <v>13.7</v>
      </c>
      <c r="JA64" s="380">
        <v>-0.53</v>
      </c>
      <c r="JB64" s="381">
        <v>4.5066666666666668</v>
      </c>
      <c r="JC64" s="379">
        <v>4.5666666666666664</v>
      </c>
      <c r="JD64" s="379">
        <v>-0.17666666666666667</v>
      </c>
      <c r="JE64" s="382">
        <v>44</v>
      </c>
      <c r="JF64" s="383">
        <v>48</v>
      </c>
      <c r="JG64" s="384">
        <v>76</v>
      </c>
      <c r="JH64" s="376" t="s">
        <v>179</v>
      </c>
      <c r="JI64" s="377" t="s">
        <v>179</v>
      </c>
      <c r="JJ64" s="378" t="s">
        <v>179</v>
      </c>
      <c r="JK64" s="379" t="s">
        <v>179</v>
      </c>
      <c r="JL64" s="379" t="s">
        <v>179</v>
      </c>
      <c r="JM64" s="380" t="s">
        <v>179</v>
      </c>
      <c r="JN64" s="381" t="s">
        <v>179</v>
      </c>
      <c r="JO64" s="379" t="s">
        <v>179</v>
      </c>
      <c r="JP64" s="379" t="s">
        <v>179</v>
      </c>
      <c r="JQ64" s="382" t="s">
        <v>179</v>
      </c>
      <c r="JR64" s="383" t="s">
        <v>179</v>
      </c>
      <c r="JS64" s="384" t="s">
        <v>179</v>
      </c>
      <c r="JU64" s="634" t="s">
        <v>1402</v>
      </c>
      <c r="JV64" s="636" t="s">
        <v>1403</v>
      </c>
      <c r="JW64" s="635">
        <v>2019</v>
      </c>
      <c r="JX64" s="635" t="s">
        <v>1018</v>
      </c>
      <c r="JY64" s="386" t="s">
        <v>179</v>
      </c>
      <c r="JZ64" s="387" t="s">
        <v>179</v>
      </c>
      <c r="KA64" s="422" t="s">
        <v>179</v>
      </c>
      <c r="KB64" s="637" t="s">
        <v>179</v>
      </c>
      <c r="KC64" s="638">
        <v>3.7184873477672498</v>
      </c>
      <c r="KD64" s="639" t="s">
        <v>1055</v>
      </c>
      <c r="KE64" s="640">
        <v>3</v>
      </c>
      <c r="KF64" s="641">
        <v>13.52</v>
      </c>
      <c r="KG64" s="642">
        <v>11.88</v>
      </c>
      <c r="KH64" s="639" t="s">
        <v>1055</v>
      </c>
      <c r="KI64" s="643">
        <v>2.99</v>
      </c>
      <c r="KJ64" s="641">
        <v>4.5666666666666664</v>
      </c>
      <c r="KK64" s="642">
        <v>12.15</v>
      </c>
      <c r="KL64" s="639" t="s">
        <v>1015</v>
      </c>
      <c r="KM64" s="643">
        <v>2.99</v>
      </c>
      <c r="KN64" s="644">
        <v>-0.53</v>
      </c>
      <c r="KO64" s="645" t="s">
        <v>179</v>
      </c>
      <c r="KP64" s="646" t="s">
        <v>179</v>
      </c>
      <c r="KQ64" s="646" t="s">
        <v>179</v>
      </c>
      <c r="KR64" s="646" t="s">
        <v>179</v>
      </c>
      <c r="KS64" s="647" t="s">
        <v>179</v>
      </c>
      <c r="KT64" s="646" t="s">
        <v>179</v>
      </c>
      <c r="KU64" s="646" t="s">
        <v>179</v>
      </c>
      <c r="KV64" s="648" t="s">
        <v>179</v>
      </c>
      <c r="KW64" s="639" t="s">
        <v>179</v>
      </c>
      <c r="KX64" s="643" t="s">
        <v>179</v>
      </c>
      <c r="KY64" s="644" t="s">
        <v>179</v>
      </c>
      <c r="KZ64" s="434" t="s">
        <v>1151</v>
      </c>
      <c r="LA64" s="434" t="s">
        <v>1015</v>
      </c>
      <c r="LB64" s="435" t="s">
        <v>1015</v>
      </c>
      <c r="LC64" s="436">
        <v>12</v>
      </c>
      <c r="LD64" s="437">
        <v>6</v>
      </c>
      <c r="LE64" s="438">
        <v>18</v>
      </c>
      <c r="LF64" s="439" t="s">
        <v>1015</v>
      </c>
      <c r="LG64" s="440">
        <v>9</v>
      </c>
      <c r="LH64" s="437">
        <v>6</v>
      </c>
      <c r="LI64" s="438">
        <v>18</v>
      </c>
      <c r="LJ64" s="649"/>
      <c r="LK64" s="650"/>
    </row>
    <row r="65" spans="2:323" ht="15" customHeight="1" x14ac:dyDescent="0.15">
      <c r="B65" s="1349" t="s">
        <v>1438</v>
      </c>
      <c r="C65" s="1350" t="s">
        <v>1439</v>
      </c>
      <c r="D65" s="1351">
        <v>2022</v>
      </c>
      <c r="E65" s="1352" t="s">
        <v>1018</v>
      </c>
      <c r="F65" s="1353">
        <v>1081072</v>
      </c>
      <c r="G65" s="1354" t="s">
        <v>1439</v>
      </c>
      <c r="H65" s="1355">
        <v>45138</v>
      </c>
      <c r="I65" s="1356" t="s">
        <v>1440</v>
      </c>
      <c r="J65" s="1357" t="s">
        <v>1439</v>
      </c>
      <c r="K65" s="1358" t="s">
        <v>1441</v>
      </c>
      <c r="L65" s="1350" t="s">
        <v>1439</v>
      </c>
      <c r="M65" s="1357" t="s">
        <v>1441</v>
      </c>
      <c r="N65" s="1358" t="s">
        <v>1442</v>
      </c>
      <c r="O65" s="1356" t="s">
        <v>93</v>
      </c>
      <c r="P65" s="1358" t="s">
        <v>94</v>
      </c>
      <c r="Q65" s="1359" t="s">
        <v>1018</v>
      </c>
      <c r="R65" s="1360"/>
      <c r="S65" s="1360"/>
      <c r="T65" s="1361"/>
      <c r="U65" s="1362"/>
      <c r="V65" s="1363">
        <v>5512.9439999999995</v>
      </c>
      <c r="W65" s="1364">
        <v>3</v>
      </c>
      <c r="X65" s="1364">
        <v>2</v>
      </c>
      <c r="Y65" s="1365"/>
      <c r="Z65" s="1351">
        <v>2022</v>
      </c>
      <c r="AA65" s="1352">
        <v>2024</v>
      </c>
      <c r="AB65" s="1366">
        <v>2022</v>
      </c>
      <c r="AC65" s="1367"/>
      <c r="AD65" s="1358"/>
      <c r="AE65" s="1368" t="s">
        <v>4568</v>
      </c>
      <c r="AF65" s="1357" t="s">
        <v>4487</v>
      </c>
      <c r="AG65" s="1357" t="s">
        <v>1442</v>
      </c>
      <c r="AH65" s="1358" t="s">
        <v>4488</v>
      </c>
      <c r="AI65" s="1368"/>
      <c r="AJ65" s="1358"/>
      <c r="AK65" s="1369">
        <v>2021</v>
      </c>
      <c r="AL65" s="1364">
        <v>8786</v>
      </c>
      <c r="AM65" s="1364">
        <v>9414</v>
      </c>
      <c r="AN65" s="1370">
        <v>42.24</v>
      </c>
      <c r="AO65" s="1371" t="s">
        <v>1443</v>
      </c>
      <c r="AP65" s="1372">
        <v>2024</v>
      </c>
      <c r="AQ65" s="1365">
        <v>8778</v>
      </c>
      <c r="AR65" s="1373">
        <v>0.09</v>
      </c>
      <c r="AS65" s="1365">
        <v>9406</v>
      </c>
      <c r="AT65" s="1373">
        <v>0.08</v>
      </c>
      <c r="AU65" s="1374">
        <v>42.19</v>
      </c>
      <c r="AV65" s="1371" t="s">
        <v>1443</v>
      </c>
      <c r="AW65" s="1375">
        <v>0.11</v>
      </c>
      <c r="AX65" s="1372">
        <v>2022</v>
      </c>
      <c r="AY65" s="1365">
        <v>9983</v>
      </c>
      <c r="AZ65" s="1373">
        <v>-13.63</v>
      </c>
      <c r="BA65" s="1365">
        <v>6733</v>
      </c>
      <c r="BB65" s="1373">
        <v>28.47</v>
      </c>
      <c r="BC65" s="1374">
        <v>47.995884556027249</v>
      </c>
      <c r="BD65" s="1371" t="s">
        <v>1443</v>
      </c>
      <c r="BE65" s="1375">
        <v>-13.63</v>
      </c>
      <c r="BF65" s="1372">
        <v>2023</v>
      </c>
      <c r="BG65" s="1365"/>
      <c r="BH65" s="1373"/>
      <c r="BI65" s="1365"/>
      <c r="BJ65" s="1373"/>
      <c r="BK65" s="1374"/>
      <c r="BL65" s="1371"/>
      <c r="BM65" s="1375"/>
      <c r="BN65" s="1372">
        <v>2024</v>
      </c>
      <c r="BO65" s="1365"/>
      <c r="BP65" s="1373"/>
      <c r="BQ65" s="1365"/>
      <c r="BR65" s="1373"/>
      <c r="BS65" s="1374"/>
      <c r="BT65" s="1371"/>
      <c r="BU65" s="1375"/>
      <c r="BV65" s="1376" t="s">
        <v>1062</v>
      </c>
      <c r="BW65" s="1377" t="s">
        <v>1072</v>
      </c>
      <c r="BX65" s="1378" t="s">
        <v>1007</v>
      </c>
      <c r="BY65" s="1379" t="s">
        <v>4489</v>
      </c>
      <c r="BZ65" s="1380"/>
      <c r="CA65" s="1364"/>
      <c r="CB65" s="1364"/>
      <c r="CC65" s="1370"/>
      <c r="CD65" s="1371"/>
      <c r="CE65" s="1372"/>
      <c r="CF65" s="1365"/>
      <c r="CG65" s="1373"/>
      <c r="CH65" s="1365"/>
      <c r="CI65" s="1373"/>
      <c r="CJ65" s="1374"/>
      <c r="CK65" s="1371"/>
      <c r="CL65" s="1375"/>
      <c r="CM65" s="1372"/>
      <c r="CN65" s="1365"/>
      <c r="CO65" s="1373"/>
      <c r="CP65" s="1365"/>
      <c r="CQ65" s="1373"/>
      <c r="CR65" s="1374"/>
      <c r="CS65" s="1371"/>
      <c r="CT65" s="1375"/>
      <c r="CU65" s="1372"/>
      <c r="CV65" s="1365"/>
      <c r="CW65" s="1373"/>
      <c r="CX65" s="1365"/>
      <c r="CY65" s="1373"/>
      <c r="CZ65" s="1374"/>
      <c r="DA65" s="1371"/>
      <c r="DB65" s="1375"/>
      <c r="DC65" s="1372"/>
      <c r="DD65" s="1365"/>
      <c r="DE65" s="1373"/>
      <c r="DF65" s="1365"/>
      <c r="DG65" s="1373"/>
      <c r="DH65" s="1374"/>
      <c r="DI65" s="1371"/>
      <c r="DJ65" s="1375"/>
      <c r="DK65" s="1376"/>
      <c r="DL65" s="1377"/>
      <c r="DM65" s="1378"/>
      <c r="DN65" s="1379"/>
      <c r="DO65" s="1356"/>
      <c r="DP65" s="1381"/>
      <c r="DQ65" s="1358"/>
      <c r="DR65" s="1356"/>
      <c r="DS65" s="1381"/>
      <c r="DT65" s="1358"/>
      <c r="DU65" s="1356"/>
      <c r="DV65" s="1381"/>
      <c r="DW65" s="1358"/>
      <c r="DX65" s="1356"/>
      <c r="DY65" s="1381"/>
      <c r="DZ65" s="1358"/>
      <c r="EA65" s="1356"/>
      <c r="EB65" s="1381"/>
      <c r="EC65" s="1358"/>
      <c r="ED65" s="1382"/>
      <c r="EE65" s="1383" t="s">
        <v>1160</v>
      </c>
      <c r="EF65" s="1384">
        <v>2012</v>
      </c>
      <c r="EG65" s="1357" t="s">
        <v>1444</v>
      </c>
      <c r="EH65" s="1364">
        <v>81570</v>
      </c>
      <c r="EI65" s="1352" t="s">
        <v>1162</v>
      </c>
      <c r="EJ65" s="1356" t="s">
        <v>1160</v>
      </c>
      <c r="EK65" s="1384">
        <v>2014</v>
      </c>
      <c r="EL65" s="1357" t="s">
        <v>1445</v>
      </c>
      <c r="EM65" s="1364">
        <v>21274</v>
      </c>
      <c r="EN65" s="1352" t="s">
        <v>1162</v>
      </c>
      <c r="EO65" s="1356" t="s">
        <v>1160</v>
      </c>
      <c r="EP65" s="1384">
        <v>2020</v>
      </c>
      <c r="EQ65" s="1357" t="s">
        <v>1446</v>
      </c>
      <c r="ER65" s="1364">
        <v>10204</v>
      </c>
      <c r="ES65" s="1352" t="s">
        <v>1162</v>
      </c>
      <c r="ET65" s="1356"/>
      <c r="EU65" s="1384"/>
      <c r="EV65" s="1357"/>
      <c r="EW65" s="1364"/>
      <c r="EX65" s="1352"/>
      <c r="EY65" s="1356"/>
      <c r="EZ65" s="1384"/>
      <c r="FA65" s="1357"/>
      <c r="FB65" s="1364"/>
      <c r="FC65" s="1352"/>
      <c r="FD65" s="1385">
        <v>0</v>
      </c>
      <c r="FE65" s="1386">
        <v>2</v>
      </c>
      <c r="FF65" s="1387">
        <v>0</v>
      </c>
      <c r="FG65" s="1386">
        <v>1</v>
      </c>
      <c r="FH65" s="1387">
        <v>0</v>
      </c>
      <c r="FI65" s="1386">
        <v>0</v>
      </c>
      <c r="FJ65" s="1387">
        <v>0</v>
      </c>
      <c r="FK65" s="1386">
        <v>3</v>
      </c>
      <c r="FL65" s="1388" t="s">
        <v>1008</v>
      </c>
      <c r="FM65" s="1389" t="s">
        <v>1012</v>
      </c>
      <c r="FN65" s="1352"/>
      <c r="FO65" s="1390" t="s">
        <v>1010</v>
      </c>
      <c r="FP65" s="1391" t="s">
        <v>1012</v>
      </c>
      <c r="FQ65" s="1352"/>
      <c r="FR65" s="1390" t="s">
        <v>1010</v>
      </c>
      <c r="FS65" s="1391" t="s">
        <v>1012</v>
      </c>
      <c r="FT65" s="1352"/>
      <c r="FU65" s="1390" t="s">
        <v>1010</v>
      </c>
      <c r="FV65" s="1391" t="s">
        <v>1012</v>
      </c>
      <c r="FW65" s="1352"/>
      <c r="FX65" s="1390" t="s">
        <v>1010</v>
      </c>
      <c r="FY65" s="1391" t="s">
        <v>1012</v>
      </c>
      <c r="FZ65" s="1352"/>
      <c r="GA65" s="1390" t="s">
        <v>1010</v>
      </c>
      <c r="GB65" s="1391" t="s">
        <v>1012</v>
      </c>
      <c r="GC65" s="1352"/>
      <c r="GD65" s="1390" t="s">
        <v>1010</v>
      </c>
      <c r="GE65" s="1391" t="s">
        <v>1012</v>
      </c>
      <c r="GF65" s="1352"/>
      <c r="GG65" s="1390" t="s">
        <v>1010</v>
      </c>
      <c r="GH65" s="1391" t="s">
        <v>1012</v>
      </c>
      <c r="GI65" s="1352"/>
      <c r="GJ65" s="1390" t="s">
        <v>1010</v>
      </c>
      <c r="GK65" s="1391" t="s">
        <v>1012</v>
      </c>
      <c r="GL65" s="1352"/>
      <c r="GM65" s="1390" t="s">
        <v>1010</v>
      </c>
      <c r="GN65" s="1391" t="s">
        <v>1012</v>
      </c>
      <c r="GO65" s="1352"/>
      <c r="GP65" s="1390" t="s">
        <v>1013</v>
      </c>
      <c r="GQ65" s="1391" t="s">
        <v>1013</v>
      </c>
      <c r="GR65" s="1352"/>
      <c r="GS65" s="1390" t="s">
        <v>1013</v>
      </c>
      <c r="GT65" s="1391" t="s">
        <v>1013</v>
      </c>
      <c r="GU65" s="1352"/>
      <c r="GV65" s="1390" t="s">
        <v>1010</v>
      </c>
      <c r="GW65" s="1391" t="s">
        <v>1012</v>
      </c>
      <c r="GX65" s="1352"/>
      <c r="GY65" s="1388"/>
      <c r="GZ65" s="1389"/>
      <c r="HA65" s="1352"/>
      <c r="HB65" s="1390"/>
      <c r="HC65" s="1391"/>
      <c r="HD65" s="1352"/>
      <c r="HE65" s="1390"/>
      <c r="HF65" s="1391"/>
      <c r="HG65" s="1352"/>
      <c r="HH65" s="1390"/>
      <c r="HI65" s="1391"/>
      <c r="HJ65" s="1352"/>
      <c r="HK65" s="1390"/>
      <c r="HL65" s="1391"/>
      <c r="HM65" s="1352"/>
      <c r="HN65" s="1392">
        <v>9983</v>
      </c>
      <c r="HO65" s="1393">
        <v>3035.135338</v>
      </c>
      <c r="HP65" s="1394">
        <v>30.403038545527394</v>
      </c>
      <c r="HQ65" s="1395">
        <v>2022</v>
      </c>
      <c r="HR65" s="1357" t="s">
        <v>333</v>
      </c>
      <c r="HS65" s="1357" t="s">
        <v>352</v>
      </c>
      <c r="HT65" s="1357" t="s">
        <v>3460</v>
      </c>
      <c r="HU65" s="1396">
        <v>37.279318000000004</v>
      </c>
      <c r="HV65" s="1397" t="s">
        <v>4568</v>
      </c>
      <c r="HW65" s="1398" t="s">
        <v>4568</v>
      </c>
      <c r="HX65" s="1398"/>
      <c r="HY65" s="1398"/>
      <c r="HZ65" s="1398"/>
      <c r="IA65" s="1398" t="s">
        <v>4568</v>
      </c>
      <c r="IB65" s="1398"/>
      <c r="IC65" s="1398"/>
      <c r="ID65" s="1399" t="s">
        <v>4490</v>
      </c>
      <c r="IE65" s="1400" t="s">
        <v>4491</v>
      </c>
      <c r="IF65" s="227" t="str">
        <f>_xlfn.IFNA(VLOOKUP(報告書!$B65&amp;"-"&amp;報告書!IF$12,自主項目!$G$13:$G$500,1,FALSE),"")</f>
        <v>072-1</v>
      </c>
      <c r="IG65" s="227" t="str">
        <f>_xlfn.IFNA(VLOOKUP(報告書!$B65&amp;"-"&amp;報告書!IG$12,自主項目!$G$13:$G$500,1,FALSE),"")</f>
        <v>072-2</v>
      </c>
      <c r="IH65" s="227" t="str">
        <f>_xlfn.IFNA(VLOOKUP(報告書!$B65&amp;"-"&amp;報告書!IH$12,自主項目!$G$13:$G$500,1,FALSE),"")</f>
        <v>072-3</v>
      </c>
      <c r="II65" s="227" t="str">
        <f>_xlfn.IFNA(VLOOKUP(報告書!$B65&amp;"-"&amp;報告書!II$12,自主項目!$G$13:$G$500,1,FALSE),"")</f>
        <v>072-4</v>
      </c>
      <c r="IJ65" s="227" t="str">
        <f>_xlfn.IFNA(VLOOKUP(報告書!$B65&amp;"-"&amp;報告書!IJ$12,自主項目!$G$13:$G$500,1,FALSE),"")</f>
        <v/>
      </c>
      <c r="IK65" s="227" t="str">
        <f>_xlfn.IFNA(VLOOKUP(報告書!$B65&amp;"-"&amp;報告書!IK$12,自主項目!$G$13:$G$500,1,FALSE),"")</f>
        <v/>
      </c>
      <c r="IL65" s="227" t="str">
        <f>_xlfn.IFNA(VLOOKUP(報告書!$B65&amp;"-"&amp;報告書!IL$12,自主項目!$G$13:$G$500,1,FALSE),"")</f>
        <v/>
      </c>
      <c r="IM65" s="227" t="str">
        <f>_xlfn.IFNA(VLOOKUP(報告書!$B65&amp;"-"&amp;報告書!IM$12,自主項目!$G$13:$G$500,1,FALSE),"")</f>
        <v/>
      </c>
      <c r="IN65" s="227" t="str">
        <f>_xlfn.IFNA(VLOOKUP(報告書!$B65&amp;"-"&amp;報告書!IN$12,自主項目!$G$13:$G$500,1,FALSE),"")</f>
        <v/>
      </c>
      <c r="IO65" s="227" t="str">
        <f>_xlfn.IFNA(VLOOKUP(報告書!$B65&amp;"-"&amp;報告書!IO$12,自主項目!$G$13:$G$500,1,FALSE),"")</f>
        <v/>
      </c>
      <c r="IP65" s="227" t="str">
        <f>_xlfn.IFNA(VLOOKUP(報告書!$B65&amp;"-"&amp;報告書!IP$12,自主項目!$G$13:$G$500,1,FALSE),"")</f>
        <v/>
      </c>
      <c r="IQ65" s="227" t="str">
        <f>_xlfn.IFNA(VLOOKUP(報告書!$B65&amp;"-"&amp;報告書!IQ$12,自主項目!$G$13:$G$500,1,FALSE),"")</f>
        <v/>
      </c>
      <c r="IR65" s="227" t="str">
        <f>_xlfn.IFNA(VLOOKUP(報告書!$B65&amp;"-"&amp;報告書!IR$12,自主項目!$G$13:$G$500,1,FALSE),"")</f>
        <v/>
      </c>
      <c r="IS65" s="227" t="str">
        <f>_xlfn.IFNA(VLOOKUP(報告書!$B65&amp;"-"&amp;報告書!IS$12,自主項目!$G$13:$G$500,1,FALSE),"")</f>
        <v/>
      </c>
      <c r="IT65" s="755"/>
      <c r="IU65" s="755"/>
      <c r="IV65" s="376" t="s">
        <v>179</v>
      </c>
      <c r="IW65" s="377" t="s">
        <v>179</v>
      </c>
      <c r="IX65" s="378" t="s">
        <v>179</v>
      </c>
      <c r="IY65" s="379" t="s">
        <v>179</v>
      </c>
      <c r="IZ65" s="379" t="s">
        <v>179</v>
      </c>
      <c r="JA65" s="380" t="s">
        <v>179</v>
      </c>
      <c r="JB65" s="381" t="s">
        <v>179</v>
      </c>
      <c r="JC65" s="379" t="s">
        <v>179</v>
      </c>
      <c r="JD65" s="379" t="s">
        <v>179</v>
      </c>
      <c r="JE65" s="382" t="s">
        <v>179</v>
      </c>
      <c r="JF65" s="383" t="s">
        <v>179</v>
      </c>
      <c r="JG65" s="384" t="s">
        <v>179</v>
      </c>
      <c r="JH65" s="376">
        <v>1118</v>
      </c>
      <c r="JI65" s="377">
        <v>1118</v>
      </c>
      <c r="JJ65" s="378" t="s">
        <v>179</v>
      </c>
      <c r="JK65" s="379">
        <v>38.770000000000003</v>
      </c>
      <c r="JL65" s="379">
        <v>38.770000000000003</v>
      </c>
      <c r="JM65" s="380" t="s">
        <v>179</v>
      </c>
      <c r="JN65" s="381">
        <v>12.923333333333334</v>
      </c>
      <c r="JO65" s="379">
        <v>12.923333333333334</v>
      </c>
      <c r="JP65" s="379" t="s">
        <v>179</v>
      </c>
      <c r="JQ65" s="382">
        <v>23</v>
      </c>
      <c r="JR65" s="383">
        <v>23</v>
      </c>
      <c r="JS65" s="384" t="s">
        <v>179</v>
      </c>
      <c r="JU65" s="634" t="s">
        <v>1412</v>
      </c>
      <c r="JV65" s="636" t="s">
        <v>1413</v>
      </c>
      <c r="JW65" s="635">
        <v>2019</v>
      </c>
      <c r="JX65" s="635" t="s">
        <v>1058</v>
      </c>
      <c r="JY65" s="386" t="s">
        <v>179</v>
      </c>
      <c r="JZ65" s="387" t="s">
        <v>179</v>
      </c>
      <c r="KA65" s="422" t="s">
        <v>179</v>
      </c>
      <c r="KB65" s="637" t="s">
        <v>179</v>
      </c>
      <c r="KC65" s="638" t="s">
        <v>179</v>
      </c>
      <c r="KD65" s="639" t="s">
        <v>179</v>
      </c>
      <c r="KE65" s="640" t="s">
        <v>179</v>
      </c>
      <c r="KF65" s="641" t="s">
        <v>179</v>
      </c>
      <c r="KG65" s="642" t="s">
        <v>179</v>
      </c>
      <c r="KH65" s="639" t="s">
        <v>179</v>
      </c>
      <c r="KI65" s="643" t="s">
        <v>179</v>
      </c>
      <c r="KJ65" s="641" t="s">
        <v>179</v>
      </c>
      <c r="KK65" s="642" t="s">
        <v>179</v>
      </c>
      <c r="KL65" s="639" t="s">
        <v>179</v>
      </c>
      <c r="KM65" s="643" t="s">
        <v>179</v>
      </c>
      <c r="KN65" s="644" t="s">
        <v>179</v>
      </c>
      <c r="KO65" s="645" t="s">
        <v>1055</v>
      </c>
      <c r="KP65" s="646">
        <v>4.9800000000000004</v>
      </c>
      <c r="KQ65" s="646">
        <v>38.770000000000003</v>
      </c>
      <c r="KR65" s="646">
        <v>27.963333333333335</v>
      </c>
      <c r="KS65" s="647" t="s">
        <v>1055</v>
      </c>
      <c r="KT65" s="646">
        <v>4.9800000000000004</v>
      </c>
      <c r="KU65" s="646">
        <v>12.923333333333334</v>
      </c>
      <c r="KV65" s="648">
        <v>22.56</v>
      </c>
      <c r="KW65" s="639" t="s">
        <v>179</v>
      </c>
      <c r="KX65" s="643">
        <v>0</v>
      </c>
      <c r="KY65" s="644" t="s">
        <v>179</v>
      </c>
      <c r="KZ65" s="434" t="s">
        <v>1015</v>
      </c>
      <c r="LA65" s="434" t="s">
        <v>1015</v>
      </c>
      <c r="LB65" s="435" t="s">
        <v>179</v>
      </c>
      <c r="LC65" s="436" t="s">
        <v>179</v>
      </c>
      <c r="LD65" s="437" t="s">
        <v>179</v>
      </c>
      <c r="LE65" s="438" t="s">
        <v>179</v>
      </c>
      <c r="LF65" s="439" t="s">
        <v>179</v>
      </c>
      <c r="LG65" s="440" t="s">
        <v>179</v>
      </c>
      <c r="LH65" s="437" t="s">
        <v>179</v>
      </c>
      <c r="LI65" s="438" t="s">
        <v>179</v>
      </c>
      <c r="LJ65" s="649"/>
      <c r="LK65" s="650"/>
    </row>
    <row r="66" spans="2:323" ht="15" customHeight="1" x14ac:dyDescent="0.15">
      <c r="B66" s="1349" t="s">
        <v>1448</v>
      </c>
      <c r="C66" s="1350" t="s">
        <v>1449</v>
      </c>
      <c r="D66" s="1351">
        <v>2022</v>
      </c>
      <c r="E66" s="1352" t="s">
        <v>1018</v>
      </c>
      <c r="F66" s="1353">
        <v>1010073</v>
      </c>
      <c r="G66" s="1354" t="s">
        <v>1449</v>
      </c>
      <c r="H66" s="1355">
        <v>45132</v>
      </c>
      <c r="I66" s="1356" t="s">
        <v>1450</v>
      </c>
      <c r="J66" s="1357" t="s">
        <v>1449</v>
      </c>
      <c r="K66" s="1358" t="s">
        <v>1451</v>
      </c>
      <c r="L66" s="1350" t="s">
        <v>1449</v>
      </c>
      <c r="M66" s="1357" t="s">
        <v>1452</v>
      </c>
      <c r="N66" s="1358" t="s">
        <v>1453</v>
      </c>
      <c r="O66" s="1356" t="s">
        <v>12</v>
      </c>
      <c r="P66" s="1358" t="s">
        <v>14</v>
      </c>
      <c r="Q66" s="1359" t="s">
        <v>1018</v>
      </c>
      <c r="R66" s="1360"/>
      <c r="S66" s="1360"/>
      <c r="T66" s="1361"/>
      <c r="U66" s="1362"/>
      <c r="V66" s="1363">
        <v>5442.9485999999997</v>
      </c>
      <c r="W66" s="1364">
        <v>3</v>
      </c>
      <c r="X66" s="1364">
        <v>2</v>
      </c>
      <c r="Y66" s="1365"/>
      <c r="Z66" s="1351">
        <v>2022</v>
      </c>
      <c r="AA66" s="1352">
        <v>2024</v>
      </c>
      <c r="AB66" s="1366">
        <v>2022</v>
      </c>
      <c r="AC66" s="1367"/>
      <c r="AD66" s="1358"/>
      <c r="AE66" s="1368" t="s">
        <v>4568</v>
      </c>
      <c r="AF66" s="1357" t="s">
        <v>1454</v>
      </c>
      <c r="AG66" s="1357" t="s">
        <v>1455</v>
      </c>
      <c r="AH66" s="1358" t="s">
        <v>1456</v>
      </c>
      <c r="AI66" s="1368"/>
      <c r="AJ66" s="1358"/>
      <c r="AK66" s="1369">
        <v>2021</v>
      </c>
      <c r="AL66" s="1364">
        <v>10992</v>
      </c>
      <c r="AM66" s="1364">
        <v>10934</v>
      </c>
      <c r="AN66" s="1370">
        <v>19.420000000000002</v>
      </c>
      <c r="AO66" s="1371" t="s">
        <v>1427</v>
      </c>
      <c r="AP66" s="1372">
        <v>2024</v>
      </c>
      <c r="AQ66" s="1365">
        <v>10830</v>
      </c>
      <c r="AR66" s="1373">
        <v>1.47</v>
      </c>
      <c r="AS66" s="1365">
        <v>10772.85480349345</v>
      </c>
      <c r="AT66" s="1373">
        <v>1.47</v>
      </c>
      <c r="AU66" s="1374">
        <v>21.26</v>
      </c>
      <c r="AV66" s="1371" t="s">
        <v>1427</v>
      </c>
      <c r="AW66" s="1375">
        <v>-9.48</v>
      </c>
      <c r="AX66" s="1372">
        <v>2022</v>
      </c>
      <c r="AY66" s="1365">
        <v>10181</v>
      </c>
      <c r="AZ66" s="1373">
        <v>7.37</v>
      </c>
      <c r="BA66" s="1365">
        <v>10167</v>
      </c>
      <c r="BB66" s="1373">
        <v>7.01</v>
      </c>
      <c r="BC66" s="1374">
        <v>20.777551020408165</v>
      </c>
      <c r="BD66" s="1371" t="s">
        <v>1427</v>
      </c>
      <c r="BE66" s="1375">
        <v>-7</v>
      </c>
      <c r="BF66" s="1372">
        <v>2023</v>
      </c>
      <c r="BG66" s="1365"/>
      <c r="BH66" s="1373"/>
      <c r="BI66" s="1365"/>
      <c r="BJ66" s="1373"/>
      <c r="BK66" s="1374"/>
      <c r="BL66" s="1371"/>
      <c r="BM66" s="1375"/>
      <c r="BN66" s="1372">
        <v>2024</v>
      </c>
      <c r="BO66" s="1365"/>
      <c r="BP66" s="1373"/>
      <c r="BQ66" s="1365"/>
      <c r="BR66" s="1373"/>
      <c r="BS66" s="1374"/>
      <c r="BT66" s="1371"/>
      <c r="BU66" s="1375"/>
      <c r="BV66" s="1376" t="s">
        <v>1023</v>
      </c>
      <c r="BW66" s="1377" t="s">
        <v>1072</v>
      </c>
      <c r="BX66" s="1378" t="s">
        <v>1024</v>
      </c>
      <c r="BY66" s="1379" t="s">
        <v>4492</v>
      </c>
      <c r="BZ66" s="1380"/>
      <c r="CA66" s="1364"/>
      <c r="CB66" s="1364"/>
      <c r="CC66" s="1370"/>
      <c r="CD66" s="1371"/>
      <c r="CE66" s="1372"/>
      <c r="CF66" s="1365"/>
      <c r="CG66" s="1373"/>
      <c r="CH66" s="1365"/>
      <c r="CI66" s="1373"/>
      <c r="CJ66" s="1374"/>
      <c r="CK66" s="1371"/>
      <c r="CL66" s="1375"/>
      <c r="CM66" s="1372"/>
      <c r="CN66" s="1365"/>
      <c r="CO66" s="1373"/>
      <c r="CP66" s="1365"/>
      <c r="CQ66" s="1373"/>
      <c r="CR66" s="1374"/>
      <c r="CS66" s="1371"/>
      <c r="CT66" s="1375"/>
      <c r="CU66" s="1372"/>
      <c r="CV66" s="1365"/>
      <c r="CW66" s="1373"/>
      <c r="CX66" s="1365"/>
      <c r="CY66" s="1373"/>
      <c r="CZ66" s="1374"/>
      <c r="DA66" s="1371"/>
      <c r="DB66" s="1375"/>
      <c r="DC66" s="1372"/>
      <c r="DD66" s="1365"/>
      <c r="DE66" s="1373"/>
      <c r="DF66" s="1365"/>
      <c r="DG66" s="1373"/>
      <c r="DH66" s="1374"/>
      <c r="DI66" s="1371"/>
      <c r="DJ66" s="1375"/>
      <c r="DK66" s="1376"/>
      <c r="DL66" s="1377"/>
      <c r="DM66" s="1378"/>
      <c r="DN66" s="1379"/>
      <c r="DO66" s="1356"/>
      <c r="DP66" s="1381"/>
      <c r="DQ66" s="1358"/>
      <c r="DR66" s="1356"/>
      <c r="DS66" s="1381"/>
      <c r="DT66" s="1358"/>
      <c r="DU66" s="1356"/>
      <c r="DV66" s="1381"/>
      <c r="DW66" s="1358"/>
      <c r="DX66" s="1356"/>
      <c r="DY66" s="1381"/>
      <c r="DZ66" s="1358"/>
      <c r="EA66" s="1356"/>
      <c r="EB66" s="1381"/>
      <c r="EC66" s="1358"/>
      <c r="ED66" s="1382"/>
      <c r="EE66" s="1383"/>
      <c r="EF66" s="1384"/>
      <c r="EG66" s="1357"/>
      <c r="EH66" s="1364"/>
      <c r="EI66" s="1352"/>
      <c r="EJ66" s="1356"/>
      <c r="EK66" s="1384"/>
      <c r="EL66" s="1357"/>
      <c r="EM66" s="1364"/>
      <c r="EN66" s="1352"/>
      <c r="EO66" s="1356"/>
      <c r="EP66" s="1384"/>
      <c r="EQ66" s="1357"/>
      <c r="ER66" s="1364"/>
      <c r="ES66" s="1352"/>
      <c r="ET66" s="1356"/>
      <c r="EU66" s="1384"/>
      <c r="EV66" s="1357"/>
      <c r="EW66" s="1364"/>
      <c r="EX66" s="1352"/>
      <c r="EY66" s="1356"/>
      <c r="EZ66" s="1384"/>
      <c r="FA66" s="1357"/>
      <c r="FB66" s="1364"/>
      <c r="FC66" s="1352"/>
      <c r="FD66" s="1385">
        <v>0</v>
      </c>
      <c r="FE66" s="1386">
        <v>0</v>
      </c>
      <c r="FF66" s="1387">
        <v>0</v>
      </c>
      <c r="FG66" s="1386">
        <v>0</v>
      </c>
      <c r="FH66" s="1387">
        <v>0</v>
      </c>
      <c r="FI66" s="1386">
        <v>0</v>
      </c>
      <c r="FJ66" s="1387">
        <v>0</v>
      </c>
      <c r="FK66" s="1386">
        <v>0</v>
      </c>
      <c r="FL66" s="1388" t="s">
        <v>1008</v>
      </c>
      <c r="FM66" s="1389" t="s">
        <v>1012</v>
      </c>
      <c r="FN66" s="1352"/>
      <c r="FO66" s="1390" t="s">
        <v>1010</v>
      </c>
      <c r="FP66" s="1391" t="s">
        <v>1012</v>
      </c>
      <c r="FQ66" s="1352"/>
      <c r="FR66" s="1390" t="s">
        <v>1010</v>
      </c>
      <c r="FS66" s="1391" t="s">
        <v>1012</v>
      </c>
      <c r="FT66" s="1352"/>
      <c r="FU66" s="1390" t="s">
        <v>1010</v>
      </c>
      <c r="FV66" s="1391" t="s">
        <v>1012</v>
      </c>
      <c r="FW66" s="1352"/>
      <c r="FX66" s="1390" t="s">
        <v>1010</v>
      </c>
      <c r="FY66" s="1391" t="s">
        <v>1012</v>
      </c>
      <c r="FZ66" s="1352"/>
      <c r="GA66" s="1390" t="s">
        <v>1010</v>
      </c>
      <c r="GB66" s="1391" t="s">
        <v>1012</v>
      </c>
      <c r="GC66" s="1352"/>
      <c r="GD66" s="1390" t="s">
        <v>1010</v>
      </c>
      <c r="GE66" s="1391" t="s">
        <v>1012</v>
      </c>
      <c r="GF66" s="1352"/>
      <c r="GG66" s="1390" t="s">
        <v>1010</v>
      </c>
      <c r="GH66" s="1391" t="s">
        <v>1012</v>
      </c>
      <c r="GI66" s="1352"/>
      <c r="GJ66" s="1390" t="s">
        <v>1010</v>
      </c>
      <c r="GK66" s="1391" t="s">
        <v>1012</v>
      </c>
      <c r="GL66" s="1352"/>
      <c r="GM66" s="1390" t="s">
        <v>1010</v>
      </c>
      <c r="GN66" s="1391" t="s">
        <v>1012</v>
      </c>
      <c r="GO66" s="1352"/>
      <c r="GP66" s="1390" t="s">
        <v>1010</v>
      </c>
      <c r="GQ66" s="1391" t="s">
        <v>1012</v>
      </c>
      <c r="GR66" s="1352"/>
      <c r="GS66" s="1390" t="s">
        <v>1010</v>
      </c>
      <c r="GT66" s="1391" t="s">
        <v>1012</v>
      </c>
      <c r="GU66" s="1352"/>
      <c r="GV66" s="1390" t="s">
        <v>1010</v>
      </c>
      <c r="GW66" s="1391" t="s">
        <v>1012</v>
      </c>
      <c r="GX66" s="1352"/>
      <c r="GY66" s="1388"/>
      <c r="GZ66" s="1389"/>
      <c r="HA66" s="1352"/>
      <c r="HB66" s="1390"/>
      <c r="HC66" s="1391"/>
      <c r="HD66" s="1352"/>
      <c r="HE66" s="1390"/>
      <c r="HF66" s="1391"/>
      <c r="HG66" s="1352"/>
      <c r="HH66" s="1390"/>
      <c r="HI66" s="1391"/>
      <c r="HJ66" s="1352"/>
      <c r="HK66" s="1390"/>
      <c r="HL66" s="1391"/>
      <c r="HM66" s="1352"/>
      <c r="HN66" s="1392">
        <v>10181</v>
      </c>
      <c r="HO66" s="1393">
        <v>61.827286266666661</v>
      </c>
      <c r="HP66" s="1394">
        <v>0.60728107520544805</v>
      </c>
      <c r="HQ66" s="1395">
        <v>2022</v>
      </c>
      <c r="HR66" s="1357" t="s">
        <v>333</v>
      </c>
      <c r="HS66" s="1357" t="s">
        <v>340</v>
      </c>
      <c r="HT66" s="1357" t="s">
        <v>4080</v>
      </c>
      <c r="HU66" s="1396">
        <v>16.945102999999996</v>
      </c>
      <c r="HV66" s="1397"/>
      <c r="HW66" s="1398" t="s">
        <v>4568</v>
      </c>
      <c r="HX66" s="1398"/>
      <c r="HY66" s="1398" t="s">
        <v>4568</v>
      </c>
      <c r="HZ66" s="1398"/>
      <c r="IA66" s="1398"/>
      <c r="IB66" s="1398"/>
      <c r="IC66" s="1398" t="s">
        <v>4568</v>
      </c>
      <c r="ID66" s="1399" t="s">
        <v>4493</v>
      </c>
      <c r="IE66" s="1400" t="s">
        <v>4494</v>
      </c>
      <c r="IF66" s="227" t="str">
        <f>_xlfn.IFNA(VLOOKUP(報告書!$B66&amp;"-"&amp;報告書!IF$12,自主項目!$G$13:$G$500,1,FALSE),"")</f>
        <v>073-1</v>
      </c>
      <c r="IG66" s="227" t="str">
        <f>_xlfn.IFNA(VLOOKUP(報告書!$B66&amp;"-"&amp;報告書!IG$12,自主項目!$G$13:$G$500,1,FALSE),"")</f>
        <v>073-2</v>
      </c>
      <c r="IH66" s="227" t="str">
        <f>_xlfn.IFNA(VLOOKUP(報告書!$B66&amp;"-"&amp;報告書!IH$12,自主項目!$G$13:$G$500,1,FALSE),"")</f>
        <v>073-3</v>
      </c>
      <c r="II66" s="227" t="str">
        <f>_xlfn.IFNA(VLOOKUP(報告書!$B66&amp;"-"&amp;報告書!II$12,自主項目!$G$13:$G$500,1,FALSE),"")</f>
        <v>073-4</v>
      </c>
      <c r="IJ66" s="227" t="str">
        <f>_xlfn.IFNA(VLOOKUP(報告書!$B66&amp;"-"&amp;報告書!IJ$12,自主項目!$G$13:$G$500,1,FALSE),"")</f>
        <v/>
      </c>
      <c r="IK66" s="227" t="str">
        <f>_xlfn.IFNA(VLOOKUP(報告書!$B66&amp;"-"&amp;報告書!IK$12,自主項目!$G$13:$G$500,1,FALSE),"")</f>
        <v/>
      </c>
      <c r="IL66" s="227" t="str">
        <f>_xlfn.IFNA(VLOOKUP(報告書!$B66&amp;"-"&amp;報告書!IL$12,自主項目!$G$13:$G$500,1,FALSE),"")</f>
        <v/>
      </c>
      <c r="IM66" s="227" t="str">
        <f>_xlfn.IFNA(VLOOKUP(報告書!$B66&amp;"-"&amp;報告書!IM$12,自主項目!$G$13:$G$500,1,FALSE),"")</f>
        <v/>
      </c>
      <c r="IN66" s="227" t="str">
        <f>_xlfn.IFNA(VLOOKUP(報告書!$B66&amp;"-"&amp;報告書!IN$12,自主項目!$G$13:$G$500,1,FALSE),"")</f>
        <v/>
      </c>
      <c r="IO66" s="227" t="str">
        <f>_xlfn.IFNA(VLOOKUP(報告書!$B66&amp;"-"&amp;報告書!IO$12,自主項目!$G$13:$G$500,1,FALSE),"")</f>
        <v/>
      </c>
      <c r="IP66" s="227" t="str">
        <f>_xlfn.IFNA(VLOOKUP(報告書!$B66&amp;"-"&amp;報告書!IP$12,自主項目!$G$13:$G$500,1,FALSE),"")</f>
        <v/>
      </c>
      <c r="IQ66" s="227" t="str">
        <f>_xlfn.IFNA(VLOOKUP(報告書!$B66&amp;"-"&amp;報告書!IQ$12,自主項目!$G$13:$G$500,1,FALSE),"")</f>
        <v/>
      </c>
      <c r="IR66" s="227" t="str">
        <f>_xlfn.IFNA(VLOOKUP(報告書!$B66&amp;"-"&amp;報告書!IR$12,自主項目!$G$13:$G$500,1,FALSE),"")</f>
        <v/>
      </c>
      <c r="IS66" s="227" t="str">
        <f>_xlfn.IFNA(VLOOKUP(報告書!$B66&amp;"-"&amp;報告書!IS$12,自主項目!$G$13:$G$500,1,FALSE),"")</f>
        <v/>
      </c>
      <c r="IT66" s="755"/>
      <c r="IU66" s="755"/>
      <c r="IV66" s="376">
        <v>3707</v>
      </c>
      <c r="IW66" s="377">
        <v>3839</v>
      </c>
      <c r="IX66" s="378">
        <v>6.24</v>
      </c>
      <c r="IY66" s="379">
        <v>19.760000000000002</v>
      </c>
      <c r="IZ66" s="379">
        <v>15.4</v>
      </c>
      <c r="JA66" s="380">
        <v>48.81</v>
      </c>
      <c r="JB66" s="381">
        <v>6.5866666666666669</v>
      </c>
      <c r="JC66" s="379">
        <v>5.1333333333333337</v>
      </c>
      <c r="JD66" s="379">
        <v>16.27</v>
      </c>
      <c r="JE66" s="382">
        <v>23</v>
      </c>
      <c r="JF66" s="383">
        <v>44</v>
      </c>
      <c r="JG66" s="384">
        <v>6</v>
      </c>
      <c r="JH66" s="376" t="s">
        <v>179</v>
      </c>
      <c r="JI66" s="377" t="s">
        <v>179</v>
      </c>
      <c r="JJ66" s="378" t="s">
        <v>179</v>
      </c>
      <c r="JK66" s="379" t="s">
        <v>179</v>
      </c>
      <c r="JL66" s="379" t="s">
        <v>179</v>
      </c>
      <c r="JM66" s="380" t="s">
        <v>179</v>
      </c>
      <c r="JN66" s="381" t="s">
        <v>179</v>
      </c>
      <c r="JO66" s="379" t="s">
        <v>179</v>
      </c>
      <c r="JP66" s="379" t="s">
        <v>179</v>
      </c>
      <c r="JQ66" s="382" t="s">
        <v>179</v>
      </c>
      <c r="JR66" s="383" t="s">
        <v>179</v>
      </c>
      <c r="JS66" s="384" t="s">
        <v>179</v>
      </c>
      <c r="JU66" s="634" t="s">
        <v>1422</v>
      </c>
      <c r="JV66" s="636" t="s">
        <v>1423</v>
      </c>
      <c r="JW66" s="635">
        <v>2019</v>
      </c>
      <c r="JX66" s="635" t="s">
        <v>1018</v>
      </c>
      <c r="JY66" s="386" t="s">
        <v>179</v>
      </c>
      <c r="JZ66" s="387" t="s">
        <v>179</v>
      </c>
      <c r="KA66" s="422" t="s">
        <v>179</v>
      </c>
      <c r="KB66" s="637" t="s">
        <v>179</v>
      </c>
      <c r="KC66" s="638" t="s">
        <v>179</v>
      </c>
      <c r="KD66" s="639" t="s">
        <v>1029</v>
      </c>
      <c r="KE66" s="640">
        <v>0.99</v>
      </c>
      <c r="KF66" s="641">
        <v>19.760000000000002</v>
      </c>
      <c r="KG66" s="642">
        <v>10.306666666666667</v>
      </c>
      <c r="KH66" s="639" t="s">
        <v>1029</v>
      </c>
      <c r="KI66" s="643">
        <v>0.99</v>
      </c>
      <c r="KJ66" s="641">
        <v>5.1333333333333337</v>
      </c>
      <c r="KK66" s="642">
        <v>11.910000000000002</v>
      </c>
      <c r="KL66" s="639" t="s">
        <v>1029</v>
      </c>
      <c r="KM66" s="643">
        <v>0.98</v>
      </c>
      <c r="KN66" s="644">
        <v>48.81</v>
      </c>
      <c r="KO66" s="645" t="s">
        <v>179</v>
      </c>
      <c r="KP66" s="646" t="s">
        <v>179</v>
      </c>
      <c r="KQ66" s="646" t="s">
        <v>179</v>
      </c>
      <c r="KR66" s="646" t="s">
        <v>179</v>
      </c>
      <c r="KS66" s="647" t="s">
        <v>179</v>
      </c>
      <c r="KT66" s="646" t="s">
        <v>179</v>
      </c>
      <c r="KU66" s="646" t="s">
        <v>179</v>
      </c>
      <c r="KV66" s="648" t="s">
        <v>179</v>
      </c>
      <c r="KW66" s="639" t="s">
        <v>179</v>
      </c>
      <c r="KX66" s="643" t="s">
        <v>179</v>
      </c>
      <c r="KY66" s="644" t="s">
        <v>179</v>
      </c>
      <c r="KZ66" s="434" t="s">
        <v>1015</v>
      </c>
      <c r="LA66" s="434" t="s">
        <v>1015</v>
      </c>
      <c r="LB66" s="435" t="s">
        <v>1029</v>
      </c>
      <c r="LC66" s="436">
        <v>18</v>
      </c>
      <c r="LD66" s="437">
        <v>0</v>
      </c>
      <c r="LE66" s="438">
        <v>18</v>
      </c>
      <c r="LF66" s="439" t="s">
        <v>1015</v>
      </c>
      <c r="LG66" s="440">
        <v>15</v>
      </c>
      <c r="LH66" s="437">
        <v>0</v>
      </c>
      <c r="LI66" s="438">
        <v>18</v>
      </c>
      <c r="LJ66" s="649"/>
      <c r="LK66" s="650"/>
    </row>
    <row r="67" spans="2:323" ht="15" customHeight="1" x14ac:dyDescent="0.15">
      <c r="B67" s="1349" t="s">
        <v>1458</v>
      </c>
      <c r="C67" s="1350" t="s">
        <v>1459</v>
      </c>
      <c r="D67" s="1351">
        <v>2022</v>
      </c>
      <c r="E67" s="1352" t="s">
        <v>1058</v>
      </c>
      <c r="F67" s="1353">
        <v>3043074</v>
      </c>
      <c r="G67" s="1354" t="s">
        <v>1459</v>
      </c>
      <c r="H67" s="1355">
        <v>45222</v>
      </c>
      <c r="I67" s="1356" t="s">
        <v>1460</v>
      </c>
      <c r="J67" s="1357" t="s">
        <v>1459</v>
      </c>
      <c r="K67" s="1358" t="s">
        <v>1461</v>
      </c>
      <c r="L67" s="1350" t="s">
        <v>1459</v>
      </c>
      <c r="M67" s="1357" t="s">
        <v>1461</v>
      </c>
      <c r="N67" s="1358" t="s">
        <v>1460</v>
      </c>
      <c r="O67" s="1356" t="s">
        <v>48</v>
      </c>
      <c r="P67" s="1358" t="s">
        <v>50</v>
      </c>
      <c r="Q67" s="1359"/>
      <c r="R67" s="1360"/>
      <c r="S67" s="1360" t="s">
        <v>1058</v>
      </c>
      <c r="T67" s="1361"/>
      <c r="U67" s="1362"/>
      <c r="V67" s="1363"/>
      <c r="W67" s="1364"/>
      <c r="X67" s="1364"/>
      <c r="Y67" s="1365">
        <v>105</v>
      </c>
      <c r="Z67" s="1351">
        <v>2022</v>
      </c>
      <c r="AA67" s="1352">
        <v>2024</v>
      </c>
      <c r="AB67" s="1366">
        <v>2022</v>
      </c>
      <c r="AC67" s="1367"/>
      <c r="AD67" s="1358"/>
      <c r="AE67" s="1368" t="s">
        <v>4568</v>
      </c>
      <c r="AF67" s="1357" t="s">
        <v>1462</v>
      </c>
      <c r="AG67" s="1357" t="s">
        <v>1463</v>
      </c>
      <c r="AH67" s="1358" t="s">
        <v>1464</v>
      </c>
      <c r="AI67" s="1368"/>
      <c r="AJ67" s="1358"/>
      <c r="AK67" s="1369"/>
      <c r="AL67" s="1364"/>
      <c r="AM67" s="1364"/>
      <c r="AN67" s="1370"/>
      <c r="AO67" s="1371"/>
      <c r="AP67" s="1372"/>
      <c r="AQ67" s="1365"/>
      <c r="AR67" s="1373"/>
      <c r="AS67" s="1365"/>
      <c r="AT67" s="1373"/>
      <c r="AU67" s="1374"/>
      <c r="AV67" s="1371"/>
      <c r="AW67" s="1375"/>
      <c r="AX67" s="1372"/>
      <c r="AY67" s="1365"/>
      <c r="AZ67" s="1373"/>
      <c r="BA67" s="1365"/>
      <c r="BB67" s="1373"/>
      <c r="BC67" s="1374"/>
      <c r="BD67" s="1371"/>
      <c r="BE67" s="1375"/>
      <c r="BF67" s="1372"/>
      <c r="BG67" s="1365"/>
      <c r="BH67" s="1373"/>
      <c r="BI67" s="1365"/>
      <c r="BJ67" s="1373"/>
      <c r="BK67" s="1374"/>
      <c r="BL67" s="1371"/>
      <c r="BM67" s="1375"/>
      <c r="BN67" s="1372"/>
      <c r="BO67" s="1365"/>
      <c r="BP67" s="1373"/>
      <c r="BQ67" s="1365"/>
      <c r="BR67" s="1373"/>
      <c r="BS67" s="1374"/>
      <c r="BT67" s="1371"/>
      <c r="BU67" s="1375"/>
      <c r="BV67" s="1376"/>
      <c r="BW67" s="1377"/>
      <c r="BX67" s="1378"/>
      <c r="BY67" s="1379"/>
      <c r="BZ67" s="1380">
        <v>2021</v>
      </c>
      <c r="CA67" s="1364">
        <v>1251</v>
      </c>
      <c r="CB67" s="1364">
        <v>1251</v>
      </c>
      <c r="CC67" s="1370"/>
      <c r="CD67" s="1371"/>
      <c r="CE67" s="1372">
        <v>2024</v>
      </c>
      <c r="CF67" s="1365">
        <v>1230</v>
      </c>
      <c r="CG67" s="1373">
        <v>1.67</v>
      </c>
      <c r="CH67" s="1365">
        <v>1230</v>
      </c>
      <c r="CI67" s="1373">
        <v>1.67</v>
      </c>
      <c r="CJ67" s="1374"/>
      <c r="CK67" s="1371"/>
      <c r="CL67" s="1375"/>
      <c r="CM67" s="1372">
        <v>2022</v>
      </c>
      <c r="CN67" s="1365">
        <v>1169.6961600000002</v>
      </c>
      <c r="CO67" s="1373">
        <v>6.49</v>
      </c>
      <c r="CP67" s="1365">
        <v>1169.6961600000002</v>
      </c>
      <c r="CQ67" s="1373">
        <v>6.49</v>
      </c>
      <c r="CR67" s="1374"/>
      <c r="CS67" s="1371"/>
      <c r="CT67" s="1375"/>
      <c r="CU67" s="1372">
        <v>2023</v>
      </c>
      <c r="CV67" s="1365"/>
      <c r="CW67" s="1373"/>
      <c r="CX67" s="1365"/>
      <c r="CY67" s="1373"/>
      <c r="CZ67" s="1374"/>
      <c r="DA67" s="1371"/>
      <c r="DB67" s="1375"/>
      <c r="DC67" s="1372">
        <v>2024</v>
      </c>
      <c r="DD67" s="1365"/>
      <c r="DE67" s="1373"/>
      <c r="DF67" s="1365"/>
      <c r="DG67" s="1373"/>
      <c r="DH67" s="1374"/>
      <c r="DI67" s="1371"/>
      <c r="DJ67" s="1375"/>
      <c r="DK67" s="1376" t="s">
        <v>1005</v>
      </c>
      <c r="DL67" s="1377" t="s">
        <v>1072</v>
      </c>
      <c r="DM67" s="1378" t="s">
        <v>1024</v>
      </c>
      <c r="DN67" s="1379"/>
      <c r="DO67" s="1356"/>
      <c r="DP67" s="1381"/>
      <c r="DQ67" s="1358"/>
      <c r="DR67" s="1356"/>
      <c r="DS67" s="1381"/>
      <c r="DT67" s="1358"/>
      <c r="DU67" s="1356"/>
      <c r="DV67" s="1381"/>
      <c r="DW67" s="1358"/>
      <c r="DX67" s="1356"/>
      <c r="DY67" s="1381"/>
      <c r="DZ67" s="1358"/>
      <c r="EA67" s="1356"/>
      <c r="EB67" s="1381"/>
      <c r="EC67" s="1358"/>
      <c r="ED67" s="1382"/>
      <c r="EE67" s="1383"/>
      <c r="EF67" s="1384"/>
      <c r="EG67" s="1357"/>
      <c r="EH67" s="1364"/>
      <c r="EI67" s="1352"/>
      <c r="EJ67" s="1356"/>
      <c r="EK67" s="1384"/>
      <c r="EL67" s="1357"/>
      <c r="EM67" s="1364"/>
      <c r="EN67" s="1352"/>
      <c r="EO67" s="1356"/>
      <c r="EP67" s="1384"/>
      <c r="EQ67" s="1357"/>
      <c r="ER67" s="1364"/>
      <c r="ES67" s="1352"/>
      <c r="ET67" s="1356"/>
      <c r="EU67" s="1384"/>
      <c r="EV67" s="1357"/>
      <c r="EW67" s="1364"/>
      <c r="EX67" s="1352"/>
      <c r="EY67" s="1356"/>
      <c r="EZ67" s="1384"/>
      <c r="FA67" s="1357"/>
      <c r="FB67" s="1364"/>
      <c r="FC67" s="1352"/>
      <c r="FD67" s="1385">
        <v>0</v>
      </c>
      <c r="FE67" s="1386">
        <v>0</v>
      </c>
      <c r="FF67" s="1387">
        <v>0</v>
      </c>
      <c r="FG67" s="1386">
        <v>0</v>
      </c>
      <c r="FH67" s="1387">
        <v>0</v>
      </c>
      <c r="FI67" s="1386">
        <v>0</v>
      </c>
      <c r="FJ67" s="1387">
        <v>0</v>
      </c>
      <c r="FK67" s="1386">
        <v>0</v>
      </c>
      <c r="FL67" s="1388"/>
      <c r="FM67" s="1389"/>
      <c r="FN67" s="1352"/>
      <c r="FO67" s="1390"/>
      <c r="FP67" s="1391"/>
      <c r="FQ67" s="1352"/>
      <c r="FR67" s="1390"/>
      <c r="FS67" s="1391"/>
      <c r="FT67" s="1352"/>
      <c r="FU67" s="1390"/>
      <c r="FV67" s="1391"/>
      <c r="FW67" s="1352"/>
      <c r="FX67" s="1390"/>
      <c r="FY67" s="1391"/>
      <c r="FZ67" s="1352"/>
      <c r="GA67" s="1390"/>
      <c r="GB67" s="1391"/>
      <c r="GC67" s="1352"/>
      <c r="GD67" s="1390"/>
      <c r="GE67" s="1391"/>
      <c r="GF67" s="1352"/>
      <c r="GG67" s="1390"/>
      <c r="GH67" s="1391"/>
      <c r="GI67" s="1352"/>
      <c r="GJ67" s="1390"/>
      <c r="GK67" s="1391"/>
      <c r="GL67" s="1352"/>
      <c r="GM67" s="1390"/>
      <c r="GN67" s="1391"/>
      <c r="GO67" s="1352"/>
      <c r="GP67" s="1390"/>
      <c r="GQ67" s="1391"/>
      <c r="GR67" s="1352"/>
      <c r="GS67" s="1390"/>
      <c r="GT67" s="1391"/>
      <c r="GU67" s="1352"/>
      <c r="GV67" s="1390"/>
      <c r="GW67" s="1391"/>
      <c r="GX67" s="1352"/>
      <c r="GY67" s="1388" t="s">
        <v>1008</v>
      </c>
      <c r="GZ67" s="1389" t="s">
        <v>1012</v>
      </c>
      <c r="HA67" s="1352"/>
      <c r="HB67" s="1390" t="s">
        <v>1008</v>
      </c>
      <c r="HC67" s="1391" t="s">
        <v>1012</v>
      </c>
      <c r="HD67" s="1352"/>
      <c r="HE67" s="1390" t="s">
        <v>1010</v>
      </c>
      <c r="HF67" s="1391" t="s">
        <v>1012</v>
      </c>
      <c r="HG67" s="1352"/>
      <c r="HH67" s="1390" t="s">
        <v>1010</v>
      </c>
      <c r="HI67" s="1391" t="s">
        <v>1012</v>
      </c>
      <c r="HJ67" s="1352"/>
      <c r="HK67" s="1390" t="s">
        <v>1010</v>
      </c>
      <c r="HL67" s="1391" t="s">
        <v>1012</v>
      </c>
      <c r="HM67" s="1352"/>
      <c r="HN67" s="1392"/>
      <c r="HO67" s="1393"/>
      <c r="HP67" s="1394"/>
      <c r="HQ67" s="1395"/>
      <c r="HR67" s="1357"/>
      <c r="HS67" s="1357"/>
      <c r="HT67" s="1357"/>
      <c r="HU67" s="1396"/>
      <c r="HV67" s="1397"/>
      <c r="HW67" s="1398"/>
      <c r="HX67" s="1398"/>
      <c r="HY67" s="1398"/>
      <c r="HZ67" s="1398"/>
      <c r="IA67" s="1398"/>
      <c r="IB67" s="1398"/>
      <c r="IC67" s="1398"/>
      <c r="ID67" s="1399"/>
      <c r="IE67" s="1400"/>
      <c r="IF67" s="227" t="str">
        <f>_xlfn.IFNA(VLOOKUP(報告書!$B67&amp;"-"&amp;報告書!IF$12,自主項目!$G$13:$G$500,1,FALSE),"")</f>
        <v/>
      </c>
      <c r="IG67" s="227" t="str">
        <f>_xlfn.IFNA(VLOOKUP(報告書!$B67&amp;"-"&amp;報告書!IG$12,自主項目!$G$13:$G$500,1,FALSE),"")</f>
        <v/>
      </c>
      <c r="IH67" s="227" t="str">
        <f>_xlfn.IFNA(VLOOKUP(報告書!$B67&amp;"-"&amp;報告書!IH$12,自主項目!$G$13:$G$500,1,FALSE),"")</f>
        <v/>
      </c>
      <c r="II67" s="227" t="str">
        <f>_xlfn.IFNA(VLOOKUP(報告書!$B67&amp;"-"&amp;報告書!II$12,自主項目!$G$13:$G$500,1,FALSE),"")</f>
        <v/>
      </c>
      <c r="IJ67" s="227" t="str">
        <f>_xlfn.IFNA(VLOOKUP(報告書!$B67&amp;"-"&amp;報告書!IJ$12,自主項目!$G$13:$G$500,1,FALSE),"")</f>
        <v/>
      </c>
      <c r="IK67" s="227" t="str">
        <f>_xlfn.IFNA(VLOOKUP(報告書!$B67&amp;"-"&amp;報告書!IK$12,自主項目!$G$13:$G$500,1,FALSE),"")</f>
        <v/>
      </c>
      <c r="IL67" s="227" t="str">
        <f>_xlfn.IFNA(VLOOKUP(報告書!$B67&amp;"-"&amp;報告書!IL$12,自主項目!$G$13:$G$500,1,FALSE),"")</f>
        <v/>
      </c>
      <c r="IM67" s="227" t="str">
        <f>_xlfn.IFNA(VLOOKUP(報告書!$B67&amp;"-"&amp;報告書!IM$12,自主項目!$G$13:$G$500,1,FALSE),"")</f>
        <v/>
      </c>
      <c r="IN67" s="227" t="str">
        <f>_xlfn.IFNA(VLOOKUP(報告書!$B67&amp;"-"&amp;報告書!IN$12,自主項目!$G$13:$G$500,1,FALSE),"")</f>
        <v/>
      </c>
      <c r="IO67" s="227" t="str">
        <f>_xlfn.IFNA(VLOOKUP(報告書!$B67&amp;"-"&amp;報告書!IO$12,自主項目!$G$13:$G$500,1,FALSE),"")</f>
        <v/>
      </c>
      <c r="IP67" s="227" t="str">
        <f>_xlfn.IFNA(VLOOKUP(報告書!$B67&amp;"-"&amp;報告書!IP$12,自主項目!$G$13:$G$500,1,FALSE),"")</f>
        <v/>
      </c>
      <c r="IQ67" s="227" t="str">
        <f>_xlfn.IFNA(VLOOKUP(報告書!$B67&amp;"-"&amp;報告書!IQ$12,自主項目!$G$13:$G$500,1,FALSE),"")</f>
        <v/>
      </c>
      <c r="IR67" s="227" t="str">
        <f>_xlfn.IFNA(VLOOKUP(報告書!$B67&amp;"-"&amp;報告書!IR$12,自主項目!$G$13:$G$500,1,FALSE),"")</f>
        <v/>
      </c>
      <c r="IS67" s="227" t="str">
        <f>_xlfn.IFNA(VLOOKUP(報告書!$B67&amp;"-"&amp;報告書!IS$12,自主項目!$G$13:$G$500,1,FALSE),"")</f>
        <v/>
      </c>
      <c r="IT67" s="755"/>
      <c r="IU67" s="755"/>
      <c r="IV67" s="376">
        <v>87378</v>
      </c>
      <c r="IW67" s="377">
        <v>83933</v>
      </c>
      <c r="IX67" s="378" t="s">
        <v>179</v>
      </c>
      <c r="IY67" s="379">
        <v>-5.31</v>
      </c>
      <c r="IZ67" s="379">
        <v>-2.48</v>
      </c>
      <c r="JA67" s="380">
        <v>4.5400000000000063</v>
      </c>
      <c r="JB67" s="381">
        <v>-1.7699999999999998</v>
      </c>
      <c r="JC67" s="379">
        <v>-0.82666666666666666</v>
      </c>
      <c r="JD67" s="379">
        <v>1.5133333333333354</v>
      </c>
      <c r="JE67" s="382">
        <v>86</v>
      </c>
      <c r="JF67" s="383">
        <v>84</v>
      </c>
      <c r="JG67" s="384">
        <v>62</v>
      </c>
      <c r="JH67" s="376" t="s">
        <v>179</v>
      </c>
      <c r="JI67" s="377" t="s">
        <v>179</v>
      </c>
      <c r="JJ67" s="378" t="s">
        <v>179</v>
      </c>
      <c r="JK67" s="379" t="s">
        <v>179</v>
      </c>
      <c r="JL67" s="379" t="s">
        <v>179</v>
      </c>
      <c r="JM67" s="380" t="s">
        <v>179</v>
      </c>
      <c r="JN67" s="381" t="s">
        <v>179</v>
      </c>
      <c r="JO67" s="379" t="s">
        <v>179</v>
      </c>
      <c r="JP67" s="379" t="s">
        <v>179</v>
      </c>
      <c r="JQ67" s="382" t="s">
        <v>179</v>
      </c>
      <c r="JR67" s="383" t="s">
        <v>179</v>
      </c>
      <c r="JS67" s="384" t="s">
        <v>179</v>
      </c>
      <c r="JU67" s="634" t="s">
        <v>1428</v>
      </c>
      <c r="JV67" s="636" t="s">
        <v>1429</v>
      </c>
      <c r="JW67" s="635">
        <v>2019</v>
      </c>
      <c r="JX67" s="635" t="s">
        <v>1018</v>
      </c>
      <c r="JY67" s="386" t="s">
        <v>179</v>
      </c>
      <c r="JZ67" s="387" t="s">
        <v>179</v>
      </c>
      <c r="KA67" s="422" t="s">
        <v>179</v>
      </c>
      <c r="KB67" s="637" t="s">
        <v>179</v>
      </c>
      <c r="KC67" s="638">
        <v>0.95162404724301319</v>
      </c>
      <c r="KD67" s="639" t="s">
        <v>1015</v>
      </c>
      <c r="KE67" s="640">
        <v>3</v>
      </c>
      <c r="KF67" s="641">
        <v>-5.31</v>
      </c>
      <c r="KG67" s="642">
        <v>-4.873333333333334</v>
      </c>
      <c r="KH67" s="639" t="s">
        <v>1015</v>
      </c>
      <c r="KI67" s="643">
        <v>3</v>
      </c>
      <c r="KJ67" s="641">
        <v>-0.82666666666666666</v>
      </c>
      <c r="KK67" s="642">
        <v>-2.93</v>
      </c>
      <c r="KL67" s="639" t="s">
        <v>1029</v>
      </c>
      <c r="KM67" s="643">
        <v>3.0999999999999943</v>
      </c>
      <c r="KN67" s="644">
        <v>4.5400000000000063</v>
      </c>
      <c r="KO67" s="645" t="s">
        <v>179</v>
      </c>
      <c r="KP67" s="646" t="s">
        <v>179</v>
      </c>
      <c r="KQ67" s="646" t="s">
        <v>179</v>
      </c>
      <c r="KR67" s="646" t="s">
        <v>179</v>
      </c>
      <c r="KS67" s="647" t="s">
        <v>179</v>
      </c>
      <c r="KT67" s="646" t="s">
        <v>179</v>
      </c>
      <c r="KU67" s="646" t="s">
        <v>179</v>
      </c>
      <c r="KV67" s="648" t="s">
        <v>179</v>
      </c>
      <c r="KW67" s="639" t="s">
        <v>179</v>
      </c>
      <c r="KX67" s="643" t="s">
        <v>179</v>
      </c>
      <c r="KY67" s="644" t="s">
        <v>179</v>
      </c>
      <c r="KZ67" s="434" t="s">
        <v>1015</v>
      </c>
      <c r="LA67" s="434" t="s">
        <v>1015</v>
      </c>
      <c r="LB67" s="435" t="s">
        <v>1029</v>
      </c>
      <c r="LC67" s="436">
        <v>26</v>
      </c>
      <c r="LD67" s="437">
        <v>0</v>
      </c>
      <c r="LE67" s="438">
        <v>26</v>
      </c>
      <c r="LF67" s="439" t="s">
        <v>1015</v>
      </c>
      <c r="LG67" s="440">
        <v>23</v>
      </c>
      <c r="LH67" s="437">
        <v>0</v>
      </c>
      <c r="LI67" s="438">
        <v>24</v>
      </c>
      <c r="LJ67" s="649"/>
      <c r="LK67" s="650"/>
    </row>
    <row r="68" spans="2:323" ht="15" customHeight="1" x14ac:dyDescent="0.15">
      <c r="B68" s="1349" t="s">
        <v>1465</v>
      </c>
      <c r="C68" s="1350" t="s">
        <v>1466</v>
      </c>
      <c r="D68" s="1351">
        <v>2022</v>
      </c>
      <c r="E68" s="1352" t="s">
        <v>1018</v>
      </c>
      <c r="F68" s="1353">
        <v>1023075</v>
      </c>
      <c r="G68" s="1354" t="s">
        <v>1466</v>
      </c>
      <c r="H68" s="1355">
        <v>45135</v>
      </c>
      <c r="I68" s="1356" t="s">
        <v>1467</v>
      </c>
      <c r="J68" s="1357" t="s">
        <v>1466</v>
      </c>
      <c r="K68" s="1358" t="s">
        <v>4495</v>
      </c>
      <c r="L68" s="1350" t="s">
        <v>1466</v>
      </c>
      <c r="M68" s="1357" t="s">
        <v>1468</v>
      </c>
      <c r="N68" s="1358" t="s">
        <v>1469</v>
      </c>
      <c r="O68" s="1356" t="s">
        <v>12</v>
      </c>
      <c r="P68" s="1358" t="s">
        <v>27</v>
      </c>
      <c r="Q68" s="1359" t="s">
        <v>1018</v>
      </c>
      <c r="R68" s="1360"/>
      <c r="S68" s="1360"/>
      <c r="T68" s="1361"/>
      <c r="U68" s="1362"/>
      <c r="V68" s="1363">
        <v>10857.93</v>
      </c>
      <c r="W68" s="1364">
        <v>1</v>
      </c>
      <c r="X68" s="1364">
        <v>1</v>
      </c>
      <c r="Y68" s="1365"/>
      <c r="Z68" s="1351">
        <v>2022</v>
      </c>
      <c r="AA68" s="1352">
        <v>2024</v>
      </c>
      <c r="AB68" s="1366">
        <v>2022</v>
      </c>
      <c r="AC68" s="1367"/>
      <c r="AD68" s="1358"/>
      <c r="AE68" s="1368" t="s">
        <v>4568</v>
      </c>
      <c r="AF68" s="1357" t="s">
        <v>1470</v>
      </c>
      <c r="AG68" s="1357" t="s">
        <v>1467</v>
      </c>
      <c r="AH68" s="1358" t="s">
        <v>1471</v>
      </c>
      <c r="AI68" s="1368"/>
      <c r="AJ68" s="1358"/>
      <c r="AK68" s="1369">
        <v>2021</v>
      </c>
      <c r="AL68" s="1364">
        <v>21132</v>
      </c>
      <c r="AM68" s="1364">
        <v>20961</v>
      </c>
      <c r="AN68" s="1370">
        <v>6.76</v>
      </c>
      <c r="AO68" s="1371" t="s">
        <v>1472</v>
      </c>
      <c r="AP68" s="1372">
        <v>2024</v>
      </c>
      <c r="AQ68" s="1365">
        <v>20920</v>
      </c>
      <c r="AR68" s="1373">
        <v>1</v>
      </c>
      <c r="AS68" s="1365">
        <v>20540</v>
      </c>
      <c r="AT68" s="1373">
        <v>2</v>
      </c>
      <c r="AU68" s="1374">
        <v>6.6247999999999996</v>
      </c>
      <c r="AV68" s="1371" t="s">
        <v>1472</v>
      </c>
      <c r="AW68" s="1375">
        <v>2</v>
      </c>
      <c r="AX68" s="1372">
        <v>2022</v>
      </c>
      <c r="AY68" s="1365">
        <v>20074</v>
      </c>
      <c r="AZ68" s="1373">
        <v>5</v>
      </c>
      <c r="BA68" s="1365">
        <v>20034</v>
      </c>
      <c r="BB68" s="1373">
        <v>4.42</v>
      </c>
      <c r="BC68" s="1374">
        <v>6.6196426039327418</v>
      </c>
      <c r="BD68" s="1371" t="s">
        <v>1472</v>
      </c>
      <c r="BE68" s="1375">
        <v>2.0699999999999998</v>
      </c>
      <c r="BF68" s="1372">
        <v>2023</v>
      </c>
      <c r="BG68" s="1365"/>
      <c r="BH68" s="1373"/>
      <c r="BI68" s="1365"/>
      <c r="BJ68" s="1373"/>
      <c r="BK68" s="1374"/>
      <c r="BL68" s="1371"/>
      <c r="BM68" s="1375"/>
      <c r="BN68" s="1372">
        <v>2024</v>
      </c>
      <c r="BO68" s="1365"/>
      <c r="BP68" s="1373"/>
      <c r="BQ68" s="1365"/>
      <c r="BR68" s="1373"/>
      <c r="BS68" s="1374"/>
      <c r="BT68" s="1371"/>
      <c r="BU68" s="1375"/>
      <c r="BV68" s="1376" t="s">
        <v>1062</v>
      </c>
      <c r="BW68" s="1377" t="s">
        <v>1072</v>
      </c>
      <c r="BX68" s="1378" t="s">
        <v>1038</v>
      </c>
      <c r="BY68" s="1379" t="s">
        <v>4496</v>
      </c>
      <c r="BZ68" s="1380"/>
      <c r="CA68" s="1364"/>
      <c r="CB68" s="1364"/>
      <c r="CC68" s="1370"/>
      <c r="CD68" s="1371"/>
      <c r="CE68" s="1372"/>
      <c r="CF68" s="1365"/>
      <c r="CG68" s="1373"/>
      <c r="CH68" s="1365"/>
      <c r="CI68" s="1373"/>
      <c r="CJ68" s="1374"/>
      <c r="CK68" s="1371"/>
      <c r="CL68" s="1375"/>
      <c r="CM68" s="1372"/>
      <c r="CN68" s="1365"/>
      <c r="CO68" s="1373"/>
      <c r="CP68" s="1365"/>
      <c r="CQ68" s="1373"/>
      <c r="CR68" s="1374"/>
      <c r="CS68" s="1371"/>
      <c r="CT68" s="1375"/>
      <c r="CU68" s="1372"/>
      <c r="CV68" s="1365"/>
      <c r="CW68" s="1373"/>
      <c r="CX68" s="1365"/>
      <c r="CY68" s="1373"/>
      <c r="CZ68" s="1374"/>
      <c r="DA68" s="1371"/>
      <c r="DB68" s="1375"/>
      <c r="DC68" s="1372"/>
      <c r="DD68" s="1365"/>
      <c r="DE68" s="1373"/>
      <c r="DF68" s="1365"/>
      <c r="DG68" s="1373"/>
      <c r="DH68" s="1374"/>
      <c r="DI68" s="1371"/>
      <c r="DJ68" s="1375"/>
      <c r="DK68" s="1376"/>
      <c r="DL68" s="1377"/>
      <c r="DM68" s="1378"/>
      <c r="DN68" s="1379"/>
      <c r="DO68" s="1356"/>
      <c r="DP68" s="1381"/>
      <c r="DQ68" s="1358"/>
      <c r="DR68" s="1356"/>
      <c r="DS68" s="1381"/>
      <c r="DT68" s="1358"/>
      <c r="DU68" s="1356"/>
      <c r="DV68" s="1381"/>
      <c r="DW68" s="1358"/>
      <c r="DX68" s="1356"/>
      <c r="DY68" s="1381"/>
      <c r="DZ68" s="1358"/>
      <c r="EA68" s="1356"/>
      <c r="EB68" s="1381"/>
      <c r="EC68" s="1358"/>
      <c r="ED68" s="1382"/>
      <c r="EE68" s="1383" t="s">
        <v>1160</v>
      </c>
      <c r="EF68" s="1384">
        <v>1998</v>
      </c>
      <c r="EG68" s="1357" t="s">
        <v>4497</v>
      </c>
      <c r="EH68" s="1364">
        <v>4371</v>
      </c>
      <c r="EI68" s="1352" t="s">
        <v>1162</v>
      </c>
      <c r="EJ68" s="1356" t="s">
        <v>1160</v>
      </c>
      <c r="EK68" s="1384">
        <v>2012</v>
      </c>
      <c r="EL68" s="1357" t="s">
        <v>4498</v>
      </c>
      <c r="EM68" s="1364">
        <v>9608</v>
      </c>
      <c r="EN68" s="1352" t="s">
        <v>1162</v>
      </c>
      <c r="EO68" s="1356" t="s">
        <v>1160</v>
      </c>
      <c r="EP68" s="1384">
        <v>2012</v>
      </c>
      <c r="EQ68" s="1357" t="s">
        <v>4499</v>
      </c>
      <c r="ER68" s="1364">
        <v>0</v>
      </c>
      <c r="ES68" s="1352" t="s">
        <v>1162</v>
      </c>
      <c r="ET68" s="1356" t="s">
        <v>1160</v>
      </c>
      <c r="EU68" s="1384">
        <v>2018</v>
      </c>
      <c r="EV68" s="1357" t="s">
        <v>4500</v>
      </c>
      <c r="EW68" s="1364">
        <v>56437</v>
      </c>
      <c r="EX68" s="1352" t="s">
        <v>1162</v>
      </c>
      <c r="EY68" s="1356"/>
      <c r="EZ68" s="1384"/>
      <c r="FA68" s="1357"/>
      <c r="FB68" s="1364"/>
      <c r="FC68" s="1352"/>
      <c r="FD68" s="1385">
        <v>0</v>
      </c>
      <c r="FE68" s="1386">
        <v>0</v>
      </c>
      <c r="FF68" s="1387">
        <v>0</v>
      </c>
      <c r="FG68" s="1386">
        <v>0</v>
      </c>
      <c r="FH68" s="1387">
        <v>0</v>
      </c>
      <c r="FI68" s="1386">
        <v>0</v>
      </c>
      <c r="FJ68" s="1387">
        <v>0</v>
      </c>
      <c r="FK68" s="1386">
        <v>0</v>
      </c>
      <c r="FL68" s="1388" t="s">
        <v>1008</v>
      </c>
      <c r="FM68" s="1389" t="s">
        <v>1012</v>
      </c>
      <c r="FN68" s="1352"/>
      <c r="FO68" s="1390" t="s">
        <v>1010</v>
      </c>
      <c r="FP68" s="1391" t="s">
        <v>1012</v>
      </c>
      <c r="FQ68" s="1352"/>
      <c r="FR68" s="1390" t="s">
        <v>1010</v>
      </c>
      <c r="FS68" s="1391" t="s">
        <v>1012</v>
      </c>
      <c r="FT68" s="1352"/>
      <c r="FU68" s="1390" t="s">
        <v>1010</v>
      </c>
      <c r="FV68" s="1391" t="s">
        <v>1012</v>
      </c>
      <c r="FW68" s="1352"/>
      <c r="FX68" s="1390" t="s">
        <v>1010</v>
      </c>
      <c r="FY68" s="1391" t="s">
        <v>1012</v>
      </c>
      <c r="FZ68" s="1352"/>
      <c r="GA68" s="1390" t="s">
        <v>1010</v>
      </c>
      <c r="GB68" s="1391" t="s">
        <v>1012</v>
      </c>
      <c r="GC68" s="1352"/>
      <c r="GD68" s="1390" t="s">
        <v>1025</v>
      </c>
      <c r="GE68" s="1391" t="s">
        <v>1011</v>
      </c>
      <c r="GF68" s="1352" t="s">
        <v>1473</v>
      </c>
      <c r="GG68" s="1390" t="s">
        <v>1025</v>
      </c>
      <c r="GH68" s="1391" t="s">
        <v>1011</v>
      </c>
      <c r="GI68" s="1352" t="s">
        <v>1473</v>
      </c>
      <c r="GJ68" s="1390" t="s">
        <v>1010</v>
      </c>
      <c r="GK68" s="1391" t="s">
        <v>1012</v>
      </c>
      <c r="GL68" s="1352"/>
      <c r="GM68" s="1390" t="s">
        <v>1025</v>
      </c>
      <c r="GN68" s="1391" t="s">
        <v>1011</v>
      </c>
      <c r="GO68" s="1352" t="s">
        <v>1473</v>
      </c>
      <c r="GP68" s="1390" t="s">
        <v>1025</v>
      </c>
      <c r="GQ68" s="1391" t="s">
        <v>1011</v>
      </c>
      <c r="GR68" s="1352" t="s">
        <v>1473</v>
      </c>
      <c r="GS68" s="1390" t="s">
        <v>1010</v>
      </c>
      <c r="GT68" s="1391" t="s">
        <v>1012</v>
      </c>
      <c r="GU68" s="1352"/>
      <c r="GV68" s="1390" t="s">
        <v>1025</v>
      </c>
      <c r="GW68" s="1391" t="s">
        <v>1011</v>
      </c>
      <c r="GX68" s="1352" t="s">
        <v>1473</v>
      </c>
      <c r="GY68" s="1388"/>
      <c r="GZ68" s="1389"/>
      <c r="HA68" s="1352"/>
      <c r="HB68" s="1390"/>
      <c r="HC68" s="1391"/>
      <c r="HD68" s="1352"/>
      <c r="HE68" s="1390"/>
      <c r="HF68" s="1391"/>
      <c r="HG68" s="1352"/>
      <c r="HH68" s="1390"/>
      <c r="HI68" s="1391"/>
      <c r="HJ68" s="1352"/>
      <c r="HK68" s="1390"/>
      <c r="HL68" s="1391"/>
      <c r="HM68" s="1352"/>
      <c r="HN68" s="1392"/>
      <c r="HO68" s="1393"/>
      <c r="HP68" s="1394"/>
      <c r="HQ68" s="1395"/>
      <c r="HR68" s="1357"/>
      <c r="HS68" s="1357"/>
      <c r="HT68" s="1357"/>
      <c r="HU68" s="1396"/>
      <c r="HV68" s="1397" t="s">
        <v>4568</v>
      </c>
      <c r="HW68" s="1398" t="s">
        <v>4568</v>
      </c>
      <c r="HX68" s="1398"/>
      <c r="HY68" s="1398"/>
      <c r="HZ68" s="1398"/>
      <c r="IA68" s="1398"/>
      <c r="IB68" s="1398" t="s">
        <v>4568</v>
      </c>
      <c r="IC68" s="1398" t="s">
        <v>4568</v>
      </c>
      <c r="ID68" s="1399" t="s">
        <v>4501</v>
      </c>
      <c r="IE68" s="1400"/>
      <c r="IF68" s="227" t="str">
        <f>_xlfn.IFNA(VLOOKUP(報告書!$B68&amp;"-"&amp;報告書!IF$12,自主項目!$G$13:$G$500,1,FALSE),"")</f>
        <v/>
      </c>
      <c r="IG68" s="227" t="str">
        <f>_xlfn.IFNA(VLOOKUP(報告書!$B68&amp;"-"&amp;報告書!IG$12,自主項目!$G$13:$G$500,1,FALSE),"")</f>
        <v/>
      </c>
      <c r="IH68" s="227" t="str">
        <f>_xlfn.IFNA(VLOOKUP(報告書!$B68&amp;"-"&amp;報告書!IH$12,自主項目!$G$13:$G$500,1,FALSE),"")</f>
        <v/>
      </c>
      <c r="II68" s="227" t="str">
        <f>_xlfn.IFNA(VLOOKUP(報告書!$B68&amp;"-"&amp;報告書!II$12,自主項目!$G$13:$G$500,1,FALSE),"")</f>
        <v/>
      </c>
      <c r="IJ68" s="227" t="str">
        <f>_xlfn.IFNA(VLOOKUP(報告書!$B68&amp;"-"&amp;報告書!IJ$12,自主項目!$G$13:$G$500,1,FALSE),"")</f>
        <v/>
      </c>
      <c r="IK68" s="227" t="str">
        <f>_xlfn.IFNA(VLOOKUP(報告書!$B68&amp;"-"&amp;報告書!IK$12,自主項目!$G$13:$G$500,1,FALSE),"")</f>
        <v/>
      </c>
      <c r="IL68" s="227" t="str">
        <f>_xlfn.IFNA(VLOOKUP(報告書!$B68&amp;"-"&amp;報告書!IL$12,自主項目!$G$13:$G$500,1,FALSE),"")</f>
        <v/>
      </c>
      <c r="IM68" s="227" t="str">
        <f>_xlfn.IFNA(VLOOKUP(報告書!$B68&amp;"-"&amp;報告書!IM$12,自主項目!$G$13:$G$500,1,FALSE),"")</f>
        <v/>
      </c>
      <c r="IN68" s="227" t="str">
        <f>_xlfn.IFNA(VLOOKUP(報告書!$B68&amp;"-"&amp;報告書!IN$12,自主項目!$G$13:$G$500,1,FALSE),"")</f>
        <v/>
      </c>
      <c r="IO68" s="227" t="str">
        <f>_xlfn.IFNA(VLOOKUP(報告書!$B68&amp;"-"&amp;報告書!IO$12,自主項目!$G$13:$G$500,1,FALSE),"")</f>
        <v/>
      </c>
      <c r="IP68" s="227" t="str">
        <f>_xlfn.IFNA(VLOOKUP(報告書!$B68&amp;"-"&amp;報告書!IP$12,自主項目!$G$13:$G$500,1,FALSE),"")</f>
        <v/>
      </c>
      <c r="IQ68" s="227" t="str">
        <f>_xlfn.IFNA(VLOOKUP(報告書!$B68&amp;"-"&amp;報告書!IQ$12,自主項目!$G$13:$G$500,1,FALSE),"")</f>
        <v/>
      </c>
      <c r="IR68" s="227" t="str">
        <f>_xlfn.IFNA(VLOOKUP(報告書!$B68&amp;"-"&amp;報告書!IR$12,自主項目!$G$13:$G$500,1,FALSE),"")</f>
        <v/>
      </c>
      <c r="IS68" s="227" t="str">
        <f>_xlfn.IFNA(VLOOKUP(報告書!$B68&amp;"-"&amp;報告書!IS$12,自主項目!$G$13:$G$500,1,FALSE),"")</f>
        <v/>
      </c>
      <c r="IT68" s="755"/>
      <c r="IU68" s="755"/>
      <c r="IV68" s="376">
        <v>8786</v>
      </c>
      <c r="IW68" s="377">
        <v>9414</v>
      </c>
      <c r="IX68" s="378">
        <v>42.24</v>
      </c>
      <c r="IY68" s="379">
        <v>2.09</v>
      </c>
      <c r="IZ68" s="379">
        <v>-6.62</v>
      </c>
      <c r="JA68" s="380">
        <v>26.42</v>
      </c>
      <c r="JB68" s="381">
        <v>0.69666666666666666</v>
      </c>
      <c r="JC68" s="379">
        <v>-2.2066666666666666</v>
      </c>
      <c r="JD68" s="379">
        <v>8.8066666666666666</v>
      </c>
      <c r="JE68" s="382">
        <v>78</v>
      </c>
      <c r="JF68" s="383">
        <v>87</v>
      </c>
      <c r="JG68" s="384">
        <v>15</v>
      </c>
      <c r="JH68" s="376" t="s">
        <v>179</v>
      </c>
      <c r="JI68" s="377" t="s">
        <v>179</v>
      </c>
      <c r="JJ68" s="378" t="s">
        <v>179</v>
      </c>
      <c r="JK68" s="379" t="s">
        <v>179</v>
      </c>
      <c r="JL68" s="379" t="s">
        <v>179</v>
      </c>
      <c r="JM68" s="380" t="s">
        <v>179</v>
      </c>
      <c r="JN68" s="381" t="s">
        <v>179</v>
      </c>
      <c r="JO68" s="379" t="s">
        <v>179</v>
      </c>
      <c r="JP68" s="379" t="s">
        <v>179</v>
      </c>
      <c r="JQ68" s="382" t="s">
        <v>179</v>
      </c>
      <c r="JR68" s="383" t="s">
        <v>179</v>
      </c>
      <c r="JS68" s="384" t="s">
        <v>179</v>
      </c>
      <c r="JU68" s="634" t="s">
        <v>1438</v>
      </c>
      <c r="JV68" s="636" t="s">
        <v>1439</v>
      </c>
      <c r="JW68" s="635">
        <v>2019</v>
      </c>
      <c r="JX68" s="635" t="s">
        <v>1018</v>
      </c>
      <c r="JY68" s="386" t="s">
        <v>179</v>
      </c>
      <c r="JZ68" s="387" t="s">
        <v>179</v>
      </c>
      <c r="KA68" s="422" t="s">
        <v>179</v>
      </c>
      <c r="KB68" s="637" t="s">
        <v>179</v>
      </c>
      <c r="KC68" s="638">
        <v>0.89216646938310895</v>
      </c>
      <c r="KD68" s="639" t="s">
        <v>1029</v>
      </c>
      <c r="KE68" s="640">
        <v>0.1</v>
      </c>
      <c r="KF68" s="641">
        <v>2.09</v>
      </c>
      <c r="KG68" s="642">
        <v>9.706666666666667</v>
      </c>
      <c r="KH68" s="639" t="s">
        <v>1029</v>
      </c>
      <c r="KI68" s="643">
        <v>0.1</v>
      </c>
      <c r="KJ68" s="641">
        <v>-2.2066666666666666</v>
      </c>
      <c r="KK68" s="642">
        <v>7.9566666666666661</v>
      </c>
      <c r="KL68" s="639" t="s">
        <v>1029</v>
      </c>
      <c r="KM68" s="643">
        <v>0.08</v>
      </c>
      <c r="KN68" s="644">
        <v>26.42</v>
      </c>
      <c r="KO68" s="645" t="s">
        <v>179</v>
      </c>
      <c r="KP68" s="646" t="s">
        <v>179</v>
      </c>
      <c r="KQ68" s="646" t="s">
        <v>179</v>
      </c>
      <c r="KR68" s="646" t="s">
        <v>179</v>
      </c>
      <c r="KS68" s="647" t="s">
        <v>179</v>
      </c>
      <c r="KT68" s="646" t="s">
        <v>179</v>
      </c>
      <c r="KU68" s="646" t="s">
        <v>179</v>
      </c>
      <c r="KV68" s="648" t="s">
        <v>179</v>
      </c>
      <c r="KW68" s="639" t="s">
        <v>179</v>
      </c>
      <c r="KX68" s="643" t="s">
        <v>179</v>
      </c>
      <c r="KY68" s="644" t="s">
        <v>179</v>
      </c>
      <c r="KZ68" s="434" t="s">
        <v>1151</v>
      </c>
      <c r="LA68" s="434" t="s">
        <v>1015</v>
      </c>
      <c r="LB68" s="435" t="s">
        <v>1029</v>
      </c>
      <c r="LC68" s="436">
        <v>20</v>
      </c>
      <c r="LD68" s="437">
        <v>0</v>
      </c>
      <c r="LE68" s="438">
        <v>20</v>
      </c>
      <c r="LF68" s="439" t="s">
        <v>1015</v>
      </c>
      <c r="LG68" s="440">
        <v>17</v>
      </c>
      <c r="LH68" s="437">
        <v>0</v>
      </c>
      <c r="LI68" s="438">
        <v>20</v>
      </c>
      <c r="LJ68" s="649"/>
      <c r="LK68" s="650"/>
    </row>
    <row r="69" spans="2:323" ht="15" customHeight="1" x14ac:dyDescent="0.15">
      <c r="B69" s="1349" t="s">
        <v>1474</v>
      </c>
      <c r="C69" s="1350" t="s">
        <v>1475</v>
      </c>
      <c r="D69" s="1351">
        <v>2022</v>
      </c>
      <c r="E69" s="1352" t="s">
        <v>1018</v>
      </c>
      <c r="F69" s="1353">
        <v>1069076</v>
      </c>
      <c r="G69" s="1354" t="s">
        <v>1475</v>
      </c>
      <c r="H69" s="1355">
        <v>45105</v>
      </c>
      <c r="I69" s="1356" t="s">
        <v>1476</v>
      </c>
      <c r="J69" s="1357" t="s">
        <v>1475</v>
      </c>
      <c r="K69" s="1358" t="s">
        <v>1477</v>
      </c>
      <c r="L69" s="1350" t="s">
        <v>1475</v>
      </c>
      <c r="M69" s="1357" t="s">
        <v>1478</v>
      </c>
      <c r="N69" s="1358" t="s">
        <v>1476</v>
      </c>
      <c r="O69" s="1356" t="s">
        <v>77</v>
      </c>
      <c r="P69" s="1358" t="s">
        <v>79</v>
      </c>
      <c r="Q69" s="1359" t="s">
        <v>1018</v>
      </c>
      <c r="R69" s="1360"/>
      <c r="S69" s="1360"/>
      <c r="T69" s="1361"/>
      <c r="U69" s="1362"/>
      <c r="V69" s="1363">
        <v>1701.5873999999999</v>
      </c>
      <c r="W69" s="1364">
        <v>1</v>
      </c>
      <c r="X69" s="1364">
        <v>1</v>
      </c>
      <c r="Y69" s="1365"/>
      <c r="Z69" s="1351">
        <v>2022</v>
      </c>
      <c r="AA69" s="1352">
        <v>2024</v>
      </c>
      <c r="AB69" s="1366">
        <v>2022</v>
      </c>
      <c r="AC69" s="1367"/>
      <c r="AD69" s="1358"/>
      <c r="AE69" s="1368" t="s">
        <v>4568</v>
      </c>
      <c r="AF69" s="1357" t="s">
        <v>1479</v>
      </c>
      <c r="AG69" s="1357" t="s">
        <v>1476</v>
      </c>
      <c r="AH69" s="1358" t="s">
        <v>1480</v>
      </c>
      <c r="AI69" s="1368"/>
      <c r="AJ69" s="1358"/>
      <c r="AK69" s="1369">
        <v>2021</v>
      </c>
      <c r="AL69" s="1364">
        <v>2934</v>
      </c>
      <c r="AM69" s="1364">
        <v>2920</v>
      </c>
      <c r="AN69" s="1370"/>
      <c r="AO69" s="1371"/>
      <c r="AP69" s="1372">
        <v>2024</v>
      </c>
      <c r="AQ69" s="1365">
        <v>2904</v>
      </c>
      <c r="AR69" s="1373">
        <v>1.02</v>
      </c>
      <c r="AS69" s="1365">
        <v>2838</v>
      </c>
      <c r="AT69" s="1373">
        <v>2.8</v>
      </c>
      <c r="AU69" s="1374"/>
      <c r="AV69" s="1371"/>
      <c r="AW69" s="1375"/>
      <c r="AX69" s="1372">
        <v>2022</v>
      </c>
      <c r="AY69" s="1365">
        <v>3192</v>
      </c>
      <c r="AZ69" s="1373">
        <v>-8.8000000000000007</v>
      </c>
      <c r="BA69" s="1365">
        <v>3189</v>
      </c>
      <c r="BB69" s="1373">
        <v>-9.2200000000000006</v>
      </c>
      <c r="BC69" s="1374"/>
      <c r="BD69" s="1371"/>
      <c r="BE69" s="1375"/>
      <c r="BF69" s="1372">
        <v>2023</v>
      </c>
      <c r="BG69" s="1365"/>
      <c r="BH69" s="1373"/>
      <c r="BI69" s="1365"/>
      <c r="BJ69" s="1373"/>
      <c r="BK69" s="1374"/>
      <c r="BL69" s="1371"/>
      <c r="BM69" s="1375"/>
      <c r="BN69" s="1372">
        <v>2024</v>
      </c>
      <c r="BO69" s="1365"/>
      <c r="BP69" s="1373"/>
      <c r="BQ69" s="1365"/>
      <c r="BR69" s="1373"/>
      <c r="BS69" s="1374"/>
      <c r="BT69" s="1371"/>
      <c r="BU69" s="1375"/>
      <c r="BV69" s="1376" t="s">
        <v>1005</v>
      </c>
      <c r="BW69" s="1377" t="s">
        <v>1072</v>
      </c>
      <c r="BX69" s="1378" t="s">
        <v>1007</v>
      </c>
      <c r="BY69" s="1379" t="s">
        <v>4502</v>
      </c>
      <c r="BZ69" s="1380"/>
      <c r="CA69" s="1364"/>
      <c r="CB69" s="1364"/>
      <c r="CC69" s="1370"/>
      <c r="CD69" s="1371"/>
      <c r="CE69" s="1372"/>
      <c r="CF69" s="1365"/>
      <c r="CG69" s="1373"/>
      <c r="CH69" s="1365"/>
      <c r="CI69" s="1373"/>
      <c r="CJ69" s="1374"/>
      <c r="CK69" s="1371"/>
      <c r="CL69" s="1375"/>
      <c r="CM69" s="1372"/>
      <c r="CN69" s="1365"/>
      <c r="CO69" s="1373"/>
      <c r="CP69" s="1365"/>
      <c r="CQ69" s="1373"/>
      <c r="CR69" s="1374"/>
      <c r="CS69" s="1371"/>
      <c r="CT69" s="1375"/>
      <c r="CU69" s="1372"/>
      <c r="CV69" s="1365"/>
      <c r="CW69" s="1373"/>
      <c r="CX69" s="1365"/>
      <c r="CY69" s="1373"/>
      <c r="CZ69" s="1374"/>
      <c r="DA69" s="1371"/>
      <c r="DB69" s="1375"/>
      <c r="DC69" s="1372"/>
      <c r="DD69" s="1365"/>
      <c r="DE69" s="1373"/>
      <c r="DF69" s="1365"/>
      <c r="DG69" s="1373"/>
      <c r="DH69" s="1374"/>
      <c r="DI69" s="1371"/>
      <c r="DJ69" s="1375"/>
      <c r="DK69" s="1376"/>
      <c r="DL69" s="1377"/>
      <c r="DM69" s="1378"/>
      <c r="DN69" s="1379"/>
      <c r="DO69" s="1356"/>
      <c r="DP69" s="1381"/>
      <c r="DQ69" s="1358"/>
      <c r="DR69" s="1356"/>
      <c r="DS69" s="1381"/>
      <c r="DT69" s="1358"/>
      <c r="DU69" s="1356"/>
      <c r="DV69" s="1381"/>
      <c r="DW69" s="1358"/>
      <c r="DX69" s="1356"/>
      <c r="DY69" s="1381"/>
      <c r="DZ69" s="1358"/>
      <c r="EA69" s="1356"/>
      <c r="EB69" s="1381"/>
      <c r="EC69" s="1358"/>
      <c r="ED69" s="1382"/>
      <c r="EE69" s="1383"/>
      <c r="EF69" s="1384"/>
      <c r="EG69" s="1357"/>
      <c r="EH69" s="1364"/>
      <c r="EI69" s="1352"/>
      <c r="EJ69" s="1356"/>
      <c r="EK69" s="1384"/>
      <c r="EL69" s="1357"/>
      <c r="EM69" s="1364"/>
      <c r="EN69" s="1352"/>
      <c r="EO69" s="1356"/>
      <c r="EP69" s="1384"/>
      <c r="EQ69" s="1357"/>
      <c r="ER69" s="1364"/>
      <c r="ES69" s="1352"/>
      <c r="ET69" s="1356"/>
      <c r="EU69" s="1384"/>
      <c r="EV69" s="1357"/>
      <c r="EW69" s="1364"/>
      <c r="EX69" s="1352"/>
      <c r="EY69" s="1356"/>
      <c r="EZ69" s="1384"/>
      <c r="FA69" s="1357"/>
      <c r="FB69" s="1364"/>
      <c r="FC69" s="1352"/>
      <c r="FD69" s="1385">
        <v>0</v>
      </c>
      <c r="FE69" s="1386">
        <v>0</v>
      </c>
      <c r="FF69" s="1387">
        <v>0</v>
      </c>
      <c r="FG69" s="1386">
        <v>0</v>
      </c>
      <c r="FH69" s="1387">
        <v>0</v>
      </c>
      <c r="FI69" s="1386">
        <v>0</v>
      </c>
      <c r="FJ69" s="1387">
        <v>0</v>
      </c>
      <c r="FK69" s="1386">
        <v>0</v>
      </c>
      <c r="FL69" s="1388" t="s">
        <v>1008</v>
      </c>
      <c r="FM69" s="1389" t="s">
        <v>1012</v>
      </c>
      <c r="FN69" s="1352"/>
      <c r="FO69" s="1390" t="s">
        <v>1010</v>
      </c>
      <c r="FP69" s="1391" t="s">
        <v>1012</v>
      </c>
      <c r="FQ69" s="1352"/>
      <c r="FR69" s="1390" t="s">
        <v>1010</v>
      </c>
      <c r="FS69" s="1391" t="s">
        <v>1012</v>
      </c>
      <c r="FT69" s="1352"/>
      <c r="FU69" s="1390" t="s">
        <v>1010</v>
      </c>
      <c r="FV69" s="1391" t="s">
        <v>1012</v>
      </c>
      <c r="FW69" s="1352"/>
      <c r="FX69" s="1390" t="s">
        <v>1010</v>
      </c>
      <c r="FY69" s="1391" t="s">
        <v>1012</v>
      </c>
      <c r="FZ69" s="1352"/>
      <c r="GA69" s="1390" t="s">
        <v>1010</v>
      </c>
      <c r="GB69" s="1391" t="s">
        <v>1012</v>
      </c>
      <c r="GC69" s="1352"/>
      <c r="GD69" s="1390" t="s">
        <v>1010</v>
      </c>
      <c r="GE69" s="1391" t="s">
        <v>1012</v>
      </c>
      <c r="GF69" s="1352"/>
      <c r="GG69" s="1390" t="s">
        <v>1010</v>
      </c>
      <c r="GH69" s="1391" t="s">
        <v>1012</v>
      </c>
      <c r="GI69" s="1352"/>
      <c r="GJ69" s="1390" t="s">
        <v>1010</v>
      </c>
      <c r="GK69" s="1391" t="s">
        <v>1012</v>
      </c>
      <c r="GL69" s="1352"/>
      <c r="GM69" s="1390" t="s">
        <v>1010</v>
      </c>
      <c r="GN69" s="1391" t="s">
        <v>1012</v>
      </c>
      <c r="GO69" s="1352"/>
      <c r="GP69" s="1390" t="s">
        <v>1013</v>
      </c>
      <c r="GQ69" s="1391" t="s">
        <v>1013</v>
      </c>
      <c r="GR69" s="1352"/>
      <c r="GS69" s="1390" t="s">
        <v>1013</v>
      </c>
      <c r="GT69" s="1391" t="s">
        <v>1013</v>
      </c>
      <c r="GU69" s="1352"/>
      <c r="GV69" s="1390" t="s">
        <v>1010</v>
      </c>
      <c r="GW69" s="1391" t="s">
        <v>1012</v>
      </c>
      <c r="GX69" s="1352"/>
      <c r="GY69" s="1388"/>
      <c r="GZ69" s="1389"/>
      <c r="HA69" s="1352"/>
      <c r="HB69" s="1390"/>
      <c r="HC69" s="1391"/>
      <c r="HD69" s="1352"/>
      <c r="HE69" s="1390"/>
      <c r="HF69" s="1391"/>
      <c r="HG69" s="1352"/>
      <c r="HH69" s="1390"/>
      <c r="HI69" s="1391"/>
      <c r="HJ69" s="1352"/>
      <c r="HK69" s="1390"/>
      <c r="HL69" s="1391"/>
      <c r="HM69" s="1352"/>
      <c r="HN69" s="1392">
        <v>3192</v>
      </c>
      <c r="HO69" s="1393">
        <v>8.1181937000000026</v>
      </c>
      <c r="HP69" s="1394">
        <v>0.25432937656641613</v>
      </c>
      <c r="HQ69" s="1395">
        <v>2022</v>
      </c>
      <c r="HR69" s="1357" t="s">
        <v>333</v>
      </c>
      <c r="HS69" s="1357" t="s">
        <v>352</v>
      </c>
      <c r="HT69" s="1357" t="s">
        <v>4084</v>
      </c>
      <c r="HU69" s="1396">
        <v>8.1181937000000026</v>
      </c>
      <c r="HV69" s="1397"/>
      <c r="HW69" s="1398" t="s">
        <v>4568</v>
      </c>
      <c r="HX69" s="1398"/>
      <c r="HY69" s="1398"/>
      <c r="HZ69" s="1398"/>
      <c r="IA69" s="1398"/>
      <c r="IB69" s="1398" t="s">
        <v>4568</v>
      </c>
      <c r="IC69" s="1398"/>
      <c r="ID69" s="1399"/>
      <c r="IE69" s="1400" t="s">
        <v>4503</v>
      </c>
      <c r="IF69" s="227" t="str">
        <f>_xlfn.IFNA(VLOOKUP(報告書!$B69&amp;"-"&amp;報告書!IF$12,自主項目!$G$13:$G$500,1,FALSE),"")</f>
        <v>076-1</v>
      </c>
      <c r="IG69" s="227" t="str">
        <f>_xlfn.IFNA(VLOOKUP(報告書!$B69&amp;"-"&amp;報告書!IG$12,自主項目!$G$13:$G$500,1,FALSE),"")</f>
        <v/>
      </c>
      <c r="IH69" s="227" t="str">
        <f>_xlfn.IFNA(VLOOKUP(報告書!$B69&amp;"-"&amp;報告書!IH$12,自主項目!$G$13:$G$500,1,FALSE),"")</f>
        <v/>
      </c>
      <c r="II69" s="227" t="str">
        <f>_xlfn.IFNA(VLOOKUP(報告書!$B69&amp;"-"&amp;報告書!II$12,自主項目!$G$13:$G$500,1,FALSE),"")</f>
        <v/>
      </c>
      <c r="IJ69" s="227" t="str">
        <f>_xlfn.IFNA(VLOOKUP(報告書!$B69&amp;"-"&amp;報告書!IJ$12,自主項目!$G$13:$G$500,1,FALSE),"")</f>
        <v/>
      </c>
      <c r="IK69" s="227" t="str">
        <f>_xlfn.IFNA(VLOOKUP(報告書!$B69&amp;"-"&amp;報告書!IK$12,自主項目!$G$13:$G$500,1,FALSE),"")</f>
        <v/>
      </c>
      <c r="IL69" s="227" t="str">
        <f>_xlfn.IFNA(VLOOKUP(報告書!$B69&amp;"-"&amp;報告書!IL$12,自主項目!$G$13:$G$500,1,FALSE),"")</f>
        <v/>
      </c>
      <c r="IM69" s="227" t="str">
        <f>_xlfn.IFNA(VLOOKUP(報告書!$B69&amp;"-"&amp;報告書!IM$12,自主項目!$G$13:$G$500,1,FALSE),"")</f>
        <v/>
      </c>
      <c r="IN69" s="227" t="str">
        <f>_xlfn.IFNA(VLOOKUP(報告書!$B69&amp;"-"&amp;報告書!IN$12,自主項目!$G$13:$G$500,1,FALSE),"")</f>
        <v/>
      </c>
      <c r="IO69" s="227" t="str">
        <f>_xlfn.IFNA(VLOOKUP(報告書!$B69&amp;"-"&amp;報告書!IO$12,自主項目!$G$13:$G$500,1,FALSE),"")</f>
        <v/>
      </c>
      <c r="IP69" s="227" t="str">
        <f>_xlfn.IFNA(VLOOKUP(報告書!$B69&amp;"-"&amp;報告書!IP$12,自主項目!$G$13:$G$500,1,FALSE),"")</f>
        <v/>
      </c>
      <c r="IQ69" s="227" t="str">
        <f>_xlfn.IFNA(VLOOKUP(報告書!$B69&amp;"-"&amp;報告書!IQ$12,自主項目!$G$13:$G$500,1,FALSE),"")</f>
        <v/>
      </c>
      <c r="IR69" s="227" t="str">
        <f>_xlfn.IFNA(VLOOKUP(報告書!$B69&amp;"-"&amp;報告書!IR$12,自主項目!$G$13:$G$500,1,FALSE),"")</f>
        <v/>
      </c>
      <c r="IS69" s="227" t="str">
        <f>_xlfn.IFNA(VLOOKUP(報告書!$B69&amp;"-"&amp;報告書!IS$12,自主項目!$G$13:$G$500,1,FALSE),"")</f>
        <v/>
      </c>
      <c r="IT69" s="755"/>
      <c r="IU69" s="755"/>
      <c r="IV69" s="376">
        <v>10992</v>
      </c>
      <c r="IW69" s="377">
        <v>10934</v>
      </c>
      <c r="IX69" s="378">
        <v>19.420000000000002</v>
      </c>
      <c r="IY69" s="379">
        <v>-34.369999999999997</v>
      </c>
      <c r="IZ69" s="379">
        <v>-36.119999999999997</v>
      </c>
      <c r="JA69" s="380">
        <v>-1.63</v>
      </c>
      <c r="JB69" s="381">
        <v>-11.456666666666665</v>
      </c>
      <c r="JC69" s="379">
        <v>-12.04</v>
      </c>
      <c r="JD69" s="379">
        <v>-0.54333333333333333</v>
      </c>
      <c r="JE69" s="382">
        <v>96</v>
      </c>
      <c r="JF69" s="383">
        <v>96</v>
      </c>
      <c r="JG69" s="384">
        <v>79</v>
      </c>
      <c r="JH69" s="376" t="s">
        <v>179</v>
      </c>
      <c r="JI69" s="377" t="s">
        <v>179</v>
      </c>
      <c r="JJ69" s="378" t="s">
        <v>179</v>
      </c>
      <c r="JK69" s="379" t="s">
        <v>179</v>
      </c>
      <c r="JL69" s="379" t="s">
        <v>179</v>
      </c>
      <c r="JM69" s="380" t="s">
        <v>179</v>
      </c>
      <c r="JN69" s="381" t="s">
        <v>179</v>
      </c>
      <c r="JO69" s="379" t="s">
        <v>179</v>
      </c>
      <c r="JP69" s="379" t="s">
        <v>179</v>
      </c>
      <c r="JQ69" s="382" t="s">
        <v>179</v>
      </c>
      <c r="JR69" s="383" t="s">
        <v>179</v>
      </c>
      <c r="JS69" s="384" t="s">
        <v>179</v>
      </c>
      <c r="JU69" s="634" t="s">
        <v>1448</v>
      </c>
      <c r="JV69" s="636" t="s">
        <v>1449</v>
      </c>
      <c r="JW69" s="635">
        <v>2019</v>
      </c>
      <c r="JX69" s="635" t="s">
        <v>1018</v>
      </c>
      <c r="JY69" s="386">
        <v>44831</v>
      </c>
      <c r="JZ69" s="387" t="s">
        <v>179</v>
      </c>
      <c r="KA69" s="422" t="s">
        <v>179</v>
      </c>
      <c r="KB69" s="637" t="s">
        <v>179</v>
      </c>
      <c r="KC69" s="638">
        <v>2.9887045906113539</v>
      </c>
      <c r="KD69" s="639" t="s">
        <v>1015</v>
      </c>
      <c r="KE69" s="640">
        <v>-45.13</v>
      </c>
      <c r="KF69" s="641">
        <v>-34.369999999999997</v>
      </c>
      <c r="KG69" s="642">
        <v>-35.610000000000007</v>
      </c>
      <c r="KH69" s="639" t="s">
        <v>1015</v>
      </c>
      <c r="KI69" s="643">
        <v>-45.23</v>
      </c>
      <c r="KJ69" s="641">
        <v>-12.04</v>
      </c>
      <c r="KK69" s="642">
        <v>-34.583333333333336</v>
      </c>
      <c r="KL69" s="639" t="s">
        <v>1015</v>
      </c>
      <c r="KM69" s="643">
        <v>-45.16</v>
      </c>
      <c r="KN69" s="644">
        <v>-1.63</v>
      </c>
      <c r="KO69" s="645" t="s">
        <v>179</v>
      </c>
      <c r="KP69" s="646" t="s">
        <v>179</v>
      </c>
      <c r="KQ69" s="646" t="s">
        <v>179</v>
      </c>
      <c r="KR69" s="646" t="s">
        <v>179</v>
      </c>
      <c r="KS69" s="647" t="s">
        <v>179</v>
      </c>
      <c r="KT69" s="646" t="s">
        <v>179</v>
      </c>
      <c r="KU69" s="646" t="s">
        <v>179</v>
      </c>
      <c r="KV69" s="648" t="s">
        <v>179</v>
      </c>
      <c r="KW69" s="639" t="s">
        <v>179</v>
      </c>
      <c r="KX69" s="643" t="s">
        <v>179</v>
      </c>
      <c r="KY69" s="644" t="s">
        <v>179</v>
      </c>
      <c r="KZ69" s="434" t="s">
        <v>1015</v>
      </c>
      <c r="LA69" s="434" t="s">
        <v>1015</v>
      </c>
      <c r="LB69" s="435" t="s">
        <v>1029</v>
      </c>
      <c r="LC69" s="436">
        <v>26</v>
      </c>
      <c r="LD69" s="437">
        <v>0</v>
      </c>
      <c r="LE69" s="438">
        <v>26</v>
      </c>
      <c r="LF69" s="439" t="s">
        <v>1015</v>
      </c>
      <c r="LG69" s="440">
        <v>23</v>
      </c>
      <c r="LH69" s="437">
        <v>0</v>
      </c>
      <c r="LI69" s="438">
        <v>26</v>
      </c>
      <c r="LJ69" s="649"/>
      <c r="LK69" s="650"/>
    </row>
    <row r="70" spans="2:323" ht="15" customHeight="1" x14ac:dyDescent="0.15">
      <c r="B70" s="1349" t="s">
        <v>1482</v>
      </c>
      <c r="C70" s="1350" t="s">
        <v>1483</v>
      </c>
      <c r="D70" s="1351">
        <v>2022</v>
      </c>
      <c r="E70" s="1352" t="s">
        <v>1018</v>
      </c>
      <c r="F70" s="1353">
        <v>1026077</v>
      </c>
      <c r="G70" s="1354" t="s">
        <v>1483</v>
      </c>
      <c r="H70" s="1355">
        <v>45090</v>
      </c>
      <c r="I70" s="1356" t="s">
        <v>1484</v>
      </c>
      <c r="J70" s="1357" t="s">
        <v>1483</v>
      </c>
      <c r="K70" s="1358" t="s">
        <v>1485</v>
      </c>
      <c r="L70" s="1350" t="s">
        <v>1483</v>
      </c>
      <c r="M70" s="1357" t="s">
        <v>1486</v>
      </c>
      <c r="N70" s="1358" t="s">
        <v>1484</v>
      </c>
      <c r="O70" s="1356" t="s">
        <v>12</v>
      </c>
      <c r="P70" s="1358" t="s">
        <v>30</v>
      </c>
      <c r="Q70" s="1359" t="s">
        <v>1018</v>
      </c>
      <c r="R70" s="1360"/>
      <c r="S70" s="1360"/>
      <c r="T70" s="1361"/>
      <c r="U70" s="1362"/>
      <c r="V70" s="1363">
        <v>1846.0932</v>
      </c>
      <c r="W70" s="1364">
        <v>1</v>
      </c>
      <c r="X70" s="1364">
        <v>1</v>
      </c>
      <c r="Y70" s="1365"/>
      <c r="Z70" s="1351">
        <v>2022</v>
      </c>
      <c r="AA70" s="1352">
        <v>2024</v>
      </c>
      <c r="AB70" s="1366">
        <v>2022</v>
      </c>
      <c r="AC70" s="1367" t="s">
        <v>4568</v>
      </c>
      <c r="AD70" s="1358" t="s">
        <v>1487</v>
      </c>
      <c r="AE70" s="1368"/>
      <c r="AF70" s="1357"/>
      <c r="AG70" s="1357"/>
      <c r="AH70" s="1358"/>
      <c r="AI70" s="1368"/>
      <c r="AJ70" s="1358"/>
      <c r="AK70" s="1369">
        <v>2021</v>
      </c>
      <c r="AL70" s="1364">
        <v>3370</v>
      </c>
      <c r="AM70" s="1364">
        <v>2965</v>
      </c>
      <c r="AN70" s="1370"/>
      <c r="AO70" s="1371"/>
      <c r="AP70" s="1372">
        <v>2024</v>
      </c>
      <c r="AQ70" s="1365">
        <v>3268.9</v>
      </c>
      <c r="AR70" s="1373">
        <v>3</v>
      </c>
      <c r="AS70" s="1365">
        <v>2876.05</v>
      </c>
      <c r="AT70" s="1373">
        <v>2.99</v>
      </c>
      <c r="AU70" s="1374"/>
      <c r="AV70" s="1371"/>
      <c r="AW70" s="1375"/>
      <c r="AX70" s="1372">
        <v>2022</v>
      </c>
      <c r="AY70" s="1365">
        <v>3378</v>
      </c>
      <c r="AZ70" s="1373">
        <v>-0.24</v>
      </c>
      <c r="BA70" s="1365">
        <v>1903</v>
      </c>
      <c r="BB70" s="1373">
        <v>35.81</v>
      </c>
      <c r="BC70" s="1374"/>
      <c r="BD70" s="1371"/>
      <c r="BE70" s="1375"/>
      <c r="BF70" s="1372">
        <v>2023</v>
      </c>
      <c r="BG70" s="1365"/>
      <c r="BH70" s="1373"/>
      <c r="BI70" s="1365"/>
      <c r="BJ70" s="1373"/>
      <c r="BK70" s="1374"/>
      <c r="BL70" s="1371"/>
      <c r="BM70" s="1375"/>
      <c r="BN70" s="1372">
        <v>2024</v>
      </c>
      <c r="BO70" s="1365"/>
      <c r="BP70" s="1373"/>
      <c r="BQ70" s="1365"/>
      <c r="BR70" s="1373"/>
      <c r="BS70" s="1374"/>
      <c r="BT70" s="1371"/>
      <c r="BU70" s="1375"/>
      <c r="BV70" s="1376" t="s">
        <v>1023</v>
      </c>
      <c r="BW70" s="1377" t="s">
        <v>1072</v>
      </c>
      <c r="BX70" s="1378" t="s">
        <v>1024</v>
      </c>
      <c r="BY70" s="1379"/>
      <c r="BZ70" s="1380"/>
      <c r="CA70" s="1364"/>
      <c r="CB70" s="1364"/>
      <c r="CC70" s="1370"/>
      <c r="CD70" s="1371"/>
      <c r="CE70" s="1372"/>
      <c r="CF70" s="1365"/>
      <c r="CG70" s="1373"/>
      <c r="CH70" s="1365"/>
      <c r="CI70" s="1373"/>
      <c r="CJ70" s="1374"/>
      <c r="CK70" s="1371"/>
      <c r="CL70" s="1375"/>
      <c r="CM70" s="1372"/>
      <c r="CN70" s="1365"/>
      <c r="CO70" s="1373"/>
      <c r="CP70" s="1365"/>
      <c r="CQ70" s="1373"/>
      <c r="CR70" s="1374"/>
      <c r="CS70" s="1371"/>
      <c r="CT70" s="1375"/>
      <c r="CU70" s="1372"/>
      <c r="CV70" s="1365"/>
      <c r="CW70" s="1373"/>
      <c r="CX70" s="1365"/>
      <c r="CY70" s="1373"/>
      <c r="CZ70" s="1374"/>
      <c r="DA70" s="1371"/>
      <c r="DB70" s="1375"/>
      <c r="DC70" s="1372"/>
      <c r="DD70" s="1365"/>
      <c r="DE70" s="1373"/>
      <c r="DF70" s="1365"/>
      <c r="DG70" s="1373"/>
      <c r="DH70" s="1374"/>
      <c r="DI70" s="1371"/>
      <c r="DJ70" s="1375"/>
      <c r="DK70" s="1376"/>
      <c r="DL70" s="1377"/>
      <c r="DM70" s="1378"/>
      <c r="DN70" s="1379"/>
      <c r="DO70" s="1356"/>
      <c r="DP70" s="1381"/>
      <c r="DQ70" s="1358"/>
      <c r="DR70" s="1356"/>
      <c r="DS70" s="1381"/>
      <c r="DT70" s="1358"/>
      <c r="DU70" s="1356"/>
      <c r="DV70" s="1381"/>
      <c r="DW70" s="1358"/>
      <c r="DX70" s="1356"/>
      <c r="DY70" s="1381"/>
      <c r="DZ70" s="1358"/>
      <c r="EA70" s="1356"/>
      <c r="EB70" s="1381"/>
      <c r="EC70" s="1358"/>
      <c r="ED70" s="1382"/>
      <c r="EE70" s="1383" t="s">
        <v>1160</v>
      </c>
      <c r="EF70" s="1384">
        <v>2013</v>
      </c>
      <c r="EG70" s="1357" t="s">
        <v>4504</v>
      </c>
      <c r="EH70" s="1364" t="s">
        <v>4505</v>
      </c>
      <c r="EI70" s="1352" t="s">
        <v>1162</v>
      </c>
      <c r="EJ70" s="1356"/>
      <c r="EK70" s="1384"/>
      <c r="EL70" s="1357"/>
      <c r="EM70" s="1364"/>
      <c r="EN70" s="1352"/>
      <c r="EO70" s="1356"/>
      <c r="EP70" s="1384"/>
      <c r="EQ70" s="1357"/>
      <c r="ER70" s="1364"/>
      <c r="ES70" s="1352"/>
      <c r="ET70" s="1356"/>
      <c r="EU70" s="1384"/>
      <c r="EV70" s="1357"/>
      <c r="EW70" s="1364"/>
      <c r="EX70" s="1352"/>
      <c r="EY70" s="1356"/>
      <c r="EZ70" s="1384"/>
      <c r="FA70" s="1357"/>
      <c r="FB70" s="1364"/>
      <c r="FC70" s="1352"/>
      <c r="FD70" s="1385">
        <v>0</v>
      </c>
      <c r="FE70" s="1386">
        <v>0</v>
      </c>
      <c r="FF70" s="1387">
        <v>0</v>
      </c>
      <c r="FG70" s="1386">
        <v>1</v>
      </c>
      <c r="FH70" s="1387">
        <v>0</v>
      </c>
      <c r="FI70" s="1386">
        <v>0</v>
      </c>
      <c r="FJ70" s="1387">
        <v>0</v>
      </c>
      <c r="FK70" s="1386">
        <v>1</v>
      </c>
      <c r="FL70" s="1388" t="s">
        <v>1008</v>
      </c>
      <c r="FM70" s="1389" t="s">
        <v>1012</v>
      </c>
      <c r="FN70" s="1352"/>
      <c r="FO70" s="1390" t="s">
        <v>1010</v>
      </c>
      <c r="FP70" s="1391" t="s">
        <v>1012</v>
      </c>
      <c r="FQ70" s="1352"/>
      <c r="FR70" s="1390" t="s">
        <v>1010</v>
      </c>
      <c r="FS70" s="1391" t="s">
        <v>1012</v>
      </c>
      <c r="FT70" s="1352"/>
      <c r="FU70" s="1390" t="s">
        <v>1010</v>
      </c>
      <c r="FV70" s="1391" t="s">
        <v>1012</v>
      </c>
      <c r="FW70" s="1352"/>
      <c r="FX70" s="1390" t="s">
        <v>1010</v>
      </c>
      <c r="FY70" s="1391" t="s">
        <v>1012</v>
      </c>
      <c r="FZ70" s="1352"/>
      <c r="GA70" s="1390" t="s">
        <v>1010</v>
      </c>
      <c r="GB70" s="1391" t="s">
        <v>1012</v>
      </c>
      <c r="GC70" s="1352"/>
      <c r="GD70" s="1390" t="s">
        <v>1010</v>
      </c>
      <c r="GE70" s="1391" t="s">
        <v>1012</v>
      </c>
      <c r="GF70" s="1352"/>
      <c r="GG70" s="1390" t="s">
        <v>1010</v>
      </c>
      <c r="GH70" s="1391" t="s">
        <v>1012</v>
      </c>
      <c r="GI70" s="1352"/>
      <c r="GJ70" s="1390" t="s">
        <v>1010</v>
      </c>
      <c r="GK70" s="1391" t="s">
        <v>1012</v>
      </c>
      <c r="GL70" s="1352"/>
      <c r="GM70" s="1390" t="s">
        <v>1013</v>
      </c>
      <c r="GN70" s="1391" t="s">
        <v>1013</v>
      </c>
      <c r="GO70" s="1352"/>
      <c r="GP70" s="1390" t="s">
        <v>1013</v>
      </c>
      <c r="GQ70" s="1391" t="s">
        <v>1013</v>
      </c>
      <c r="GR70" s="1352"/>
      <c r="GS70" s="1390" t="s">
        <v>1010</v>
      </c>
      <c r="GT70" s="1391" t="s">
        <v>1012</v>
      </c>
      <c r="GU70" s="1352"/>
      <c r="GV70" s="1390" t="s">
        <v>1010</v>
      </c>
      <c r="GW70" s="1391" t="s">
        <v>1012</v>
      </c>
      <c r="GX70" s="1352"/>
      <c r="GY70" s="1388"/>
      <c r="GZ70" s="1389"/>
      <c r="HA70" s="1352"/>
      <c r="HB70" s="1390"/>
      <c r="HC70" s="1391"/>
      <c r="HD70" s="1352"/>
      <c r="HE70" s="1390"/>
      <c r="HF70" s="1391"/>
      <c r="HG70" s="1352"/>
      <c r="HH70" s="1390"/>
      <c r="HI70" s="1391"/>
      <c r="HJ70" s="1352"/>
      <c r="HK70" s="1390"/>
      <c r="HL70" s="1391"/>
      <c r="HM70" s="1352"/>
      <c r="HN70" s="1392">
        <v>3378</v>
      </c>
      <c r="HO70" s="1393">
        <v>1474.6905580000002</v>
      </c>
      <c r="HP70" s="1394">
        <v>43.655729958555369</v>
      </c>
      <c r="HQ70" s="1491" t="s">
        <v>5178</v>
      </c>
      <c r="HR70" s="1357" t="s">
        <v>333</v>
      </c>
      <c r="HS70" s="1357" t="s">
        <v>349</v>
      </c>
      <c r="HT70" s="1357" t="s">
        <v>4085</v>
      </c>
      <c r="HU70" s="1396">
        <v>1.9646430000000004</v>
      </c>
      <c r="HV70" s="1397"/>
      <c r="HW70" s="1398" t="s">
        <v>4568</v>
      </c>
      <c r="HX70" s="1398"/>
      <c r="HY70" s="1398"/>
      <c r="HZ70" s="1398" t="s">
        <v>4568</v>
      </c>
      <c r="IA70" s="1398" t="s">
        <v>4568</v>
      </c>
      <c r="IB70" s="1398" t="s">
        <v>4568</v>
      </c>
      <c r="IC70" s="1398"/>
      <c r="ID70" s="1399"/>
      <c r="IE70" s="1400" t="s">
        <v>4506</v>
      </c>
      <c r="IF70" s="227" t="str">
        <f>_xlfn.IFNA(VLOOKUP(報告書!$B70&amp;"-"&amp;報告書!IF$12,自主項目!$G$13:$G$500,1,FALSE),"")</f>
        <v>077-1</v>
      </c>
      <c r="IG70" s="227" t="str">
        <f>_xlfn.IFNA(VLOOKUP(報告書!$B70&amp;"-"&amp;報告書!IG$12,自主項目!$G$13:$G$500,1,FALSE),"")</f>
        <v>077-2</v>
      </c>
      <c r="IH70" s="227" t="str">
        <f>_xlfn.IFNA(VLOOKUP(報告書!$B70&amp;"-"&amp;報告書!IH$12,自主項目!$G$13:$G$500,1,FALSE),"")</f>
        <v>077-3</v>
      </c>
      <c r="II70" s="227" t="str">
        <f>_xlfn.IFNA(VLOOKUP(報告書!$B70&amp;"-"&amp;報告書!II$12,自主項目!$G$13:$G$500,1,FALSE),"")</f>
        <v/>
      </c>
      <c r="IJ70" s="227" t="str">
        <f>_xlfn.IFNA(VLOOKUP(報告書!$B70&amp;"-"&amp;報告書!IJ$12,自主項目!$G$13:$G$500,1,FALSE),"")</f>
        <v/>
      </c>
      <c r="IK70" s="227" t="str">
        <f>_xlfn.IFNA(VLOOKUP(報告書!$B70&amp;"-"&amp;報告書!IK$12,自主項目!$G$13:$G$500,1,FALSE),"")</f>
        <v/>
      </c>
      <c r="IL70" s="227" t="str">
        <f>_xlfn.IFNA(VLOOKUP(報告書!$B70&amp;"-"&amp;報告書!IL$12,自主項目!$G$13:$G$500,1,FALSE),"")</f>
        <v/>
      </c>
      <c r="IM70" s="227" t="str">
        <f>_xlfn.IFNA(VLOOKUP(報告書!$B70&amp;"-"&amp;報告書!IM$12,自主項目!$G$13:$G$500,1,FALSE),"")</f>
        <v/>
      </c>
      <c r="IN70" s="227" t="str">
        <f>_xlfn.IFNA(VLOOKUP(報告書!$B70&amp;"-"&amp;報告書!IN$12,自主項目!$G$13:$G$500,1,FALSE),"")</f>
        <v/>
      </c>
      <c r="IO70" s="227" t="str">
        <f>_xlfn.IFNA(VLOOKUP(報告書!$B70&amp;"-"&amp;報告書!IO$12,自主項目!$G$13:$G$500,1,FALSE),"")</f>
        <v/>
      </c>
      <c r="IP70" s="227" t="str">
        <f>_xlfn.IFNA(VLOOKUP(報告書!$B70&amp;"-"&amp;報告書!IP$12,自主項目!$G$13:$G$500,1,FALSE),"")</f>
        <v/>
      </c>
      <c r="IQ70" s="227" t="str">
        <f>_xlfn.IFNA(VLOOKUP(報告書!$B70&amp;"-"&amp;報告書!IQ$12,自主項目!$G$13:$G$500,1,FALSE),"")</f>
        <v/>
      </c>
      <c r="IR70" s="227" t="str">
        <f>_xlfn.IFNA(VLOOKUP(報告書!$B70&amp;"-"&amp;報告書!IR$12,自主項目!$G$13:$G$500,1,FALSE),"")</f>
        <v/>
      </c>
      <c r="IS70" s="227" t="str">
        <f>_xlfn.IFNA(VLOOKUP(報告書!$B70&amp;"-"&amp;報告書!IS$12,自主項目!$G$13:$G$500,1,FALSE),"")</f>
        <v/>
      </c>
      <c r="IT70" s="755"/>
      <c r="IU70" s="755"/>
      <c r="IV70" s="376" t="s">
        <v>179</v>
      </c>
      <c r="IW70" s="377" t="s">
        <v>179</v>
      </c>
      <c r="IX70" s="378" t="s">
        <v>179</v>
      </c>
      <c r="IY70" s="379" t="s">
        <v>179</v>
      </c>
      <c r="IZ70" s="379" t="s">
        <v>179</v>
      </c>
      <c r="JA70" s="380" t="s">
        <v>179</v>
      </c>
      <c r="JB70" s="381" t="s">
        <v>179</v>
      </c>
      <c r="JC70" s="379" t="s">
        <v>179</v>
      </c>
      <c r="JD70" s="379" t="s">
        <v>179</v>
      </c>
      <c r="JE70" s="382" t="s">
        <v>179</v>
      </c>
      <c r="JF70" s="383" t="s">
        <v>179</v>
      </c>
      <c r="JG70" s="384" t="s">
        <v>179</v>
      </c>
      <c r="JH70" s="376">
        <v>1251</v>
      </c>
      <c r="JI70" s="377">
        <v>1251</v>
      </c>
      <c r="JJ70" s="378" t="s">
        <v>179</v>
      </c>
      <c r="JK70" s="379">
        <v>8.2799999999999994</v>
      </c>
      <c r="JL70" s="379">
        <v>8.2799999999999994</v>
      </c>
      <c r="JM70" s="380" t="s">
        <v>179</v>
      </c>
      <c r="JN70" s="381">
        <v>2.76</v>
      </c>
      <c r="JO70" s="379">
        <v>2.76</v>
      </c>
      <c r="JP70" s="379" t="s">
        <v>179</v>
      </c>
      <c r="JQ70" s="382">
        <v>68</v>
      </c>
      <c r="JR70" s="383">
        <v>70</v>
      </c>
      <c r="JS70" s="384" t="s">
        <v>179</v>
      </c>
      <c r="JU70" s="634" t="s">
        <v>1458</v>
      </c>
      <c r="JV70" s="636" t="s">
        <v>1459</v>
      </c>
      <c r="JW70" s="635">
        <v>2019</v>
      </c>
      <c r="JX70" s="635" t="s">
        <v>1058</v>
      </c>
      <c r="JY70" s="386">
        <v>44817</v>
      </c>
      <c r="JZ70" s="387" t="s">
        <v>179</v>
      </c>
      <c r="KA70" s="422" t="s">
        <v>179</v>
      </c>
      <c r="KB70" s="637" t="s">
        <v>179</v>
      </c>
      <c r="KC70" s="638" t="s">
        <v>179</v>
      </c>
      <c r="KD70" s="639" t="s">
        <v>179</v>
      </c>
      <c r="KE70" s="640" t="s">
        <v>179</v>
      </c>
      <c r="KF70" s="641" t="s">
        <v>179</v>
      </c>
      <c r="KG70" s="642" t="s">
        <v>179</v>
      </c>
      <c r="KH70" s="639" t="s">
        <v>179</v>
      </c>
      <c r="KI70" s="643" t="s">
        <v>179</v>
      </c>
      <c r="KJ70" s="641" t="s">
        <v>179</v>
      </c>
      <c r="KK70" s="642" t="s">
        <v>179</v>
      </c>
      <c r="KL70" s="639" t="s">
        <v>179</v>
      </c>
      <c r="KM70" s="643" t="s">
        <v>179</v>
      </c>
      <c r="KN70" s="644" t="s">
        <v>179</v>
      </c>
      <c r="KO70" s="645" t="s">
        <v>1055</v>
      </c>
      <c r="KP70" s="646">
        <v>5.57</v>
      </c>
      <c r="KQ70" s="646">
        <v>8.2799999999999994</v>
      </c>
      <c r="KR70" s="646">
        <v>5.8833333333333329</v>
      </c>
      <c r="KS70" s="647" t="s">
        <v>1028</v>
      </c>
      <c r="KT70" s="646">
        <v>5.57</v>
      </c>
      <c r="KU70" s="646">
        <v>2.76</v>
      </c>
      <c r="KV70" s="648">
        <v>4.6849999999999996</v>
      </c>
      <c r="KW70" s="639" t="s">
        <v>179</v>
      </c>
      <c r="KX70" s="643">
        <v>0</v>
      </c>
      <c r="KY70" s="644" t="s">
        <v>179</v>
      </c>
      <c r="KZ70" s="434" t="s">
        <v>1015</v>
      </c>
      <c r="LA70" s="434" t="s">
        <v>1015</v>
      </c>
      <c r="LB70" s="435" t="s">
        <v>179</v>
      </c>
      <c r="LC70" s="436" t="s">
        <v>179</v>
      </c>
      <c r="LD70" s="437" t="s">
        <v>179</v>
      </c>
      <c r="LE70" s="438" t="s">
        <v>179</v>
      </c>
      <c r="LF70" s="439" t="s">
        <v>179</v>
      </c>
      <c r="LG70" s="440" t="s">
        <v>179</v>
      </c>
      <c r="LH70" s="437" t="s">
        <v>179</v>
      </c>
      <c r="LI70" s="438" t="s">
        <v>179</v>
      </c>
      <c r="LJ70" s="649"/>
      <c r="LK70" s="650"/>
    </row>
    <row r="71" spans="2:323" ht="15" customHeight="1" x14ac:dyDescent="0.15">
      <c r="B71" s="1349" t="s">
        <v>1490</v>
      </c>
      <c r="C71" s="1350" t="s">
        <v>1491</v>
      </c>
      <c r="D71" s="1351">
        <v>2022</v>
      </c>
      <c r="E71" s="1352" t="s">
        <v>1018</v>
      </c>
      <c r="F71" s="1353">
        <v>1016078</v>
      </c>
      <c r="G71" s="1354" t="s">
        <v>1491</v>
      </c>
      <c r="H71" s="1355">
        <v>45157</v>
      </c>
      <c r="I71" s="1356" t="s">
        <v>1492</v>
      </c>
      <c r="J71" s="1357" t="s">
        <v>1491</v>
      </c>
      <c r="K71" s="1358" t="s">
        <v>4507</v>
      </c>
      <c r="L71" s="1350" t="s">
        <v>1491</v>
      </c>
      <c r="M71" s="1357" t="s">
        <v>1493</v>
      </c>
      <c r="N71" s="1358" t="s">
        <v>1494</v>
      </c>
      <c r="O71" s="1356" t="s">
        <v>12</v>
      </c>
      <c r="P71" s="1358" t="s">
        <v>20</v>
      </c>
      <c r="Q71" s="1359" t="s">
        <v>1018</v>
      </c>
      <c r="R71" s="1360"/>
      <c r="S71" s="1360"/>
      <c r="T71" s="1361"/>
      <c r="U71" s="1362"/>
      <c r="V71" s="1363">
        <v>38859.340799999998</v>
      </c>
      <c r="W71" s="1364">
        <v>1</v>
      </c>
      <c r="X71" s="1364">
        <v>1</v>
      </c>
      <c r="Y71" s="1365"/>
      <c r="Z71" s="1351">
        <v>2022</v>
      </c>
      <c r="AA71" s="1352">
        <v>2024</v>
      </c>
      <c r="AB71" s="1366">
        <v>2022</v>
      </c>
      <c r="AC71" s="1367"/>
      <c r="AD71" s="1358"/>
      <c r="AE71" s="1368" t="s">
        <v>4568</v>
      </c>
      <c r="AF71" s="1357" t="s">
        <v>1495</v>
      </c>
      <c r="AG71" s="1357" t="s">
        <v>1496</v>
      </c>
      <c r="AH71" s="1358" t="s">
        <v>1497</v>
      </c>
      <c r="AI71" s="1368"/>
      <c r="AJ71" s="1358"/>
      <c r="AK71" s="1369">
        <v>2021</v>
      </c>
      <c r="AL71" s="1364">
        <v>79959</v>
      </c>
      <c r="AM71" s="1364">
        <v>79341</v>
      </c>
      <c r="AN71" s="1370">
        <v>1.1000000000000001</v>
      </c>
      <c r="AO71" s="1371" t="s">
        <v>2144</v>
      </c>
      <c r="AP71" s="1372">
        <v>2024</v>
      </c>
      <c r="AQ71" s="1365">
        <v>78356</v>
      </c>
      <c r="AR71" s="1373">
        <v>2</v>
      </c>
      <c r="AS71" s="1365">
        <v>77754</v>
      </c>
      <c r="AT71" s="1373">
        <v>2</v>
      </c>
      <c r="AU71" s="1374">
        <v>1.08</v>
      </c>
      <c r="AV71" s="1371" t="s">
        <v>2144</v>
      </c>
      <c r="AW71" s="1375">
        <v>1.81</v>
      </c>
      <c r="AX71" s="1372">
        <v>2022</v>
      </c>
      <c r="AY71" s="1365">
        <v>68325</v>
      </c>
      <c r="AZ71" s="1373">
        <v>14.54</v>
      </c>
      <c r="BA71" s="1365">
        <v>68325</v>
      </c>
      <c r="BB71" s="1373">
        <v>13.88</v>
      </c>
      <c r="BC71" s="1374">
        <v>0.92686711646415842</v>
      </c>
      <c r="BD71" s="1371" t="s">
        <v>2144</v>
      </c>
      <c r="BE71" s="1375">
        <v>15.73</v>
      </c>
      <c r="BF71" s="1372">
        <v>2023</v>
      </c>
      <c r="BG71" s="1365"/>
      <c r="BH71" s="1373"/>
      <c r="BI71" s="1365"/>
      <c r="BJ71" s="1373"/>
      <c r="BK71" s="1374"/>
      <c r="BL71" s="1371"/>
      <c r="BM71" s="1375"/>
      <c r="BN71" s="1372">
        <v>2024</v>
      </c>
      <c r="BO71" s="1365"/>
      <c r="BP71" s="1373"/>
      <c r="BQ71" s="1365"/>
      <c r="BR71" s="1373"/>
      <c r="BS71" s="1374"/>
      <c r="BT71" s="1371"/>
      <c r="BU71" s="1375"/>
      <c r="BV71" s="1376" t="s">
        <v>1023</v>
      </c>
      <c r="BW71" s="1377" t="s">
        <v>1072</v>
      </c>
      <c r="BX71" s="1378" t="s">
        <v>1038</v>
      </c>
      <c r="BY71" s="1379" t="s">
        <v>4508</v>
      </c>
      <c r="BZ71" s="1380"/>
      <c r="CA71" s="1364"/>
      <c r="CB71" s="1364"/>
      <c r="CC71" s="1370"/>
      <c r="CD71" s="1371"/>
      <c r="CE71" s="1372"/>
      <c r="CF71" s="1365"/>
      <c r="CG71" s="1373"/>
      <c r="CH71" s="1365"/>
      <c r="CI71" s="1373"/>
      <c r="CJ71" s="1374"/>
      <c r="CK71" s="1371"/>
      <c r="CL71" s="1375"/>
      <c r="CM71" s="1372"/>
      <c r="CN71" s="1365"/>
      <c r="CO71" s="1373"/>
      <c r="CP71" s="1365"/>
      <c r="CQ71" s="1373"/>
      <c r="CR71" s="1374"/>
      <c r="CS71" s="1371"/>
      <c r="CT71" s="1375"/>
      <c r="CU71" s="1372"/>
      <c r="CV71" s="1365"/>
      <c r="CW71" s="1373"/>
      <c r="CX71" s="1365"/>
      <c r="CY71" s="1373"/>
      <c r="CZ71" s="1374"/>
      <c r="DA71" s="1371"/>
      <c r="DB71" s="1375"/>
      <c r="DC71" s="1372"/>
      <c r="DD71" s="1365"/>
      <c r="DE71" s="1373"/>
      <c r="DF71" s="1365"/>
      <c r="DG71" s="1373"/>
      <c r="DH71" s="1374"/>
      <c r="DI71" s="1371"/>
      <c r="DJ71" s="1375"/>
      <c r="DK71" s="1376"/>
      <c r="DL71" s="1377"/>
      <c r="DM71" s="1378"/>
      <c r="DN71" s="1379"/>
      <c r="DO71" s="1356"/>
      <c r="DP71" s="1381"/>
      <c r="DQ71" s="1358"/>
      <c r="DR71" s="1356"/>
      <c r="DS71" s="1381"/>
      <c r="DT71" s="1358"/>
      <c r="DU71" s="1356"/>
      <c r="DV71" s="1381"/>
      <c r="DW71" s="1358"/>
      <c r="DX71" s="1356"/>
      <c r="DY71" s="1381"/>
      <c r="DZ71" s="1358"/>
      <c r="EA71" s="1356"/>
      <c r="EB71" s="1381"/>
      <c r="EC71" s="1358"/>
      <c r="ED71" s="1382"/>
      <c r="EE71" s="1383"/>
      <c r="EF71" s="1384"/>
      <c r="EG71" s="1357"/>
      <c r="EH71" s="1364"/>
      <c r="EI71" s="1352"/>
      <c r="EJ71" s="1356"/>
      <c r="EK71" s="1384"/>
      <c r="EL71" s="1357"/>
      <c r="EM71" s="1364"/>
      <c r="EN71" s="1352"/>
      <c r="EO71" s="1356"/>
      <c r="EP71" s="1384"/>
      <c r="EQ71" s="1357"/>
      <c r="ER71" s="1364"/>
      <c r="ES71" s="1352"/>
      <c r="ET71" s="1356"/>
      <c r="EU71" s="1384"/>
      <c r="EV71" s="1357"/>
      <c r="EW71" s="1364"/>
      <c r="EX71" s="1352"/>
      <c r="EY71" s="1356"/>
      <c r="EZ71" s="1384"/>
      <c r="FA71" s="1357"/>
      <c r="FB71" s="1364"/>
      <c r="FC71" s="1352"/>
      <c r="FD71" s="1385">
        <v>0</v>
      </c>
      <c r="FE71" s="1386">
        <v>0</v>
      </c>
      <c r="FF71" s="1387">
        <v>0</v>
      </c>
      <c r="FG71" s="1386">
        <v>0</v>
      </c>
      <c r="FH71" s="1387">
        <v>0</v>
      </c>
      <c r="FI71" s="1386">
        <v>0</v>
      </c>
      <c r="FJ71" s="1387">
        <v>0</v>
      </c>
      <c r="FK71" s="1386">
        <v>0</v>
      </c>
      <c r="FL71" s="1388" t="s">
        <v>1008</v>
      </c>
      <c r="FM71" s="1389" t="s">
        <v>1012</v>
      </c>
      <c r="FN71" s="1352"/>
      <c r="FO71" s="1390" t="s">
        <v>1010</v>
      </c>
      <c r="FP71" s="1391" t="s">
        <v>1012</v>
      </c>
      <c r="FQ71" s="1352"/>
      <c r="FR71" s="1390" t="s">
        <v>1010</v>
      </c>
      <c r="FS71" s="1391" t="s">
        <v>1012</v>
      </c>
      <c r="FT71" s="1352"/>
      <c r="FU71" s="1390" t="s">
        <v>1010</v>
      </c>
      <c r="FV71" s="1391" t="s">
        <v>1012</v>
      </c>
      <c r="FW71" s="1352"/>
      <c r="FX71" s="1390" t="s">
        <v>1010</v>
      </c>
      <c r="FY71" s="1391" t="s">
        <v>1012</v>
      </c>
      <c r="FZ71" s="1352"/>
      <c r="GA71" s="1390" t="s">
        <v>1013</v>
      </c>
      <c r="GB71" s="1391" t="s">
        <v>1013</v>
      </c>
      <c r="GC71" s="1352"/>
      <c r="GD71" s="1390" t="s">
        <v>1010</v>
      </c>
      <c r="GE71" s="1391" t="s">
        <v>1012</v>
      </c>
      <c r="GF71" s="1352"/>
      <c r="GG71" s="1390" t="s">
        <v>1010</v>
      </c>
      <c r="GH71" s="1391" t="s">
        <v>1012</v>
      </c>
      <c r="GI71" s="1352"/>
      <c r="GJ71" s="1390" t="s">
        <v>1010</v>
      </c>
      <c r="GK71" s="1391" t="s">
        <v>1012</v>
      </c>
      <c r="GL71" s="1352"/>
      <c r="GM71" s="1390" t="s">
        <v>1010</v>
      </c>
      <c r="GN71" s="1391" t="s">
        <v>1012</v>
      </c>
      <c r="GO71" s="1352"/>
      <c r="GP71" s="1390" t="s">
        <v>1010</v>
      </c>
      <c r="GQ71" s="1391" t="s">
        <v>1011</v>
      </c>
      <c r="GR71" s="1352"/>
      <c r="GS71" s="1390" t="s">
        <v>1010</v>
      </c>
      <c r="GT71" s="1391" t="s">
        <v>1012</v>
      </c>
      <c r="GU71" s="1352"/>
      <c r="GV71" s="1390" t="s">
        <v>1010</v>
      </c>
      <c r="GW71" s="1391" t="s">
        <v>1012</v>
      </c>
      <c r="GX71" s="1352"/>
      <c r="GY71" s="1388"/>
      <c r="GZ71" s="1389"/>
      <c r="HA71" s="1352"/>
      <c r="HB71" s="1390"/>
      <c r="HC71" s="1391"/>
      <c r="HD71" s="1352"/>
      <c r="HE71" s="1390"/>
      <c r="HF71" s="1391"/>
      <c r="HG71" s="1352"/>
      <c r="HH71" s="1390"/>
      <c r="HI71" s="1391"/>
      <c r="HJ71" s="1352"/>
      <c r="HK71" s="1390"/>
      <c r="HL71" s="1391"/>
      <c r="HM71" s="1352"/>
      <c r="HN71" s="1392">
        <v>68325</v>
      </c>
      <c r="HO71" s="1393">
        <v>61.094183249999993</v>
      </c>
      <c r="HP71" s="1394">
        <v>8.9417026344676173E-2</v>
      </c>
      <c r="HQ71" s="1395">
        <v>2022</v>
      </c>
      <c r="HR71" s="1357" t="s">
        <v>333</v>
      </c>
      <c r="HS71" s="1357" t="s">
        <v>352</v>
      </c>
      <c r="HT71" s="1357" t="s">
        <v>4088</v>
      </c>
      <c r="HU71" s="1396">
        <v>3.5330670000000008</v>
      </c>
      <c r="HV71" s="1397" t="s">
        <v>4568</v>
      </c>
      <c r="HW71" s="1398" t="s">
        <v>4568</v>
      </c>
      <c r="HX71" s="1398"/>
      <c r="HY71" s="1398"/>
      <c r="HZ71" s="1398" t="s">
        <v>4568</v>
      </c>
      <c r="IA71" s="1398"/>
      <c r="IB71" s="1398"/>
      <c r="IC71" s="1398" t="s">
        <v>4568</v>
      </c>
      <c r="ID71" s="1399" t="s">
        <v>1499</v>
      </c>
      <c r="IE71" s="1400" t="s">
        <v>4509</v>
      </c>
      <c r="IF71" s="227" t="str">
        <f>_xlfn.IFNA(VLOOKUP(報告書!$B71&amp;"-"&amp;報告書!IF$12,自主項目!$G$13:$G$500,1,FALSE),"")</f>
        <v>078-1</v>
      </c>
      <c r="IG71" s="227" t="str">
        <f>_xlfn.IFNA(VLOOKUP(報告書!$B71&amp;"-"&amp;報告書!IG$12,自主項目!$G$13:$G$500,1,FALSE),"")</f>
        <v>078-2</v>
      </c>
      <c r="IH71" s="227" t="str">
        <f>_xlfn.IFNA(VLOOKUP(報告書!$B71&amp;"-"&amp;報告書!IH$12,自主項目!$G$13:$G$500,1,FALSE),"")</f>
        <v>078-3</v>
      </c>
      <c r="II71" s="227" t="str">
        <f>_xlfn.IFNA(VLOOKUP(報告書!$B71&amp;"-"&amp;報告書!II$12,自主項目!$G$13:$G$500,1,FALSE),"")</f>
        <v/>
      </c>
      <c r="IJ71" s="227" t="str">
        <f>_xlfn.IFNA(VLOOKUP(報告書!$B71&amp;"-"&amp;報告書!IJ$12,自主項目!$G$13:$G$500,1,FALSE),"")</f>
        <v/>
      </c>
      <c r="IK71" s="227" t="str">
        <f>_xlfn.IFNA(VLOOKUP(報告書!$B71&amp;"-"&amp;報告書!IK$12,自主項目!$G$13:$G$500,1,FALSE),"")</f>
        <v/>
      </c>
      <c r="IL71" s="227" t="str">
        <f>_xlfn.IFNA(VLOOKUP(報告書!$B71&amp;"-"&amp;報告書!IL$12,自主項目!$G$13:$G$500,1,FALSE),"")</f>
        <v/>
      </c>
      <c r="IM71" s="227" t="str">
        <f>_xlfn.IFNA(VLOOKUP(報告書!$B71&amp;"-"&amp;報告書!IM$12,自主項目!$G$13:$G$500,1,FALSE),"")</f>
        <v/>
      </c>
      <c r="IN71" s="227" t="str">
        <f>_xlfn.IFNA(VLOOKUP(報告書!$B71&amp;"-"&amp;報告書!IN$12,自主項目!$G$13:$G$500,1,FALSE),"")</f>
        <v/>
      </c>
      <c r="IO71" s="227" t="str">
        <f>_xlfn.IFNA(VLOOKUP(報告書!$B71&amp;"-"&amp;報告書!IO$12,自主項目!$G$13:$G$500,1,FALSE),"")</f>
        <v/>
      </c>
      <c r="IP71" s="227" t="str">
        <f>_xlfn.IFNA(VLOOKUP(報告書!$B71&amp;"-"&amp;報告書!IP$12,自主項目!$G$13:$G$500,1,FALSE),"")</f>
        <v/>
      </c>
      <c r="IQ71" s="227" t="str">
        <f>_xlfn.IFNA(VLOOKUP(報告書!$B71&amp;"-"&amp;報告書!IQ$12,自主項目!$G$13:$G$500,1,FALSE),"")</f>
        <v/>
      </c>
      <c r="IR71" s="227" t="str">
        <f>_xlfn.IFNA(VLOOKUP(報告書!$B71&amp;"-"&amp;報告書!IR$12,自主項目!$G$13:$G$500,1,FALSE),"")</f>
        <v/>
      </c>
      <c r="IS71" s="227" t="str">
        <f>_xlfn.IFNA(VLOOKUP(報告書!$B71&amp;"-"&amp;報告書!IS$12,自主項目!$G$13:$G$500,1,FALSE),"")</f>
        <v/>
      </c>
      <c r="IT71" s="755"/>
      <c r="IU71" s="755"/>
      <c r="IV71" s="376">
        <v>21132</v>
      </c>
      <c r="IW71" s="377">
        <v>20961</v>
      </c>
      <c r="IX71" s="378">
        <v>6.76</v>
      </c>
      <c r="IY71" s="379">
        <v>5.84</v>
      </c>
      <c r="IZ71" s="379">
        <v>4.2300000000000004</v>
      </c>
      <c r="JA71" s="380">
        <v>16.95</v>
      </c>
      <c r="JB71" s="381">
        <v>1.9466666666666665</v>
      </c>
      <c r="JC71" s="379">
        <v>1.4100000000000001</v>
      </c>
      <c r="JD71" s="379">
        <v>5.6499999999999995</v>
      </c>
      <c r="JE71" s="382">
        <v>66</v>
      </c>
      <c r="JF71" s="383">
        <v>72</v>
      </c>
      <c r="JG71" s="384">
        <v>28</v>
      </c>
      <c r="JH71" s="376" t="s">
        <v>179</v>
      </c>
      <c r="JI71" s="377" t="s">
        <v>179</v>
      </c>
      <c r="JJ71" s="378" t="s">
        <v>179</v>
      </c>
      <c r="JK71" s="379" t="s">
        <v>179</v>
      </c>
      <c r="JL71" s="379" t="s">
        <v>179</v>
      </c>
      <c r="JM71" s="380" t="s">
        <v>179</v>
      </c>
      <c r="JN71" s="381" t="s">
        <v>179</v>
      </c>
      <c r="JO71" s="379" t="s">
        <v>179</v>
      </c>
      <c r="JP71" s="379" t="s">
        <v>179</v>
      </c>
      <c r="JQ71" s="382" t="s">
        <v>179</v>
      </c>
      <c r="JR71" s="383" t="s">
        <v>179</v>
      </c>
      <c r="JS71" s="384" t="s">
        <v>179</v>
      </c>
      <c r="JU71" s="634" t="s">
        <v>1465</v>
      </c>
      <c r="JV71" s="636" t="s">
        <v>1466</v>
      </c>
      <c r="JW71" s="635">
        <v>2019</v>
      </c>
      <c r="JX71" s="635" t="s">
        <v>1018</v>
      </c>
      <c r="JY71" s="386" t="s">
        <v>179</v>
      </c>
      <c r="JZ71" s="387" t="s">
        <v>179</v>
      </c>
      <c r="KA71" s="422" t="s">
        <v>179</v>
      </c>
      <c r="KB71" s="637" t="s">
        <v>179</v>
      </c>
      <c r="KC71" s="638" t="s">
        <v>179</v>
      </c>
      <c r="KD71" s="639" t="s">
        <v>1028</v>
      </c>
      <c r="KE71" s="640">
        <v>0</v>
      </c>
      <c r="KF71" s="641">
        <v>5.84</v>
      </c>
      <c r="KG71" s="642">
        <v>6.2233333333333336</v>
      </c>
      <c r="KH71" s="639" t="s">
        <v>1028</v>
      </c>
      <c r="KI71" s="643">
        <v>0</v>
      </c>
      <c r="KJ71" s="641">
        <v>1.4100000000000001</v>
      </c>
      <c r="KK71" s="642">
        <v>7.28</v>
      </c>
      <c r="KL71" s="639" t="s">
        <v>1029</v>
      </c>
      <c r="KM71" s="643">
        <v>0.98</v>
      </c>
      <c r="KN71" s="644">
        <v>16.95</v>
      </c>
      <c r="KO71" s="645" t="s">
        <v>179</v>
      </c>
      <c r="KP71" s="646" t="s">
        <v>179</v>
      </c>
      <c r="KQ71" s="646" t="s">
        <v>179</v>
      </c>
      <c r="KR71" s="646" t="s">
        <v>179</v>
      </c>
      <c r="KS71" s="647" t="s">
        <v>179</v>
      </c>
      <c r="KT71" s="646" t="s">
        <v>179</v>
      </c>
      <c r="KU71" s="646" t="s">
        <v>179</v>
      </c>
      <c r="KV71" s="648" t="s">
        <v>179</v>
      </c>
      <c r="KW71" s="639" t="s">
        <v>179</v>
      </c>
      <c r="KX71" s="643" t="s">
        <v>179</v>
      </c>
      <c r="KY71" s="644" t="s">
        <v>179</v>
      </c>
      <c r="KZ71" s="434" t="s">
        <v>1151</v>
      </c>
      <c r="LA71" s="434" t="s">
        <v>1015</v>
      </c>
      <c r="LB71" s="435" t="s">
        <v>1028</v>
      </c>
      <c r="LC71" s="436">
        <v>24</v>
      </c>
      <c r="LD71" s="437">
        <v>2</v>
      </c>
      <c r="LE71" s="438">
        <v>26</v>
      </c>
      <c r="LF71" s="439" t="s">
        <v>1015</v>
      </c>
      <c r="LG71" s="440">
        <v>21</v>
      </c>
      <c r="LH71" s="437">
        <v>2</v>
      </c>
      <c r="LI71" s="438">
        <v>26</v>
      </c>
      <c r="LJ71" s="649"/>
      <c r="LK71" s="650"/>
    </row>
    <row r="72" spans="2:323" ht="15" customHeight="1" x14ac:dyDescent="0.15">
      <c r="B72" s="1349" t="s">
        <v>1507</v>
      </c>
      <c r="C72" s="1350" t="s">
        <v>1508</v>
      </c>
      <c r="D72" s="1351">
        <v>2022</v>
      </c>
      <c r="E72" s="1352" t="s">
        <v>1018</v>
      </c>
      <c r="F72" s="1353">
        <v>1031082</v>
      </c>
      <c r="G72" s="1354" t="s">
        <v>1508</v>
      </c>
      <c r="H72" s="1355">
        <v>45133</v>
      </c>
      <c r="I72" s="1356" t="s">
        <v>1509</v>
      </c>
      <c r="J72" s="1357" t="s">
        <v>1508</v>
      </c>
      <c r="K72" s="1358" t="s">
        <v>4510</v>
      </c>
      <c r="L72" s="1350" t="s">
        <v>1508</v>
      </c>
      <c r="M72" s="1357" t="s">
        <v>4510</v>
      </c>
      <c r="N72" s="1358" t="s">
        <v>1510</v>
      </c>
      <c r="O72" s="1356" t="s">
        <v>12</v>
      </c>
      <c r="P72" s="1358" t="s">
        <v>35</v>
      </c>
      <c r="Q72" s="1359" t="s">
        <v>1018</v>
      </c>
      <c r="R72" s="1360"/>
      <c r="S72" s="1360"/>
      <c r="T72" s="1361"/>
      <c r="U72" s="1362"/>
      <c r="V72" s="1363">
        <v>6481.4759999999997</v>
      </c>
      <c r="W72" s="1364">
        <v>4</v>
      </c>
      <c r="X72" s="1364">
        <v>2</v>
      </c>
      <c r="Y72" s="1365"/>
      <c r="Z72" s="1351">
        <v>2022</v>
      </c>
      <c r="AA72" s="1352">
        <v>2024</v>
      </c>
      <c r="AB72" s="1366">
        <v>2022</v>
      </c>
      <c r="AC72" s="1367"/>
      <c r="AD72" s="1358"/>
      <c r="AE72" s="1368" t="s">
        <v>4568</v>
      </c>
      <c r="AF72" s="1357" t="s">
        <v>1511</v>
      </c>
      <c r="AG72" s="1357" t="s">
        <v>1512</v>
      </c>
      <c r="AH72" s="1358" t="s">
        <v>1513</v>
      </c>
      <c r="AI72" s="1368"/>
      <c r="AJ72" s="1358"/>
      <c r="AK72" s="1369">
        <v>2021</v>
      </c>
      <c r="AL72" s="1364">
        <v>9646</v>
      </c>
      <c r="AM72" s="1364">
        <v>11272</v>
      </c>
      <c r="AN72" s="1370">
        <v>2.48</v>
      </c>
      <c r="AO72" s="1371" t="s">
        <v>4511</v>
      </c>
      <c r="AP72" s="1372">
        <v>2024</v>
      </c>
      <c r="AQ72" s="1365">
        <v>9356</v>
      </c>
      <c r="AR72" s="1373">
        <v>3</v>
      </c>
      <c r="AS72" s="1365">
        <v>10900</v>
      </c>
      <c r="AT72" s="1373">
        <v>3.3</v>
      </c>
      <c r="AU72" s="1374">
        <v>2.4</v>
      </c>
      <c r="AV72" s="1371" t="s">
        <v>4511</v>
      </c>
      <c r="AW72" s="1375">
        <v>3.22</v>
      </c>
      <c r="AX72" s="1372">
        <v>2022</v>
      </c>
      <c r="AY72" s="1365">
        <v>10807</v>
      </c>
      <c r="AZ72" s="1373">
        <v>-12.04</v>
      </c>
      <c r="BA72" s="1365">
        <v>13027</v>
      </c>
      <c r="BB72" s="1373">
        <v>-15.57</v>
      </c>
      <c r="BC72" s="1374">
        <v>2.7078426459533951</v>
      </c>
      <c r="BD72" s="1371" t="s">
        <v>4511</v>
      </c>
      <c r="BE72" s="1375">
        <v>-9.19</v>
      </c>
      <c r="BF72" s="1372">
        <v>2023</v>
      </c>
      <c r="BG72" s="1365"/>
      <c r="BH72" s="1373"/>
      <c r="BI72" s="1365"/>
      <c r="BJ72" s="1373"/>
      <c r="BK72" s="1374"/>
      <c r="BL72" s="1371"/>
      <c r="BM72" s="1375"/>
      <c r="BN72" s="1372">
        <v>2024</v>
      </c>
      <c r="BO72" s="1365"/>
      <c r="BP72" s="1373"/>
      <c r="BQ72" s="1365"/>
      <c r="BR72" s="1373"/>
      <c r="BS72" s="1374"/>
      <c r="BT72" s="1371"/>
      <c r="BU72" s="1375"/>
      <c r="BV72" s="1376" t="s">
        <v>1005</v>
      </c>
      <c r="BW72" s="1377" t="s">
        <v>1072</v>
      </c>
      <c r="BX72" s="1378" t="s">
        <v>1007</v>
      </c>
      <c r="BY72" s="1379" t="s">
        <v>4512</v>
      </c>
      <c r="BZ72" s="1380"/>
      <c r="CA72" s="1364"/>
      <c r="CB72" s="1364"/>
      <c r="CC72" s="1370"/>
      <c r="CD72" s="1371"/>
      <c r="CE72" s="1372"/>
      <c r="CF72" s="1365"/>
      <c r="CG72" s="1373"/>
      <c r="CH72" s="1365"/>
      <c r="CI72" s="1373"/>
      <c r="CJ72" s="1374"/>
      <c r="CK72" s="1371"/>
      <c r="CL72" s="1375"/>
      <c r="CM72" s="1372"/>
      <c r="CN72" s="1365"/>
      <c r="CO72" s="1373"/>
      <c r="CP72" s="1365"/>
      <c r="CQ72" s="1373"/>
      <c r="CR72" s="1374"/>
      <c r="CS72" s="1371"/>
      <c r="CT72" s="1375"/>
      <c r="CU72" s="1372"/>
      <c r="CV72" s="1365"/>
      <c r="CW72" s="1373"/>
      <c r="CX72" s="1365"/>
      <c r="CY72" s="1373"/>
      <c r="CZ72" s="1374"/>
      <c r="DA72" s="1371"/>
      <c r="DB72" s="1375"/>
      <c r="DC72" s="1372"/>
      <c r="DD72" s="1365"/>
      <c r="DE72" s="1373"/>
      <c r="DF72" s="1365"/>
      <c r="DG72" s="1373"/>
      <c r="DH72" s="1374"/>
      <c r="DI72" s="1371"/>
      <c r="DJ72" s="1375"/>
      <c r="DK72" s="1376"/>
      <c r="DL72" s="1377"/>
      <c r="DM72" s="1378"/>
      <c r="DN72" s="1379"/>
      <c r="DO72" s="1356"/>
      <c r="DP72" s="1381"/>
      <c r="DQ72" s="1358"/>
      <c r="DR72" s="1356"/>
      <c r="DS72" s="1381"/>
      <c r="DT72" s="1358"/>
      <c r="DU72" s="1356"/>
      <c r="DV72" s="1381"/>
      <c r="DW72" s="1358"/>
      <c r="DX72" s="1356"/>
      <c r="DY72" s="1381"/>
      <c r="DZ72" s="1358"/>
      <c r="EA72" s="1356"/>
      <c r="EB72" s="1381"/>
      <c r="EC72" s="1358"/>
      <c r="ED72" s="1382"/>
      <c r="EE72" s="1383"/>
      <c r="EF72" s="1384"/>
      <c r="EG72" s="1357"/>
      <c r="EH72" s="1364"/>
      <c r="EI72" s="1352"/>
      <c r="EJ72" s="1356"/>
      <c r="EK72" s="1384"/>
      <c r="EL72" s="1357"/>
      <c r="EM72" s="1364"/>
      <c r="EN72" s="1352"/>
      <c r="EO72" s="1356"/>
      <c r="EP72" s="1384"/>
      <c r="EQ72" s="1357"/>
      <c r="ER72" s="1364"/>
      <c r="ES72" s="1352"/>
      <c r="ET72" s="1356"/>
      <c r="EU72" s="1384"/>
      <c r="EV72" s="1357"/>
      <c r="EW72" s="1364"/>
      <c r="EX72" s="1352"/>
      <c r="EY72" s="1356"/>
      <c r="EZ72" s="1384"/>
      <c r="FA72" s="1357"/>
      <c r="FB72" s="1364"/>
      <c r="FC72" s="1352"/>
      <c r="FD72" s="1385">
        <v>0</v>
      </c>
      <c r="FE72" s="1386">
        <v>0</v>
      </c>
      <c r="FF72" s="1387">
        <v>0</v>
      </c>
      <c r="FG72" s="1386">
        <v>0</v>
      </c>
      <c r="FH72" s="1387">
        <v>0</v>
      </c>
      <c r="FI72" s="1386">
        <v>0</v>
      </c>
      <c r="FJ72" s="1387">
        <v>0</v>
      </c>
      <c r="FK72" s="1386">
        <v>0</v>
      </c>
      <c r="FL72" s="1388" t="s">
        <v>1008</v>
      </c>
      <c r="FM72" s="1389" t="s">
        <v>1012</v>
      </c>
      <c r="FN72" s="1352"/>
      <c r="FO72" s="1390" t="s">
        <v>1010</v>
      </c>
      <c r="FP72" s="1391" t="s">
        <v>1012</v>
      </c>
      <c r="FQ72" s="1352"/>
      <c r="FR72" s="1390" t="s">
        <v>1010</v>
      </c>
      <c r="FS72" s="1391" t="s">
        <v>1012</v>
      </c>
      <c r="FT72" s="1352"/>
      <c r="FU72" s="1390" t="s">
        <v>1010</v>
      </c>
      <c r="FV72" s="1391" t="s">
        <v>1012</v>
      </c>
      <c r="FW72" s="1352"/>
      <c r="FX72" s="1390" t="s">
        <v>1010</v>
      </c>
      <c r="FY72" s="1391" t="s">
        <v>1012</v>
      </c>
      <c r="FZ72" s="1352"/>
      <c r="GA72" s="1390" t="s">
        <v>1010</v>
      </c>
      <c r="GB72" s="1391" t="s">
        <v>1012</v>
      </c>
      <c r="GC72" s="1352"/>
      <c r="GD72" s="1390" t="s">
        <v>1013</v>
      </c>
      <c r="GE72" s="1391" t="s">
        <v>1013</v>
      </c>
      <c r="GF72" s="1352"/>
      <c r="GG72" s="1390" t="s">
        <v>1010</v>
      </c>
      <c r="GH72" s="1391" t="s">
        <v>1012</v>
      </c>
      <c r="GI72" s="1352"/>
      <c r="GJ72" s="1390" t="s">
        <v>1010</v>
      </c>
      <c r="GK72" s="1391" t="s">
        <v>1012</v>
      </c>
      <c r="GL72" s="1352"/>
      <c r="GM72" s="1390" t="s">
        <v>1010</v>
      </c>
      <c r="GN72" s="1391" t="s">
        <v>1012</v>
      </c>
      <c r="GO72" s="1352"/>
      <c r="GP72" s="1390" t="s">
        <v>1010</v>
      </c>
      <c r="GQ72" s="1391" t="s">
        <v>1012</v>
      </c>
      <c r="GR72" s="1352"/>
      <c r="GS72" s="1390" t="s">
        <v>1010</v>
      </c>
      <c r="GT72" s="1391" t="s">
        <v>1012</v>
      </c>
      <c r="GU72" s="1352"/>
      <c r="GV72" s="1390" t="s">
        <v>1010</v>
      </c>
      <c r="GW72" s="1391" t="s">
        <v>1012</v>
      </c>
      <c r="GX72" s="1352"/>
      <c r="GY72" s="1388"/>
      <c r="GZ72" s="1389"/>
      <c r="HA72" s="1352"/>
      <c r="HB72" s="1390"/>
      <c r="HC72" s="1391"/>
      <c r="HD72" s="1352"/>
      <c r="HE72" s="1390"/>
      <c r="HF72" s="1391"/>
      <c r="HG72" s="1352"/>
      <c r="HH72" s="1390"/>
      <c r="HI72" s="1391"/>
      <c r="HJ72" s="1352"/>
      <c r="HK72" s="1390"/>
      <c r="HL72" s="1391"/>
      <c r="HM72" s="1352"/>
      <c r="HN72" s="1392">
        <v>10807</v>
      </c>
      <c r="HO72" s="1393">
        <v>89.27494999999999</v>
      </c>
      <c r="HP72" s="1394">
        <v>0.82608448228000364</v>
      </c>
      <c r="HQ72" s="1395">
        <v>2022</v>
      </c>
      <c r="HR72" s="1357" t="s">
        <v>333</v>
      </c>
      <c r="HS72" s="1357" t="s">
        <v>352</v>
      </c>
      <c r="HT72" s="1357" t="s">
        <v>4090</v>
      </c>
      <c r="HU72" s="1396">
        <v>21.632094999999996</v>
      </c>
      <c r="HV72" s="1397" t="s">
        <v>4568</v>
      </c>
      <c r="HW72" s="1398" t="s">
        <v>4568</v>
      </c>
      <c r="HX72" s="1398"/>
      <c r="HY72" s="1398" t="s">
        <v>4568</v>
      </c>
      <c r="HZ72" s="1398"/>
      <c r="IA72" s="1398"/>
      <c r="IB72" s="1398" t="s">
        <v>4568</v>
      </c>
      <c r="IC72" s="1398" t="s">
        <v>4568</v>
      </c>
      <c r="ID72" s="1399" t="s">
        <v>1515</v>
      </c>
      <c r="IE72" s="1400"/>
      <c r="IF72" s="227" t="str">
        <f>_xlfn.IFNA(VLOOKUP(報告書!$B72&amp;"-"&amp;報告書!IF$12,自主項目!$G$13:$G$500,1,FALSE),"")</f>
        <v>082-1</v>
      </c>
      <c r="IG72" s="227" t="str">
        <f>_xlfn.IFNA(VLOOKUP(報告書!$B72&amp;"-"&amp;報告書!IG$12,自主項目!$G$13:$G$500,1,FALSE),"")</f>
        <v>082-2</v>
      </c>
      <c r="IH72" s="227" t="str">
        <f>_xlfn.IFNA(VLOOKUP(報告書!$B72&amp;"-"&amp;報告書!IH$12,自主項目!$G$13:$G$500,1,FALSE),"")</f>
        <v/>
      </c>
      <c r="II72" s="227" t="str">
        <f>_xlfn.IFNA(VLOOKUP(報告書!$B72&amp;"-"&amp;報告書!II$12,自主項目!$G$13:$G$500,1,FALSE),"")</f>
        <v/>
      </c>
      <c r="IJ72" s="227" t="str">
        <f>_xlfn.IFNA(VLOOKUP(報告書!$B72&amp;"-"&amp;報告書!IJ$12,自主項目!$G$13:$G$500,1,FALSE),"")</f>
        <v/>
      </c>
      <c r="IK72" s="227" t="str">
        <f>_xlfn.IFNA(VLOOKUP(報告書!$B72&amp;"-"&amp;報告書!IK$12,自主項目!$G$13:$G$500,1,FALSE),"")</f>
        <v/>
      </c>
      <c r="IL72" s="227" t="str">
        <f>_xlfn.IFNA(VLOOKUP(報告書!$B72&amp;"-"&amp;報告書!IL$12,自主項目!$G$13:$G$500,1,FALSE),"")</f>
        <v/>
      </c>
      <c r="IM72" s="227" t="str">
        <f>_xlfn.IFNA(VLOOKUP(報告書!$B72&amp;"-"&amp;報告書!IM$12,自主項目!$G$13:$G$500,1,FALSE),"")</f>
        <v/>
      </c>
      <c r="IN72" s="227" t="str">
        <f>_xlfn.IFNA(VLOOKUP(報告書!$B72&amp;"-"&amp;報告書!IN$12,自主項目!$G$13:$G$500,1,FALSE),"")</f>
        <v/>
      </c>
      <c r="IO72" s="227" t="str">
        <f>_xlfn.IFNA(VLOOKUP(報告書!$B72&amp;"-"&amp;報告書!IO$12,自主項目!$G$13:$G$500,1,FALSE),"")</f>
        <v/>
      </c>
      <c r="IP72" s="227" t="str">
        <f>_xlfn.IFNA(VLOOKUP(報告書!$B72&amp;"-"&amp;報告書!IP$12,自主項目!$G$13:$G$500,1,FALSE),"")</f>
        <v/>
      </c>
      <c r="IQ72" s="227" t="str">
        <f>_xlfn.IFNA(VLOOKUP(報告書!$B72&amp;"-"&amp;報告書!IQ$12,自主項目!$G$13:$G$500,1,FALSE),"")</f>
        <v/>
      </c>
      <c r="IR72" s="227" t="str">
        <f>_xlfn.IFNA(VLOOKUP(報告書!$B72&amp;"-"&amp;報告書!IR$12,自主項目!$G$13:$G$500,1,FALSE),"")</f>
        <v/>
      </c>
      <c r="IS72" s="227" t="str">
        <f>_xlfn.IFNA(VLOOKUP(報告書!$B72&amp;"-"&amp;報告書!IS$12,自主項目!$G$13:$G$500,1,FALSE),"")</f>
        <v/>
      </c>
      <c r="IT72" s="755"/>
      <c r="IU72" s="755"/>
      <c r="IV72" s="376">
        <v>2934</v>
      </c>
      <c r="IW72" s="377">
        <v>2920</v>
      </c>
      <c r="IX72" s="378" t="s">
        <v>179</v>
      </c>
      <c r="IY72" s="379">
        <v>5.29</v>
      </c>
      <c r="IZ72" s="379">
        <v>22.99</v>
      </c>
      <c r="JA72" s="380" t="s">
        <v>179</v>
      </c>
      <c r="JB72" s="381">
        <v>1.7633333333333334</v>
      </c>
      <c r="JC72" s="379">
        <v>7.6633333333333331</v>
      </c>
      <c r="JD72" s="379" t="s">
        <v>179</v>
      </c>
      <c r="JE72" s="382">
        <v>69</v>
      </c>
      <c r="JF72" s="383">
        <v>24</v>
      </c>
      <c r="JG72" s="384" t="s">
        <v>179</v>
      </c>
      <c r="JH72" s="376" t="s">
        <v>179</v>
      </c>
      <c r="JI72" s="377" t="s">
        <v>179</v>
      </c>
      <c r="JJ72" s="378" t="s">
        <v>179</v>
      </c>
      <c r="JK72" s="379" t="s">
        <v>179</v>
      </c>
      <c r="JL72" s="379" t="s">
        <v>179</v>
      </c>
      <c r="JM72" s="380" t="s">
        <v>179</v>
      </c>
      <c r="JN72" s="381" t="s">
        <v>179</v>
      </c>
      <c r="JO72" s="379" t="s">
        <v>179</v>
      </c>
      <c r="JP72" s="379" t="s">
        <v>179</v>
      </c>
      <c r="JQ72" s="382" t="s">
        <v>179</v>
      </c>
      <c r="JR72" s="383" t="s">
        <v>179</v>
      </c>
      <c r="JS72" s="384" t="s">
        <v>179</v>
      </c>
      <c r="JU72" s="634" t="s">
        <v>1474</v>
      </c>
      <c r="JV72" s="636" t="s">
        <v>1475</v>
      </c>
      <c r="JW72" s="635">
        <v>2019</v>
      </c>
      <c r="JX72" s="635" t="s">
        <v>1018</v>
      </c>
      <c r="JY72" s="386">
        <v>44805</v>
      </c>
      <c r="JZ72" s="387">
        <v>44820</v>
      </c>
      <c r="KA72" s="422" t="s">
        <v>179</v>
      </c>
      <c r="KB72" s="637" t="s">
        <v>179</v>
      </c>
      <c r="KC72" s="638">
        <v>1.2592537832310837</v>
      </c>
      <c r="KD72" s="639" t="s">
        <v>1029</v>
      </c>
      <c r="KE72" s="640">
        <v>1</v>
      </c>
      <c r="KF72" s="641">
        <v>5.29</v>
      </c>
      <c r="KG72" s="642">
        <v>6.41</v>
      </c>
      <c r="KH72" s="639" t="s">
        <v>1029</v>
      </c>
      <c r="KI72" s="643">
        <v>2.79</v>
      </c>
      <c r="KJ72" s="641">
        <v>7.6633333333333331</v>
      </c>
      <c r="KK72" s="642">
        <v>13.566666666666668</v>
      </c>
      <c r="KL72" s="639" t="s">
        <v>179</v>
      </c>
      <c r="KM72" s="643" t="s">
        <v>179</v>
      </c>
      <c r="KN72" s="644" t="s">
        <v>179</v>
      </c>
      <c r="KO72" s="645" t="s">
        <v>179</v>
      </c>
      <c r="KP72" s="646" t="s">
        <v>179</v>
      </c>
      <c r="KQ72" s="646" t="s">
        <v>179</v>
      </c>
      <c r="KR72" s="646" t="s">
        <v>179</v>
      </c>
      <c r="KS72" s="647" t="s">
        <v>179</v>
      </c>
      <c r="KT72" s="646" t="s">
        <v>179</v>
      </c>
      <c r="KU72" s="646" t="s">
        <v>179</v>
      </c>
      <c r="KV72" s="648" t="s">
        <v>179</v>
      </c>
      <c r="KW72" s="639" t="s">
        <v>179</v>
      </c>
      <c r="KX72" s="643" t="s">
        <v>179</v>
      </c>
      <c r="KY72" s="644" t="s">
        <v>179</v>
      </c>
      <c r="KZ72" s="434" t="s">
        <v>1015</v>
      </c>
      <c r="LA72" s="434" t="s">
        <v>1015</v>
      </c>
      <c r="LB72" s="435" t="s">
        <v>1029</v>
      </c>
      <c r="LC72" s="436">
        <v>22</v>
      </c>
      <c r="LD72" s="437">
        <v>0</v>
      </c>
      <c r="LE72" s="438">
        <v>22</v>
      </c>
      <c r="LF72" s="439" t="s">
        <v>1015</v>
      </c>
      <c r="LG72" s="440">
        <v>19</v>
      </c>
      <c r="LH72" s="437">
        <v>0</v>
      </c>
      <c r="LI72" s="438">
        <v>22</v>
      </c>
      <c r="LJ72" s="649"/>
      <c r="LK72" s="650"/>
    </row>
    <row r="73" spans="2:323" ht="15" customHeight="1" x14ac:dyDescent="0.15">
      <c r="B73" s="1349" t="s">
        <v>1516</v>
      </c>
      <c r="C73" s="1350" t="s">
        <v>1517</v>
      </c>
      <c r="D73" s="1351">
        <v>2022</v>
      </c>
      <c r="E73" s="1352" t="s">
        <v>1018</v>
      </c>
      <c r="F73" s="1353">
        <v>1019083</v>
      </c>
      <c r="G73" s="1354" t="s">
        <v>1517</v>
      </c>
      <c r="H73" s="1355">
        <v>45127</v>
      </c>
      <c r="I73" s="1356" t="s">
        <v>1518</v>
      </c>
      <c r="J73" s="1357" t="s">
        <v>1517</v>
      </c>
      <c r="K73" s="1358" t="s">
        <v>1519</v>
      </c>
      <c r="L73" s="1350" t="s">
        <v>1517</v>
      </c>
      <c r="M73" s="1357" t="s">
        <v>1520</v>
      </c>
      <c r="N73" s="1358" t="s">
        <v>1521</v>
      </c>
      <c r="O73" s="1356" t="s">
        <v>12</v>
      </c>
      <c r="P73" s="1358" t="s">
        <v>23</v>
      </c>
      <c r="Q73" s="1359" t="s">
        <v>1018</v>
      </c>
      <c r="R73" s="1360"/>
      <c r="S73" s="1360"/>
      <c r="T73" s="1361"/>
      <c r="U73" s="1362"/>
      <c r="V73" s="1363">
        <v>11514.3078</v>
      </c>
      <c r="W73" s="1364">
        <v>1</v>
      </c>
      <c r="X73" s="1364">
        <v>1</v>
      </c>
      <c r="Y73" s="1365"/>
      <c r="Z73" s="1351">
        <v>2022</v>
      </c>
      <c r="AA73" s="1352">
        <v>2024</v>
      </c>
      <c r="AB73" s="1366">
        <v>2022</v>
      </c>
      <c r="AC73" s="1367"/>
      <c r="AD73" s="1358"/>
      <c r="AE73" s="1368" t="s">
        <v>4568</v>
      </c>
      <c r="AF73" s="1357" t="s">
        <v>4513</v>
      </c>
      <c r="AG73" s="1357" t="s">
        <v>1522</v>
      </c>
      <c r="AH73" s="1358" t="s">
        <v>1523</v>
      </c>
      <c r="AI73" s="1368"/>
      <c r="AJ73" s="1358"/>
      <c r="AK73" s="1369">
        <v>2021</v>
      </c>
      <c r="AL73" s="1364">
        <v>24821</v>
      </c>
      <c r="AM73" s="1364">
        <v>24668</v>
      </c>
      <c r="AN73" s="1370">
        <v>29.92</v>
      </c>
      <c r="AO73" s="1371" t="s">
        <v>1524</v>
      </c>
      <c r="AP73" s="1372">
        <v>2024</v>
      </c>
      <c r="AQ73" s="1365">
        <v>24076</v>
      </c>
      <c r="AR73" s="1373">
        <v>3</v>
      </c>
      <c r="AS73" s="1365">
        <v>23928</v>
      </c>
      <c r="AT73" s="1373">
        <v>2.99</v>
      </c>
      <c r="AU73" s="1374">
        <v>29.03</v>
      </c>
      <c r="AV73" s="1371" t="s">
        <v>1524</v>
      </c>
      <c r="AW73" s="1375">
        <v>2.97</v>
      </c>
      <c r="AX73" s="1372">
        <v>2022</v>
      </c>
      <c r="AY73" s="1365">
        <v>21416</v>
      </c>
      <c r="AZ73" s="1373">
        <v>13.71</v>
      </c>
      <c r="BA73" s="1365">
        <v>21384</v>
      </c>
      <c r="BB73" s="1373">
        <v>13.31</v>
      </c>
      <c r="BC73" s="1374">
        <v>29.153280696977948</v>
      </c>
      <c r="BD73" s="1371" t="s">
        <v>1524</v>
      </c>
      <c r="BE73" s="1375">
        <v>2.56</v>
      </c>
      <c r="BF73" s="1372">
        <v>2023</v>
      </c>
      <c r="BG73" s="1365"/>
      <c r="BH73" s="1373"/>
      <c r="BI73" s="1365"/>
      <c r="BJ73" s="1373"/>
      <c r="BK73" s="1374"/>
      <c r="BL73" s="1371"/>
      <c r="BM73" s="1375"/>
      <c r="BN73" s="1372">
        <v>2024</v>
      </c>
      <c r="BO73" s="1365"/>
      <c r="BP73" s="1373"/>
      <c r="BQ73" s="1365"/>
      <c r="BR73" s="1373"/>
      <c r="BS73" s="1374"/>
      <c r="BT73" s="1371"/>
      <c r="BU73" s="1375"/>
      <c r="BV73" s="1376" t="s">
        <v>1023</v>
      </c>
      <c r="BW73" s="1377" t="s">
        <v>1072</v>
      </c>
      <c r="BX73" s="1378" t="s">
        <v>1038</v>
      </c>
      <c r="BY73" s="1379" t="s">
        <v>4514</v>
      </c>
      <c r="BZ73" s="1380"/>
      <c r="CA73" s="1364"/>
      <c r="CB73" s="1364"/>
      <c r="CC73" s="1370"/>
      <c r="CD73" s="1371"/>
      <c r="CE73" s="1372"/>
      <c r="CF73" s="1365"/>
      <c r="CG73" s="1373"/>
      <c r="CH73" s="1365"/>
      <c r="CI73" s="1373"/>
      <c r="CJ73" s="1374"/>
      <c r="CK73" s="1371"/>
      <c r="CL73" s="1375"/>
      <c r="CM73" s="1372"/>
      <c r="CN73" s="1365"/>
      <c r="CO73" s="1373"/>
      <c r="CP73" s="1365"/>
      <c r="CQ73" s="1373"/>
      <c r="CR73" s="1374"/>
      <c r="CS73" s="1371"/>
      <c r="CT73" s="1375"/>
      <c r="CU73" s="1372"/>
      <c r="CV73" s="1365"/>
      <c r="CW73" s="1373"/>
      <c r="CX73" s="1365"/>
      <c r="CY73" s="1373"/>
      <c r="CZ73" s="1374"/>
      <c r="DA73" s="1371"/>
      <c r="DB73" s="1375"/>
      <c r="DC73" s="1372"/>
      <c r="DD73" s="1365"/>
      <c r="DE73" s="1373"/>
      <c r="DF73" s="1365"/>
      <c r="DG73" s="1373"/>
      <c r="DH73" s="1374"/>
      <c r="DI73" s="1371"/>
      <c r="DJ73" s="1375"/>
      <c r="DK73" s="1376"/>
      <c r="DL73" s="1377"/>
      <c r="DM73" s="1378"/>
      <c r="DN73" s="1379"/>
      <c r="DO73" s="1356"/>
      <c r="DP73" s="1381"/>
      <c r="DQ73" s="1358"/>
      <c r="DR73" s="1356"/>
      <c r="DS73" s="1381"/>
      <c r="DT73" s="1358"/>
      <c r="DU73" s="1356"/>
      <c r="DV73" s="1381"/>
      <c r="DW73" s="1358"/>
      <c r="DX73" s="1356"/>
      <c r="DY73" s="1381"/>
      <c r="DZ73" s="1358"/>
      <c r="EA73" s="1356"/>
      <c r="EB73" s="1381"/>
      <c r="EC73" s="1358"/>
      <c r="ED73" s="1382"/>
      <c r="EE73" s="1383" t="s">
        <v>1160</v>
      </c>
      <c r="EF73" s="1384">
        <v>2008</v>
      </c>
      <c r="EG73" s="1357" t="s">
        <v>1525</v>
      </c>
      <c r="EH73" s="1364" t="s">
        <v>4515</v>
      </c>
      <c r="EI73" s="1352" t="s">
        <v>1150</v>
      </c>
      <c r="EJ73" s="1356"/>
      <c r="EK73" s="1384"/>
      <c r="EL73" s="1357"/>
      <c r="EM73" s="1364"/>
      <c r="EN73" s="1352"/>
      <c r="EO73" s="1356"/>
      <c r="EP73" s="1384"/>
      <c r="EQ73" s="1357"/>
      <c r="ER73" s="1364"/>
      <c r="ES73" s="1352"/>
      <c r="ET73" s="1356"/>
      <c r="EU73" s="1384"/>
      <c r="EV73" s="1357"/>
      <c r="EW73" s="1364"/>
      <c r="EX73" s="1352"/>
      <c r="EY73" s="1356"/>
      <c r="EZ73" s="1384"/>
      <c r="FA73" s="1357"/>
      <c r="FB73" s="1364"/>
      <c r="FC73" s="1352"/>
      <c r="FD73" s="1385">
        <v>0</v>
      </c>
      <c r="FE73" s="1386">
        <v>0</v>
      </c>
      <c r="FF73" s="1387">
        <v>0</v>
      </c>
      <c r="FG73" s="1386">
        <v>0</v>
      </c>
      <c r="FH73" s="1387">
        <v>0</v>
      </c>
      <c r="FI73" s="1386">
        <v>0</v>
      </c>
      <c r="FJ73" s="1387">
        <v>0</v>
      </c>
      <c r="FK73" s="1386">
        <v>0</v>
      </c>
      <c r="FL73" s="1388" t="s">
        <v>1008</v>
      </c>
      <c r="FM73" s="1389" t="s">
        <v>1012</v>
      </c>
      <c r="FN73" s="1352"/>
      <c r="FO73" s="1390" t="s">
        <v>1010</v>
      </c>
      <c r="FP73" s="1391" t="s">
        <v>1012</v>
      </c>
      <c r="FQ73" s="1352"/>
      <c r="FR73" s="1390" t="s">
        <v>1010</v>
      </c>
      <c r="FS73" s="1391" t="s">
        <v>1012</v>
      </c>
      <c r="FT73" s="1352"/>
      <c r="FU73" s="1390" t="s">
        <v>1010</v>
      </c>
      <c r="FV73" s="1391" t="s">
        <v>1012</v>
      </c>
      <c r="FW73" s="1352"/>
      <c r="FX73" s="1390" t="s">
        <v>1010</v>
      </c>
      <c r="FY73" s="1391" t="s">
        <v>1012</v>
      </c>
      <c r="FZ73" s="1352"/>
      <c r="GA73" s="1390" t="s">
        <v>1010</v>
      </c>
      <c r="GB73" s="1391" t="s">
        <v>1012</v>
      </c>
      <c r="GC73" s="1352"/>
      <c r="GD73" s="1390" t="s">
        <v>1013</v>
      </c>
      <c r="GE73" s="1391" t="s">
        <v>1013</v>
      </c>
      <c r="GF73" s="1352"/>
      <c r="GG73" s="1390" t="s">
        <v>1010</v>
      </c>
      <c r="GH73" s="1391" t="s">
        <v>1012</v>
      </c>
      <c r="GI73" s="1352"/>
      <c r="GJ73" s="1390" t="s">
        <v>1010</v>
      </c>
      <c r="GK73" s="1391" t="s">
        <v>1012</v>
      </c>
      <c r="GL73" s="1352"/>
      <c r="GM73" s="1390" t="s">
        <v>1010</v>
      </c>
      <c r="GN73" s="1391" t="s">
        <v>1012</v>
      </c>
      <c r="GO73" s="1352"/>
      <c r="GP73" s="1390" t="s">
        <v>1010</v>
      </c>
      <c r="GQ73" s="1391" t="s">
        <v>1012</v>
      </c>
      <c r="GR73" s="1352"/>
      <c r="GS73" s="1390" t="s">
        <v>1010</v>
      </c>
      <c r="GT73" s="1391" t="s">
        <v>1012</v>
      </c>
      <c r="GU73" s="1352"/>
      <c r="GV73" s="1390" t="s">
        <v>1010</v>
      </c>
      <c r="GW73" s="1391" t="s">
        <v>1012</v>
      </c>
      <c r="GX73" s="1352"/>
      <c r="GY73" s="1388" t="s">
        <v>1013</v>
      </c>
      <c r="GZ73" s="1389" t="s">
        <v>1013</v>
      </c>
      <c r="HA73" s="1352"/>
      <c r="HB73" s="1390" t="s">
        <v>1013</v>
      </c>
      <c r="HC73" s="1391" t="s">
        <v>1013</v>
      </c>
      <c r="HD73" s="1352"/>
      <c r="HE73" s="1390" t="s">
        <v>1013</v>
      </c>
      <c r="HF73" s="1391" t="s">
        <v>1013</v>
      </c>
      <c r="HG73" s="1352"/>
      <c r="HH73" s="1390" t="s">
        <v>1013</v>
      </c>
      <c r="HI73" s="1391" t="s">
        <v>1013</v>
      </c>
      <c r="HJ73" s="1352"/>
      <c r="HK73" s="1390" t="s">
        <v>1013</v>
      </c>
      <c r="HL73" s="1391" t="s">
        <v>1013</v>
      </c>
      <c r="HM73" s="1352"/>
      <c r="HN73" s="1392">
        <v>21416</v>
      </c>
      <c r="HO73" s="1393">
        <v>12.2029239</v>
      </c>
      <c r="HP73" s="1394">
        <v>5.6980406705267085E-2</v>
      </c>
      <c r="HQ73" s="1395" t="s">
        <v>4030</v>
      </c>
      <c r="HR73" s="1357" t="s">
        <v>333</v>
      </c>
      <c r="HS73" s="1357" t="s">
        <v>352</v>
      </c>
      <c r="HT73" s="1357" t="s">
        <v>4092</v>
      </c>
      <c r="HU73" s="1396">
        <v>2.0268864</v>
      </c>
      <c r="HV73" s="1397" t="s">
        <v>4568</v>
      </c>
      <c r="HW73" s="1398" t="s">
        <v>4568</v>
      </c>
      <c r="HX73" s="1398"/>
      <c r="HY73" s="1398"/>
      <c r="HZ73" s="1398" t="s">
        <v>4568</v>
      </c>
      <c r="IA73" s="1398" t="s">
        <v>4568</v>
      </c>
      <c r="IB73" s="1398"/>
      <c r="IC73" s="1398"/>
      <c r="ID73" s="1399"/>
      <c r="IE73" s="1400" t="s">
        <v>4516</v>
      </c>
      <c r="IF73" s="227" t="str">
        <f>_xlfn.IFNA(VLOOKUP(報告書!$B73&amp;"-"&amp;報告書!IF$12,自主項目!$G$13:$G$500,1,FALSE),"")</f>
        <v>083-1</v>
      </c>
      <c r="IG73" s="227" t="str">
        <f>_xlfn.IFNA(VLOOKUP(報告書!$B73&amp;"-"&amp;報告書!IG$12,自主項目!$G$13:$G$500,1,FALSE),"")</f>
        <v>083-2</v>
      </c>
      <c r="IH73" s="227" t="str">
        <f>_xlfn.IFNA(VLOOKUP(報告書!$B73&amp;"-"&amp;報告書!IH$12,自主項目!$G$13:$G$500,1,FALSE),"")</f>
        <v>083-3</v>
      </c>
      <c r="II73" s="227" t="str">
        <f>_xlfn.IFNA(VLOOKUP(報告書!$B73&amp;"-"&amp;報告書!II$12,自主項目!$G$13:$G$500,1,FALSE),"")</f>
        <v/>
      </c>
      <c r="IJ73" s="227" t="str">
        <f>_xlfn.IFNA(VLOOKUP(報告書!$B73&amp;"-"&amp;報告書!IJ$12,自主項目!$G$13:$G$500,1,FALSE),"")</f>
        <v/>
      </c>
      <c r="IK73" s="227" t="str">
        <f>_xlfn.IFNA(VLOOKUP(報告書!$B73&amp;"-"&amp;報告書!IK$12,自主項目!$G$13:$G$500,1,FALSE),"")</f>
        <v/>
      </c>
      <c r="IL73" s="227" t="str">
        <f>_xlfn.IFNA(VLOOKUP(報告書!$B73&amp;"-"&amp;報告書!IL$12,自主項目!$G$13:$G$500,1,FALSE),"")</f>
        <v/>
      </c>
      <c r="IM73" s="227" t="str">
        <f>_xlfn.IFNA(VLOOKUP(報告書!$B73&amp;"-"&amp;報告書!IM$12,自主項目!$G$13:$G$500,1,FALSE),"")</f>
        <v/>
      </c>
      <c r="IN73" s="227" t="str">
        <f>_xlfn.IFNA(VLOOKUP(報告書!$B73&amp;"-"&amp;報告書!IN$12,自主項目!$G$13:$G$500,1,FALSE),"")</f>
        <v/>
      </c>
      <c r="IO73" s="227" t="str">
        <f>_xlfn.IFNA(VLOOKUP(報告書!$B73&amp;"-"&amp;報告書!IO$12,自主項目!$G$13:$G$500,1,FALSE),"")</f>
        <v/>
      </c>
      <c r="IP73" s="227" t="str">
        <f>_xlfn.IFNA(VLOOKUP(報告書!$B73&amp;"-"&amp;報告書!IP$12,自主項目!$G$13:$G$500,1,FALSE),"")</f>
        <v/>
      </c>
      <c r="IQ73" s="227" t="str">
        <f>_xlfn.IFNA(VLOOKUP(報告書!$B73&amp;"-"&amp;報告書!IQ$12,自主項目!$G$13:$G$500,1,FALSE),"")</f>
        <v/>
      </c>
      <c r="IR73" s="227" t="str">
        <f>_xlfn.IFNA(VLOOKUP(報告書!$B73&amp;"-"&amp;報告書!IR$12,自主項目!$G$13:$G$500,1,FALSE),"")</f>
        <v/>
      </c>
      <c r="IS73" s="227" t="str">
        <f>_xlfn.IFNA(VLOOKUP(報告書!$B73&amp;"-"&amp;報告書!IS$12,自主項目!$G$13:$G$500,1,FALSE),"")</f>
        <v/>
      </c>
      <c r="IT73" s="755"/>
      <c r="IU73" s="755"/>
      <c r="IV73" s="376">
        <v>3370</v>
      </c>
      <c r="IW73" s="377">
        <v>2965</v>
      </c>
      <c r="IX73" s="378" t="s">
        <v>179</v>
      </c>
      <c r="IY73" s="379">
        <v>20.7</v>
      </c>
      <c r="IZ73" s="379">
        <v>28.38</v>
      </c>
      <c r="JA73" s="380" t="s">
        <v>179</v>
      </c>
      <c r="JB73" s="381">
        <v>6.8999999999999995</v>
      </c>
      <c r="JC73" s="379">
        <v>9.4599999999999991</v>
      </c>
      <c r="JD73" s="379" t="s">
        <v>179</v>
      </c>
      <c r="JE73" s="382">
        <v>19</v>
      </c>
      <c r="JF73" s="383">
        <v>19</v>
      </c>
      <c r="JG73" s="384" t="s">
        <v>179</v>
      </c>
      <c r="JH73" s="376" t="s">
        <v>179</v>
      </c>
      <c r="JI73" s="377" t="s">
        <v>179</v>
      </c>
      <c r="JJ73" s="378" t="s">
        <v>179</v>
      </c>
      <c r="JK73" s="379" t="s">
        <v>179</v>
      </c>
      <c r="JL73" s="379" t="s">
        <v>179</v>
      </c>
      <c r="JM73" s="380" t="s">
        <v>179</v>
      </c>
      <c r="JN73" s="381" t="s">
        <v>179</v>
      </c>
      <c r="JO73" s="379" t="s">
        <v>179</v>
      </c>
      <c r="JP73" s="379" t="s">
        <v>179</v>
      </c>
      <c r="JQ73" s="382" t="s">
        <v>179</v>
      </c>
      <c r="JR73" s="383" t="s">
        <v>179</v>
      </c>
      <c r="JS73" s="384" t="s">
        <v>179</v>
      </c>
      <c r="JU73" s="634" t="s">
        <v>1482</v>
      </c>
      <c r="JV73" s="636" t="s">
        <v>1483</v>
      </c>
      <c r="JW73" s="635">
        <v>2019</v>
      </c>
      <c r="JX73" s="635" t="s">
        <v>1018</v>
      </c>
      <c r="JY73" s="386" t="s">
        <v>179</v>
      </c>
      <c r="JZ73" s="387" t="s">
        <v>179</v>
      </c>
      <c r="KA73" s="422" t="s">
        <v>179</v>
      </c>
      <c r="KB73" s="637" t="s">
        <v>179</v>
      </c>
      <c r="KC73" s="638">
        <v>1.4696966661721071</v>
      </c>
      <c r="KD73" s="639" t="s">
        <v>1055</v>
      </c>
      <c r="KE73" s="640">
        <v>12.77</v>
      </c>
      <c r="KF73" s="641">
        <v>20.7</v>
      </c>
      <c r="KG73" s="642">
        <v>16.933333333333334</v>
      </c>
      <c r="KH73" s="639" t="s">
        <v>1055</v>
      </c>
      <c r="KI73" s="643">
        <v>12.75</v>
      </c>
      <c r="KJ73" s="641">
        <v>9.4599999999999991</v>
      </c>
      <c r="KK73" s="642">
        <v>24.086666666666662</v>
      </c>
      <c r="KL73" s="639" t="s">
        <v>179</v>
      </c>
      <c r="KM73" s="643" t="s">
        <v>179</v>
      </c>
      <c r="KN73" s="644" t="s">
        <v>179</v>
      </c>
      <c r="KO73" s="645" t="s">
        <v>179</v>
      </c>
      <c r="KP73" s="646" t="s">
        <v>179</v>
      </c>
      <c r="KQ73" s="646" t="s">
        <v>179</v>
      </c>
      <c r="KR73" s="646" t="s">
        <v>179</v>
      </c>
      <c r="KS73" s="647" t="s">
        <v>179</v>
      </c>
      <c r="KT73" s="646" t="s">
        <v>179</v>
      </c>
      <c r="KU73" s="646" t="s">
        <v>179</v>
      </c>
      <c r="KV73" s="648" t="s">
        <v>179</v>
      </c>
      <c r="KW73" s="639" t="s">
        <v>179</v>
      </c>
      <c r="KX73" s="643" t="s">
        <v>179</v>
      </c>
      <c r="KY73" s="644" t="s">
        <v>179</v>
      </c>
      <c r="KZ73" s="434" t="s">
        <v>1151</v>
      </c>
      <c r="LA73" s="434" t="s">
        <v>1015</v>
      </c>
      <c r="LB73" s="435" t="s">
        <v>1029</v>
      </c>
      <c r="LC73" s="436">
        <v>22</v>
      </c>
      <c r="LD73" s="437">
        <v>0</v>
      </c>
      <c r="LE73" s="438">
        <v>22</v>
      </c>
      <c r="LF73" s="439" t="s">
        <v>1015</v>
      </c>
      <c r="LG73" s="440">
        <v>19</v>
      </c>
      <c r="LH73" s="437">
        <v>0</v>
      </c>
      <c r="LI73" s="438">
        <v>22</v>
      </c>
      <c r="LJ73" s="649"/>
      <c r="LK73" s="650"/>
    </row>
    <row r="74" spans="2:323" ht="15" customHeight="1" x14ac:dyDescent="0.15">
      <c r="B74" s="1349" t="s">
        <v>1528</v>
      </c>
      <c r="C74" s="1350" t="s">
        <v>1529</v>
      </c>
      <c r="D74" s="1351">
        <v>2022</v>
      </c>
      <c r="E74" s="1352" t="s">
        <v>1018</v>
      </c>
      <c r="F74" s="1353">
        <v>1056084</v>
      </c>
      <c r="G74" s="1354" t="s">
        <v>1529</v>
      </c>
      <c r="H74" s="1355">
        <v>45134</v>
      </c>
      <c r="I74" s="1356" t="s">
        <v>1530</v>
      </c>
      <c r="J74" s="1357" t="s">
        <v>1529</v>
      </c>
      <c r="K74" s="1358" t="s">
        <v>1531</v>
      </c>
      <c r="L74" s="1350" t="s">
        <v>1529</v>
      </c>
      <c r="M74" s="1357" t="s">
        <v>1532</v>
      </c>
      <c r="N74" s="1358" t="s">
        <v>1533</v>
      </c>
      <c r="O74" s="1356" t="s">
        <v>57</v>
      </c>
      <c r="P74" s="1358" t="s">
        <v>64</v>
      </c>
      <c r="Q74" s="1359" t="s">
        <v>1018</v>
      </c>
      <c r="R74" s="1360"/>
      <c r="S74" s="1360"/>
      <c r="T74" s="1361"/>
      <c r="U74" s="1362"/>
      <c r="V74" s="1363">
        <v>7201.4249999999993</v>
      </c>
      <c r="W74" s="1364">
        <v>8</v>
      </c>
      <c r="X74" s="1364">
        <v>7</v>
      </c>
      <c r="Y74" s="1365"/>
      <c r="Z74" s="1351">
        <v>2022</v>
      </c>
      <c r="AA74" s="1352">
        <v>2024</v>
      </c>
      <c r="AB74" s="1366">
        <v>2022</v>
      </c>
      <c r="AC74" s="1367"/>
      <c r="AD74" s="1358"/>
      <c r="AE74" s="1368" t="s">
        <v>4568</v>
      </c>
      <c r="AF74" s="1357" t="s">
        <v>1534</v>
      </c>
      <c r="AG74" s="1357" t="s">
        <v>1535</v>
      </c>
      <c r="AH74" s="1358" t="s">
        <v>1536</v>
      </c>
      <c r="AI74" s="1368"/>
      <c r="AJ74" s="1358"/>
      <c r="AK74" s="1369">
        <v>2021</v>
      </c>
      <c r="AL74" s="1364">
        <v>12428</v>
      </c>
      <c r="AM74" s="1364">
        <v>12325</v>
      </c>
      <c r="AN74" s="1370">
        <v>95.7</v>
      </c>
      <c r="AO74" s="1371" t="s">
        <v>1071</v>
      </c>
      <c r="AP74" s="1372">
        <v>2024</v>
      </c>
      <c r="AQ74" s="1365">
        <v>12055.16</v>
      </c>
      <c r="AR74" s="1373">
        <v>3</v>
      </c>
      <c r="AS74" s="1365">
        <v>11955</v>
      </c>
      <c r="AT74" s="1373">
        <v>3</v>
      </c>
      <c r="AU74" s="1374">
        <v>92.83</v>
      </c>
      <c r="AV74" s="1371" t="s">
        <v>1071</v>
      </c>
      <c r="AW74" s="1375">
        <v>2.99</v>
      </c>
      <c r="AX74" s="1372">
        <v>2022</v>
      </c>
      <c r="AY74" s="1365">
        <v>12868</v>
      </c>
      <c r="AZ74" s="1373">
        <v>-3.55</v>
      </c>
      <c r="BA74" s="1365">
        <v>12841</v>
      </c>
      <c r="BB74" s="1373">
        <v>-4.1900000000000004</v>
      </c>
      <c r="BC74" s="1374">
        <v>85.698682685775935</v>
      </c>
      <c r="BD74" s="1371" t="s">
        <v>1071</v>
      </c>
      <c r="BE74" s="1375">
        <v>10.45</v>
      </c>
      <c r="BF74" s="1372">
        <v>2023</v>
      </c>
      <c r="BG74" s="1365"/>
      <c r="BH74" s="1373"/>
      <c r="BI74" s="1365"/>
      <c r="BJ74" s="1373"/>
      <c r="BK74" s="1374"/>
      <c r="BL74" s="1371"/>
      <c r="BM74" s="1375"/>
      <c r="BN74" s="1372">
        <v>2024</v>
      </c>
      <c r="BO74" s="1365"/>
      <c r="BP74" s="1373"/>
      <c r="BQ74" s="1365"/>
      <c r="BR74" s="1373"/>
      <c r="BS74" s="1374"/>
      <c r="BT74" s="1371"/>
      <c r="BU74" s="1375"/>
      <c r="BV74" s="1376" t="s">
        <v>1005</v>
      </c>
      <c r="BW74" s="1377" t="s">
        <v>1072</v>
      </c>
      <c r="BX74" s="1378" t="s">
        <v>1024</v>
      </c>
      <c r="BY74" s="1379" t="s">
        <v>4517</v>
      </c>
      <c r="BZ74" s="1380"/>
      <c r="CA74" s="1364"/>
      <c r="CB74" s="1364"/>
      <c r="CC74" s="1370"/>
      <c r="CD74" s="1371"/>
      <c r="CE74" s="1372"/>
      <c r="CF74" s="1365"/>
      <c r="CG74" s="1373"/>
      <c r="CH74" s="1365"/>
      <c r="CI74" s="1373"/>
      <c r="CJ74" s="1374"/>
      <c r="CK74" s="1371"/>
      <c r="CL74" s="1375"/>
      <c r="CM74" s="1372"/>
      <c r="CN74" s="1365"/>
      <c r="CO74" s="1373"/>
      <c r="CP74" s="1365"/>
      <c r="CQ74" s="1373"/>
      <c r="CR74" s="1374"/>
      <c r="CS74" s="1371"/>
      <c r="CT74" s="1375"/>
      <c r="CU74" s="1372"/>
      <c r="CV74" s="1365"/>
      <c r="CW74" s="1373"/>
      <c r="CX74" s="1365"/>
      <c r="CY74" s="1373"/>
      <c r="CZ74" s="1374"/>
      <c r="DA74" s="1371"/>
      <c r="DB74" s="1375"/>
      <c r="DC74" s="1372"/>
      <c r="DD74" s="1365"/>
      <c r="DE74" s="1373"/>
      <c r="DF74" s="1365"/>
      <c r="DG74" s="1373"/>
      <c r="DH74" s="1374"/>
      <c r="DI74" s="1371"/>
      <c r="DJ74" s="1375"/>
      <c r="DK74" s="1376"/>
      <c r="DL74" s="1377"/>
      <c r="DM74" s="1378"/>
      <c r="DN74" s="1379"/>
      <c r="DO74" s="1356"/>
      <c r="DP74" s="1381"/>
      <c r="DQ74" s="1358"/>
      <c r="DR74" s="1356"/>
      <c r="DS74" s="1381"/>
      <c r="DT74" s="1358"/>
      <c r="DU74" s="1356"/>
      <c r="DV74" s="1381"/>
      <c r="DW74" s="1358"/>
      <c r="DX74" s="1356"/>
      <c r="DY74" s="1381"/>
      <c r="DZ74" s="1358"/>
      <c r="EA74" s="1356"/>
      <c r="EB74" s="1381"/>
      <c r="EC74" s="1358"/>
      <c r="ED74" s="1382"/>
      <c r="EE74" s="1383"/>
      <c r="EF74" s="1384"/>
      <c r="EG74" s="1357"/>
      <c r="EH74" s="1364"/>
      <c r="EI74" s="1352"/>
      <c r="EJ74" s="1356"/>
      <c r="EK74" s="1384"/>
      <c r="EL74" s="1357"/>
      <c r="EM74" s="1364"/>
      <c r="EN74" s="1352"/>
      <c r="EO74" s="1356"/>
      <c r="EP74" s="1384"/>
      <c r="EQ74" s="1357"/>
      <c r="ER74" s="1364"/>
      <c r="ES74" s="1352"/>
      <c r="ET74" s="1356"/>
      <c r="EU74" s="1384"/>
      <c r="EV74" s="1357"/>
      <c r="EW74" s="1364"/>
      <c r="EX74" s="1352"/>
      <c r="EY74" s="1356"/>
      <c r="EZ74" s="1384"/>
      <c r="FA74" s="1357"/>
      <c r="FB74" s="1364"/>
      <c r="FC74" s="1352"/>
      <c r="FD74" s="1385">
        <v>0</v>
      </c>
      <c r="FE74" s="1386">
        <v>0</v>
      </c>
      <c r="FF74" s="1387">
        <v>0</v>
      </c>
      <c r="FG74" s="1386">
        <v>0</v>
      </c>
      <c r="FH74" s="1387">
        <v>0</v>
      </c>
      <c r="FI74" s="1386">
        <v>0</v>
      </c>
      <c r="FJ74" s="1387">
        <v>0</v>
      </c>
      <c r="FK74" s="1386">
        <v>0</v>
      </c>
      <c r="FL74" s="1388" t="s">
        <v>1008</v>
      </c>
      <c r="FM74" s="1389" t="s">
        <v>1012</v>
      </c>
      <c r="FN74" s="1352"/>
      <c r="FO74" s="1390" t="s">
        <v>1010</v>
      </c>
      <c r="FP74" s="1391" t="s">
        <v>1012</v>
      </c>
      <c r="FQ74" s="1352"/>
      <c r="FR74" s="1390" t="s">
        <v>1010</v>
      </c>
      <c r="FS74" s="1391" t="s">
        <v>1012</v>
      </c>
      <c r="FT74" s="1352"/>
      <c r="FU74" s="1390" t="s">
        <v>1010</v>
      </c>
      <c r="FV74" s="1391" t="s">
        <v>1012</v>
      </c>
      <c r="FW74" s="1352"/>
      <c r="FX74" s="1390" t="s">
        <v>1010</v>
      </c>
      <c r="FY74" s="1391" t="s">
        <v>1012</v>
      </c>
      <c r="FZ74" s="1352"/>
      <c r="GA74" s="1390" t="s">
        <v>1010</v>
      </c>
      <c r="GB74" s="1391" t="s">
        <v>1012</v>
      </c>
      <c r="GC74" s="1352"/>
      <c r="GD74" s="1390" t="s">
        <v>1010</v>
      </c>
      <c r="GE74" s="1391" t="s">
        <v>1012</v>
      </c>
      <c r="GF74" s="1352"/>
      <c r="GG74" s="1390" t="s">
        <v>1010</v>
      </c>
      <c r="GH74" s="1391" t="s">
        <v>1012</v>
      </c>
      <c r="GI74" s="1352"/>
      <c r="GJ74" s="1390" t="s">
        <v>1010</v>
      </c>
      <c r="GK74" s="1391" t="s">
        <v>1012</v>
      </c>
      <c r="GL74" s="1352"/>
      <c r="GM74" s="1390" t="s">
        <v>1013</v>
      </c>
      <c r="GN74" s="1391" t="s">
        <v>1013</v>
      </c>
      <c r="GO74" s="1352"/>
      <c r="GP74" s="1390" t="s">
        <v>1013</v>
      </c>
      <c r="GQ74" s="1391" t="s">
        <v>1013</v>
      </c>
      <c r="GR74" s="1352"/>
      <c r="GS74" s="1390" t="s">
        <v>1013</v>
      </c>
      <c r="GT74" s="1391" t="s">
        <v>1013</v>
      </c>
      <c r="GU74" s="1352"/>
      <c r="GV74" s="1390" t="s">
        <v>1010</v>
      </c>
      <c r="GW74" s="1391" t="s">
        <v>1012</v>
      </c>
      <c r="GX74" s="1352"/>
      <c r="GY74" s="1388"/>
      <c r="GZ74" s="1389"/>
      <c r="HA74" s="1352"/>
      <c r="HB74" s="1390"/>
      <c r="HC74" s="1391"/>
      <c r="HD74" s="1352"/>
      <c r="HE74" s="1390"/>
      <c r="HF74" s="1391"/>
      <c r="HG74" s="1352"/>
      <c r="HH74" s="1390"/>
      <c r="HI74" s="1391"/>
      <c r="HJ74" s="1352"/>
      <c r="HK74" s="1390"/>
      <c r="HL74" s="1391"/>
      <c r="HM74" s="1352"/>
      <c r="HN74" s="1392">
        <v>12868</v>
      </c>
      <c r="HO74" s="1393">
        <v>46.120842160000009</v>
      </c>
      <c r="HP74" s="1394">
        <v>0.35841499968915147</v>
      </c>
      <c r="HQ74" s="1395">
        <v>2022</v>
      </c>
      <c r="HR74" s="1357" t="s">
        <v>333</v>
      </c>
      <c r="HS74" s="1357" t="s">
        <v>352</v>
      </c>
      <c r="HT74" s="1357" t="s">
        <v>4095</v>
      </c>
      <c r="HU74" s="1396">
        <v>20.781161000000001</v>
      </c>
      <c r="HV74" s="1397" t="s">
        <v>4568</v>
      </c>
      <c r="HW74" s="1398" t="s">
        <v>4568</v>
      </c>
      <c r="HX74" s="1398"/>
      <c r="HY74" s="1398" t="s">
        <v>4568</v>
      </c>
      <c r="HZ74" s="1398" t="s">
        <v>4568</v>
      </c>
      <c r="IA74" s="1398" t="s">
        <v>4568</v>
      </c>
      <c r="IB74" s="1398" t="s">
        <v>4568</v>
      </c>
      <c r="IC74" s="1398"/>
      <c r="ID74" s="1399"/>
      <c r="IE74" s="1400" t="s">
        <v>4518</v>
      </c>
      <c r="IF74" s="227" t="str">
        <f>_xlfn.IFNA(VLOOKUP(報告書!$B74&amp;"-"&amp;報告書!IF$12,自主項目!$G$13:$G$500,1,FALSE),"")</f>
        <v>084-1</v>
      </c>
      <c r="IG74" s="227" t="str">
        <f>_xlfn.IFNA(VLOOKUP(報告書!$B74&amp;"-"&amp;報告書!IG$12,自主項目!$G$13:$G$500,1,FALSE),"")</f>
        <v>084-2</v>
      </c>
      <c r="IH74" s="227" t="str">
        <f>_xlfn.IFNA(VLOOKUP(報告書!$B74&amp;"-"&amp;報告書!IH$12,自主項目!$G$13:$G$500,1,FALSE),"")</f>
        <v>084-3</v>
      </c>
      <c r="II74" s="227" t="str">
        <f>_xlfn.IFNA(VLOOKUP(報告書!$B74&amp;"-"&amp;報告書!II$12,自主項目!$G$13:$G$500,1,FALSE),"")</f>
        <v/>
      </c>
      <c r="IJ74" s="227" t="str">
        <f>_xlfn.IFNA(VLOOKUP(報告書!$B74&amp;"-"&amp;報告書!IJ$12,自主項目!$G$13:$G$500,1,FALSE),"")</f>
        <v/>
      </c>
      <c r="IK74" s="227" t="str">
        <f>_xlfn.IFNA(VLOOKUP(報告書!$B74&amp;"-"&amp;報告書!IK$12,自主項目!$G$13:$G$500,1,FALSE),"")</f>
        <v/>
      </c>
      <c r="IL74" s="227" t="str">
        <f>_xlfn.IFNA(VLOOKUP(報告書!$B74&amp;"-"&amp;報告書!IL$12,自主項目!$G$13:$G$500,1,FALSE),"")</f>
        <v/>
      </c>
      <c r="IM74" s="227" t="str">
        <f>_xlfn.IFNA(VLOOKUP(報告書!$B74&amp;"-"&amp;報告書!IM$12,自主項目!$G$13:$G$500,1,FALSE),"")</f>
        <v/>
      </c>
      <c r="IN74" s="227" t="str">
        <f>_xlfn.IFNA(VLOOKUP(報告書!$B74&amp;"-"&amp;報告書!IN$12,自主項目!$G$13:$G$500,1,FALSE),"")</f>
        <v/>
      </c>
      <c r="IO74" s="227" t="str">
        <f>_xlfn.IFNA(VLOOKUP(報告書!$B74&amp;"-"&amp;報告書!IO$12,自主項目!$G$13:$G$500,1,FALSE),"")</f>
        <v/>
      </c>
      <c r="IP74" s="227" t="str">
        <f>_xlfn.IFNA(VLOOKUP(報告書!$B74&amp;"-"&amp;報告書!IP$12,自主項目!$G$13:$G$500,1,FALSE),"")</f>
        <v/>
      </c>
      <c r="IQ74" s="227" t="str">
        <f>_xlfn.IFNA(VLOOKUP(報告書!$B74&amp;"-"&amp;報告書!IQ$12,自主項目!$G$13:$G$500,1,FALSE),"")</f>
        <v/>
      </c>
      <c r="IR74" s="227" t="str">
        <f>_xlfn.IFNA(VLOOKUP(報告書!$B74&amp;"-"&amp;報告書!IR$12,自主項目!$G$13:$G$500,1,FALSE),"")</f>
        <v/>
      </c>
      <c r="IS74" s="227" t="str">
        <f>_xlfn.IFNA(VLOOKUP(報告書!$B74&amp;"-"&amp;報告書!IS$12,自主項目!$G$13:$G$500,1,FALSE),"")</f>
        <v/>
      </c>
      <c r="IT74" s="755"/>
      <c r="IU74" s="755"/>
      <c r="IV74" s="376">
        <v>79959</v>
      </c>
      <c r="IW74" s="377">
        <v>79341</v>
      </c>
      <c r="IX74" s="378">
        <v>1.1000000000000001</v>
      </c>
      <c r="IY74" s="379">
        <v>13.05</v>
      </c>
      <c r="IZ74" s="379">
        <v>11.6</v>
      </c>
      <c r="JA74" s="380">
        <v>5.17</v>
      </c>
      <c r="JB74" s="381">
        <v>4.3500000000000005</v>
      </c>
      <c r="JC74" s="379">
        <v>3.8666666666666667</v>
      </c>
      <c r="JD74" s="379">
        <v>1.7233333333333334</v>
      </c>
      <c r="JE74" s="382">
        <v>44</v>
      </c>
      <c r="JF74" s="383">
        <v>54</v>
      </c>
      <c r="JG74" s="384">
        <v>60</v>
      </c>
      <c r="JH74" s="376" t="s">
        <v>179</v>
      </c>
      <c r="JI74" s="377" t="s">
        <v>179</v>
      </c>
      <c r="JJ74" s="378" t="s">
        <v>179</v>
      </c>
      <c r="JK74" s="379" t="s">
        <v>179</v>
      </c>
      <c r="JL74" s="379" t="s">
        <v>179</v>
      </c>
      <c r="JM74" s="380" t="s">
        <v>179</v>
      </c>
      <c r="JN74" s="381" t="s">
        <v>179</v>
      </c>
      <c r="JO74" s="379" t="s">
        <v>179</v>
      </c>
      <c r="JP74" s="379" t="s">
        <v>179</v>
      </c>
      <c r="JQ74" s="382" t="s">
        <v>179</v>
      </c>
      <c r="JR74" s="383" t="s">
        <v>179</v>
      </c>
      <c r="JS74" s="384" t="s">
        <v>179</v>
      </c>
      <c r="JU74" s="634" t="s">
        <v>1490</v>
      </c>
      <c r="JV74" s="636" t="s">
        <v>1491</v>
      </c>
      <c r="JW74" s="635">
        <v>2019</v>
      </c>
      <c r="JX74" s="635" t="s">
        <v>1018</v>
      </c>
      <c r="JY74" s="386" t="s">
        <v>179</v>
      </c>
      <c r="JZ74" s="387" t="s">
        <v>179</v>
      </c>
      <c r="KA74" s="422" t="s">
        <v>179</v>
      </c>
      <c r="KB74" s="637" t="s">
        <v>179</v>
      </c>
      <c r="KC74" s="638">
        <v>1.1006186683175088</v>
      </c>
      <c r="KD74" s="639" t="s">
        <v>1029</v>
      </c>
      <c r="KE74" s="640">
        <v>1.04</v>
      </c>
      <c r="KF74" s="641">
        <v>13.05</v>
      </c>
      <c r="KG74" s="642">
        <v>9.1266666666666669</v>
      </c>
      <c r="KH74" s="639" t="s">
        <v>1029</v>
      </c>
      <c r="KI74" s="643">
        <v>0.84</v>
      </c>
      <c r="KJ74" s="641">
        <v>3.8666666666666667</v>
      </c>
      <c r="KK74" s="642">
        <v>10.163333333333334</v>
      </c>
      <c r="KL74" s="639" t="s">
        <v>1029</v>
      </c>
      <c r="KM74" s="643">
        <v>2.58</v>
      </c>
      <c r="KN74" s="644">
        <v>5.17</v>
      </c>
      <c r="KO74" s="645" t="s">
        <v>179</v>
      </c>
      <c r="KP74" s="646" t="s">
        <v>179</v>
      </c>
      <c r="KQ74" s="646" t="s">
        <v>179</v>
      </c>
      <c r="KR74" s="646" t="s">
        <v>179</v>
      </c>
      <c r="KS74" s="647" t="s">
        <v>179</v>
      </c>
      <c r="KT74" s="646" t="s">
        <v>179</v>
      </c>
      <c r="KU74" s="646" t="s">
        <v>179</v>
      </c>
      <c r="KV74" s="648" t="s">
        <v>179</v>
      </c>
      <c r="KW74" s="639" t="s">
        <v>179</v>
      </c>
      <c r="KX74" s="643" t="s">
        <v>179</v>
      </c>
      <c r="KY74" s="644" t="s">
        <v>179</v>
      </c>
      <c r="KZ74" s="434" t="s">
        <v>1015</v>
      </c>
      <c r="LA74" s="434" t="s">
        <v>1015</v>
      </c>
      <c r="LB74" s="435" t="s">
        <v>1029</v>
      </c>
      <c r="LC74" s="436">
        <v>26</v>
      </c>
      <c r="LD74" s="437">
        <v>0</v>
      </c>
      <c r="LE74" s="438">
        <v>26</v>
      </c>
      <c r="LF74" s="439" t="s">
        <v>1015</v>
      </c>
      <c r="LG74" s="440">
        <v>23</v>
      </c>
      <c r="LH74" s="437">
        <v>0</v>
      </c>
      <c r="LI74" s="438">
        <v>26</v>
      </c>
      <c r="LJ74" s="649"/>
      <c r="LK74" s="650"/>
    </row>
    <row r="75" spans="2:323" ht="15" customHeight="1" x14ac:dyDescent="0.15">
      <c r="B75" s="1349" t="s">
        <v>1537</v>
      </c>
      <c r="C75" s="1350" t="s">
        <v>1538</v>
      </c>
      <c r="D75" s="1351">
        <v>2022</v>
      </c>
      <c r="E75" s="1352" t="s">
        <v>1058</v>
      </c>
      <c r="F75" s="1353">
        <v>3070085</v>
      </c>
      <c r="G75" s="1354" t="s">
        <v>1538</v>
      </c>
      <c r="H75" s="1355">
        <v>45106</v>
      </c>
      <c r="I75" s="1356" t="s">
        <v>1539</v>
      </c>
      <c r="J75" s="1357" t="s">
        <v>1538</v>
      </c>
      <c r="K75" s="1358" t="s">
        <v>1540</v>
      </c>
      <c r="L75" s="1350" t="s">
        <v>1538</v>
      </c>
      <c r="M75" s="1357" t="s">
        <v>1541</v>
      </c>
      <c r="N75" s="1358" t="s">
        <v>1542</v>
      </c>
      <c r="O75" s="1356" t="s">
        <v>77</v>
      </c>
      <c r="P75" s="1358" t="s">
        <v>80</v>
      </c>
      <c r="Q75" s="1359"/>
      <c r="R75" s="1360"/>
      <c r="S75" s="1360" t="s">
        <v>1058</v>
      </c>
      <c r="T75" s="1361"/>
      <c r="U75" s="1362"/>
      <c r="V75" s="1363"/>
      <c r="W75" s="1364"/>
      <c r="X75" s="1364"/>
      <c r="Y75" s="1365">
        <v>764</v>
      </c>
      <c r="Z75" s="1351">
        <v>2022</v>
      </c>
      <c r="AA75" s="1352">
        <v>2024</v>
      </c>
      <c r="AB75" s="1366">
        <v>2022</v>
      </c>
      <c r="AC75" s="1367" t="s">
        <v>4568</v>
      </c>
      <c r="AD75" s="1358" t="s">
        <v>1543</v>
      </c>
      <c r="AE75" s="1368"/>
      <c r="AF75" s="1357"/>
      <c r="AG75" s="1357"/>
      <c r="AH75" s="1358"/>
      <c r="AI75" s="1368"/>
      <c r="AJ75" s="1358"/>
      <c r="AK75" s="1369"/>
      <c r="AL75" s="1364"/>
      <c r="AM75" s="1364"/>
      <c r="AN75" s="1370"/>
      <c r="AO75" s="1371"/>
      <c r="AP75" s="1372"/>
      <c r="AQ75" s="1365"/>
      <c r="AR75" s="1373"/>
      <c r="AS75" s="1365"/>
      <c r="AT75" s="1373"/>
      <c r="AU75" s="1374"/>
      <c r="AV75" s="1371"/>
      <c r="AW75" s="1375"/>
      <c r="AX75" s="1372"/>
      <c r="AY75" s="1365"/>
      <c r="AZ75" s="1373"/>
      <c r="BA75" s="1365"/>
      <c r="BB75" s="1373"/>
      <c r="BC75" s="1374"/>
      <c r="BD75" s="1371"/>
      <c r="BE75" s="1375"/>
      <c r="BF75" s="1372"/>
      <c r="BG75" s="1365"/>
      <c r="BH75" s="1373"/>
      <c r="BI75" s="1365"/>
      <c r="BJ75" s="1373"/>
      <c r="BK75" s="1374"/>
      <c r="BL75" s="1371"/>
      <c r="BM75" s="1375"/>
      <c r="BN75" s="1372"/>
      <c r="BO75" s="1365"/>
      <c r="BP75" s="1373"/>
      <c r="BQ75" s="1365"/>
      <c r="BR75" s="1373"/>
      <c r="BS75" s="1374"/>
      <c r="BT75" s="1371"/>
      <c r="BU75" s="1375"/>
      <c r="BV75" s="1376"/>
      <c r="BW75" s="1377"/>
      <c r="BX75" s="1378"/>
      <c r="BY75" s="1379"/>
      <c r="BZ75" s="1380">
        <v>2021</v>
      </c>
      <c r="CA75" s="1364">
        <v>2718</v>
      </c>
      <c r="CB75" s="1364">
        <v>2718</v>
      </c>
      <c r="CC75" s="1370">
        <v>2.87</v>
      </c>
      <c r="CD75" s="1371" t="s">
        <v>3262</v>
      </c>
      <c r="CE75" s="1372">
        <v>2024</v>
      </c>
      <c r="CF75" s="1365">
        <v>2691</v>
      </c>
      <c r="CG75" s="1373">
        <v>0.99</v>
      </c>
      <c r="CH75" s="1365">
        <v>2691</v>
      </c>
      <c r="CI75" s="1373">
        <v>0.99</v>
      </c>
      <c r="CJ75" s="1374">
        <v>2.84</v>
      </c>
      <c r="CK75" s="1371" t="s">
        <v>3262</v>
      </c>
      <c r="CL75" s="1375">
        <v>1.04</v>
      </c>
      <c r="CM75" s="1372">
        <v>2022</v>
      </c>
      <c r="CN75" s="1365">
        <v>2683.0071540000004</v>
      </c>
      <c r="CO75" s="1373">
        <v>1.28</v>
      </c>
      <c r="CP75" s="1365">
        <v>2682.0071540000004</v>
      </c>
      <c r="CQ75" s="1373">
        <v>1.32</v>
      </c>
      <c r="CR75" s="1374">
        <v>2.6459636627218939</v>
      </c>
      <c r="CS75" s="1371" t="s">
        <v>3262</v>
      </c>
      <c r="CT75" s="1375">
        <v>7.8</v>
      </c>
      <c r="CU75" s="1372">
        <v>2023</v>
      </c>
      <c r="CV75" s="1365"/>
      <c r="CW75" s="1373"/>
      <c r="CX75" s="1365"/>
      <c r="CY75" s="1373"/>
      <c r="CZ75" s="1374"/>
      <c r="DA75" s="1371"/>
      <c r="DB75" s="1375"/>
      <c r="DC75" s="1372">
        <v>2024</v>
      </c>
      <c r="DD75" s="1365"/>
      <c r="DE75" s="1373"/>
      <c r="DF75" s="1365"/>
      <c r="DG75" s="1373"/>
      <c r="DH75" s="1374"/>
      <c r="DI75" s="1371"/>
      <c r="DJ75" s="1375"/>
      <c r="DK75" s="1376" t="s">
        <v>1023</v>
      </c>
      <c r="DL75" s="1377" t="s">
        <v>1006</v>
      </c>
      <c r="DM75" s="1378" t="s">
        <v>1024</v>
      </c>
      <c r="DN75" s="1379"/>
      <c r="DO75" s="1356"/>
      <c r="DP75" s="1381"/>
      <c r="DQ75" s="1358"/>
      <c r="DR75" s="1356"/>
      <c r="DS75" s="1381"/>
      <c r="DT75" s="1358"/>
      <c r="DU75" s="1356"/>
      <c r="DV75" s="1381"/>
      <c r="DW75" s="1358"/>
      <c r="DX75" s="1356"/>
      <c r="DY75" s="1381"/>
      <c r="DZ75" s="1358"/>
      <c r="EA75" s="1356"/>
      <c r="EB75" s="1381"/>
      <c r="EC75" s="1358"/>
      <c r="ED75" s="1382"/>
      <c r="EE75" s="1383"/>
      <c r="EF75" s="1384"/>
      <c r="EG75" s="1357"/>
      <c r="EH75" s="1364"/>
      <c r="EI75" s="1352"/>
      <c r="EJ75" s="1356"/>
      <c r="EK75" s="1384"/>
      <c r="EL75" s="1357"/>
      <c r="EM75" s="1364"/>
      <c r="EN75" s="1352"/>
      <c r="EO75" s="1356"/>
      <c r="EP75" s="1384"/>
      <c r="EQ75" s="1357"/>
      <c r="ER75" s="1364"/>
      <c r="ES75" s="1352"/>
      <c r="ET75" s="1356"/>
      <c r="EU75" s="1384"/>
      <c r="EV75" s="1357"/>
      <c r="EW75" s="1364"/>
      <c r="EX75" s="1352"/>
      <c r="EY75" s="1356"/>
      <c r="EZ75" s="1384"/>
      <c r="FA75" s="1357"/>
      <c r="FB75" s="1364"/>
      <c r="FC75" s="1352"/>
      <c r="FD75" s="1385">
        <v>3</v>
      </c>
      <c r="FE75" s="1386">
        <v>3</v>
      </c>
      <c r="FF75" s="1387">
        <v>0</v>
      </c>
      <c r="FG75" s="1386">
        <v>0</v>
      </c>
      <c r="FH75" s="1387">
        <v>0</v>
      </c>
      <c r="FI75" s="1386">
        <v>0</v>
      </c>
      <c r="FJ75" s="1387">
        <v>3</v>
      </c>
      <c r="FK75" s="1386">
        <v>3</v>
      </c>
      <c r="FL75" s="1388"/>
      <c r="FM75" s="1389"/>
      <c r="FN75" s="1352"/>
      <c r="FO75" s="1390"/>
      <c r="FP75" s="1391"/>
      <c r="FQ75" s="1352"/>
      <c r="FR75" s="1390"/>
      <c r="FS75" s="1391"/>
      <c r="FT75" s="1352"/>
      <c r="FU75" s="1390"/>
      <c r="FV75" s="1391"/>
      <c r="FW75" s="1352"/>
      <c r="FX75" s="1390"/>
      <c r="FY75" s="1391"/>
      <c r="FZ75" s="1352"/>
      <c r="GA75" s="1390"/>
      <c r="GB75" s="1391"/>
      <c r="GC75" s="1352"/>
      <c r="GD75" s="1390"/>
      <c r="GE75" s="1391"/>
      <c r="GF75" s="1352"/>
      <c r="GG75" s="1390"/>
      <c r="GH75" s="1391"/>
      <c r="GI75" s="1352"/>
      <c r="GJ75" s="1390"/>
      <c r="GK75" s="1391"/>
      <c r="GL75" s="1352"/>
      <c r="GM75" s="1390"/>
      <c r="GN75" s="1391"/>
      <c r="GO75" s="1352"/>
      <c r="GP75" s="1390"/>
      <c r="GQ75" s="1391"/>
      <c r="GR75" s="1352"/>
      <c r="GS75" s="1390"/>
      <c r="GT75" s="1391"/>
      <c r="GU75" s="1352"/>
      <c r="GV75" s="1390"/>
      <c r="GW75" s="1391"/>
      <c r="GX75" s="1352"/>
      <c r="GY75" s="1388" t="s">
        <v>1008</v>
      </c>
      <c r="GZ75" s="1389" t="s">
        <v>1011</v>
      </c>
      <c r="HA75" s="1352"/>
      <c r="HB75" s="1390" t="s">
        <v>1100</v>
      </c>
      <c r="HC75" s="1391" t="s">
        <v>1009</v>
      </c>
      <c r="HD75" s="1352"/>
      <c r="HE75" s="1390" t="s">
        <v>1010</v>
      </c>
      <c r="HF75" s="1391" t="s">
        <v>1012</v>
      </c>
      <c r="HG75" s="1352"/>
      <c r="HH75" s="1390" t="s">
        <v>1010</v>
      </c>
      <c r="HI75" s="1391" t="s">
        <v>1012</v>
      </c>
      <c r="HJ75" s="1352"/>
      <c r="HK75" s="1390" t="s">
        <v>1010</v>
      </c>
      <c r="HL75" s="1391" t="s">
        <v>1012</v>
      </c>
      <c r="HM75" s="1352"/>
      <c r="HN75" s="1392"/>
      <c r="HO75" s="1393"/>
      <c r="HP75" s="1394"/>
      <c r="HQ75" s="1395"/>
      <c r="HR75" s="1357"/>
      <c r="HS75" s="1357"/>
      <c r="HT75" s="1357"/>
      <c r="HU75" s="1396"/>
      <c r="HV75" s="1397"/>
      <c r="HW75" s="1398"/>
      <c r="HX75" s="1398"/>
      <c r="HY75" s="1398"/>
      <c r="HZ75" s="1398"/>
      <c r="IA75" s="1398"/>
      <c r="IB75" s="1398"/>
      <c r="IC75" s="1398"/>
      <c r="ID75" s="1399"/>
      <c r="IE75" s="1400"/>
      <c r="IF75" s="227" t="str">
        <f>_xlfn.IFNA(VLOOKUP(報告書!$B75&amp;"-"&amp;報告書!IF$12,自主項目!$G$13:$G$500,1,FALSE),"")</f>
        <v/>
      </c>
      <c r="IG75" s="227" t="str">
        <f>_xlfn.IFNA(VLOOKUP(報告書!$B75&amp;"-"&amp;報告書!IG$12,自主項目!$G$13:$G$500,1,FALSE),"")</f>
        <v/>
      </c>
      <c r="IH75" s="227" t="str">
        <f>_xlfn.IFNA(VLOOKUP(報告書!$B75&amp;"-"&amp;報告書!IH$12,自主項目!$G$13:$G$500,1,FALSE),"")</f>
        <v/>
      </c>
      <c r="II75" s="227" t="str">
        <f>_xlfn.IFNA(VLOOKUP(報告書!$B75&amp;"-"&amp;報告書!II$12,自主項目!$G$13:$G$500,1,FALSE),"")</f>
        <v/>
      </c>
      <c r="IJ75" s="227" t="str">
        <f>_xlfn.IFNA(VLOOKUP(報告書!$B75&amp;"-"&amp;報告書!IJ$12,自主項目!$G$13:$G$500,1,FALSE),"")</f>
        <v/>
      </c>
      <c r="IK75" s="227" t="str">
        <f>_xlfn.IFNA(VLOOKUP(報告書!$B75&amp;"-"&amp;報告書!IK$12,自主項目!$G$13:$G$500,1,FALSE),"")</f>
        <v/>
      </c>
      <c r="IL75" s="227" t="str">
        <f>_xlfn.IFNA(VLOOKUP(報告書!$B75&amp;"-"&amp;報告書!IL$12,自主項目!$G$13:$G$500,1,FALSE),"")</f>
        <v/>
      </c>
      <c r="IM75" s="227" t="str">
        <f>_xlfn.IFNA(VLOOKUP(報告書!$B75&amp;"-"&amp;報告書!IM$12,自主項目!$G$13:$G$500,1,FALSE),"")</f>
        <v/>
      </c>
      <c r="IN75" s="227" t="str">
        <f>_xlfn.IFNA(VLOOKUP(報告書!$B75&amp;"-"&amp;報告書!IN$12,自主項目!$G$13:$G$500,1,FALSE),"")</f>
        <v/>
      </c>
      <c r="IO75" s="227" t="str">
        <f>_xlfn.IFNA(VLOOKUP(報告書!$B75&amp;"-"&amp;報告書!IO$12,自主項目!$G$13:$G$500,1,FALSE),"")</f>
        <v/>
      </c>
      <c r="IP75" s="227" t="str">
        <f>_xlfn.IFNA(VLOOKUP(報告書!$B75&amp;"-"&amp;報告書!IP$12,自主項目!$G$13:$G$500,1,FALSE),"")</f>
        <v/>
      </c>
      <c r="IQ75" s="227" t="str">
        <f>_xlfn.IFNA(VLOOKUP(報告書!$B75&amp;"-"&amp;報告書!IQ$12,自主項目!$G$13:$G$500,1,FALSE),"")</f>
        <v/>
      </c>
      <c r="IR75" s="227" t="str">
        <f>_xlfn.IFNA(VLOOKUP(報告書!$B75&amp;"-"&amp;報告書!IR$12,自主項目!$G$13:$G$500,1,FALSE),"")</f>
        <v/>
      </c>
      <c r="IS75" s="227" t="str">
        <f>_xlfn.IFNA(VLOOKUP(報告書!$B75&amp;"-"&amp;報告書!IS$12,自主項目!$G$13:$G$500,1,FALSE),"")</f>
        <v/>
      </c>
      <c r="IT75" s="755"/>
      <c r="IU75" s="755"/>
      <c r="IV75" s="376">
        <v>6411</v>
      </c>
      <c r="IW75" s="377">
        <v>7326.9</v>
      </c>
      <c r="IX75" s="378">
        <v>56.38</v>
      </c>
      <c r="IY75" s="379">
        <v>31.74</v>
      </c>
      <c r="IZ75" s="379">
        <v>19.899999999999999</v>
      </c>
      <c r="JA75" s="380">
        <v>29.56</v>
      </c>
      <c r="JB75" s="381">
        <v>10.58</v>
      </c>
      <c r="JC75" s="379">
        <v>6.6333333333333329</v>
      </c>
      <c r="JD75" s="379">
        <v>9.8533333333333335</v>
      </c>
      <c r="JE75" s="382">
        <v>8</v>
      </c>
      <c r="JF75" s="383">
        <v>31</v>
      </c>
      <c r="JG75" s="384">
        <v>12</v>
      </c>
      <c r="JH75" s="376" t="s">
        <v>179</v>
      </c>
      <c r="JI75" s="377" t="s">
        <v>179</v>
      </c>
      <c r="JJ75" s="378" t="s">
        <v>179</v>
      </c>
      <c r="JK75" s="379" t="s">
        <v>179</v>
      </c>
      <c r="JL75" s="379" t="s">
        <v>179</v>
      </c>
      <c r="JM75" s="380" t="s">
        <v>179</v>
      </c>
      <c r="JN75" s="381" t="s">
        <v>179</v>
      </c>
      <c r="JO75" s="379" t="s">
        <v>179</v>
      </c>
      <c r="JP75" s="379" t="s">
        <v>179</v>
      </c>
      <c r="JQ75" s="382" t="s">
        <v>179</v>
      </c>
      <c r="JR75" s="383" t="s">
        <v>179</v>
      </c>
      <c r="JS75" s="384" t="s">
        <v>179</v>
      </c>
      <c r="JU75" s="634" t="s">
        <v>1500</v>
      </c>
      <c r="JV75" s="636" t="s">
        <v>1501</v>
      </c>
      <c r="JW75" s="635">
        <v>2019</v>
      </c>
      <c r="JX75" s="635" t="s">
        <v>1018</v>
      </c>
      <c r="JY75" s="386" t="s">
        <v>179</v>
      </c>
      <c r="JZ75" s="387" t="s">
        <v>179</v>
      </c>
      <c r="KA75" s="422" t="s">
        <v>179</v>
      </c>
      <c r="KB75" s="637" t="s">
        <v>179</v>
      </c>
      <c r="KC75" s="638">
        <v>0.53931448291998141</v>
      </c>
      <c r="KD75" s="639" t="s">
        <v>1029</v>
      </c>
      <c r="KE75" s="640">
        <v>1.24</v>
      </c>
      <c r="KF75" s="641">
        <v>31.74</v>
      </c>
      <c r="KG75" s="642">
        <v>16.546666666666667</v>
      </c>
      <c r="KH75" s="639" t="s">
        <v>1028</v>
      </c>
      <c r="KI75" s="643">
        <v>-1.4</v>
      </c>
      <c r="KJ75" s="641">
        <v>6.6333333333333329</v>
      </c>
      <c r="KK75" s="642">
        <v>8.4566666666666652</v>
      </c>
      <c r="KL75" s="639" t="s">
        <v>1029</v>
      </c>
      <c r="KM75" s="643">
        <v>1.24</v>
      </c>
      <c r="KN75" s="644">
        <v>29.56</v>
      </c>
      <c r="KO75" s="645" t="s">
        <v>179</v>
      </c>
      <c r="KP75" s="646" t="s">
        <v>179</v>
      </c>
      <c r="KQ75" s="646" t="s">
        <v>179</v>
      </c>
      <c r="KR75" s="646" t="s">
        <v>179</v>
      </c>
      <c r="KS75" s="647" t="s">
        <v>179</v>
      </c>
      <c r="KT75" s="646" t="s">
        <v>179</v>
      </c>
      <c r="KU75" s="646" t="s">
        <v>179</v>
      </c>
      <c r="KV75" s="648" t="s">
        <v>179</v>
      </c>
      <c r="KW75" s="639" t="s">
        <v>179</v>
      </c>
      <c r="KX75" s="643" t="s">
        <v>179</v>
      </c>
      <c r="KY75" s="644" t="s">
        <v>179</v>
      </c>
      <c r="KZ75" s="434" t="s">
        <v>1151</v>
      </c>
      <c r="LA75" s="434" t="s">
        <v>1015</v>
      </c>
      <c r="LB75" s="435" t="s">
        <v>1029</v>
      </c>
      <c r="LC75" s="436">
        <v>20</v>
      </c>
      <c r="LD75" s="437">
        <v>0</v>
      </c>
      <c r="LE75" s="438">
        <v>20</v>
      </c>
      <c r="LF75" s="439" t="s">
        <v>1015</v>
      </c>
      <c r="LG75" s="440">
        <v>17</v>
      </c>
      <c r="LH75" s="437">
        <v>0</v>
      </c>
      <c r="LI75" s="438">
        <v>20</v>
      </c>
      <c r="LJ75" s="649"/>
      <c r="LK75" s="650"/>
    </row>
    <row r="76" spans="2:323" ht="15" customHeight="1" x14ac:dyDescent="0.15">
      <c r="B76" s="1349" t="s">
        <v>1547</v>
      </c>
      <c r="C76" s="1350" t="s">
        <v>1550</v>
      </c>
      <c r="D76" s="1351">
        <v>2022</v>
      </c>
      <c r="E76" s="1352" t="s">
        <v>1018</v>
      </c>
      <c r="F76" s="1353">
        <v>1009088</v>
      </c>
      <c r="G76" s="1354" t="s">
        <v>1550</v>
      </c>
      <c r="H76" s="1355">
        <v>45133</v>
      </c>
      <c r="I76" s="1356" t="s">
        <v>1549</v>
      </c>
      <c r="J76" s="1357" t="s">
        <v>1550</v>
      </c>
      <c r="K76" s="1358" t="s">
        <v>4519</v>
      </c>
      <c r="L76" s="1350" t="s">
        <v>1550</v>
      </c>
      <c r="M76" s="1357" t="s">
        <v>4519</v>
      </c>
      <c r="N76" s="1358" t="s">
        <v>1551</v>
      </c>
      <c r="O76" s="1356" t="s">
        <v>12</v>
      </c>
      <c r="P76" s="1358" t="s">
        <v>13</v>
      </c>
      <c r="Q76" s="1359" t="s">
        <v>1018</v>
      </c>
      <c r="R76" s="1360"/>
      <c r="S76" s="1360"/>
      <c r="T76" s="1361"/>
      <c r="U76" s="1362"/>
      <c r="V76" s="1363">
        <v>2348.3933999999999</v>
      </c>
      <c r="W76" s="1364">
        <v>1</v>
      </c>
      <c r="X76" s="1364">
        <v>1</v>
      </c>
      <c r="Y76" s="1365"/>
      <c r="Z76" s="1351">
        <v>2022</v>
      </c>
      <c r="AA76" s="1352">
        <v>2024</v>
      </c>
      <c r="AB76" s="1366">
        <v>2022</v>
      </c>
      <c r="AC76" s="1367"/>
      <c r="AD76" s="1358"/>
      <c r="AE76" s="1368" t="s">
        <v>4568</v>
      </c>
      <c r="AF76" s="1357" t="s">
        <v>1552</v>
      </c>
      <c r="AG76" s="1357" t="s">
        <v>1553</v>
      </c>
      <c r="AH76" s="1358" t="s">
        <v>1554</v>
      </c>
      <c r="AI76" s="1368"/>
      <c r="AJ76" s="1358"/>
      <c r="AK76" s="1369">
        <v>2021</v>
      </c>
      <c r="AL76" s="1364">
        <v>4240</v>
      </c>
      <c r="AM76" s="1364">
        <v>4220</v>
      </c>
      <c r="AN76" s="1370"/>
      <c r="AO76" s="1371"/>
      <c r="AP76" s="1372">
        <v>2024</v>
      </c>
      <c r="AQ76" s="1365">
        <v>4112</v>
      </c>
      <c r="AR76" s="1373">
        <v>3.01</v>
      </c>
      <c r="AS76" s="1365">
        <v>4093</v>
      </c>
      <c r="AT76" s="1373">
        <v>3</v>
      </c>
      <c r="AU76" s="1374"/>
      <c r="AV76" s="1371"/>
      <c r="AW76" s="1375"/>
      <c r="AX76" s="1372">
        <v>2022</v>
      </c>
      <c r="AY76" s="1365">
        <v>4305</v>
      </c>
      <c r="AZ76" s="1373">
        <v>-1.54</v>
      </c>
      <c r="BA76" s="1365">
        <v>4305</v>
      </c>
      <c r="BB76" s="1373">
        <v>-2.02</v>
      </c>
      <c r="BC76" s="1374"/>
      <c r="BD76" s="1371"/>
      <c r="BE76" s="1375"/>
      <c r="BF76" s="1372">
        <v>2023</v>
      </c>
      <c r="BG76" s="1365"/>
      <c r="BH76" s="1373"/>
      <c r="BI76" s="1365"/>
      <c r="BJ76" s="1373"/>
      <c r="BK76" s="1374"/>
      <c r="BL76" s="1371"/>
      <c r="BM76" s="1375"/>
      <c r="BN76" s="1372">
        <v>2024</v>
      </c>
      <c r="BO76" s="1365"/>
      <c r="BP76" s="1373"/>
      <c r="BQ76" s="1365"/>
      <c r="BR76" s="1373"/>
      <c r="BS76" s="1374"/>
      <c r="BT76" s="1371"/>
      <c r="BU76" s="1375"/>
      <c r="BV76" s="1376" t="s">
        <v>1005</v>
      </c>
      <c r="BW76" s="1377" t="s">
        <v>1072</v>
      </c>
      <c r="BX76" s="1378" t="s">
        <v>1024</v>
      </c>
      <c r="BY76" s="1379"/>
      <c r="BZ76" s="1380"/>
      <c r="CA76" s="1364"/>
      <c r="CB76" s="1364"/>
      <c r="CC76" s="1370"/>
      <c r="CD76" s="1371"/>
      <c r="CE76" s="1372"/>
      <c r="CF76" s="1365"/>
      <c r="CG76" s="1373"/>
      <c r="CH76" s="1365"/>
      <c r="CI76" s="1373"/>
      <c r="CJ76" s="1374"/>
      <c r="CK76" s="1371"/>
      <c r="CL76" s="1375"/>
      <c r="CM76" s="1372"/>
      <c r="CN76" s="1365"/>
      <c r="CO76" s="1373"/>
      <c r="CP76" s="1365"/>
      <c r="CQ76" s="1373"/>
      <c r="CR76" s="1374"/>
      <c r="CS76" s="1371"/>
      <c r="CT76" s="1375"/>
      <c r="CU76" s="1372"/>
      <c r="CV76" s="1365"/>
      <c r="CW76" s="1373"/>
      <c r="CX76" s="1365"/>
      <c r="CY76" s="1373"/>
      <c r="CZ76" s="1374"/>
      <c r="DA76" s="1371"/>
      <c r="DB76" s="1375"/>
      <c r="DC76" s="1372"/>
      <c r="DD76" s="1365"/>
      <c r="DE76" s="1373"/>
      <c r="DF76" s="1365"/>
      <c r="DG76" s="1373"/>
      <c r="DH76" s="1374"/>
      <c r="DI76" s="1371"/>
      <c r="DJ76" s="1375"/>
      <c r="DK76" s="1376"/>
      <c r="DL76" s="1377"/>
      <c r="DM76" s="1378"/>
      <c r="DN76" s="1379"/>
      <c r="DO76" s="1356"/>
      <c r="DP76" s="1381"/>
      <c r="DQ76" s="1358"/>
      <c r="DR76" s="1356"/>
      <c r="DS76" s="1381"/>
      <c r="DT76" s="1358"/>
      <c r="DU76" s="1356"/>
      <c r="DV76" s="1381"/>
      <c r="DW76" s="1358"/>
      <c r="DX76" s="1356"/>
      <c r="DY76" s="1381"/>
      <c r="DZ76" s="1358"/>
      <c r="EA76" s="1356"/>
      <c r="EB76" s="1381"/>
      <c r="EC76" s="1358"/>
      <c r="ED76" s="1382"/>
      <c r="EE76" s="1383"/>
      <c r="EF76" s="1384"/>
      <c r="EG76" s="1357"/>
      <c r="EH76" s="1364"/>
      <c r="EI76" s="1352"/>
      <c r="EJ76" s="1356"/>
      <c r="EK76" s="1384"/>
      <c r="EL76" s="1357"/>
      <c r="EM76" s="1364"/>
      <c r="EN76" s="1352"/>
      <c r="EO76" s="1356"/>
      <c r="EP76" s="1384"/>
      <c r="EQ76" s="1357"/>
      <c r="ER76" s="1364"/>
      <c r="ES76" s="1352"/>
      <c r="ET76" s="1356"/>
      <c r="EU76" s="1384"/>
      <c r="EV76" s="1357"/>
      <c r="EW76" s="1364"/>
      <c r="EX76" s="1352"/>
      <c r="EY76" s="1356"/>
      <c r="EZ76" s="1384"/>
      <c r="FA76" s="1357"/>
      <c r="FB76" s="1364"/>
      <c r="FC76" s="1352"/>
      <c r="FD76" s="1385">
        <v>0</v>
      </c>
      <c r="FE76" s="1386">
        <v>0</v>
      </c>
      <c r="FF76" s="1387">
        <v>0</v>
      </c>
      <c r="FG76" s="1386">
        <v>0</v>
      </c>
      <c r="FH76" s="1387">
        <v>0</v>
      </c>
      <c r="FI76" s="1386">
        <v>0</v>
      </c>
      <c r="FJ76" s="1387">
        <v>0</v>
      </c>
      <c r="FK76" s="1386">
        <v>0</v>
      </c>
      <c r="FL76" s="1388" t="s">
        <v>1008</v>
      </c>
      <c r="FM76" s="1389" t="s">
        <v>1012</v>
      </c>
      <c r="FN76" s="1352"/>
      <c r="FO76" s="1390" t="s">
        <v>1010</v>
      </c>
      <c r="FP76" s="1391" t="s">
        <v>1012</v>
      </c>
      <c r="FQ76" s="1352"/>
      <c r="FR76" s="1390" t="s">
        <v>1010</v>
      </c>
      <c r="FS76" s="1391" t="s">
        <v>1012</v>
      </c>
      <c r="FT76" s="1352"/>
      <c r="FU76" s="1390" t="s">
        <v>1025</v>
      </c>
      <c r="FV76" s="1391" t="s">
        <v>1011</v>
      </c>
      <c r="FW76" s="1352"/>
      <c r="FX76" s="1390" t="s">
        <v>1010</v>
      </c>
      <c r="FY76" s="1391" t="s">
        <v>1012</v>
      </c>
      <c r="FZ76" s="1352"/>
      <c r="GA76" s="1390" t="s">
        <v>1010</v>
      </c>
      <c r="GB76" s="1391" t="s">
        <v>1012</v>
      </c>
      <c r="GC76" s="1352"/>
      <c r="GD76" s="1390" t="s">
        <v>1010</v>
      </c>
      <c r="GE76" s="1391" t="s">
        <v>1012</v>
      </c>
      <c r="GF76" s="1352"/>
      <c r="GG76" s="1390" t="s">
        <v>1010</v>
      </c>
      <c r="GH76" s="1391" t="s">
        <v>1012</v>
      </c>
      <c r="GI76" s="1352"/>
      <c r="GJ76" s="1390" t="s">
        <v>1010</v>
      </c>
      <c r="GK76" s="1391" t="s">
        <v>1012</v>
      </c>
      <c r="GL76" s="1352"/>
      <c r="GM76" s="1390" t="s">
        <v>1010</v>
      </c>
      <c r="GN76" s="1391" t="s">
        <v>1012</v>
      </c>
      <c r="GO76" s="1352"/>
      <c r="GP76" s="1390" t="s">
        <v>1010</v>
      </c>
      <c r="GQ76" s="1391" t="s">
        <v>1012</v>
      </c>
      <c r="GR76" s="1352"/>
      <c r="GS76" s="1390" t="s">
        <v>1025</v>
      </c>
      <c r="GT76" s="1391" t="s">
        <v>1011</v>
      </c>
      <c r="GU76" s="1352"/>
      <c r="GV76" s="1390" t="s">
        <v>1010</v>
      </c>
      <c r="GW76" s="1391" t="s">
        <v>1012</v>
      </c>
      <c r="GX76" s="1352"/>
      <c r="GY76" s="1388"/>
      <c r="GZ76" s="1389"/>
      <c r="HA76" s="1352"/>
      <c r="HB76" s="1390"/>
      <c r="HC76" s="1391"/>
      <c r="HD76" s="1352"/>
      <c r="HE76" s="1390"/>
      <c r="HF76" s="1391"/>
      <c r="HG76" s="1352"/>
      <c r="HH76" s="1390"/>
      <c r="HI76" s="1391"/>
      <c r="HJ76" s="1352"/>
      <c r="HK76" s="1390"/>
      <c r="HL76" s="1391"/>
      <c r="HM76" s="1352"/>
      <c r="HN76" s="1392"/>
      <c r="HO76" s="1393"/>
      <c r="HP76" s="1394"/>
      <c r="HQ76" s="1395"/>
      <c r="HR76" s="1357"/>
      <c r="HS76" s="1357"/>
      <c r="HT76" s="1357"/>
      <c r="HU76" s="1396"/>
      <c r="HV76" s="1397" t="s">
        <v>4568</v>
      </c>
      <c r="HW76" s="1398" t="s">
        <v>4568</v>
      </c>
      <c r="HX76" s="1398"/>
      <c r="HY76" s="1398"/>
      <c r="HZ76" s="1398"/>
      <c r="IA76" s="1398"/>
      <c r="IB76" s="1398"/>
      <c r="IC76" s="1398"/>
      <c r="ID76" s="1399" t="s">
        <v>4520</v>
      </c>
      <c r="IE76" s="1400"/>
      <c r="IF76" s="227" t="str">
        <f>_xlfn.IFNA(VLOOKUP(報告書!$B76&amp;"-"&amp;報告書!IF$12,自主項目!$G$13:$G$500,1,FALSE),"")</f>
        <v/>
      </c>
      <c r="IG76" s="227" t="str">
        <f>_xlfn.IFNA(VLOOKUP(報告書!$B76&amp;"-"&amp;報告書!IG$12,自主項目!$G$13:$G$500,1,FALSE),"")</f>
        <v/>
      </c>
      <c r="IH76" s="227" t="str">
        <f>_xlfn.IFNA(VLOOKUP(報告書!$B76&amp;"-"&amp;報告書!IH$12,自主項目!$G$13:$G$500,1,FALSE),"")</f>
        <v/>
      </c>
      <c r="II76" s="227" t="str">
        <f>_xlfn.IFNA(VLOOKUP(報告書!$B76&amp;"-"&amp;報告書!II$12,自主項目!$G$13:$G$500,1,FALSE),"")</f>
        <v/>
      </c>
      <c r="IJ76" s="227" t="str">
        <f>_xlfn.IFNA(VLOOKUP(報告書!$B76&amp;"-"&amp;報告書!IJ$12,自主項目!$G$13:$G$500,1,FALSE),"")</f>
        <v/>
      </c>
      <c r="IK76" s="227" t="str">
        <f>_xlfn.IFNA(VLOOKUP(報告書!$B76&amp;"-"&amp;報告書!IK$12,自主項目!$G$13:$G$500,1,FALSE),"")</f>
        <v/>
      </c>
      <c r="IL76" s="227" t="str">
        <f>_xlfn.IFNA(VLOOKUP(報告書!$B76&amp;"-"&amp;報告書!IL$12,自主項目!$G$13:$G$500,1,FALSE),"")</f>
        <v/>
      </c>
      <c r="IM76" s="227" t="str">
        <f>_xlfn.IFNA(VLOOKUP(報告書!$B76&amp;"-"&amp;報告書!IM$12,自主項目!$G$13:$G$500,1,FALSE),"")</f>
        <v/>
      </c>
      <c r="IN76" s="227" t="str">
        <f>_xlfn.IFNA(VLOOKUP(報告書!$B76&amp;"-"&amp;報告書!IN$12,自主項目!$G$13:$G$500,1,FALSE),"")</f>
        <v/>
      </c>
      <c r="IO76" s="227" t="str">
        <f>_xlfn.IFNA(VLOOKUP(報告書!$B76&amp;"-"&amp;報告書!IO$12,自主項目!$G$13:$G$500,1,FALSE),"")</f>
        <v/>
      </c>
      <c r="IP76" s="227" t="str">
        <f>_xlfn.IFNA(VLOOKUP(報告書!$B76&amp;"-"&amp;報告書!IP$12,自主項目!$G$13:$G$500,1,FALSE),"")</f>
        <v/>
      </c>
      <c r="IQ76" s="227" t="str">
        <f>_xlfn.IFNA(VLOOKUP(報告書!$B76&amp;"-"&amp;報告書!IQ$12,自主項目!$G$13:$G$500,1,FALSE),"")</f>
        <v/>
      </c>
      <c r="IR76" s="227" t="str">
        <f>_xlfn.IFNA(VLOOKUP(報告書!$B76&amp;"-"&amp;報告書!IR$12,自主項目!$G$13:$G$500,1,FALSE),"")</f>
        <v/>
      </c>
      <c r="IS76" s="227" t="str">
        <f>_xlfn.IFNA(VLOOKUP(報告書!$B76&amp;"-"&amp;報告書!IS$12,自主項目!$G$13:$G$500,1,FALSE),"")</f>
        <v/>
      </c>
      <c r="IT76" s="755"/>
      <c r="IU76" s="755"/>
      <c r="IV76" s="376">
        <v>9646</v>
      </c>
      <c r="IW76" s="377">
        <v>11272</v>
      </c>
      <c r="IX76" s="378">
        <v>2.48</v>
      </c>
      <c r="IY76" s="379">
        <v>24.71</v>
      </c>
      <c r="IZ76" s="379">
        <v>18.690000000000001</v>
      </c>
      <c r="JA76" s="380">
        <v>-9.26</v>
      </c>
      <c r="JB76" s="381">
        <v>8.2366666666666664</v>
      </c>
      <c r="JC76" s="379">
        <v>6.23</v>
      </c>
      <c r="JD76" s="379">
        <v>-3.0866666666666664</v>
      </c>
      <c r="JE76" s="382">
        <v>12</v>
      </c>
      <c r="JF76" s="383">
        <v>34</v>
      </c>
      <c r="JG76" s="384">
        <v>88</v>
      </c>
      <c r="JH76" s="376" t="s">
        <v>179</v>
      </c>
      <c r="JI76" s="377" t="s">
        <v>179</v>
      </c>
      <c r="JJ76" s="378" t="s">
        <v>179</v>
      </c>
      <c r="JK76" s="379" t="s">
        <v>179</v>
      </c>
      <c r="JL76" s="379" t="s">
        <v>179</v>
      </c>
      <c r="JM76" s="380" t="s">
        <v>179</v>
      </c>
      <c r="JN76" s="381" t="s">
        <v>179</v>
      </c>
      <c r="JO76" s="379" t="s">
        <v>179</v>
      </c>
      <c r="JP76" s="379" t="s">
        <v>179</v>
      </c>
      <c r="JQ76" s="382" t="s">
        <v>179</v>
      </c>
      <c r="JR76" s="383" t="s">
        <v>179</v>
      </c>
      <c r="JS76" s="384" t="s">
        <v>179</v>
      </c>
      <c r="JU76" s="634" t="s">
        <v>1507</v>
      </c>
      <c r="JV76" s="636" t="s">
        <v>1508</v>
      </c>
      <c r="JW76" s="635">
        <v>2019</v>
      </c>
      <c r="JX76" s="635" t="s">
        <v>1018</v>
      </c>
      <c r="JY76" s="386" t="s">
        <v>179</v>
      </c>
      <c r="JZ76" s="387" t="s">
        <v>179</v>
      </c>
      <c r="KA76" s="422" t="s">
        <v>179</v>
      </c>
      <c r="KB76" s="637" t="s">
        <v>179</v>
      </c>
      <c r="KC76" s="638">
        <v>3.6301990462367817</v>
      </c>
      <c r="KD76" s="639" t="s">
        <v>1055</v>
      </c>
      <c r="KE76" s="640">
        <v>3</v>
      </c>
      <c r="KF76" s="641">
        <v>24.71</v>
      </c>
      <c r="KG76" s="642">
        <v>4.3333333333334188E-2</v>
      </c>
      <c r="KH76" s="639" t="s">
        <v>1055</v>
      </c>
      <c r="KI76" s="643">
        <v>3</v>
      </c>
      <c r="KJ76" s="641">
        <v>6.23</v>
      </c>
      <c r="KK76" s="642">
        <v>2.0366666666666666</v>
      </c>
      <c r="KL76" s="639" t="s">
        <v>1015</v>
      </c>
      <c r="KM76" s="643">
        <v>3.08</v>
      </c>
      <c r="KN76" s="644">
        <v>-9.26</v>
      </c>
      <c r="KO76" s="645" t="s">
        <v>179</v>
      </c>
      <c r="KP76" s="646" t="s">
        <v>179</v>
      </c>
      <c r="KQ76" s="646" t="s">
        <v>179</v>
      </c>
      <c r="KR76" s="646" t="s">
        <v>179</v>
      </c>
      <c r="KS76" s="647" t="s">
        <v>179</v>
      </c>
      <c r="KT76" s="646" t="s">
        <v>179</v>
      </c>
      <c r="KU76" s="646" t="s">
        <v>179</v>
      </c>
      <c r="KV76" s="648" t="s">
        <v>179</v>
      </c>
      <c r="KW76" s="639" t="s">
        <v>179</v>
      </c>
      <c r="KX76" s="643" t="s">
        <v>179</v>
      </c>
      <c r="KY76" s="644" t="s">
        <v>179</v>
      </c>
      <c r="KZ76" s="434" t="s">
        <v>1015</v>
      </c>
      <c r="LA76" s="434" t="s">
        <v>1015</v>
      </c>
      <c r="LB76" s="435" t="s">
        <v>1029</v>
      </c>
      <c r="LC76" s="436">
        <v>24</v>
      </c>
      <c r="LD76" s="437">
        <v>0</v>
      </c>
      <c r="LE76" s="438">
        <v>24</v>
      </c>
      <c r="LF76" s="439" t="s">
        <v>1015</v>
      </c>
      <c r="LG76" s="440">
        <v>21</v>
      </c>
      <c r="LH76" s="437">
        <v>0</v>
      </c>
      <c r="LI76" s="438">
        <v>24</v>
      </c>
      <c r="LJ76" s="649"/>
      <c r="LK76" s="650"/>
    </row>
    <row r="77" spans="2:323" ht="15" customHeight="1" x14ac:dyDescent="0.15">
      <c r="B77" s="1349" t="s">
        <v>1559</v>
      </c>
      <c r="C77" s="1350" t="s">
        <v>1560</v>
      </c>
      <c r="D77" s="1351">
        <v>2022</v>
      </c>
      <c r="E77" s="1352" t="s">
        <v>1018</v>
      </c>
      <c r="F77" s="1353">
        <v>1069090</v>
      </c>
      <c r="G77" s="1354" t="s">
        <v>1560</v>
      </c>
      <c r="H77" s="1355">
        <v>45131</v>
      </c>
      <c r="I77" s="1356" t="s">
        <v>1561</v>
      </c>
      <c r="J77" s="1357" t="s">
        <v>1560</v>
      </c>
      <c r="K77" s="1358" t="s">
        <v>4521</v>
      </c>
      <c r="L77" s="1350" t="s">
        <v>1560</v>
      </c>
      <c r="M77" s="1357" t="s">
        <v>4522</v>
      </c>
      <c r="N77" s="1358" t="s">
        <v>1561</v>
      </c>
      <c r="O77" s="1356" t="s">
        <v>77</v>
      </c>
      <c r="P77" s="1358" t="s">
        <v>79</v>
      </c>
      <c r="Q77" s="1359" t="s">
        <v>1018</v>
      </c>
      <c r="R77" s="1360"/>
      <c r="S77" s="1360"/>
      <c r="T77" s="1361"/>
      <c r="U77" s="1362"/>
      <c r="V77" s="1363">
        <v>16932.2562</v>
      </c>
      <c r="W77" s="1364">
        <v>43</v>
      </c>
      <c r="X77" s="1364">
        <v>6</v>
      </c>
      <c r="Y77" s="1365"/>
      <c r="Z77" s="1351">
        <v>2022</v>
      </c>
      <c r="AA77" s="1352">
        <v>2024</v>
      </c>
      <c r="AB77" s="1366">
        <v>2022</v>
      </c>
      <c r="AC77" s="1367"/>
      <c r="AD77" s="1358"/>
      <c r="AE77" s="1368" t="s">
        <v>4568</v>
      </c>
      <c r="AF77" s="1357" t="s">
        <v>1562</v>
      </c>
      <c r="AG77" s="1357" t="s">
        <v>1563</v>
      </c>
      <c r="AH77" s="1358" t="s">
        <v>1564</v>
      </c>
      <c r="AI77" s="1368"/>
      <c r="AJ77" s="1358"/>
      <c r="AK77" s="1369">
        <v>2021</v>
      </c>
      <c r="AL77" s="1364">
        <v>28737</v>
      </c>
      <c r="AM77" s="1364">
        <v>27719</v>
      </c>
      <c r="AN77" s="1370">
        <v>54.65</v>
      </c>
      <c r="AO77" s="1371" t="s">
        <v>1071</v>
      </c>
      <c r="AP77" s="1372">
        <v>2024</v>
      </c>
      <c r="AQ77" s="1365">
        <v>27875</v>
      </c>
      <c r="AR77" s="1373">
        <v>2.99</v>
      </c>
      <c r="AS77" s="1365">
        <v>26887</v>
      </c>
      <c r="AT77" s="1373">
        <v>3</v>
      </c>
      <c r="AU77" s="1374">
        <v>53.01</v>
      </c>
      <c r="AV77" s="1371" t="s">
        <v>1071</v>
      </c>
      <c r="AW77" s="1375">
        <v>3.01</v>
      </c>
      <c r="AX77" s="1372">
        <v>2022</v>
      </c>
      <c r="AY77" s="1365">
        <v>29931</v>
      </c>
      <c r="AZ77" s="1373">
        <v>-4.16</v>
      </c>
      <c r="BA77" s="1365">
        <v>28797</v>
      </c>
      <c r="BB77" s="1373">
        <v>-3.89</v>
      </c>
      <c r="BC77" s="1374">
        <v>56.921217007759168</v>
      </c>
      <c r="BD77" s="1371" t="s">
        <v>1071</v>
      </c>
      <c r="BE77" s="1375">
        <v>-4.16</v>
      </c>
      <c r="BF77" s="1372">
        <v>2023</v>
      </c>
      <c r="BG77" s="1365"/>
      <c r="BH77" s="1373"/>
      <c r="BI77" s="1365"/>
      <c r="BJ77" s="1373"/>
      <c r="BK77" s="1374"/>
      <c r="BL77" s="1371"/>
      <c r="BM77" s="1375"/>
      <c r="BN77" s="1372">
        <v>2024</v>
      </c>
      <c r="BO77" s="1365"/>
      <c r="BP77" s="1373"/>
      <c r="BQ77" s="1365"/>
      <c r="BR77" s="1373"/>
      <c r="BS77" s="1374"/>
      <c r="BT77" s="1371"/>
      <c r="BU77" s="1375"/>
      <c r="BV77" s="1376" t="s">
        <v>1005</v>
      </c>
      <c r="BW77" s="1377" t="s">
        <v>1072</v>
      </c>
      <c r="BX77" s="1378" t="s">
        <v>1024</v>
      </c>
      <c r="BY77" s="1379" t="s">
        <v>4523</v>
      </c>
      <c r="BZ77" s="1380"/>
      <c r="CA77" s="1364"/>
      <c r="CB77" s="1364"/>
      <c r="CC77" s="1370"/>
      <c r="CD77" s="1371"/>
      <c r="CE77" s="1372"/>
      <c r="CF77" s="1365"/>
      <c r="CG77" s="1373"/>
      <c r="CH77" s="1365"/>
      <c r="CI77" s="1373"/>
      <c r="CJ77" s="1374"/>
      <c r="CK77" s="1371"/>
      <c r="CL77" s="1375"/>
      <c r="CM77" s="1372"/>
      <c r="CN77" s="1365"/>
      <c r="CO77" s="1373"/>
      <c r="CP77" s="1365"/>
      <c r="CQ77" s="1373"/>
      <c r="CR77" s="1374"/>
      <c r="CS77" s="1371"/>
      <c r="CT77" s="1375"/>
      <c r="CU77" s="1372"/>
      <c r="CV77" s="1365"/>
      <c r="CW77" s="1373"/>
      <c r="CX77" s="1365"/>
      <c r="CY77" s="1373"/>
      <c r="CZ77" s="1374"/>
      <c r="DA77" s="1371"/>
      <c r="DB77" s="1375"/>
      <c r="DC77" s="1372"/>
      <c r="DD77" s="1365"/>
      <c r="DE77" s="1373"/>
      <c r="DF77" s="1365"/>
      <c r="DG77" s="1373"/>
      <c r="DH77" s="1374"/>
      <c r="DI77" s="1371"/>
      <c r="DJ77" s="1375"/>
      <c r="DK77" s="1376"/>
      <c r="DL77" s="1377"/>
      <c r="DM77" s="1378"/>
      <c r="DN77" s="1379"/>
      <c r="DO77" s="1356"/>
      <c r="DP77" s="1381"/>
      <c r="DQ77" s="1358"/>
      <c r="DR77" s="1356"/>
      <c r="DS77" s="1381"/>
      <c r="DT77" s="1358"/>
      <c r="DU77" s="1356"/>
      <c r="DV77" s="1381"/>
      <c r="DW77" s="1358"/>
      <c r="DX77" s="1356"/>
      <c r="DY77" s="1381"/>
      <c r="DZ77" s="1358"/>
      <c r="EA77" s="1356"/>
      <c r="EB77" s="1381"/>
      <c r="EC77" s="1358"/>
      <c r="ED77" s="1382"/>
      <c r="EE77" s="1383"/>
      <c r="EF77" s="1384"/>
      <c r="EG77" s="1357"/>
      <c r="EH77" s="1364"/>
      <c r="EI77" s="1352"/>
      <c r="EJ77" s="1356"/>
      <c r="EK77" s="1384"/>
      <c r="EL77" s="1357"/>
      <c r="EM77" s="1364"/>
      <c r="EN77" s="1352"/>
      <c r="EO77" s="1356"/>
      <c r="EP77" s="1384"/>
      <c r="EQ77" s="1357"/>
      <c r="ER77" s="1364"/>
      <c r="ES77" s="1352"/>
      <c r="ET77" s="1356"/>
      <c r="EU77" s="1384"/>
      <c r="EV77" s="1357"/>
      <c r="EW77" s="1364"/>
      <c r="EX77" s="1352"/>
      <c r="EY77" s="1356"/>
      <c r="EZ77" s="1384"/>
      <c r="FA77" s="1357"/>
      <c r="FB77" s="1364"/>
      <c r="FC77" s="1352"/>
      <c r="FD77" s="1385">
        <v>0</v>
      </c>
      <c r="FE77" s="1386">
        <v>0</v>
      </c>
      <c r="FF77" s="1387">
        <v>0</v>
      </c>
      <c r="FG77" s="1386">
        <v>0</v>
      </c>
      <c r="FH77" s="1387">
        <v>0</v>
      </c>
      <c r="FI77" s="1386">
        <v>0</v>
      </c>
      <c r="FJ77" s="1387">
        <v>0</v>
      </c>
      <c r="FK77" s="1386">
        <v>0</v>
      </c>
      <c r="FL77" s="1388" t="s">
        <v>1008</v>
      </c>
      <c r="FM77" s="1389" t="s">
        <v>1012</v>
      </c>
      <c r="FN77" s="1352"/>
      <c r="FO77" s="1390" t="s">
        <v>1010</v>
      </c>
      <c r="FP77" s="1391" t="s">
        <v>1012</v>
      </c>
      <c r="FQ77" s="1352"/>
      <c r="FR77" s="1390" t="s">
        <v>1010</v>
      </c>
      <c r="FS77" s="1391" t="s">
        <v>1012</v>
      </c>
      <c r="FT77" s="1352"/>
      <c r="FU77" s="1390" t="s">
        <v>1010</v>
      </c>
      <c r="FV77" s="1391" t="s">
        <v>1012</v>
      </c>
      <c r="FW77" s="1352"/>
      <c r="FX77" s="1390" t="s">
        <v>1010</v>
      </c>
      <c r="FY77" s="1391" t="s">
        <v>1011</v>
      </c>
      <c r="FZ77" s="1352"/>
      <c r="GA77" s="1390" t="s">
        <v>1010</v>
      </c>
      <c r="GB77" s="1391" t="s">
        <v>1011</v>
      </c>
      <c r="GC77" s="1352"/>
      <c r="GD77" s="1390" t="s">
        <v>1010</v>
      </c>
      <c r="GE77" s="1391" t="s">
        <v>1012</v>
      </c>
      <c r="GF77" s="1352"/>
      <c r="GG77" s="1390" t="s">
        <v>1010</v>
      </c>
      <c r="GH77" s="1391" t="s">
        <v>1012</v>
      </c>
      <c r="GI77" s="1352"/>
      <c r="GJ77" s="1390" t="s">
        <v>1010</v>
      </c>
      <c r="GK77" s="1391" t="s">
        <v>1012</v>
      </c>
      <c r="GL77" s="1352"/>
      <c r="GM77" s="1390" t="s">
        <v>1010</v>
      </c>
      <c r="GN77" s="1391" t="s">
        <v>1012</v>
      </c>
      <c r="GO77" s="1352"/>
      <c r="GP77" s="1390" t="s">
        <v>1010</v>
      </c>
      <c r="GQ77" s="1391" t="s">
        <v>1012</v>
      </c>
      <c r="GR77" s="1352"/>
      <c r="GS77" s="1390" t="s">
        <v>1010</v>
      </c>
      <c r="GT77" s="1391" t="s">
        <v>1012</v>
      </c>
      <c r="GU77" s="1352"/>
      <c r="GV77" s="1390" t="s">
        <v>1010</v>
      </c>
      <c r="GW77" s="1391" t="s">
        <v>1012</v>
      </c>
      <c r="GX77" s="1352"/>
      <c r="GY77" s="1388"/>
      <c r="GZ77" s="1389"/>
      <c r="HA77" s="1352"/>
      <c r="HB77" s="1390"/>
      <c r="HC77" s="1391"/>
      <c r="HD77" s="1352"/>
      <c r="HE77" s="1390"/>
      <c r="HF77" s="1391"/>
      <c r="HG77" s="1352"/>
      <c r="HH77" s="1390"/>
      <c r="HI77" s="1391"/>
      <c r="HJ77" s="1352"/>
      <c r="HK77" s="1390"/>
      <c r="HL77" s="1391"/>
      <c r="HM77" s="1352"/>
      <c r="HN77" s="1392">
        <v>29931</v>
      </c>
      <c r="HO77" s="1393">
        <v>119.87841199999997</v>
      </c>
      <c r="HP77" s="1394">
        <v>0.40051589322107506</v>
      </c>
      <c r="HQ77" s="1395">
        <v>2022</v>
      </c>
      <c r="HR77" s="1357" t="s">
        <v>333</v>
      </c>
      <c r="HS77" s="1357" t="s">
        <v>340</v>
      </c>
      <c r="HT77" s="1357" t="s">
        <v>4098</v>
      </c>
      <c r="HU77" s="1396"/>
      <c r="HV77" s="1397" t="s">
        <v>4568</v>
      </c>
      <c r="HW77" s="1398" t="s">
        <v>4568</v>
      </c>
      <c r="HX77" s="1398"/>
      <c r="HY77" s="1398"/>
      <c r="HZ77" s="1398"/>
      <c r="IA77" s="1398"/>
      <c r="IB77" s="1398"/>
      <c r="IC77" s="1398"/>
      <c r="ID77" s="1399"/>
      <c r="IE77" s="1400" t="s">
        <v>4524</v>
      </c>
      <c r="IF77" s="227" t="str">
        <f>_xlfn.IFNA(VLOOKUP(報告書!$B77&amp;"-"&amp;報告書!IF$12,自主項目!$G$13:$G$500,1,FALSE),"")</f>
        <v>090-1</v>
      </c>
      <c r="IG77" s="227" t="str">
        <f>_xlfn.IFNA(VLOOKUP(報告書!$B77&amp;"-"&amp;報告書!IG$12,自主項目!$G$13:$G$500,1,FALSE),"")</f>
        <v>090-2</v>
      </c>
      <c r="IH77" s="227" t="str">
        <f>_xlfn.IFNA(VLOOKUP(報告書!$B77&amp;"-"&amp;報告書!IH$12,自主項目!$G$13:$G$500,1,FALSE),"")</f>
        <v>090-3</v>
      </c>
      <c r="II77" s="227" t="str">
        <f>_xlfn.IFNA(VLOOKUP(報告書!$B77&amp;"-"&amp;報告書!II$12,自主項目!$G$13:$G$500,1,FALSE),"")</f>
        <v>090-4</v>
      </c>
      <c r="IJ77" s="227" t="str">
        <f>_xlfn.IFNA(VLOOKUP(報告書!$B77&amp;"-"&amp;報告書!IJ$12,自主項目!$G$13:$G$500,1,FALSE),"")</f>
        <v>090-5</v>
      </c>
      <c r="IK77" s="227" t="str">
        <f>_xlfn.IFNA(VLOOKUP(報告書!$B77&amp;"-"&amp;報告書!IK$12,自主項目!$G$13:$G$500,1,FALSE),"")</f>
        <v>090-6</v>
      </c>
      <c r="IL77" s="227" t="str">
        <f>_xlfn.IFNA(VLOOKUP(報告書!$B77&amp;"-"&amp;報告書!IL$12,自主項目!$G$13:$G$500,1,FALSE),"")</f>
        <v>090-7</v>
      </c>
      <c r="IM77" s="227" t="str">
        <f>_xlfn.IFNA(VLOOKUP(報告書!$B77&amp;"-"&amp;報告書!IM$12,自主項目!$G$13:$G$500,1,FALSE),"")</f>
        <v>090-8</v>
      </c>
      <c r="IN77" s="227" t="str">
        <f>_xlfn.IFNA(VLOOKUP(報告書!$B77&amp;"-"&amp;報告書!IN$12,自主項目!$G$13:$G$500,1,FALSE),"")</f>
        <v>090-9</v>
      </c>
      <c r="IO77" s="227" t="str">
        <f>_xlfn.IFNA(VLOOKUP(報告書!$B77&amp;"-"&amp;報告書!IO$12,自主項目!$G$13:$G$500,1,FALSE),"")</f>
        <v>090-10</v>
      </c>
      <c r="IP77" s="227" t="str">
        <f>_xlfn.IFNA(VLOOKUP(報告書!$B77&amp;"-"&amp;報告書!IP$12,自主項目!$G$13:$G$500,1,FALSE),"")</f>
        <v/>
      </c>
      <c r="IQ77" s="227" t="str">
        <f>_xlfn.IFNA(VLOOKUP(報告書!$B77&amp;"-"&amp;報告書!IQ$12,自主項目!$G$13:$G$500,1,FALSE),"")</f>
        <v/>
      </c>
      <c r="IR77" s="227" t="str">
        <f>_xlfn.IFNA(VLOOKUP(報告書!$B77&amp;"-"&amp;報告書!IR$12,自主項目!$G$13:$G$500,1,FALSE),"")</f>
        <v/>
      </c>
      <c r="IS77" s="227" t="str">
        <f>_xlfn.IFNA(VLOOKUP(報告書!$B77&amp;"-"&amp;報告書!IS$12,自主項目!$G$13:$G$500,1,FALSE),"")</f>
        <v/>
      </c>
      <c r="IT77" s="755"/>
      <c r="IU77" s="755"/>
      <c r="IV77" s="376">
        <v>24821</v>
      </c>
      <c r="IW77" s="377">
        <v>24668</v>
      </c>
      <c r="IX77" s="378">
        <v>29.92</v>
      </c>
      <c r="IY77" s="379">
        <v>12.13</v>
      </c>
      <c r="IZ77" s="379">
        <v>11.16</v>
      </c>
      <c r="JA77" s="380">
        <v>-8.1</v>
      </c>
      <c r="JB77" s="381">
        <v>4.0433333333333339</v>
      </c>
      <c r="JC77" s="379">
        <v>3.72</v>
      </c>
      <c r="JD77" s="379">
        <v>-2.6999999999999997</v>
      </c>
      <c r="JE77" s="382">
        <v>47</v>
      </c>
      <c r="JF77" s="383">
        <v>55</v>
      </c>
      <c r="JG77" s="384">
        <v>87</v>
      </c>
      <c r="JH77" s="376" t="s">
        <v>179</v>
      </c>
      <c r="JI77" s="377" t="s">
        <v>179</v>
      </c>
      <c r="JJ77" s="378" t="s">
        <v>179</v>
      </c>
      <c r="JK77" s="379" t="s">
        <v>179</v>
      </c>
      <c r="JL77" s="379" t="s">
        <v>179</v>
      </c>
      <c r="JM77" s="380" t="s">
        <v>179</v>
      </c>
      <c r="JN77" s="381" t="s">
        <v>179</v>
      </c>
      <c r="JO77" s="379" t="s">
        <v>179</v>
      </c>
      <c r="JP77" s="379" t="s">
        <v>179</v>
      </c>
      <c r="JQ77" s="382" t="s">
        <v>179</v>
      </c>
      <c r="JR77" s="383" t="s">
        <v>179</v>
      </c>
      <c r="JS77" s="384" t="s">
        <v>179</v>
      </c>
      <c r="JU77" s="634" t="s">
        <v>1516</v>
      </c>
      <c r="JV77" s="636" t="s">
        <v>1517</v>
      </c>
      <c r="JW77" s="635">
        <v>2019</v>
      </c>
      <c r="JX77" s="635" t="s">
        <v>1018</v>
      </c>
      <c r="JY77" s="386" t="s">
        <v>179</v>
      </c>
      <c r="JZ77" s="387" t="s">
        <v>179</v>
      </c>
      <c r="KA77" s="422" t="s">
        <v>179</v>
      </c>
      <c r="KB77" s="637" t="s">
        <v>179</v>
      </c>
      <c r="KC77" s="638">
        <v>0.36501349663591298</v>
      </c>
      <c r="KD77" s="639" t="s">
        <v>1055</v>
      </c>
      <c r="KE77" s="640">
        <v>3</v>
      </c>
      <c r="KF77" s="641">
        <v>12.13</v>
      </c>
      <c r="KG77" s="642">
        <v>6.9533333333333331</v>
      </c>
      <c r="KH77" s="639" t="s">
        <v>1029</v>
      </c>
      <c r="KI77" s="643">
        <v>1.32</v>
      </c>
      <c r="KJ77" s="641">
        <v>3.72</v>
      </c>
      <c r="KK77" s="642">
        <v>8.0233333333333334</v>
      </c>
      <c r="KL77" s="639" t="s">
        <v>1015</v>
      </c>
      <c r="KM77" s="643">
        <v>2.99</v>
      </c>
      <c r="KN77" s="644">
        <v>-8.1</v>
      </c>
      <c r="KO77" s="645" t="s">
        <v>179</v>
      </c>
      <c r="KP77" s="646" t="s">
        <v>179</v>
      </c>
      <c r="KQ77" s="646" t="s">
        <v>179</v>
      </c>
      <c r="KR77" s="646" t="s">
        <v>179</v>
      </c>
      <c r="KS77" s="647" t="s">
        <v>179</v>
      </c>
      <c r="KT77" s="646" t="s">
        <v>179</v>
      </c>
      <c r="KU77" s="646" t="s">
        <v>179</v>
      </c>
      <c r="KV77" s="648" t="s">
        <v>179</v>
      </c>
      <c r="KW77" s="639" t="s">
        <v>179</v>
      </c>
      <c r="KX77" s="643" t="s">
        <v>179</v>
      </c>
      <c r="KY77" s="644" t="s">
        <v>179</v>
      </c>
      <c r="KZ77" s="434" t="s">
        <v>1151</v>
      </c>
      <c r="LA77" s="434" t="s">
        <v>1015</v>
      </c>
      <c r="LB77" s="435" t="s">
        <v>1029</v>
      </c>
      <c r="LC77" s="436">
        <v>24</v>
      </c>
      <c r="LD77" s="437">
        <v>0</v>
      </c>
      <c r="LE77" s="438">
        <v>24</v>
      </c>
      <c r="LF77" s="439" t="s">
        <v>1029</v>
      </c>
      <c r="LG77" s="440">
        <v>21</v>
      </c>
      <c r="LH77" s="437">
        <v>0</v>
      </c>
      <c r="LI77" s="438">
        <v>21</v>
      </c>
      <c r="LJ77" s="649"/>
      <c r="LK77" s="650"/>
    </row>
    <row r="78" spans="2:323" ht="15" customHeight="1" x14ac:dyDescent="0.15">
      <c r="B78" s="1349" t="s">
        <v>1566</v>
      </c>
      <c r="C78" s="1350" t="s">
        <v>1567</v>
      </c>
      <c r="D78" s="1351">
        <v>2022</v>
      </c>
      <c r="E78" s="1352" t="s">
        <v>1018</v>
      </c>
      <c r="F78" s="1353">
        <v>1075091</v>
      </c>
      <c r="G78" s="1354" t="s">
        <v>1567</v>
      </c>
      <c r="H78" s="1355">
        <v>45130</v>
      </c>
      <c r="I78" s="1356" t="s">
        <v>1568</v>
      </c>
      <c r="J78" s="1357" t="s">
        <v>1567</v>
      </c>
      <c r="K78" s="1358" t="s">
        <v>1569</v>
      </c>
      <c r="L78" s="1350" t="s">
        <v>1567</v>
      </c>
      <c r="M78" s="1357" t="s">
        <v>1570</v>
      </c>
      <c r="N78" s="1358" t="s">
        <v>1568</v>
      </c>
      <c r="O78" s="1356" t="s">
        <v>86</v>
      </c>
      <c r="P78" s="1358" t="s">
        <v>87</v>
      </c>
      <c r="Q78" s="1359" t="s">
        <v>1018</v>
      </c>
      <c r="R78" s="1360"/>
      <c r="S78" s="1360"/>
      <c r="T78" s="1361"/>
      <c r="U78" s="1362"/>
      <c r="V78" s="1363">
        <v>4680.7907999999998</v>
      </c>
      <c r="W78" s="1364">
        <v>1</v>
      </c>
      <c r="X78" s="1364">
        <v>1</v>
      </c>
      <c r="Y78" s="1365"/>
      <c r="Z78" s="1351">
        <v>2022</v>
      </c>
      <c r="AA78" s="1352">
        <v>2024</v>
      </c>
      <c r="AB78" s="1366">
        <v>2022</v>
      </c>
      <c r="AC78" s="1367"/>
      <c r="AD78" s="1358"/>
      <c r="AE78" s="1368" t="s">
        <v>4568</v>
      </c>
      <c r="AF78" s="1357" t="s">
        <v>1571</v>
      </c>
      <c r="AG78" s="1357" t="s">
        <v>1572</v>
      </c>
      <c r="AH78" s="1358" t="s">
        <v>1573</v>
      </c>
      <c r="AI78" s="1368"/>
      <c r="AJ78" s="1358"/>
      <c r="AK78" s="1369">
        <v>2021</v>
      </c>
      <c r="AL78" s="1364">
        <v>7250</v>
      </c>
      <c r="AM78" s="1364">
        <v>3174</v>
      </c>
      <c r="AN78" s="1370"/>
      <c r="AO78" s="1371"/>
      <c r="AP78" s="1372">
        <v>2024</v>
      </c>
      <c r="AQ78" s="1365">
        <v>7031</v>
      </c>
      <c r="AR78" s="1373">
        <v>3.02</v>
      </c>
      <c r="AS78" s="1365">
        <v>3079</v>
      </c>
      <c r="AT78" s="1373">
        <v>2.99</v>
      </c>
      <c r="AU78" s="1374"/>
      <c r="AV78" s="1371"/>
      <c r="AW78" s="1375"/>
      <c r="AX78" s="1372">
        <v>2022</v>
      </c>
      <c r="AY78" s="1365">
        <v>8022</v>
      </c>
      <c r="AZ78" s="1373">
        <v>-10.65</v>
      </c>
      <c r="BA78" s="1365">
        <v>3579</v>
      </c>
      <c r="BB78" s="1373">
        <v>-12.76</v>
      </c>
      <c r="BC78" s="1374"/>
      <c r="BD78" s="1371"/>
      <c r="BE78" s="1375"/>
      <c r="BF78" s="1372">
        <v>2023</v>
      </c>
      <c r="BG78" s="1365"/>
      <c r="BH78" s="1373"/>
      <c r="BI78" s="1365"/>
      <c r="BJ78" s="1373"/>
      <c r="BK78" s="1374"/>
      <c r="BL78" s="1371"/>
      <c r="BM78" s="1375"/>
      <c r="BN78" s="1372">
        <v>2024</v>
      </c>
      <c r="BO78" s="1365"/>
      <c r="BP78" s="1373"/>
      <c r="BQ78" s="1365"/>
      <c r="BR78" s="1373"/>
      <c r="BS78" s="1374"/>
      <c r="BT78" s="1371"/>
      <c r="BU78" s="1375"/>
      <c r="BV78" s="1376" t="s">
        <v>1005</v>
      </c>
      <c r="BW78" s="1377" t="s">
        <v>1072</v>
      </c>
      <c r="BX78" s="1378" t="s">
        <v>1007</v>
      </c>
      <c r="BY78" s="1379" t="s">
        <v>4525</v>
      </c>
      <c r="BZ78" s="1380"/>
      <c r="CA78" s="1364"/>
      <c r="CB78" s="1364"/>
      <c r="CC78" s="1370"/>
      <c r="CD78" s="1371"/>
      <c r="CE78" s="1372"/>
      <c r="CF78" s="1365"/>
      <c r="CG78" s="1373"/>
      <c r="CH78" s="1365"/>
      <c r="CI78" s="1373"/>
      <c r="CJ78" s="1374"/>
      <c r="CK78" s="1371"/>
      <c r="CL78" s="1375"/>
      <c r="CM78" s="1372"/>
      <c r="CN78" s="1365"/>
      <c r="CO78" s="1373"/>
      <c r="CP78" s="1365"/>
      <c r="CQ78" s="1373"/>
      <c r="CR78" s="1374"/>
      <c r="CS78" s="1371"/>
      <c r="CT78" s="1375"/>
      <c r="CU78" s="1372"/>
      <c r="CV78" s="1365"/>
      <c r="CW78" s="1373"/>
      <c r="CX78" s="1365"/>
      <c r="CY78" s="1373"/>
      <c r="CZ78" s="1374"/>
      <c r="DA78" s="1371"/>
      <c r="DB78" s="1375"/>
      <c r="DC78" s="1372"/>
      <c r="DD78" s="1365"/>
      <c r="DE78" s="1373"/>
      <c r="DF78" s="1365"/>
      <c r="DG78" s="1373"/>
      <c r="DH78" s="1374"/>
      <c r="DI78" s="1371"/>
      <c r="DJ78" s="1375"/>
      <c r="DK78" s="1376"/>
      <c r="DL78" s="1377"/>
      <c r="DM78" s="1378"/>
      <c r="DN78" s="1379"/>
      <c r="DO78" s="1356"/>
      <c r="DP78" s="1381"/>
      <c r="DQ78" s="1358"/>
      <c r="DR78" s="1356"/>
      <c r="DS78" s="1381"/>
      <c r="DT78" s="1358"/>
      <c r="DU78" s="1356"/>
      <c r="DV78" s="1381"/>
      <c r="DW78" s="1358"/>
      <c r="DX78" s="1356"/>
      <c r="DY78" s="1381"/>
      <c r="DZ78" s="1358"/>
      <c r="EA78" s="1356"/>
      <c r="EB78" s="1381"/>
      <c r="EC78" s="1358"/>
      <c r="ED78" s="1382"/>
      <c r="EE78" s="1383"/>
      <c r="EF78" s="1384"/>
      <c r="EG78" s="1357"/>
      <c r="EH78" s="1364"/>
      <c r="EI78" s="1352"/>
      <c r="EJ78" s="1356"/>
      <c r="EK78" s="1384"/>
      <c r="EL78" s="1357"/>
      <c r="EM78" s="1364"/>
      <c r="EN78" s="1352"/>
      <c r="EO78" s="1356"/>
      <c r="EP78" s="1384"/>
      <c r="EQ78" s="1357"/>
      <c r="ER78" s="1364"/>
      <c r="ES78" s="1352"/>
      <c r="ET78" s="1356"/>
      <c r="EU78" s="1384"/>
      <c r="EV78" s="1357"/>
      <c r="EW78" s="1364"/>
      <c r="EX78" s="1352"/>
      <c r="EY78" s="1356"/>
      <c r="EZ78" s="1384"/>
      <c r="FA78" s="1357"/>
      <c r="FB78" s="1364"/>
      <c r="FC78" s="1352"/>
      <c r="FD78" s="1385">
        <v>0</v>
      </c>
      <c r="FE78" s="1386">
        <v>0</v>
      </c>
      <c r="FF78" s="1387">
        <v>0</v>
      </c>
      <c r="FG78" s="1386">
        <v>0</v>
      </c>
      <c r="FH78" s="1387">
        <v>0</v>
      </c>
      <c r="FI78" s="1386">
        <v>0</v>
      </c>
      <c r="FJ78" s="1387">
        <v>0</v>
      </c>
      <c r="FK78" s="1386">
        <v>0</v>
      </c>
      <c r="FL78" s="1388" t="s">
        <v>1008</v>
      </c>
      <c r="FM78" s="1389" t="s">
        <v>1012</v>
      </c>
      <c r="FN78" s="1352"/>
      <c r="FO78" s="1390" t="s">
        <v>1010</v>
      </c>
      <c r="FP78" s="1391" t="s">
        <v>1012</v>
      </c>
      <c r="FQ78" s="1352"/>
      <c r="FR78" s="1390" t="s">
        <v>1010</v>
      </c>
      <c r="FS78" s="1391" t="s">
        <v>1012</v>
      </c>
      <c r="FT78" s="1352"/>
      <c r="FU78" s="1390" t="s">
        <v>1013</v>
      </c>
      <c r="FV78" s="1391" t="s">
        <v>1013</v>
      </c>
      <c r="FW78" s="1352" t="s">
        <v>4526</v>
      </c>
      <c r="FX78" s="1390" t="s">
        <v>1010</v>
      </c>
      <c r="FY78" s="1391" t="s">
        <v>1012</v>
      </c>
      <c r="FZ78" s="1352"/>
      <c r="GA78" s="1390" t="s">
        <v>1010</v>
      </c>
      <c r="GB78" s="1391" t="s">
        <v>1012</v>
      </c>
      <c r="GC78" s="1352"/>
      <c r="GD78" s="1390" t="s">
        <v>1013</v>
      </c>
      <c r="GE78" s="1391" t="s">
        <v>1013</v>
      </c>
      <c r="GF78" s="1352" t="s">
        <v>1575</v>
      </c>
      <c r="GG78" s="1390" t="s">
        <v>1010</v>
      </c>
      <c r="GH78" s="1391" t="s">
        <v>1012</v>
      </c>
      <c r="GI78" s="1352"/>
      <c r="GJ78" s="1390" t="s">
        <v>1010</v>
      </c>
      <c r="GK78" s="1391" t="s">
        <v>1012</v>
      </c>
      <c r="GL78" s="1352"/>
      <c r="GM78" s="1390" t="s">
        <v>1013</v>
      </c>
      <c r="GN78" s="1391" t="s">
        <v>1013</v>
      </c>
      <c r="GO78" s="1352" t="s">
        <v>1575</v>
      </c>
      <c r="GP78" s="1390" t="s">
        <v>1013</v>
      </c>
      <c r="GQ78" s="1391" t="s">
        <v>1013</v>
      </c>
      <c r="GR78" s="1352" t="s">
        <v>1575</v>
      </c>
      <c r="GS78" s="1390" t="s">
        <v>1013</v>
      </c>
      <c r="GT78" s="1391" t="s">
        <v>1013</v>
      </c>
      <c r="GU78" s="1352" t="s">
        <v>1575</v>
      </c>
      <c r="GV78" s="1390" t="s">
        <v>1010</v>
      </c>
      <c r="GW78" s="1391" t="s">
        <v>1012</v>
      </c>
      <c r="GX78" s="1352"/>
      <c r="GY78" s="1388"/>
      <c r="GZ78" s="1389"/>
      <c r="HA78" s="1352"/>
      <c r="HB78" s="1390"/>
      <c r="HC78" s="1391"/>
      <c r="HD78" s="1352"/>
      <c r="HE78" s="1390"/>
      <c r="HF78" s="1391"/>
      <c r="HG78" s="1352"/>
      <c r="HH78" s="1390"/>
      <c r="HI78" s="1391"/>
      <c r="HJ78" s="1352"/>
      <c r="HK78" s="1390"/>
      <c r="HL78" s="1391"/>
      <c r="HM78" s="1352"/>
      <c r="HN78" s="1392">
        <v>8022</v>
      </c>
      <c r="HO78" s="1393">
        <v>96.244199999999992</v>
      </c>
      <c r="HP78" s="1394">
        <v>1.1997531787584141</v>
      </c>
      <c r="HQ78" s="1395">
        <v>2022</v>
      </c>
      <c r="HR78" s="1357" t="s">
        <v>333</v>
      </c>
      <c r="HS78" s="1357" t="s">
        <v>352</v>
      </c>
      <c r="HT78" s="1357" t="s">
        <v>4108</v>
      </c>
      <c r="HU78" s="1396">
        <v>78.832499999999996</v>
      </c>
      <c r="HV78" s="1397" t="s">
        <v>4568</v>
      </c>
      <c r="HW78" s="1398" t="s">
        <v>4568</v>
      </c>
      <c r="HX78" s="1398"/>
      <c r="HY78" s="1398"/>
      <c r="HZ78" s="1398"/>
      <c r="IA78" s="1398"/>
      <c r="IB78" s="1398"/>
      <c r="IC78" s="1398"/>
      <c r="ID78" s="1399"/>
      <c r="IE78" s="1400" t="s">
        <v>4527</v>
      </c>
      <c r="IF78" s="227" t="str">
        <f>_xlfn.IFNA(VLOOKUP(報告書!$B78&amp;"-"&amp;報告書!IF$12,自主項目!$G$13:$G$500,1,FALSE),"")</f>
        <v>091-1</v>
      </c>
      <c r="IG78" s="227" t="str">
        <f>_xlfn.IFNA(VLOOKUP(報告書!$B78&amp;"-"&amp;報告書!IG$12,自主項目!$G$13:$G$500,1,FALSE),"")</f>
        <v>091-2</v>
      </c>
      <c r="IH78" s="227" t="str">
        <f>_xlfn.IFNA(VLOOKUP(報告書!$B78&amp;"-"&amp;報告書!IH$12,自主項目!$G$13:$G$500,1,FALSE),"")</f>
        <v>091-3</v>
      </c>
      <c r="II78" s="227" t="str">
        <f>_xlfn.IFNA(VLOOKUP(報告書!$B78&amp;"-"&amp;報告書!II$12,自主項目!$G$13:$G$500,1,FALSE),"")</f>
        <v/>
      </c>
      <c r="IJ78" s="227" t="str">
        <f>_xlfn.IFNA(VLOOKUP(報告書!$B78&amp;"-"&amp;報告書!IJ$12,自主項目!$G$13:$G$500,1,FALSE),"")</f>
        <v/>
      </c>
      <c r="IK78" s="227" t="str">
        <f>_xlfn.IFNA(VLOOKUP(報告書!$B78&amp;"-"&amp;報告書!IK$12,自主項目!$G$13:$G$500,1,FALSE),"")</f>
        <v/>
      </c>
      <c r="IL78" s="227" t="str">
        <f>_xlfn.IFNA(VLOOKUP(報告書!$B78&amp;"-"&amp;報告書!IL$12,自主項目!$G$13:$G$500,1,FALSE),"")</f>
        <v/>
      </c>
      <c r="IM78" s="227" t="str">
        <f>_xlfn.IFNA(VLOOKUP(報告書!$B78&amp;"-"&amp;報告書!IM$12,自主項目!$G$13:$G$500,1,FALSE),"")</f>
        <v/>
      </c>
      <c r="IN78" s="227" t="str">
        <f>_xlfn.IFNA(VLOOKUP(報告書!$B78&amp;"-"&amp;報告書!IN$12,自主項目!$G$13:$G$500,1,FALSE),"")</f>
        <v/>
      </c>
      <c r="IO78" s="227" t="str">
        <f>_xlfn.IFNA(VLOOKUP(報告書!$B78&amp;"-"&amp;報告書!IO$12,自主項目!$G$13:$G$500,1,FALSE),"")</f>
        <v/>
      </c>
      <c r="IP78" s="227" t="str">
        <f>_xlfn.IFNA(VLOOKUP(報告書!$B78&amp;"-"&amp;報告書!IP$12,自主項目!$G$13:$G$500,1,FALSE),"")</f>
        <v/>
      </c>
      <c r="IQ78" s="227" t="str">
        <f>_xlfn.IFNA(VLOOKUP(報告書!$B78&amp;"-"&amp;報告書!IQ$12,自主項目!$G$13:$G$500,1,FALSE),"")</f>
        <v/>
      </c>
      <c r="IR78" s="227" t="str">
        <f>_xlfn.IFNA(VLOOKUP(報告書!$B78&amp;"-"&amp;報告書!IR$12,自主項目!$G$13:$G$500,1,FALSE),"")</f>
        <v/>
      </c>
      <c r="IS78" s="227" t="str">
        <f>_xlfn.IFNA(VLOOKUP(報告書!$B78&amp;"-"&amp;報告書!IS$12,自主項目!$G$13:$G$500,1,FALSE),"")</f>
        <v/>
      </c>
      <c r="IT78" s="755"/>
      <c r="IU78" s="755"/>
      <c r="IV78" s="376">
        <v>12428</v>
      </c>
      <c r="IW78" s="377">
        <v>1008</v>
      </c>
      <c r="IX78" s="378">
        <v>95.7</v>
      </c>
      <c r="IY78" s="379">
        <v>16.239999999999998</v>
      </c>
      <c r="IZ78" s="379">
        <v>93.03</v>
      </c>
      <c r="JA78" s="380">
        <v>-10.69</v>
      </c>
      <c r="JB78" s="381">
        <v>5.4133333333333331</v>
      </c>
      <c r="JC78" s="379">
        <v>31.01</v>
      </c>
      <c r="JD78" s="379">
        <v>-3.563333333333333</v>
      </c>
      <c r="JE78" s="382">
        <v>36</v>
      </c>
      <c r="JF78" s="383">
        <v>4</v>
      </c>
      <c r="JG78" s="384">
        <v>89</v>
      </c>
      <c r="JH78" s="376" t="s">
        <v>179</v>
      </c>
      <c r="JI78" s="377" t="s">
        <v>179</v>
      </c>
      <c r="JJ78" s="378" t="s">
        <v>179</v>
      </c>
      <c r="JK78" s="379" t="s">
        <v>179</v>
      </c>
      <c r="JL78" s="379" t="s">
        <v>179</v>
      </c>
      <c r="JM78" s="380" t="s">
        <v>179</v>
      </c>
      <c r="JN78" s="381" t="s">
        <v>179</v>
      </c>
      <c r="JO78" s="379" t="s">
        <v>179</v>
      </c>
      <c r="JP78" s="379" t="s">
        <v>179</v>
      </c>
      <c r="JQ78" s="382" t="s">
        <v>179</v>
      </c>
      <c r="JR78" s="383" t="s">
        <v>179</v>
      </c>
      <c r="JS78" s="384" t="s">
        <v>179</v>
      </c>
      <c r="JU78" s="634" t="s">
        <v>1528</v>
      </c>
      <c r="JV78" s="636" t="s">
        <v>1529</v>
      </c>
      <c r="JW78" s="635">
        <v>2019</v>
      </c>
      <c r="JX78" s="635" t="s">
        <v>1018</v>
      </c>
      <c r="JY78" s="386" t="s">
        <v>179</v>
      </c>
      <c r="JZ78" s="387" t="s">
        <v>179</v>
      </c>
      <c r="KA78" s="422" t="s">
        <v>179</v>
      </c>
      <c r="KB78" s="637" t="s">
        <v>179</v>
      </c>
      <c r="KC78" s="638" t="s">
        <v>179</v>
      </c>
      <c r="KD78" s="639" t="s">
        <v>1055</v>
      </c>
      <c r="KE78" s="640">
        <v>3</v>
      </c>
      <c r="KF78" s="641">
        <v>16.239999999999998</v>
      </c>
      <c r="KG78" s="642">
        <v>9.4333333333333318</v>
      </c>
      <c r="KH78" s="639" t="s">
        <v>1055</v>
      </c>
      <c r="KI78" s="643">
        <v>3</v>
      </c>
      <c r="KJ78" s="641">
        <v>31.01</v>
      </c>
      <c r="KK78" s="642">
        <v>36.623333333333335</v>
      </c>
      <c r="KL78" s="639" t="s">
        <v>1015</v>
      </c>
      <c r="KM78" s="643">
        <v>2.99</v>
      </c>
      <c r="KN78" s="644">
        <v>-10.69</v>
      </c>
      <c r="KO78" s="645" t="s">
        <v>179</v>
      </c>
      <c r="KP78" s="646" t="s">
        <v>179</v>
      </c>
      <c r="KQ78" s="646" t="s">
        <v>179</v>
      </c>
      <c r="KR78" s="646" t="s">
        <v>179</v>
      </c>
      <c r="KS78" s="647" t="s">
        <v>179</v>
      </c>
      <c r="KT78" s="646" t="s">
        <v>179</v>
      </c>
      <c r="KU78" s="646" t="s">
        <v>179</v>
      </c>
      <c r="KV78" s="648" t="s">
        <v>179</v>
      </c>
      <c r="KW78" s="639" t="s">
        <v>179</v>
      </c>
      <c r="KX78" s="643" t="s">
        <v>179</v>
      </c>
      <c r="KY78" s="644" t="s">
        <v>179</v>
      </c>
      <c r="KZ78" s="434" t="s">
        <v>1015</v>
      </c>
      <c r="LA78" s="434" t="s">
        <v>1015</v>
      </c>
      <c r="LB78" s="435" t="s">
        <v>1029</v>
      </c>
      <c r="LC78" s="436">
        <v>20</v>
      </c>
      <c r="LD78" s="437">
        <v>0</v>
      </c>
      <c r="LE78" s="438">
        <v>20</v>
      </c>
      <c r="LF78" s="439" t="s">
        <v>1015</v>
      </c>
      <c r="LG78" s="440">
        <v>17</v>
      </c>
      <c r="LH78" s="437">
        <v>0</v>
      </c>
      <c r="LI78" s="438">
        <v>20</v>
      </c>
      <c r="LJ78" s="649"/>
      <c r="LK78" s="650"/>
    </row>
    <row r="79" spans="2:323" ht="15" customHeight="1" x14ac:dyDescent="0.15">
      <c r="B79" s="1349" t="s">
        <v>1577</v>
      </c>
      <c r="C79" s="1350" t="s">
        <v>1578</v>
      </c>
      <c r="D79" s="1351">
        <v>2022</v>
      </c>
      <c r="E79" s="1352" t="s">
        <v>1018</v>
      </c>
      <c r="F79" s="1353">
        <v>1071092</v>
      </c>
      <c r="G79" s="1354" t="s">
        <v>1578</v>
      </c>
      <c r="H79" s="1355">
        <v>45132</v>
      </c>
      <c r="I79" s="1356" t="s">
        <v>1579</v>
      </c>
      <c r="J79" s="1357" t="s">
        <v>1578</v>
      </c>
      <c r="K79" s="1358" t="s">
        <v>1580</v>
      </c>
      <c r="L79" s="1350" t="s">
        <v>1578</v>
      </c>
      <c r="M79" s="1357" t="s">
        <v>1580</v>
      </c>
      <c r="N79" s="1358" t="s">
        <v>1579</v>
      </c>
      <c r="O79" s="1356" t="s">
        <v>81</v>
      </c>
      <c r="P79" s="1358" t="s">
        <v>82</v>
      </c>
      <c r="Q79" s="1359" t="s">
        <v>1018</v>
      </c>
      <c r="R79" s="1360"/>
      <c r="S79" s="1360"/>
      <c r="T79" s="1361"/>
      <c r="U79" s="1362"/>
      <c r="V79" s="1363">
        <v>1676.6646000000001</v>
      </c>
      <c r="W79" s="1364">
        <v>2</v>
      </c>
      <c r="X79" s="1364">
        <v>1</v>
      </c>
      <c r="Y79" s="1365"/>
      <c r="Z79" s="1351">
        <v>2022</v>
      </c>
      <c r="AA79" s="1352">
        <v>2024</v>
      </c>
      <c r="AB79" s="1366">
        <v>2022</v>
      </c>
      <c r="AC79" s="1367" t="s">
        <v>4568</v>
      </c>
      <c r="AD79" s="1358" t="s">
        <v>1581</v>
      </c>
      <c r="AE79" s="1368"/>
      <c r="AF79" s="1357"/>
      <c r="AG79" s="1357"/>
      <c r="AH79" s="1358"/>
      <c r="AI79" s="1368"/>
      <c r="AJ79" s="1358"/>
      <c r="AK79" s="1369">
        <v>2021</v>
      </c>
      <c r="AL79" s="1364">
        <v>3425</v>
      </c>
      <c r="AM79" s="1364">
        <v>3376</v>
      </c>
      <c r="AN79" s="1370">
        <v>32.58</v>
      </c>
      <c r="AO79" s="1371" t="s">
        <v>1582</v>
      </c>
      <c r="AP79" s="1372">
        <v>2024</v>
      </c>
      <c r="AQ79" s="1365">
        <v>3322</v>
      </c>
      <c r="AR79" s="1373">
        <v>3</v>
      </c>
      <c r="AS79" s="1365">
        <v>3275</v>
      </c>
      <c r="AT79" s="1373">
        <v>2.99</v>
      </c>
      <c r="AU79" s="1374">
        <v>31.6</v>
      </c>
      <c r="AV79" s="1371" t="s">
        <v>1582</v>
      </c>
      <c r="AW79" s="1375">
        <v>3</v>
      </c>
      <c r="AX79" s="1372">
        <v>2022</v>
      </c>
      <c r="AY79" s="1365">
        <v>3101</v>
      </c>
      <c r="AZ79" s="1373">
        <v>9.4499999999999993</v>
      </c>
      <c r="BA79" s="1365">
        <v>3095</v>
      </c>
      <c r="BB79" s="1373">
        <v>8.32</v>
      </c>
      <c r="BC79" s="1374">
        <v>29.000280557373983</v>
      </c>
      <c r="BD79" s="1371" t="s">
        <v>1582</v>
      </c>
      <c r="BE79" s="1375">
        <v>10.98</v>
      </c>
      <c r="BF79" s="1372">
        <v>2023</v>
      </c>
      <c r="BG79" s="1365"/>
      <c r="BH79" s="1373"/>
      <c r="BI79" s="1365"/>
      <c r="BJ79" s="1373"/>
      <c r="BK79" s="1374"/>
      <c r="BL79" s="1371"/>
      <c r="BM79" s="1375"/>
      <c r="BN79" s="1372">
        <v>2024</v>
      </c>
      <c r="BO79" s="1365"/>
      <c r="BP79" s="1373"/>
      <c r="BQ79" s="1365"/>
      <c r="BR79" s="1373"/>
      <c r="BS79" s="1374"/>
      <c r="BT79" s="1371"/>
      <c r="BU79" s="1375"/>
      <c r="BV79" s="1376" t="s">
        <v>1023</v>
      </c>
      <c r="BW79" s="1377" t="s">
        <v>1072</v>
      </c>
      <c r="BX79" s="1378" t="s">
        <v>1007</v>
      </c>
      <c r="BY79" s="1379" t="s">
        <v>4528</v>
      </c>
      <c r="BZ79" s="1380"/>
      <c r="CA79" s="1364"/>
      <c r="CB79" s="1364"/>
      <c r="CC79" s="1370"/>
      <c r="CD79" s="1371"/>
      <c r="CE79" s="1372"/>
      <c r="CF79" s="1365"/>
      <c r="CG79" s="1373"/>
      <c r="CH79" s="1365"/>
      <c r="CI79" s="1373"/>
      <c r="CJ79" s="1374"/>
      <c r="CK79" s="1371"/>
      <c r="CL79" s="1375"/>
      <c r="CM79" s="1372"/>
      <c r="CN79" s="1365"/>
      <c r="CO79" s="1373"/>
      <c r="CP79" s="1365"/>
      <c r="CQ79" s="1373"/>
      <c r="CR79" s="1374"/>
      <c r="CS79" s="1371"/>
      <c r="CT79" s="1375"/>
      <c r="CU79" s="1372"/>
      <c r="CV79" s="1365"/>
      <c r="CW79" s="1373"/>
      <c r="CX79" s="1365"/>
      <c r="CY79" s="1373"/>
      <c r="CZ79" s="1374"/>
      <c r="DA79" s="1371"/>
      <c r="DB79" s="1375"/>
      <c r="DC79" s="1372"/>
      <c r="DD79" s="1365"/>
      <c r="DE79" s="1373"/>
      <c r="DF79" s="1365"/>
      <c r="DG79" s="1373"/>
      <c r="DH79" s="1374"/>
      <c r="DI79" s="1371"/>
      <c r="DJ79" s="1375"/>
      <c r="DK79" s="1376"/>
      <c r="DL79" s="1377"/>
      <c r="DM79" s="1378"/>
      <c r="DN79" s="1379"/>
      <c r="DO79" s="1356"/>
      <c r="DP79" s="1381"/>
      <c r="DQ79" s="1358"/>
      <c r="DR79" s="1356"/>
      <c r="DS79" s="1381"/>
      <c r="DT79" s="1358"/>
      <c r="DU79" s="1356"/>
      <c r="DV79" s="1381"/>
      <c r="DW79" s="1358"/>
      <c r="DX79" s="1356"/>
      <c r="DY79" s="1381"/>
      <c r="DZ79" s="1358"/>
      <c r="EA79" s="1356"/>
      <c r="EB79" s="1381"/>
      <c r="EC79" s="1358"/>
      <c r="ED79" s="1382"/>
      <c r="EE79" s="1383"/>
      <c r="EF79" s="1384"/>
      <c r="EG79" s="1357"/>
      <c r="EH79" s="1364"/>
      <c r="EI79" s="1352"/>
      <c r="EJ79" s="1356"/>
      <c r="EK79" s="1384"/>
      <c r="EL79" s="1357"/>
      <c r="EM79" s="1364"/>
      <c r="EN79" s="1352"/>
      <c r="EO79" s="1356"/>
      <c r="EP79" s="1384"/>
      <c r="EQ79" s="1357"/>
      <c r="ER79" s="1364"/>
      <c r="ES79" s="1352"/>
      <c r="ET79" s="1356"/>
      <c r="EU79" s="1384"/>
      <c r="EV79" s="1357"/>
      <c r="EW79" s="1364"/>
      <c r="EX79" s="1352"/>
      <c r="EY79" s="1356"/>
      <c r="EZ79" s="1384"/>
      <c r="FA79" s="1357"/>
      <c r="FB79" s="1364"/>
      <c r="FC79" s="1352"/>
      <c r="FD79" s="1385">
        <v>0</v>
      </c>
      <c r="FE79" s="1386">
        <v>0</v>
      </c>
      <c r="FF79" s="1387">
        <v>0</v>
      </c>
      <c r="FG79" s="1386">
        <v>0</v>
      </c>
      <c r="FH79" s="1387">
        <v>0</v>
      </c>
      <c r="FI79" s="1386">
        <v>0</v>
      </c>
      <c r="FJ79" s="1387">
        <v>0</v>
      </c>
      <c r="FK79" s="1386">
        <v>0</v>
      </c>
      <c r="FL79" s="1388" t="s">
        <v>1008</v>
      </c>
      <c r="FM79" s="1389" t="s">
        <v>1012</v>
      </c>
      <c r="FN79" s="1352"/>
      <c r="FO79" s="1390" t="s">
        <v>1010</v>
      </c>
      <c r="FP79" s="1391" t="s">
        <v>1012</v>
      </c>
      <c r="FQ79" s="1352"/>
      <c r="FR79" s="1390" t="s">
        <v>1010</v>
      </c>
      <c r="FS79" s="1391" t="s">
        <v>1012</v>
      </c>
      <c r="FT79" s="1352"/>
      <c r="FU79" s="1390" t="s">
        <v>1010</v>
      </c>
      <c r="FV79" s="1391" t="s">
        <v>1012</v>
      </c>
      <c r="FW79" s="1352"/>
      <c r="FX79" s="1390" t="s">
        <v>1010</v>
      </c>
      <c r="FY79" s="1391" t="s">
        <v>1012</v>
      </c>
      <c r="FZ79" s="1352"/>
      <c r="GA79" s="1390" t="s">
        <v>1010</v>
      </c>
      <c r="GB79" s="1391" t="s">
        <v>1012</v>
      </c>
      <c r="GC79" s="1352"/>
      <c r="GD79" s="1390" t="s">
        <v>1010</v>
      </c>
      <c r="GE79" s="1391" t="s">
        <v>1012</v>
      </c>
      <c r="GF79" s="1352"/>
      <c r="GG79" s="1390" t="s">
        <v>1010</v>
      </c>
      <c r="GH79" s="1391" t="s">
        <v>1012</v>
      </c>
      <c r="GI79" s="1352"/>
      <c r="GJ79" s="1390" t="s">
        <v>1010</v>
      </c>
      <c r="GK79" s="1391" t="s">
        <v>1012</v>
      </c>
      <c r="GL79" s="1352"/>
      <c r="GM79" s="1390" t="s">
        <v>1010</v>
      </c>
      <c r="GN79" s="1391" t="s">
        <v>1012</v>
      </c>
      <c r="GO79" s="1352"/>
      <c r="GP79" s="1390" t="s">
        <v>1010</v>
      </c>
      <c r="GQ79" s="1391" t="s">
        <v>1012</v>
      </c>
      <c r="GR79" s="1352"/>
      <c r="GS79" s="1390" t="s">
        <v>1010</v>
      </c>
      <c r="GT79" s="1391" t="s">
        <v>1012</v>
      </c>
      <c r="GU79" s="1352"/>
      <c r="GV79" s="1390" t="s">
        <v>1010</v>
      </c>
      <c r="GW79" s="1391" t="s">
        <v>1012</v>
      </c>
      <c r="GX79" s="1352"/>
      <c r="GY79" s="1388"/>
      <c r="GZ79" s="1389"/>
      <c r="HA79" s="1352"/>
      <c r="HB79" s="1390"/>
      <c r="HC79" s="1391"/>
      <c r="HD79" s="1352"/>
      <c r="HE79" s="1390"/>
      <c r="HF79" s="1391"/>
      <c r="HG79" s="1352"/>
      <c r="HH79" s="1390"/>
      <c r="HI79" s="1391"/>
      <c r="HJ79" s="1352"/>
      <c r="HK79" s="1390"/>
      <c r="HL79" s="1391"/>
      <c r="HM79" s="1352"/>
      <c r="HN79" s="1392">
        <v>3101</v>
      </c>
      <c r="HO79" s="1393">
        <v>186.44483799999998</v>
      </c>
      <c r="HP79" s="1394">
        <v>6.0124101257658813</v>
      </c>
      <c r="HQ79" s="1395">
        <v>2022</v>
      </c>
      <c r="HR79" s="1357" t="s">
        <v>333</v>
      </c>
      <c r="HS79" s="1357" t="s">
        <v>355</v>
      </c>
      <c r="HT79" s="1357" t="s">
        <v>4111</v>
      </c>
      <c r="HU79" s="1396">
        <v>186.44483799999998</v>
      </c>
      <c r="HV79" s="1397"/>
      <c r="HW79" s="1398"/>
      <c r="HX79" s="1398"/>
      <c r="HY79" s="1398"/>
      <c r="HZ79" s="1398"/>
      <c r="IA79" s="1398"/>
      <c r="IB79" s="1398"/>
      <c r="IC79" s="1398" t="s">
        <v>4568</v>
      </c>
      <c r="ID79" s="1399" t="s">
        <v>1583</v>
      </c>
      <c r="IE79" s="1400"/>
      <c r="IF79" s="227" t="str">
        <f>_xlfn.IFNA(VLOOKUP(報告書!$B79&amp;"-"&amp;報告書!IF$12,自主項目!$G$13:$G$500,1,FALSE),"")</f>
        <v>092-1</v>
      </c>
      <c r="IG79" s="227" t="str">
        <f>_xlfn.IFNA(VLOOKUP(報告書!$B79&amp;"-"&amp;報告書!IG$12,自主項目!$G$13:$G$500,1,FALSE),"")</f>
        <v/>
      </c>
      <c r="IH79" s="227" t="str">
        <f>_xlfn.IFNA(VLOOKUP(報告書!$B79&amp;"-"&amp;報告書!IH$12,自主項目!$G$13:$G$500,1,FALSE),"")</f>
        <v/>
      </c>
      <c r="II79" s="227" t="str">
        <f>_xlfn.IFNA(VLOOKUP(報告書!$B79&amp;"-"&amp;報告書!II$12,自主項目!$G$13:$G$500,1,FALSE),"")</f>
        <v/>
      </c>
      <c r="IJ79" s="227" t="str">
        <f>_xlfn.IFNA(VLOOKUP(報告書!$B79&amp;"-"&amp;報告書!IJ$12,自主項目!$G$13:$G$500,1,FALSE),"")</f>
        <v/>
      </c>
      <c r="IK79" s="227" t="str">
        <f>_xlfn.IFNA(VLOOKUP(報告書!$B79&amp;"-"&amp;報告書!IK$12,自主項目!$G$13:$G$500,1,FALSE),"")</f>
        <v/>
      </c>
      <c r="IL79" s="227" t="str">
        <f>_xlfn.IFNA(VLOOKUP(報告書!$B79&amp;"-"&amp;報告書!IL$12,自主項目!$G$13:$G$500,1,FALSE),"")</f>
        <v/>
      </c>
      <c r="IM79" s="227" t="str">
        <f>_xlfn.IFNA(VLOOKUP(報告書!$B79&amp;"-"&amp;報告書!IM$12,自主項目!$G$13:$G$500,1,FALSE),"")</f>
        <v/>
      </c>
      <c r="IN79" s="227" t="str">
        <f>_xlfn.IFNA(VLOOKUP(報告書!$B79&amp;"-"&amp;報告書!IN$12,自主項目!$G$13:$G$500,1,FALSE),"")</f>
        <v/>
      </c>
      <c r="IO79" s="227" t="str">
        <f>_xlfn.IFNA(VLOOKUP(報告書!$B79&amp;"-"&amp;報告書!IO$12,自主項目!$G$13:$G$500,1,FALSE),"")</f>
        <v/>
      </c>
      <c r="IP79" s="227" t="str">
        <f>_xlfn.IFNA(VLOOKUP(報告書!$B79&amp;"-"&amp;報告書!IP$12,自主項目!$G$13:$G$500,1,FALSE),"")</f>
        <v/>
      </c>
      <c r="IQ79" s="227" t="str">
        <f>_xlfn.IFNA(VLOOKUP(報告書!$B79&amp;"-"&amp;報告書!IQ$12,自主項目!$G$13:$G$500,1,FALSE),"")</f>
        <v/>
      </c>
      <c r="IR79" s="227" t="str">
        <f>_xlfn.IFNA(VLOOKUP(報告書!$B79&amp;"-"&amp;報告書!IR$12,自主項目!$G$13:$G$500,1,FALSE),"")</f>
        <v/>
      </c>
      <c r="IS79" s="227" t="str">
        <f>_xlfn.IFNA(VLOOKUP(報告書!$B79&amp;"-"&amp;報告書!IS$12,自主項目!$G$13:$G$500,1,FALSE),"")</f>
        <v/>
      </c>
      <c r="IT79" s="755"/>
      <c r="IU79" s="755"/>
      <c r="IV79" s="376" t="s">
        <v>179</v>
      </c>
      <c r="IW79" s="377" t="s">
        <v>179</v>
      </c>
      <c r="IX79" s="378" t="s">
        <v>179</v>
      </c>
      <c r="IY79" s="379" t="s">
        <v>179</v>
      </c>
      <c r="IZ79" s="379" t="s">
        <v>179</v>
      </c>
      <c r="JA79" s="380" t="s">
        <v>179</v>
      </c>
      <c r="JB79" s="381" t="s">
        <v>179</v>
      </c>
      <c r="JC79" s="379" t="s">
        <v>179</v>
      </c>
      <c r="JD79" s="379" t="s">
        <v>179</v>
      </c>
      <c r="JE79" s="382" t="s">
        <v>179</v>
      </c>
      <c r="JF79" s="383" t="s">
        <v>179</v>
      </c>
      <c r="JG79" s="384" t="s">
        <v>179</v>
      </c>
      <c r="JH79" s="376">
        <v>2718</v>
      </c>
      <c r="JI79" s="377">
        <v>2718</v>
      </c>
      <c r="JJ79" s="378">
        <v>2.87</v>
      </c>
      <c r="JK79" s="379">
        <v>0.43</v>
      </c>
      <c r="JL79" s="379">
        <v>0.43</v>
      </c>
      <c r="JM79" s="380">
        <v>3.36</v>
      </c>
      <c r="JN79" s="381">
        <v>0.14333333333333334</v>
      </c>
      <c r="JO79" s="379">
        <v>0.14333333333333334</v>
      </c>
      <c r="JP79" s="379">
        <v>1.1199999999999999</v>
      </c>
      <c r="JQ79" s="382">
        <v>79</v>
      </c>
      <c r="JR79" s="383">
        <v>79</v>
      </c>
      <c r="JS79" s="384">
        <v>35</v>
      </c>
      <c r="JU79" s="634" t="s">
        <v>1537</v>
      </c>
      <c r="JV79" s="636" t="s">
        <v>1538</v>
      </c>
      <c r="JW79" s="635">
        <v>2019</v>
      </c>
      <c r="JX79" s="635" t="s">
        <v>1058</v>
      </c>
      <c r="JY79" s="386">
        <v>44830</v>
      </c>
      <c r="JZ79" s="387">
        <v>44840</v>
      </c>
      <c r="KA79" s="422" t="s">
        <v>179</v>
      </c>
      <c r="KB79" s="637" t="s">
        <v>179</v>
      </c>
      <c r="KC79" s="638" t="s">
        <v>179</v>
      </c>
      <c r="KD79" s="639" t="s">
        <v>179</v>
      </c>
      <c r="KE79" s="640" t="s">
        <v>179</v>
      </c>
      <c r="KF79" s="641" t="s">
        <v>179</v>
      </c>
      <c r="KG79" s="642" t="s">
        <v>179</v>
      </c>
      <c r="KH79" s="639" t="s">
        <v>179</v>
      </c>
      <c r="KI79" s="643" t="s">
        <v>179</v>
      </c>
      <c r="KJ79" s="641" t="s">
        <v>179</v>
      </c>
      <c r="KK79" s="642" t="s">
        <v>179</v>
      </c>
      <c r="KL79" s="639" t="s">
        <v>179</v>
      </c>
      <c r="KM79" s="643" t="s">
        <v>179</v>
      </c>
      <c r="KN79" s="644" t="s">
        <v>179</v>
      </c>
      <c r="KO79" s="645" t="s">
        <v>1028</v>
      </c>
      <c r="KP79" s="646">
        <v>1</v>
      </c>
      <c r="KQ79" s="646">
        <v>0.43</v>
      </c>
      <c r="KR79" s="646">
        <v>-6.746666666666667</v>
      </c>
      <c r="KS79" s="647" t="s">
        <v>1029</v>
      </c>
      <c r="KT79" s="646">
        <v>1</v>
      </c>
      <c r="KU79" s="646">
        <v>0.14333333333333334</v>
      </c>
      <c r="KV79" s="648">
        <v>2.56</v>
      </c>
      <c r="KW79" s="639" t="s">
        <v>1029</v>
      </c>
      <c r="KX79" s="643">
        <v>1.01</v>
      </c>
      <c r="KY79" s="644">
        <v>3.36</v>
      </c>
      <c r="KZ79" s="434" t="s">
        <v>1015</v>
      </c>
      <c r="LA79" s="434" t="s">
        <v>1151</v>
      </c>
      <c r="LB79" s="435" t="s">
        <v>179</v>
      </c>
      <c r="LC79" s="436" t="s">
        <v>179</v>
      </c>
      <c r="LD79" s="437" t="s">
        <v>179</v>
      </c>
      <c r="LE79" s="438" t="s">
        <v>179</v>
      </c>
      <c r="LF79" s="439" t="s">
        <v>179</v>
      </c>
      <c r="LG79" s="440" t="s">
        <v>179</v>
      </c>
      <c r="LH79" s="437" t="s">
        <v>179</v>
      </c>
      <c r="LI79" s="438" t="s">
        <v>179</v>
      </c>
      <c r="LJ79" s="649"/>
      <c r="LK79" s="650"/>
    </row>
    <row r="80" spans="2:323" ht="15" customHeight="1" x14ac:dyDescent="0.15">
      <c r="B80" s="1349" t="s">
        <v>1584</v>
      </c>
      <c r="C80" s="1350" t="s">
        <v>1585</v>
      </c>
      <c r="D80" s="1351">
        <v>2022</v>
      </c>
      <c r="E80" s="1352" t="s">
        <v>1018</v>
      </c>
      <c r="F80" s="1353">
        <v>1031093</v>
      </c>
      <c r="G80" s="1354" t="s">
        <v>1585</v>
      </c>
      <c r="H80" s="1355">
        <v>45133</v>
      </c>
      <c r="I80" s="1356" t="s">
        <v>1586</v>
      </c>
      <c r="J80" s="1357" t="s">
        <v>1585</v>
      </c>
      <c r="K80" s="1358" t="s">
        <v>1587</v>
      </c>
      <c r="L80" s="1350" t="s">
        <v>1585</v>
      </c>
      <c r="M80" s="1357" t="s">
        <v>1587</v>
      </c>
      <c r="N80" s="1358" t="s">
        <v>1586</v>
      </c>
      <c r="O80" s="1356" t="s">
        <v>12</v>
      </c>
      <c r="P80" s="1358" t="s">
        <v>35</v>
      </c>
      <c r="Q80" s="1359" t="s">
        <v>1018</v>
      </c>
      <c r="R80" s="1360"/>
      <c r="S80" s="1360"/>
      <c r="T80" s="1361"/>
      <c r="U80" s="1362"/>
      <c r="V80" s="1363">
        <v>1845.4739999999999</v>
      </c>
      <c r="W80" s="1364">
        <v>3</v>
      </c>
      <c r="X80" s="1364">
        <v>1</v>
      </c>
      <c r="Y80" s="1365"/>
      <c r="Z80" s="1351">
        <v>2022</v>
      </c>
      <c r="AA80" s="1352">
        <v>2024</v>
      </c>
      <c r="AB80" s="1366">
        <v>2022</v>
      </c>
      <c r="AC80" s="1367"/>
      <c r="AD80" s="1358"/>
      <c r="AE80" s="1368" t="s">
        <v>4568</v>
      </c>
      <c r="AF80" s="1357" t="s">
        <v>1588</v>
      </c>
      <c r="AG80" s="1357" t="s">
        <v>1589</v>
      </c>
      <c r="AH80" s="1358" t="s">
        <v>1590</v>
      </c>
      <c r="AI80" s="1368"/>
      <c r="AJ80" s="1358"/>
      <c r="AK80" s="1369">
        <v>2021</v>
      </c>
      <c r="AL80" s="1364">
        <v>3505</v>
      </c>
      <c r="AM80" s="1364">
        <v>3477</v>
      </c>
      <c r="AN80" s="1370">
        <v>9.35</v>
      </c>
      <c r="AO80" s="1371" t="s">
        <v>1295</v>
      </c>
      <c r="AP80" s="1372">
        <v>2024</v>
      </c>
      <c r="AQ80" s="1365">
        <v>4907</v>
      </c>
      <c r="AR80" s="1373">
        <v>-40</v>
      </c>
      <c r="AS80" s="1365">
        <v>5041</v>
      </c>
      <c r="AT80" s="1373">
        <v>-44.99</v>
      </c>
      <c r="AU80" s="1374">
        <v>9.07</v>
      </c>
      <c r="AV80" s="1371" t="s">
        <v>1295</v>
      </c>
      <c r="AW80" s="1375">
        <v>2.99</v>
      </c>
      <c r="AX80" s="1372">
        <v>2022</v>
      </c>
      <c r="AY80" s="1365">
        <v>3394</v>
      </c>
      <c r="AZ80" s="1373">
        <v>3.16</v>
      </c>
      <c r="BA80" s="1365">
        <v>3389</v>
      </c>
      <c r="BB80" s="1373">
        <v>2.5299999999999998</v>
      </c>
      <c r="BC80" s="1374">
        <v>8.3600177348637867</v>
      </c>
      <c r="BD80" s="1371" t="s">
        <v>1295</v>
      </c>
      <c r="BE80" s="1375">
        <v>10.58</v>
      </c>
      <c r="BF80" s="1372">
        <v>2023</v>
      </c>
      <c r="BG80" s="1365"/>
      <c r="BH80" s="1373"/>
      <c r="BI80" s="1365"/>
      <c r="BJ80" s="1373"/>
      <c r="BK80" s="1374"/>
      <c r="BL80" s="1371"/>
      <c r="BM80" s="1375"/>
      <c r="BN80" s="1372">
        <v>2024</v>
      </c>
      <c r="BO80" s="1365"/>
      <c r="BP80" s="1373"/>
      <c r="BQ80" s="1365"/>
      <c r="BR80" s="1373"/>
      <c r="BS80" s="1374"/>
      <c r="BT80" s="1371"/>
      <c r="BU80" s="1375"/>
      <c r="BV80" s="1376" t="s">
        <v>1023</v>
      </c>
      <c r="BW80" s="1377" t="s">
        <v>1072</v>
      </c>
      <c r="BX80" s="1378" t="s">
        <v>1007</v>
      </c>
      <c r="BY80" s="1379" t="s">
        <v>4529</v>
      </c>
      <c r="BZ80" s="1380"/>
      <c r="CA80" s="1364"/>
      <c r="CB80" s="1364"/>
      <c r="CC80" s="1370"/>
      <c r="CD80" s="1371"/>
      <c r="CE80" s="1372"/>
      <c r="CF80" s="1365"/>
      <c r="CG80" s="1373"/>
      <c r="CH80" s="1365"/>
      <c r="CI80" s="1373"/>
      <c r="CJ80" s="1374"/>
      <c r="CK80" s="1371"/>
      <c r="CL80" s="1375"/>
      <c r="CM80" s="1372"/>
      <c r="CN80" s="1365"/>
      <c r="CO80" s="1373"/>
      <c r="CP80" s="1365"/>
      <c r="CQ80" s="1373"/>
      <c r="CR80" s="1374"/>
      <c r="CS80" s="1371"/>
      <c r="CT80" s="1375"/>
      <c r="CU80" s="1372"/>
      <c r="CV80" s="1365"/>
      <c r="CW80" s="1373"/>
      <c r="CX80" s="1365"/>
      <c r="CY80" s="1373"/>
      <c r="CZ80" s="1374"/>
      <c r="DA80" s="1371"/>
      <c r="DB80" s="1375"/>
      <c r="DC80" s="1372"/>
      <c r="DD80" s="1365"/>
      <c r="DE80" s="1373"/>
      <c r="DF80" s="1365"/>
      <c r="DG80" s="1373"/>
      <c r="DH80" s="1374"/>
      <c r="DI80" s="1371"/>
      <c r="DJ80" s="1375"/>
      <c r="DK80" s="1376"/>
      <c r="DL80" s="1377"/>
      <c r="DM80" s="1378"/>
      <c r="DN80" s="1379"/>
      <c r="DO80" s="1356"/>
      <c r="DP80" s="1381"/>
      <c r="DQ80" s="1358"/>
      <c r="DR80" s="1356"/>
      <c r="DS80" s="1381"/>
      <c r="DT80" s="1358"/>
      <c r="DU80" s="1356"/>
      <c r="DV80" s="1381"/>
      <c r="DW80" s="1358"/>
      <c r="DX80" s="1356"/>
      <c r="DY80" s="1381"/>
      <c r="DZ80" s="1358"/>
      <c r="EA80" s="1356"/>
      <c r="EB80" s="1381"/>
      <c r="EC80" s="1358"/>
      <c r="ED80" s="1382"/>
      <c r="EE80" s="1383"/>
      <c r="EF80" s="1384"/>
      <c r="EG80" s="1357"/>
      <c r="EH80" s="1364"/>
      <c r="EI80" s="1352"/>
      <c r="EJ80" s="1356"/>
      <c r="EK80" s="1384"/>
      <c r="EL80" s="1357"/>
      <c r="EM80" s="1364"/>
      <c r="EN80" s="1352"/>
      <c r="EO80" s="1356"/>
      <c r="EP80" s="1384"/>
      <c r="EQ80" s="1357"/>
      <c r="ER80" s="1364"/>
      <c r="ES80" s="1352"/>
      <c r="ET80" s="1356"/>
      <c r="EU80" s="1384"/>
      <c r="EV80" s="1357"/>
      <c r="EW80" s="1364"/>
      <c r="EX80" s="1352"/>
      <c r="EY80" s="1356"/>
      <c r="EZ80" s="1384"/>
      <c r="FA80" s="1357"/>
      <c r="FB80" s="1364"/>
      <c r="FC80" s="1352"/>
      <c r="FD80" s="1385">
        <v>3</v>
      </c>
      <c r="FE80" s="1386">
        <v>5</v>
      </c>
      <c r="FF80" s="1387">
        <v>0</v>
      </c>
      <c r="FG80" s="1386">
        <v>2</v>
      </c>
      <c r="FH80" s="1387">
        <v>0</v>
      </c>
      <c r="FI80" s="1386">
        <v>0</v>
      </c>
      <c r="FJ80" s="1387">
        <v>3</v>
      </c>
      <c r="FK80" s="1386">
        <v>7</v>
      </c>
      <c r="FL80" s="1388" t="s">
        <v>1008</v>
      </c>
      <c r="FM80" s="1389" t="s">
        <v>1012</v>
      </c>
      <c r="FN80" s="1352"/>
      <c r="FO80" s="1390" t="s">
        <v>1010</v>
      </c>
      <c r="FP80" s="1391" t="s">
        <v>1012</v>
      </c>
      <c r="FQ80" s="1352"/>
      <c r="FR80" s="1390" t="s">
        <v>1010</v>
      </c>
      <c r="FS80" s="1391" t="s">
        <v>1012</v>
      </c>
      <c r="FT80" s="1352"/>
      <c r="FU80" s="1390" t="s">
        <v>1010</v>
      </c>
      <c r="FV80" s="1391" t="s">
        <v>1012</v>
      </c>
      <c r="FW80" s="1352" t="s">
        <v>1591</v>
      </c>
      <c r="FX80" s="1390" t="s">
        <v>1010</v>
      </c>
      <c r="FY80" s="1391" t="s">
        <v>1012</v>
      </c>
      <c r="FZ80" s="1352"/>
      <c r="GA80" s="1390" t="s">
        <v>1010</v>
      </c>
      <c r="GB80" s="1391" t="s">
        <v>1012</v>
      </c>
      <c r="GC80" s="1352"/>
      <c r="GD80" s="1390" t="s">
        <v>1013</v>
      </c>
      <c r="GE80" s="1391" t="s">
        <v>1013</v>
      </c>
      <c r="GF80" s="1352" t="s">
        <v>1592</v>
      </c>
      <c r="GG80" s="1390" t="s">
        <v>1010</v>
      </c>
      <c r="GH80" s="1391" t="s">
        <v>1012</v>
      </c>
      <c r="GI80" s="1352"/>
      <c r="GJ80" s="1390" t="s">
        <v>1010</v>
      </c>
      <c r="GK80" s="1391" t="s">
        <v>1012</v>
      </c>
      <c r="GL80" s="1352"/>
      <c r="GM80" s="1390" t="s">
        <v>1013</v>
      </c>
      <c r="GN80" s="1391" t="s">
        <v>1013</v>
      </c>
      <c r="GO80" s="1352" t="s">
        <v>1593</v>
      </c>
      <c r="GP80" s="1390" t="s">
        <v>1010</v>
      </c>
      <c r="GQ80" s="1391" t="s">
        <v>1012</v>
      </c>
      <c r="GR80" s="1352"/>
      <c r="GS80" s="1390" t="s">
        <v>1013</v>
      </c>
      <c r="GT80" s="1391" t="s">
        <v>1013</v>
      </c>
      <c r="GU80" s="1352"/>
      <c r="GV80" s="1390" t="s">
        <v>1010</v>
      </c>
      <c r="GW80" s="1391" t="s">
        <v>1012</v>
      </c>
      <c r="GX80" s="1352"/>
      <c r="GY80" s="1388"/>
      <c r="GZ80" s="1389"/>
      <c r="HA80" s="1352"/>
      <c r="HB80" s="1390"/>
      <c r="HC80" s="1391"/>
      <c r="HD80" s="1352"/>
      <c r="HE80" s="1390"/>
      <c r="HF80" s="1391"/>
      <c r="HG80" s="1352"/>
      <c r="HH80" s="1390"/>
      <c r="HI80" s="1391"/>
      <c r="HJ80" s="1352"/>
      <c r="HK80" s="1390"/>
      <c r="HL80" s="1391"/>
      <c r="HM80" s="1352"/>
      <c r="HN80" s="1392"/>
      <c r="HO80" s="1393"/>
      <c r="HP80" s="1394"/>
      <c r="HQ80" s="1395"/>
      <c r="HR80" s="1357"/>
      <c r="HS80" s="1357"/>
      <c r="HT80" s="1357"/>
      <c r="HU80" s="1396"/>
      <c r="HV80" s="1397" t="s">
        <v>4568</v>
      </c>
      <c r="HW80" s="1398" t="s">
        <v>4568</v>
      </c>
      <c r="HX80" s="1398"/>
      <c r="HY80" s="1398"/>
      <c r="HZ80" s="1398"/>
      <c r="IA80" s="1398"/>
      <c r="IB80" s="1398"/>
      <c r="IC80" s="1398"/>
      <c r="ID80" s="1399" t="s">
        <v>1594</v>
      </c>
      <c r="IE80" s="1400" t="s">
        <v>1595</v>
      </c>
      <c r="IF80" s="227" t="str">
        <f>_xlfn.IFNA(VLOOKUP(報告書!$B80&amp;"-"&amp;報告書!IF$12,自主項目!$G$13:$G$500,1,FALSE),"")</f>
        <v/>
      </c>
      <c r="IG80" s="227" t="str">
        <f>_xlfn.IFNA(VLOOKUP(報告書!$B80&amp;"-"&amp;報告書!IG$12,自主項目!$G$13:$G$500,1,FALSE),"")</f>
        <v/>
      </c>
      <c r="IH80" s="227" t="str">
        <f>_xlfn.IFNA(VLOOKUP(報告書!$B80&amp;"-"&amp;報告書!IH$12,自主項目!$G$13:$G$500,1,FALSE),"")</f>
        <v/>
      </c>
      <c r="II80" s="227" t="str">
        <f>_xlfn.IFNA(VLOOKUP(報告書!$B80&amp;"-"&amp;報告書!II$12,自主項目!$G$13:$G$500,1,FALSE),"")</f>
        <v/>
      </c>
      <c r="IJ80" s="227" t="str">
        <f>_xlfn.IFNA(VLOOKUP(報告書!$B80&amp;"-"&amp;報告書!IJ$12,自主項目!$G$13:$G$500,1,FALSE),"")</f>
        <v/>
      </c>
      <c r="IK80" s="227" t="str">
        <f>_xlfn.IFNA(VLOOKUP(報告書!$B80&amp;"-"&amp;報告書!IK$12,自主項目!$G$13:$G$500,1,FALSE),"")</f>
        <v/>
      </c>
      <c r="IL80" s="227" t="str">
        <f>_xlfn.IFNA(VLOOKUP(報告書!$B80&amp;"-"&amp;報告書!IL$12,自主項目!$G$13:$G$500,1,FALSE),"")</f>
        <v/>
      </c>
      <c r="IM80" s="227" t="str">
        <f>_xlfn.IFNA(VLOOKUP(報告書!$B80&amp;"-"&amp;報告書!IM$12,自主項目!$G$13:$G$500,1,FALSE),"")</f>
        <v/>
      </c>
      <c r="IN80" s="227" t="str">
        <f>_xlfn.IFNA(VLOOKUP(報告書!$B80&amp;"-"&amp;報告書!IN$12,自主項目!$G$13:$G$500,1,FALSE),"")</f>
        <v/>
      </c>
      <c r="IO80" s="227" t="str">
        <f>_xlfn.IFNA(VLOOKUP(報告書!$B80&amp;"-"&amp;報告書!IO$12,自主項目!$G$13:$G$500,1,FALSE),"")</f>
        <v/>
      </c>
      <c r="IP80" s="227" t="str">
        <f>_xlfn.IFNA(VLOOKUP(報告書!$B80&amp;"-"&amp;報告書!IP$12,自主項目!$G$13:$G$500,1,FALSE),"")</f>
        <v/>
      </c>
      <c r="IQ80" s="227" t="str">
        <f>_xlfn.IFNA(VLOOKUP(報告書!$B80&amp;"-"&amp;報告書!IQ$12,自主項目!$G$13:$G$500,1,FALSE),"")</f>
        <v/>
      </c>
      <c r="IR80" s="227" t="str">
        <f>_xlfn.IFNA(VLOOKUP(報告書!$B80&amp;"-"&amp;報告書!IR$12,自主項目!$G$13:$G$500,1,FALSE),"")</f>
        <v/>
      </c>
      <c r="IS80" s="227" t="str">
        <f>_xlfn.IFNA(VLOOKUP(報告書!$B80&amp;"-"&amp;報告書!IS$12,自主項目!$G$13:$G$500,1,FALSE),"")</f>
        <v/>
      </c>
      <c r="IT80" s="755"/>
      <c r="IU80" s="755"/>
      <c r="IV80" s="376" t="s">
        <v>179</v>
      </c>
      <c r="IW80" s="377" t="s">
        <v>179</v>
      </c>
      <c r="IX80" s="378" t="s">
        <v>179</v>
      </c>
      <c r="IY80" s="379" t="s">
        <v>179</v>
      </c>
      <c r="IZ80" s="379" t="s">
        <v>179</v>
      </c>
      <c r="JA80" s="380" t="s">
        <v>179</v>
      </c>
      <c r="JB80" s="381" t="s">
        <v>179</v>
      </c>
      <c r="JC80" s="379" t="s">
        <v>179</v>
      </c>
      <c r="JD80" s="379" t="s">
        <v>179</v>
      </c>
      <c r="JE80" s="382" t="s">
        <v>179</v>
      </c>
      <c r="JF80" s="383" t="s">
        <v>179</v>
      </c>
      <c r="JG80" s="384" t="s">
        <v>179</v>
      </c>
      <c r="JH80" s="376">
        <v>3206</v>
      </c>
      <c r="JI80" s="377">
        <v>3206</v>
      </c>
      <c r="JJ80" s="378" t="s">
        <v>179</v>
      </c>
      <c r="JK80" s="379">
        <v>28.35</v>
      </c>
      <c r="JL80" s="379">
        <v>28.35</v>
      </c>
      <c r="JM80" s="380" t="s">
        <v>179</v>
      </c>
      <c r="JN80" s="381">
        <v>9.4500000000000011</v>
      </c>
      <c r="JO80" s="379">
        <v>9.4500000000000011</v>
      </c>
      <c r="JP80" s="379" t="s">
        <v>179</v>
      </c>
      <c r="JQ80" s="382">
        <v>34</v>
      </c>
      <c r="JR80" s="383">
        <v>34</v>
      </c>
      <c r="JS80" s="384" t="s">
        <v>179</v>
      </c>
      <c r="JU80" s="634" t="s">
        <v>1544</v>
      </c>
      <c r="JV80" s="636" t="s">
        <v>1545</v>
      </c>
      <c r="JW80" s="635">
        <v>2019</v>
      </c>
      <c r="JX80" s="635" t="s">
        <v>1058</v>
      </c>
      <c r="JY80" s="386" t="s">
        <v>179</v>
      </c>
      <c r="JZ80" s="387" t="s">
        <v>179</v>
      </c>
      <c r="KA80" s="422" t="s">
        <v>179</v>
      </c>
      <c r="KB80" s="637" t="s">
        <v>179</v>
      </c>
      <c r="KC80" s="638" t="s">
        <v>179</v>
      </c>
      <c r="KD80" s="639" t="s">
        <v>179</v>
      </c>
      <c r="KE80" s="640" t="s">
        <v>179</v>
      </c>
      <c r="KF80" s="641" t="s">
        <v>179</v>
      </c>
      <c r="KG80" s="642" t="s">
        <v>179</v>
      </c>
      <c r="KH80" s="639" t="s">
        <v>179</v>
      </c>
      <c r="KI80" s="643" t="s">
        <v>179</v>
      </c>
      <c r="KJ80" s="641" t="s">
        <v>179</v>
      </c>
      <c r="KK80" s="642" t="s">
        <v>179</v>
      </c>
      <c r="KL80" s="639" t="s">
        <v>179</v>
      </c>
      <c r="KM80" s="643" t="s">
        <v>179</v>
      </c>
      <c r="KN80" s="644" t="s">
        <v>179</v>
      </c>
      <c r="KO80" s="645" t="s">
        <v>1029</v>
      </c>
      <c r="KP80" s="646">
        <v>1.49</v>
      </c>
      <c r="KQ80" s="646">
        <v>28.35</v>
      </c>
      <c r="KR80" s="646">
        <v>17.613333333333333</v>
      </c>
      <c r="KS80" s="647" t="s">
        <v>1029</v>
      </c>
      <c r="KT80" s="646">
        <v>1.49</v>
      </c>
      <c r="KU80" s="646">
        <v>9.4500000000000011</v>
      </c>
      <c r="KV80" s="648">
        <v>12.245000000000001</v>
      </c>
      <c r="KW80" s="639" t="s">
        <v>179</v>
      </c>
      <c r="KX80" s="643">
        <v>0</v>
      </c>
      <c r="KY80" s="644" t="s">
        <v>179</v>
      </c>
      <c r="KZ80" s="434" t="s">
        <v>1151</v>
      </c>
      <c r="LA80" s="434" t="s">
        <v>1015</v>
      </c>
      <c r="LB80" s="435" t="s">
        <v>179</v>
      </c>
      <c r="LC80" s="436" t="s">
        <v>179</v>
      </c>
      <c r="LD80" s="437" t="s">
        <v>179</v>
      </c>
      <c r="LE80" s="438" t="s">
        <v>179</v>
      </c>
      <c r="LF80" s="439" t="s">
        <v>179</v>
      </c>
      <c r="LG80" s="440" t="s">
        <v>179</v>
      </c>
      <c r="LH80" s="437" t="s">
        <v>179</v>
      </c>
      <c r="LI80" s="438" t="s">
        <v>179</v>
      </c>
      <c r="LJ80" s="649"/>
      <c r="LK80" s="650"/>
    </row>
    <row r="81" spans="2:323" ht="15" customHeight="1" x14ac:dyDescent="0.15">
      <c r="B81" s="1349" t="s">
        <v>1596</v>
      </c>
      <c r="C81" s="1350" t="s">
        <v>1597</v>
      </c>
      <c r="D81" s="1351">
        <v>2022</v>
      </c>
      <c r="E81" s="1352" t="s">
        <v>1018</v>
      </c>
      <c r="F81" s="1353">
        <v>1039094</v>
      </c>
      <c r="G81" s="1354" t="s">
        <v>1597</v>
      </c>
      <c r="H81" s="1355">
        <v>45126</v>
      </c>
      <c r="I81" s="1356" t="s">
        <v>1598</v>
      </c>
      <c r="J81" s="1357" t="s">
        <v>1597</v>
      </c>
      <c r="K81" s="1358" t="s">
        <v>1599</v>
      </c>
      <c r="L81" s="1350" t="s">
        <v>1597</v>
      </c>
      <c r="M81" s="1357" t="s">
        <v>1599</v>
      </c>
      <c r="N81" s="1358" t="s">
        <v>1600</v>
      </c>
      <c r="O81" s="1356" t="s">
        <v>42</v>
      </c>
      <c r="P81" s="1358" t="s">
        <v>45</v>
      </c>
      <c r="Q81" s="1359" t="s">
        <v>1018</v>
      </c>
      <c r="R81" s="1360"/>
      <c r="S81" s="1360"/>
      <c r="T81" s="1361"/>
      <c r="U81" s="1362"/>
      <c r="V81" s="1363">
        <v>11837.839800000002</v>
      </c>
      <c r="W81" s="1364">
        <v>4</v>
      </c>
      <c r="X81" s="1364">
        <v>3</v>
      </c>
      <c r="Y81" s="1365"/>
      <c r="Z81" s="1351">
        <v>2022</v>
      </c>
      <c r="AA81" s="1352">
        <v>2024</v>
      </c>
      <c r="AB81" s="1366">
        <v>2022</v>
      </c>
      <c r="AC81" s="1367"/>
      <c r="AD81" s="1358"/>
      <c r="AE81" s="1368" t="s">
        <v>4568</v>
      </c>
      <c r="AF81" s="1357" t="s">
        <v>4530</v>
      </c>
      <c r="AG81" s="1357" t="s">
        <v>1601</v>
      </c>
      <c r="AH81" s="1358" t="s">
        <v>1602</v>
      </c>
      <c r="AI81" s="1368"/>
      <c r="AJ81" s="1358"/>
      <c r="AK81" s="1369">
        <v>2021</v>
      </c>
      <c r="AL81" s="1364">
        <v>20989</v>
      </c>
      <c r="AM81" s="1364">
        <v>14430</v>
      </c>
      <c r="AN81" s="1370"/>
      <c r="AO81" s="1371"/>
      <c r="AP81" s="1372">
        <v>2024</v>
      </c>
      <c r="AQ81" s="1365">
        <v>16160</v>
      </c>
      <c r="AR81" s="1373">
        <v>23</v>
      </c>
      <c r="AS81" s="1365">
        <v>6000</v>
      </c>
      <c r="AT81" s="1373">
        <v>58.41</v>
      </c>
      <c r="AU81" s="1374"/>
      <c r="AV81" s="1371"/>
      <c r="AW81" s="1375"/>
      <c r="AX81" s="1372">
        <v>2022</v>
      </c>
      <c r="AY81" s="1365">
        <v>21077</v>
      </c>
      <c r="AZ81" s="1373">
        <v>-0.42</v>
      </c>
      <c r="BA81" s="1365">
        <v>3970</v>
      </c>
      <c r="BB81" s="1373">
        <v>72.48</v>
      </c>
      <c r="BC81" s="1374"/>
      <c r="BD81" s="1371"/>
      <c r="BE81" s="1375"/>
      <c r="BF81" s="1372">
        <v>2023</v>
      </c>
      <c r="BG81" s="1365"/>
      <c r="BH81" s="1373"/>
      <c r="BI81" s="1365"/>
      <c r="BJ81" s="1373"/>
      <c r="BK81" s="1374"/>
      <c r="BL81" s="1371"/>
      <c r="BM81" s="1375"/>
      <c r="BN81" s="1372">
        <v>2024</v>
      </c>
      <c r="BO81" s="1365"/>
      <c r="BP81" s="1373"/>
      <c r="BQ81" s="1365"/>
      <c r="BR81" s="1373"/>
      <c r="BS81" s="1374"/>
      <c r="BT81" s="1371"/>
      <c r="BU81" s="1375"/>
      <c r="BV81" s="1376" t="s">
        <v>1062</v>
      </c>
      <c r="BW81" s="1377" t="s">
        <v>1072</v>
      </c>
      <c r="BX81" s="1378" t="s">
        <v>1024</v>
      </c>
      <c r="BY81" s="1379" t="s">
        <v>4531</v>
      </c>
      <c r="BZ81" s="1380"/>
      <c r="CA81" s="1364"/>
      <c r="CB81" s="1364"/>
      <c r="CC81" s="1370"/>
      <c r="CD81" s="1371"/>
      <c r="CE81" s="1372"/>
      <c r="CF81" s="1365"/>
      <c r="CG81" s="1373"/>
      <c r="CH81" s="1365"/>
      <c r="CI81" s="1373"/>
      <c r="CJ81" s="1374"/>
      <c r="CK81" s="1371"/>
      <c r="CL81" s="1375"/>
      <c r="CM81" s="1372"/>
      <c r="CN81" s="1365"/>
      <c r="CO81" s="1373"/>
      <c r="CP81" s="1365"/>
      <c r="CQ81" s="1373"/>
      <c r="CR81" s="1374"/>
      <c r="CS81" s="1371"/>
      <c r="CT81" s="1375"/>
      <c r="CU81" s="1372"/>
      <c r="CV81" s="1365"/>
      <c r="CW81" s="1373"/>
      <c r="CX81" s="1365"/>
      <c r="CY81" s="1373"/>
      <c r="CZ81" s="1374"/>
      <c r="DA81" s="1371"/>
      <c r="DB81" s="1375"/>
      <c r="DC81" s="1372"/>
      <c r="DD81" s="1365"/>
      <c r="DE81" s="1373"/>
      <c r="DF81" s="1365"/>
      <c r="DG81" s="1373"/>
      <c r="DH81" s="1374"/>
      <c r="DI81" s="1371"/>
      <c r="DJ81" s="1375"/>
      <c r="DK81" s="1376"/>
      <c r="DL81" s="1377"/>
      <c r="DM81" s="1378"/>
      <c r="DN81" s="1379"/>
      <c r="DO81" s="1356"/>
      <c r="DP81" s="1381"/>
      <c r="DQ81" s="1358"/>
      <c r="DR81" s="1356"/>
      <c r="DS81" s="1381"/>
      <c r="DT81" s="1358"/>
      <c r="DU81" s="1356"/>
      <c r="DV81" s="1381"/>
      <c r="DW81" s="1358"/>
      <c r="DX81" s="1356"/>
      <c r="DY81" s="1381"/>
      <c r="DZ81" s="1358"/>
      <c r="EA81" s="1356"/>
      <c r="EB81" s="1381"/>
      <c r="EC81" s="1358"/>
      <c r="ED81" s="1382"/>
      <c r="EE81" s="1383" t="s">
        <v>1603</v>
      </c>
      <c r="EF81" s="1384">
        <v>2009</v>
      </c>
      <c r="EG81" s="1357" t="s">
        <v>4532</v>
      </c>
      <c r="EH81" s="1364">
        <v>2.1</v>
      </c>
      <c r="EI81" s="1352" t="s">
        <v>1162</v>
      </c>
      <c r="EJ81" s="1356"/>
      <c r="EK81" s="1384"/>
      <c r="EL81" s="1357"/>
      <c r="EM81" s="1364"/>
      <c r="EN81" s="1352"/>
      <c r="EO81" s="1356"/>
      <c r="EP81" s="1384"/>
      <c r="EQ81" s="1357"/>
      <c r="ER81" s="1364"/>
      <c r="ES81" s="1352"/>
      <c r="ET81" s="1356"/>
      <c r="EU81" s="1384"/>
      <c r="EV81" s="1357"/>
      <c r="EW81" s="1364"/>
      <c r="EX81" s="1352"/>
      <c r="EY81" s="1356"/>
      <c r="EZ81" s="1384"/>
      <c r="FA81" s="1357"/>
      <c r="FB81" s="1364"/>
      <c r="FC81" s="1352"/>
      <c r="FD81" s="1385">
        <v>0</v>
      </c>
      <c r="FE81" s="1386">
        <v>0</v>
      </c>
      <c r="FF81" s="1387">
        <v>0</v>
      </c>
      <c r="FG81" s="1386">
        <v>0</v>
      </c>
      <c r="FH81" s="1387">
        <v>0</v>
      </c>
      <c r="FI81" s="1386">
        <v>0</v>
      </c>
      <c r="FJ81" s="1387">
        <v>0</v>
      </c>
      <c r="FK81" s="1386">
        <v>0</v>
      </c>
      <c r="FL81" s="1388" t="s">
        <v>1008</v>
      </c>
      <c r="FM81" s="1389" t="s">
        <v>1012</v>
      </c>
      <c r="FN81" s="1352"/>
      <c r="FO81" s="1390" t="s">
        <v>1010</v>
      </c>
      <c r="FP81" s="1391" t="s">
        <v>1012</v>
      </c>
      <c r="FQ81" s="1352"/>
      <c r="FR81" s="1390" t="s">
        <v>1010</v>
      </c>
      <c r="FS81" s="1391" t="s">
        <v>1012</v>
      </c>
      <c r="FT81" s="1352"/>
      <c r="FU81" s="1390" t="s">
        <v>1010</v>
      </c>
      <c r="FV81" s="1391" t="s">
        <v>1012</v>
      </c>
      <c r="FW81" s="1352"/>
      <c r="FX81" s="1390" t="s">
        <v>1010</v>
      </c>
      <c r="FY81" s="1391" t="s">
        <v>1012</v>
      </c>
      <c r="FZ81" s="1352"/>
      <c r="GA81" s="1390" t="s">
        <v>1010</v>
      </c>
      <c r="GB81" s="1391" t="s">
        <v>1012</v>
      </c>
      <c r="GC81" s="1352"/>
      <c r="GD81" s="1390" t="s">
        <v>1010</v>
      </c>
      <c r="GE81" s="1391" t="s">
        <v>1012</v>
      </c>
      <c r="GF81" s="1352"/>
      <c r="GG81" s="1390" t="s">
        <v>1010</v>
      </c>
      <c r="GH81" s="1391" t="s">
        <v>1012</v>
      </c>
      <c r="GI81" s="1352"/>
      <c r="GJ81" s="1390" t="s">
        <v>1010</v>
      </c>
      <c r="GK81" s="1391" t="s">
        <v>1012</v>
      </c>
      <c r="GL81" s="1352"/>
      <c r="GM81" s="1390" t="s">
        <v>1010</v>
      </c>
      <c r="GN81" s="1391" t="s">
        <v>1012</v>
      </c>
      <c r="GO81" s="1352"/>
      <c r="GP81" s="1390" t="s">
        <v>1010</v>
      </c>
      <c r="GQ81" s="1391" t="s">
        <v>1012</v>
      </c>
      <c r="GR81" s="1352"/>
      <c r="GS81" s="1390" t="s">
        <v>1013</v>
      </c>
      <c r="GT81" s="1391" t="s">
        <v>1013</v>
      </c>
      <c r="GU81" s="1352"/>
      <c r="GV81" s="1390" t="s">
        <v>1010</v>
      </c>
      <c r="GW81" s="1391" t="s">
        <v>1012</v>
      </c>
      <c r="GX81" s="1352"/>
      <c r="GY81" s="1388" t="s">
        <v>1013</v>
      </c>
      <c r="GZ81" s="1389" t="s">
        <v>1013</v>
      </c>
      <c r="HA81" s="1352"/>
      <c r="HB81" s="1390" t="s">
        <v>1013</v>
      </c>
      <c r="HC81" s="1391" t="s">
        <v>1013</v>
      </c>
      <c r="HD81" s="1352"/>
      <c r="HE81" s="1390" t="s">
        <v>1013</v>
      </c>
      <c r="HF81" s="1391" t="s">
        <v>1013</v>
      </c>
      <c r="HG81" s="1352"/>
      <c r="HH81" s="1390" t="s">
        <v>1013</v>
      </c>
      <c r="HI81" s="1391" t="s">
        <v>1013</v>
      </c>
      <c r="HJ81" s="1352"/>
      <c r="HK81" s="1390" t="s">
        <v>1013</v>
      </c>
      <c r="HL81" s="1391" t="s">
        <v>1013</v>
      </c>
      <c r="HM81" s="1352"/>
      <c r="HN81" s="1392">
        <v>21077</v>
      </c>
      <c r="HO81" s="1393">
        <v>0.1007685</v>
      </c>
      <c r="HP81" s="1394">
        <v>4.7809697774825634E-4</v>
      </c>
      <c r="HQ81" s="1395">
        <v>2022</v>
      </c>
      <c r="HR81" s="1357" t="s">
        <v>1191</v>
      </c>
      <c r="HS81" s="1357" t="s">
        <v>352</v>
      </c>
      <c r="HT81" s="1357" t="s">
        <v>4112</v>
      </c>
      <c r="HU81" s="1396">
        <v>9.5970000000000007E-4</v>
      </c>
      <c r="HV81" s="1397"/>
      <c r="HW81" s="1398" t="s">
        <v>4568</v>
      </c>
      <c r="HX81" s="1398"/>
      <c r="HY81" s="1398"/>
      <c r="HZ81" s="1398"/>
      <c r="IA81" s="1398"/>
      <c r="IB81" s="1398" t="s">
        <v>4568</v>
      </c>
      <c r="IC81" s="1398" t="s">
        <v>4568</v>
      </c>
      <c r="ID81" s="1399" t="s">
        <v>4533</v>
      </c>
      <c r="IE81" s="1400" t="s">
        <v>4534</v>
      </c>
      <c r="IF81" s="227" t="str">
        <f>_xlfn.IFNA(VLOOKUP(報告書!$B81&amp;"-"&amp;報告書!IF$12,自主項目!$G$13:$G$500,1,FALSE),"")</f>
        <v>094-1</v>
      </c>
      <c r="IG81" s="227" t="str">
        <f>_xlfn.IFNA(VLOOKUP(報告書!$B81&amp;"-"&amp;報告書!IG$12,自主項目!$G$13:$G$500,1,FALSE),"")</f>
        <v>094-2</v>
      </c>
      <c r="IH81" s="227" t="str">
        <f>_xlfn.IFNA(VLOOKUP(報告書!$B81&amp;"-"&amp;報告書!IH$12,自主項目!$G$13:$G$500,1,FALSE),"")</f>
        <v/>
      </c>
      <c r="II81" s="227" t="str">
        <f>_xlfn.IFNA(VLOOKUP(報告書!$B81&amp;"-"&amp;報告書!II$12,自主項目!$G$13:$G$500,1,FALSE),"")</f>
        <v/>
      </c>
      <c r="IJ81" s="227" t="str">
        <f>_xlfn.IFNA(VLOOKUP(報告書!$B81&amp;"-"&amp;報告書!IJ$12,自主項目!$G$13:$G$500,1,FALSE),"")</f>
        <v/>
      </c>
      <c r="IK81" s="227" t="str">
        <f>_xlfn.IFNA(VLOOKUP(報告書!$B81&amp;"-"&amp;報告書!IK$12,自主項目!$G$13:$G$500,1,FALSE),"")</f>
        <v/>
      </c>
      <c r="IL81" s="227" t="str">
        <f>_xlfn.IFNA(VLOOKUP(報告書!$B81&amp;"-"&amp;報告書!IL$12,自主項目!$G$13:$G$500,1,FALSE),"")</f>
        <v/>
      </c>
      <c r="IM81" s="227" t="str">
        <f>_xlfn.IFNA(VLOOKUP(報告書!$B81&amp;"-"&amp;報告書!IM$12,自主項目!$G$13:$G$500,1,FALSE),"")</f>
        <v/>
      </c>
      <c r="IN81" s="227" t="str">
        <f>_xlfn.IFNA(VLOOKUP(報告書!$B81&amp;"-"&amp;報告書!IN$12,自主項目!$G$13:$G$500,1,FALSE),"")</f>
        <v/>
      </c>
      <c r="IO81" s="227" t="str">
        <f>_xlfn.IFNA(VLOOKUP(報告書!$B81&amp;"-"&amp;報告書!IO$12,自主項目!$G$13:$G$500,1,FALSE),"")</f>
        <v/>
      </c>
      <c r="IP81" s="227" t="str">
        <f>_xlfn.IFNA(VLOOKUP(報告書!$B81&amp;"-"&amp;報告書!IP$12,自主項目!$G$13:$G$500,1,FALSE),"")</f>
        <v/>
      </c>
      <c r="IQ81" s="227" t="str">
        <f>_xlfn.IFNA(VLOOKUP(報告書!$B81&amp;"-"&amp;報告書!IQ$12,自主項目!$G$13:$G$500,1,FALSE),"")</f>
        <v/>
      </c>
      <c r="IR81" s="227" t="str">
        <f>_xlfn.IFNA(VLOOKUP(報告書!$B81&amp;"-"&amp;報告書!IR$12,自主項目!$G$13:$G$500,1,FALSE),"")</f>
        <v/>
      </c>
      <c r="IS81" s="227" t="str">
        <f>_xlfn.IFNA(VLOOKUP(報告書!$B81&amp;"-"&amp;報告書!IS$12,自主項目!$G$13:$G$500,1,FALSE),"")</f>
        <v/>
      </c>
      <c r="IT81" s="755"/>
      <c r="IU81" s="755"/>
      <c r="IV81" s="376">
        <v>4162</v>
      </c>
      <c r="IW81" s="377">
        <v>4162</v>
      </c>
      <c r="IX81" s="378" t="s">
        <v>179</v>
      </c>
      <c r="IY81" s="379">
        <v>19.68</v>
      </c>
      <c r="IZ81" s="379">
        <v>18.399999999999999</v>
      </c>
      <c r="JA81" s="380" t="s">
        <v>179</v>
      </c>
      <c r="JB81" s="381">
        <v>6.56</v>
      </c>
      <c r="JC81" s="379">
        <v>6.1333333333333329</v>
      </c>
      <c r="JD81" s="379" t="s">
        <v>179</v>
      </c>
      <c r="JE81" s="382">
        <v>24</v>
      </c>
      <c r="JF81" s="383">
        <v>35</v>
      </c>
      <c r="JG81" s="384" t="s">
        <v>179</v>
      </c>
      <c r="JH81" s="376" t="s">
        <v>179</v>
      </c>
      <c r="JI81" s="377" t="s">
        <v>179</v>
      </c>
      <c r="JJ81" s="378" t="s">
        <v>179</v>
      </c>
      <c r="JK81" s="379" t="s">
        <v>179</v>
      </c>
      <c r="JL81" s="379" t="s">
        <v>179</v>
      </c>
      <c r="JM81" s="380" t="s">
        <v>179</v>
      </c>
      <c r="JN81" s="381" t="s">
        <v>179</v>
      </c>
      <c r="JO81" s="379" t="s">
        <v>179</v>
      </c>
      <c r="JP81" s="379" t="s">
        <v>179</v>
      </c>
      <c r="JQ81" s="382" t="s">
        <v>179</v>
      </c>
      <c r="JR81" s="383" t="s">
        <v>179</v>
      </c>
      <c r="JS81" s="384" t="s">
        <v>179</v>
      </c>
      <c r="JU81" s="634" t="s">
        <v>1547</v>
      </c>
      <c r="JV81" s="636" t="s">
        <v>1548</v>
      </c>
      <c r="JW81" s="635">
        <v>2019</v>
      </c>
      <c r="JX81" s="635" t="s">
        <v>1018</v>
      </c>
      <c r="JY81" s="386" t="s">
        <v>179</v>
      </c>
      <c r="JZ81" s="387" t="s">
        <v>179</v>
      </c>
      <c r="KA81" s="422" t="s">
        <v>179</v>
      </c>
      <c r="KB81" s="637" t="s">
        <v>179</v>
      </c>
      <c r="KC81" s="638" t="s">
        <v>179</v>
      </c>
      <c r="KD81" s="639" t="s">
        <v>1055</v>
      </c>
      <c r="KE81" s="640">
        <v>3.01</v>
      </c>
      <c r="KF81" s="641">
        <v>19.68</v>
      </c>
      <c r="KG81" s="642">
        <v>8.1</v>
      </c>
      <c r="KH81" s="639" t="s">
        <v>1055</v>
      </c>
      <c r="KI81" s="643">
        <v>3.01</v>
      </c>
      <c r="KJ81" s="641">
        <v>6.1333333333333329</v>
      </c>
      <c r="KK81" s="642">
        <v>8.6866666666666656</v>
      </c>
      <c r="KL81" s="639" t="s">
        <v>179</v>
      </c>
      <c r="KM81" s="643" t="s">
        <v>179</v>
      </c>
      <c r="KN81" s="644" t="s">
        <v>179</v>
      </c>
      <c r="KO81" s="645" t="s">
        <v>179</v>
      </c>
      <c r="KP81" s="646" t="s">
        <v>179</v>
      </c>
      <c r="KQ81" s="646" t="s">
        <v>179</v>
      </c>
      <c r="KR81" s="646" t="s">
        <v>179</v>
      </c>
      <c r="KS81" s="647" t="s">
        <v>179</v>
      </c>
      <c r="KT81" s="646" t="s">
        <v>179</v>
      </c>
      <c r="KU81" s="646" t="s">
        <v>179</v>
      </c>
      <c r="KV81" s="648" t="s">
        <v>179</v>
      </c>
      <c r="KW81" s="639" t="s">
        <v>179</v>
      </c>
      <c r="KX81" s="643" t="s">
        <v>179</v>
      </c>
      <c r="KY81" s="644" t="s">
        <v>179</v>
      </c>
      <c r="KZ81" s="434" t="s">
        <v>1015</v>
      </c>
      <c r="LA81" s="434" t="s">
        <v>1015</v>
      </c>
      <c r="LB81" s="435" t="s">
        <v>1028</v>
      </c>
      <c r="LC81" s="436">
        <v>22</v>
      </c>
      <c r="LD81" s="437">
        <v>4</v>
      </c>
      <c r="LE81" s="438">
        <v>26</v>
      </c>
      <c r="LF81" s="439" t="s">
        <v>1015</v>
      </c>
      <c r="LG81" s="440">
        <v>19</v>
      </c>
      <c r="LH81" s="437">
        <v>4</v>
      </c>
      <c r="LI81" s="438">
        <v>26</v>
      </c>
      <c r="LJ81" s="649"/>
      <c r="LK81" s="650"/>
    </row>
    <row r="82" spans="2:323" ht="15" customHeight="1" x14ac:dyDescent="0.15">
      <c r="B82" s="1349" t="s">
        <v>1605</v>
      </c>
      <c r="C82" s="1350" t="s">
        <v>1606</v>
      </c>
      <c r="D82" s="1351">
        <v>2022</v>
      </c>
      <c r="E82" s="1352" t="s">
        <v>1018</v>
      </c>
      <c r="F82" s="1353">
        <v>1035095</v>
      </c>
      <c r="G82" s="1354" t="s">
        <v>1606</v>
      </c>
      <c r="H82" s="1355">
        <v>45128</v>
      </c>
      <c r="I82" s="1356" t="s">
        <v>1607</v>
      </c>
      <c r="J82" s="1357" t="s">
        <v>1606</v>
      </c>
      <c r="K82" s="1358" t="s">
        <v>4535</v>
      </c>
      <c r="L82" s="1350" t="s">
        <v>1606</v>
      </c>
      <c r="M82" s="1357" t="s">
        <v>4535</v>
      </c>
      <c r="N82" s="1358" t="s">
        <v>1607</v>
      </c>
      <c r="O82" s="1356" t="s">
        <v>37</v>
      </c>
      <c r="P82" s="1358" t="s">
        <v>40</v>
      </c>
      <c r="Q82" s="1359" t="s">
        <v>1018</v>
      </c>
      <c r="R82" s="1360"/>
      <c r="S82" s="1360"/>
      <c r="T82" s="1361"/>
      <c r="U82" s="1362"/>
      <c r="V82" s="1363">
        <v>2815.1412</v>
      </c>
      <c r="W82" s="1364">
        <v>1</v>
      </c>
      <c r="X82" s="1364">
        <v>1</v>
      </c>
      <c r="Y82" s="1365"/>
      <c r="Z82" s="1351">
        <v>2022</v>
      </c>
      <c r="AA82" s="1352">
        <v>2024</v>
      </c>
      <c r="AB82" s="1366">
        <v>2022</v>
      </c>
      <c r="AC82" s="1367"/>
      <c r="AD82" s="1358"/>
      <c r="AE82" s="1368" t="s">
        <v>4568</v>
      </c>
      <c r="AF82" s="1357" t="s">
        <v>1608</v>
      </c>
      <c r="AG82" s="1357" t="s">
        <v>1609</v>
      </c>
      <c r="AH82" s="1358" t="s">
        <v>1610</v>
      </c>
      <c r="AI82" s="1368"/>
      <c r="AJ82" s="1358"/>
      <c r="AK82" s="1369">
        <v>2021</v>
      </c>
      <c r="AL82" s="1364">
        <v>1156</v>
      </c>
      <c r="AM82" s="1364">
        <v>1150</v>
      </c>
      <c r="AN82" s="1370">
        <v>9.4600000000000009</v>
      </c>
      <c r="AO82" s="1371" t="s">
        <v>1611</v>
      </c>
      <c r="AP82" s="1372">
        <v>2024</v>
      </c>
      <c r="AQ82" s="1365">
        <v>1139</v>
      </c>
      <c r="AR82" s="1373">
        <v>1.47</v>
      </c>
      <c r="AS82" s="1365">
        <v>1133</v>
      </c>
      <c r="AT82" s="1373">
        <v>1.47</v>
      </c>
      <c r="AU82" s="1374">
        <v>11.51</v>
      </c>
      <c r="AV82" s="1371" t="s">
        <v>1611</v>
      </c>
      <c r="AW82" s="1375">
        <v>-21.68</v>
      </c>
      <c r="AX82" s="1372">
        <v>2022</v>
      </c>
      <c r="AY82" s="1365">
        <v>1140</v>
      </c>
      <c r="AZ82" s="1373">
        <v>1.38</v>
      </c>
      <c r="BA82" s="1365">
        <v>1105</v>
      </c>
      <c r="BB82" s="1373">
        <v>3.91</v>
      </c>
      <c r="BC82" s="1374">
        <v>11.120974743681042</v>
      </c>
      <c r="BD82" s="1371" t="s">
        <v>1611</v>
      </c>
      <c r="BE82" s="1375">
        <v>-17.559999999999999</v>
      </c>
      <c r="BF82" s="1372">
        <v>2023</v>
      </c>
      <c r="BG82" s="1365"/>
      <c r="BH82" s="1373"/>
      <c r="BI82" s="1365"/>
      <c r="BJ82" s="1373"/>
      <c r="BK82" s="1374"/>
      <c r="BL82" s="1371"/>
      <c r="BM82" s="1375"/>
      <c r="BN82" s="1372">
        <v>2024</v>
      </c>
      <c r="BO82" s="1365"/>
      <c r="BP82" s="1373"/>
      <c r="BQ82" s="1365"/>
      <c r="BR82" s="1373"/>
      <c r="BS82" s="1374"/>
      <c r="BT82" s="1371"/>
      <c r="BU82" s="1375"/>
      <c r="BV82" s="1376" t="s">
        <v>1062</v>
      </c>
      <c r="BW82" s="1377" t="s">
        <v>1072</v>
      </c>
      <c r="BX82" s="1378" t="s">
        <v>1024</v>
      </c>
      <c r="BY82" s="1379" t="s">
        <v>4536</v>
      </c>
      <c r="BZ82" s="1380"/>
      <c r="CA82" s="1364"/>
      <c r="CB82" s="1364"/>
      <c r="CC82" s="1370"/>
      <c r="CD82" s="1371"/>
      <c r="CE82" s="1372"/>
      <c r="CF82" s="1365"/>
      <c r="CG82" s="1373"/>
      <c r="CH82" s="1365"/>
      <c r="CI82" s="1373"/>
      <c r="CJ82" s="1374"/>
      <c r="CK82" s="1371"/>
      <c r="CL82" s="1375"/>
      <c r="CM82" s="1372"/>
      <c r="CN82" s="1365"/>
      <c r="CO82" s="1373"/>
      <c r="CP82" s="1365"/>
      <c r="CQ82" s="1373"/>
      <c r="CR82" s="1374"/>
      <c r="CS82" s="1371"/>
      <c r="CT82" s="1375"/>
      <c r="CU82" s="1372"/>
      <c r="CV82" s="1365"/>
      <c r="CW82" s="1373"/>
      <c r="CX82" s="1365"/>
      <c r="CY82" s="1373"/>
      <c r="CZ82" s="1374"/>
      <c r="DA82" s="1371"/>
      <c r="DB82" s="1375"/>
      <c r="DC82" s="1372"/>
      <c r="DD82" s="1365"/>
      <c r="DE82" s="1373"/>
      <c r="DF82" s="1365"/>
      <c r="DG82" s="1373"/>
      <c r="DH82" s="1374"/>
      <c r="DI82" s="1371"/>
      <c r="DJ82" s="1375"/>
      <c r="DK82" s="1376"/>
      <c r="DL82" s="1377"/>
      <c r="DM82" s="1378"/>
      <c r="DN82" s="1379"/>
      <c r="DO82" s="1356"/>
      <c r="DP82" s="1381"/>
      <c r="DQ82" s="1358"/>
      <c r="DR82" s="1356"/>
      <c r="DS82" s="1381"/>
      <c r="DT82" s="1358"/>
      <c r="DU82" s="1356"/>
      <c r="DV82" s="1381"/>
      <c r="DW82" s="1358"/>
      <c r="DX82" s="1356"/>
      <c r="DY82" s="1381"/>
      <c r="DZ82" s="1358"/>
      <c r="EA82" s="1356"/>
      <c r="EB82" s="1381"/>
      <c r="EC82" s="1358"/>
      <c r="ED82" s="1382"/>
      <c r="EE82" s="1383"/>
      <c r="EF82" s="1384"/>
      <c r="EG82" s="1357"/>
      <c r="EH82" s="1364"/>
      <c r="EI82" s="1352"/>
      <c r="EJ82" s="1356"/>
      <c r="EK82" s="1384"/>
      <c r="EL82" s="1357"/>
      <c r="EM82" s="1364"/>
      <c r="EN82" s="1352"/>
      <c r="EO82" s="1356"/>
      <c r="EP82" s="1384"/>
      <c r="EQ82" s="1357"/>
      <c r="ER82" s="1364"/>
      <c r="ES82" s="1352"/>
      <c r="ET82" s="1356"/>
      <c r="EU82" s="1384"/>
      <c r="EV82" s="1357"/>
      <c r="EW82" s="1364"/>
      <c r="EX82" s="1352"/>
      <c r="EY82" s="1356"/>
      <c r="EZ82" s="1384"/>
      <c r="FA82" s="1357"/>
      <c r="FB82" s="1364"/>
      <c r="FC82" s="1352"/>
      <c r="FD82" s="1385">
        <v>0</v>
      </c>
      <c r="FE82" s="1386">
        <v>0</v>
      </c>
      <c r="FF82" s="1387">
        <v>0</v>
      </c>
      <c r="FG82" s="1386">
        <v>0</v>
      </c>
      <c r="FH82" s="1387">
        <v>0</v>
      </c>
      <c r="FI82" s="1386">
        <v>0</v>
      </c>
      <c r="FJ82" s="1387">
        <v>0</v>
      </c>
      <c r="FK82" s="1386">
        <v>0</v>
      </c>
      <c r="FL82" s="1388" t="s">
        <v>1008</v>
      </c>
      <c r="FM82" s="1389" t="s">
        <v>1012</v>
      </c>
      <c r="FN82" s="1352"/>
      <c r="FO82" s="1390" t="s">
        <v>1010</v>
      </c>
      <c r="FP82" s="1391" t="s">
        <v>1012</v>
      </c>
      <c r="FQ82" s="1352"/>
      <c r="FR82" s="1390" t="s">
        <v>1010</v>
      </c>
      <c r="FS82" s="1391" t="s">
        <v>1012</v>
      </c>
      <c r="FT82" s="1352"/>
      <c r="FU82" s="1390" t="s">
        <v>1010</v>
      </c>
      <c r="FV82" s="1391" t="s">
        <v>1012</v>
      </c>
      <c r="FW82" s="1352"/>
      <c r="FX82" s="1390" t="s">
        <v>1010</v>
      </c>
      <c r="FY82" s="1391" t="s">
        <v>1012</v>
      </c>
      <c r="FZ82" s="1352"/>
      <c r="GA82" s="1390" t="s">
        <v>1010</v>
      </c>
      <c r="GB82" s="1391" t="s">
        <v>1012</v>
      </c>
      <c r="GC82" s="1352"/>
      <c r="GD82" s="1390" t="s">
        <v>1010</v>
      </c>
      <c r="GE82" s="1391" t="s">
        <v>1012</v>
      </c>
      <c r="GF82" s="1352"/>
      <c r="GG82" s="1390" t="s">
        <v>1010</v>
      </c>
      <c r="GH82" s="1391" t="s">
        <v>1012</v>
      </c>
      <c r="GI82" s="1352"/>
      <c r="GJ82" s="1390" t="s">
        <v>1010</v>
      </c>
      <c r="GK82" s="1391" t="s">
        <v>1012</v>
      </c>
      <c r="GL82" s="1352"/>
      <c r="GM82" s="1390" t="s">
        <v>1010</v>
      </c>
      <c r="GN82" s="1391" t="s">
        <v>1012</v>
      </c>
      <c r="GO82" s="1352"/>
      <c r="GP82" s="1390" t="s">
        <v>1010</v>
      </c>
      <c r="GQ82" s="1391" t="s">
        <v>1012</v>
      </c>
      <c r="GR82" s="1352"/>
      <c r="GS82" s="1390" t="s">
        <v>1010</v>
      </c>
      <c r="GT82" s="1391" t="s">
        <v>1012</v>
      </c>
      <c r="GU82" s="1352"/>
      <c r="GV82" s="1390" t="s">
        <v>1010</v>
      </c>
      <c r="GW82" s="1391" t="s">
        <v>1012</v>
      </c>
      <c r="GX82" s="1352"/>
      <c r="GY82" s="1388"/>
      <c r="GZ82" s="1389"/>
      <c r="HA82" s="1352"/>
      <c r="HB82" s="1390"/>
      <c r="HC82" s="1391"/>
      <c r="HD82" s="1352"/>
      <c r="HE82" s="1390"/>
      <c r="HF82" s="1391"/>
      <c r="HG82" s="1352"/>
      <c r="HH82" s="1390"/>
      <c r="HI82" s="1391"/>
      <c r="HJ82" s="1352"/>
      <c r="HK82" s="1390"/>
      <c r="HL82" s="1391"/>
      <c r="HM82" s="1352"/>
      <c r="HN82" s="1392">
        <v>1140</v>
      </c>
      <c r="HO82" s="1393">
        <v>164.01727199999982</v>
      </c>
      <c r="HP82" s="1394">
        <v>14.387479999999982</v>
      </c>
      <c r="HQ82" s="1395">
        <v>2022</v>
      </c>
      <c r="HR82" s="1357" t="s">
        <v>1621</v>
      </c>
      <c r="HS82" s="1357" t="s">
        <v>348</v>
      </c>
      <c r="HT82" s="1357" t="s">
        <v>4114</v>
      </c>
      <c r="HU82" s="1396">
        <v>164.01727199999982</v>
      </c>
      <c r="HV82" s="1397" t="s">
        <v>4568</v>
      </c>
      <c r="HW82" s="1398"/>
      <c r="HX82" s="1398"/>
      <c r="HY82" s="1398"/>
      <c r="HZ82" s="1398"/>
      <c r="IA82" s="1398"/>
      <c r="IB82" s="1398"/>
      <c r="IC82" s="1398" t="s">
        <v>4568</v>
      </c>
      <c r="ID82" s="1399" t="s">
        <v>4537</v>
      </c>
      <c r="IE82" s="1400" t="s">
        <v>4538</v>
      </c>
      <c r="IF82" s="227" t="str">
        <f>_xlfn.IFNA(VLOOKUP(報告書!$B82&amp;"-"&amp;報告書!IF$12,自主項目!$G$13:$G$500,1,FALSE),"")</f>
        <v>095-1</v>
      </c>
      <c r="IG82" s="227" t="str">
        <f>_xlfn.IFNA(VLOOKUP(報告書!$B82&amp;"-"&amp;報告書!IG$12,自主項目!$G$13:$G$500,1,FALSE),"")</f>
        <v/>
      </c>
      <c r="IH82" s="227" t="str">
        <f>_xlfn.IFNA(VLOOKUP(報告書!$B82&amp;"-"&amp;報告書!IH$12,自主項目!$G$13:$G$500,1,FALSE),"")</f>
        <v/>
      </c>
      <c r="II82" s="227" t="str">
        <f>_xlfn.IFNA(VLOOKUP(報告書!$B82&amp;"-"&amp;報告書!II$12,自主項目!$G$13:$G$500,1,FALSE),"")</f>
        <v/>
      </c>
      <c r="IJ82" s="227" t="str">
        <f>_xlfn.IFNA(VLOOKUP(報告書!$B82&amp;"-"&amp;報告書!IJ$12,自主項目!$G$13:$G$500,1,FALSE),"")</f>
        <v/>
      </c>
      <c r="IK82" s="227" t="str">
        <f>_xlfn.IFNA(VLOOKUP(報告書!$B82&amp;"-"&amp;報告書!IK$12,自主項目!$G$13:$G$500,1,FALSE),"")</f>
        <v/>
      </c>
      <c r="IL82" s="227" t="str">
        <f>_xlfn.IFNA(VLOOKUP(報告書!$B82&amp;"-"&amp;報告書!IL$12,自主項目!$G$13:$G$500,1,FALSE),"")</f>
        <v/>
      </c>
      <c r="IM82" s="227" t="str">
        <f>_xlfn.IFNA(VLOOKUP(報告書!$B82&amp;"-"&amp;報告書!IM$12,自主項目!$G$13:$G$500,1,FALSE),"")</f>
        <v/>
      </c>
      <c r="IN82" s="227" t="str">
        <f>_xlfn.IFNA(VLOOKUP(報告書!$B82&amp;"-"&amp;報告書!IN$12,自主項目!$G$13:$G$500,1,FALSE),"")</f>
        <v/>
      </c>
      <c r="IO82" s="227" t="str">
        <f>_xlfn.IFNA(VLOOKUP(報告書!$B82&amp;"-"&amp;報告書!IO$12,自主項目!$G$13:$G$500,1,FALSE),"")</f>
        <v/>
      </c>
      <c r="IP82" s="227" t="str">
        <f>_xlfn.IFNA(VLOOKUP(報告書!$B82&amp;"-"&amp;報告書!IP$12,自主項目!$G$13:$G$500,1,FALSE),"")</f>
        <v/>
      </c>
      <c r="IQ82" s="227" t="str">
        <f>_xlfn.IFNA(VLOOKUP(報告書!$B82&amp;"-"&amp;報告書!IQ$12,自主項目!$G$13:$G$500,1,FALSE),"")</f>
        <v/>
      </c>
      <c r="IR82" s="227" t="str">
        <f>_xlfn.IFNA(VLOOKUP(報告書!$B82&amp;"-"&amp;報告書!IR$12,自主項目!$G$13:$G$500,1,FALSE),"")</f>
        <v/>
      </c>
      <c r="IS82" s="227" t="str">
        <f>_xlfn.IFNA(VLOOKUP(報告書!$B82&amp;"-"&amp;報告書!IS$12,自主項目!$G$13:$G$500,1,FALSE),"")</f>
        <v/>
      </c>
      <c r="IT82" s="755"/>
      <c r="IU82" s="755"/>
      <c r="IV82" s="376" t="s">
        <v>179</v>
      </c>
      <c r="IW82" s="377" t="s">
        <v>179</v>
      </c>
      <c r="IX82" s="378" t="s">
        <v>179</v>
      </c>
      <c r="IY82" s="379" t="s">
        <v>179</v>
      </c>
      <c r="IZ82" s="379" t="s">
        <v>179</v>
      </c>
      <c r="JA82" s="380" t="s">
        <v>179</v>
      </c>
      <c r="JB82" s="381" t="s">
        <v>179</v>
      </c>
      <c r="JC82" s="379" t="s">
        <v>179</v>
      </c>
      <c r="JD82" s="379" t="s">
        <v>179</v>
      </c>
      <c r="JE82" s="382" t="s">
        <v>179</v>
      </c>
      <c r="JF82" s="383" t="s">
        <v>179</v>
      </c>
      <c r="JG82" s="384" t="s">
        <v>179</v>
      </c>
      <c r="JH82" s="376">
        <v>207</v>
      </c>
      <c r="JI82" s="377">
        <v>207</v>
      </c>
      <c r="JJ82" s="378">
        <v>0.79</v>
      </c>
      <c r="JK82" s="379">
        <v>-21.77</v>
      </c>
      <c r="JL82" s="379">
        <v>-21.77</v>
      </c>
      <c r="JM82" s="380">
        <v>-64.59</v>
      </c>
      <c r="JN82" s="381">
        <v>-7.2566666666666668</v>
      </c>
      <c r="JO82" s="379">
        <v>-7.2566666666666668</v>
      </c>
      <c r="JP82" s="379">
        <v>-21.53</v>
      </c>
      <c r="JQ82" s="382">
        <v>94</v>
      </c>
      <c r="JR82" s="383">
        <v>94</v>
      </c>
      <c r="JS82" s="384">
        <v>100</v>
      </c>
      <c r="JU82" s="634" t="s">
        <v>1555</v>
      </c>
      <c r="JV82" s="636" t="s">
        <v>1556</v>
      </c>
      <c r="JW82" s="635">
        <v>2019</v>
      </c>
      <c r="JX82" s="635" t="s">
        <v>1058</v>
      </c>
      <c r="JY82" s="386" t="s">
        <v>179</v>
      </c>
      <c r="JZ82" s="387" t="s">
        <v>179</v>
      </c>
      <c r="KA82" s="422" t="s">
        <v>179</v>
      </c>
      <c r="KB82" s="637" t="s">
        <v>179</v>
      </c>
      <c r="KC82" s="638" t="s">
        <v>179</v>
      </c>
      <c r="KD82" s="639" t="s">
        <v>179</v>
      </c>
      <c r="KE82" s="640" t="s">
        <v>179</v>
      </c>
      <c r="KF82" s="641" t="s">
        <v>179</v>
      </c>
      <c r="KG82" s="642" t="s">
        <v>179</v>
      </c>
      <c r="KH82" s="639" t="s">
        <v>179</v>
      </c>
      <c r="KI82" s="643" t="s">
        <v>179</v>
      </c>
      <c r="KJ82" s="641" t="s">
        <v>179</v>
      </c>
      <c r="KK82" s="642" t="s">
        <v>179</v>
      </c>
      <c r="KL82" s="639" t="s">
        <v>179</v>
      </c>
      <c r="KM82" s="643" t="s">
        <v>179</v>
      </c>
      <c r="KN82" s="644" t="s">
        <v>179</v>
      </c>
      <c r="KO82" s="645" t="s">
        <v>1015</v>
      </c>
      <c r="KP82" s="646">
        <v>0.99</v>
      </c>
      <c r="KQ82" s="646">
        <v>-21.77</v>
      </c>
      <c r="KR82" s="646">
        <v>-27.653333333333332</v>
      </c>
      <c r="KS82" s="647" t="s">
        <v>1015</v>
      </c>
      <c r="KT82" s="646">
        <v>0.99</v>
      </c>
      <c r="KU82" s="646">
        <v>-7.2566666666666668</v>
      </c>
      <c r="KV82" s="648">
        <v>-30.594999999999999</v>
      </c>
      <c r="KW82" s="639" t="s">
        <v>1015</v>
      </c>
      <c r="KX82" s="643">
        <v>0.99</v>
      </c>
      <c r="KY82" s="644">
        <v>-64.59</v>
      </c>
      <c r="KZ82" s="434" t="s">
        <v>1015</v>
      </c>
      <c r="LA82" s="434" t="s">
        <v>1015</v>
      </c>
      <c r="LB82" s="435" t="s">
        <v>179</v>
      </c>
      <c r="LC82" s="436" t="s">
        <v>179</v>
      </c>
      <c r="LD82" s="437" t="s">
        <v>179</v>
      </c>
      <c r="LE82" s="438" t="s">
        <v>179</v>
      </c>
      <c r="LF82" s="439" t="s">
        <v>179</v>
      </c>
      <c r="LG82" s="440" t="s">
        <v>179</v>
      </c>
      <c r="LH82" s="437" t="s">
        <v>179</v>
      </c>
      <c r="LI82" s="438" t="s">
        <v>179</v>
      </c>
      <c r="LJ82" s="649"/>
      <c r="LK82" s="650"/>
    </row>
    <row r="83" spans="2:323" ht="15" customHeight="1" x14ac:dyDescent="0.15">
      <c r="B83" s="1349" t="s">
        <v>1612</v>
      </c>
      <c r="C83" s="1350" t="s">
        <v>1615</v>
      </c>
      <c r="D83" s="1351">
        <v>2022</v>
      </c>
      <c r="E83" s="1352" t="s">
        <v>1018</v>
      </c>
      <c r="F83" s="1353">
        <v>1081096</v>
      </c>
      <c r="G83" s="1354" t="s">
        <v>1615</v>
      </c>
      <c r="H83" s="1355">
        <v>45133</v>
      </c>
      <c r="I83" s="1356" t="s">
        <v>1614</v>
      </c>
      <c r="J83" s="1357" t="s">
        <v>1615</v>
      </c>
      <c r="K83" s="1358" t="s">
        <v>1616</v>
      </c>
      <c r="L83" s="1350" t="s">
        <v>1615</v>
      </c>
      <c r="M83" s="1357" t="s">
        <v>1616</v>
      </c>
      <c r="N83" s="1358" t="s">
        <v>1617</v>
      </c>
      <c r="O83" s="1356" t="s">
        <v>93</v>
      </c>
      <c r="P83" s="1358" t="s">
        <v>94</v>
      </c>
      <c r="Q83" s="1359" t="s">
        <v>1018</v>
      </c>
      <c r="R83" s="1360"/>
      <c r="S83" s="1360"/>
      <c r="T83" s="1361"/>
      <c r="U83" s="1362"/>
      <c r="V83" s="1363">
        <v>2753.4792000000002</v>
      </c>
      <c r="W83" s="1364">
        <v>3</v>
      </c>
      <c r="X83" s="1364">
        <v>1</v>
      </c>
      <c r="Y83" s="1365"/>
      <c r="Z83" s="1351">
        <v>2022</v>
      </c>
      <c r="AA83" s="1352">
        <v>2024</v>
      </c>
      <c r="AB83" s="1366">
        <v>2022</v>
      </c>
      <c r="AC83" s="1367"/>
      <c r="AD83" s="1358"/>
      <c r="AE83" s="1368" t="s">
        <v>4568</v>
      </c>
      <c r="AF83" s="1357" t="s">
        <v>1618</v>
      </c>
      <c r="AG83" s="1357" t="s">
        <v>1619</v>
      </c>
      <c r="AH83" s="1358" t="s">
        <v>1620</v>
      </c>
      <c r="AI83" s="1368"/>
      <c r="AJ83" s="1358"/>
      <c r="AK83" s="1369">
        <v>2021</v>
      </c>
      <c r="AL83" s="1364">
        <v>4331</v>
      </c>
      <c r="AM83" s="1364">
        <v>3783</v>
      </c>
      <c r="AN83" s="1370">
        <v>40.71</v>
      </c>
      <c r="AO83" s="1371" t="s">
        <v>1071</v>
      </c>
      <c r="AP83" s="1372">
        <v>2024</v>
      </c>
      <c r="AQ83" s="1365">
        <v>4201</v>
      </c>
      <c r="AR83" s="1373">
        <v>3</v>
      </c>
      <c r="AS83" s="1365">
        <v>3669</v>
      </c>
      <c r="AT83" s="1373">
        <v>3.01</v>
      </c>
      <c r="AU83" s="1374">
        <v>39.49</v>
      </c>
      <c r="AV83" s="1371" t="s">
        <v>1071</v>
      </c>
      <c r="AW83" s="1375">
        <v>2.99</v>
      </c>
      <c r="AX83" s="1372">
        <v>2022</v>
      </c>
      <c r="AY83" s="1365">
        <v>4765</v>
      </c>
      <c r="AZ83" s="1373">
        <v>-10.029999999999999</v>
      </c>
      <c r="BA83" s="1365">
        <v>4865</v>
      </c>
      <c r="BB83" s="1373">
        <v>-28.61</v>
      </c>
      <c r="BC83" s="1374">
        <v>44.79225418311713</v>
      </c>
      <c r="BD83" s="1371" t="s">
        <v>1071</v>
      </c>
      <c r="BE83" s="1375">
        <v>-10.029999999999999</v>
      </c>
      <c r="BF83" s="1372">
        <v>2023</v>
      </c>
      <c r="BG83" s="1365"/>
      <c r="BH83" s="1373"/>
      <c r="BI83" s="1365"/>
      <c r="BJ83" s="1373"/>
      <c r="BK83" s="1374"/>
      <c r="BL83" s="1371"/>
      <c r="BM83" s="1375"/>
      <c r="BN83" s="1372">
        <v>2024</v>
      </c>
      <c r="BO83" s="1365"/>
      <c r="BP83" s="1373"/>
      <c r="BQ83" s="1365"/>
      <c r="BR83" s="1373"/>
      <c r="BS83" s="1374"/>
      <c r="BT83" s="1371"/>
      <c r="BU83" s="1375"/>
      <c r="BV83" s="1376" t="s">
        <v>1005</v>
      </c>
      <c r="BW83" s="1377" t="s">
        <v>1072</v>
      </c>
      <c r="BX83" s="1378" t="s">
        <v>1024</v>
      </c>
      <c r="BY83" s="1379" t="s">
        <v>4539</v>
      </c>
      <c r="BZ83" s="1380"/>
      <c r="CA83" s="1364"/>
      <c r="CB83" s="1364"/>
      <c r="CC83" s="1370"/>
      <c r="CD83" s="1371"/>
      <c r="CE83" s="1372"/>
      <c r="CF83" s="1365"/>
      <c r="CG83" s="1373"/>
      <c r="CH83" s="1365"/>
      <c r="CI83" s="1373"/>
      <c r="CJ83" s="1374"/>
      <c r="CK83" s="1371"/>
      <c r="CL83" s="1375"/>
      <c r="CM83" s="1372"/>
      <c r="CN83" s="1365"/>
      <c r="CO83" s="1373"/>
      <c r="CP83" s="1365"/>
      <c r="CQ83" s="1373"/>
      <c r="CR83" s="1374"/>
      <c r="CS83" s="1371"/>
      <c r="CT83" s="1375"/>
      <c r="CU83" s="1372"/>
      <c r="CV83" s="1365"/>
      <c r="CW83" s="1373"/>
      <c r="CX83" s="1365"/>
      <c r="CY83" s="1373"/>
      <c r="CZ83" s="1374"/>
      <c r="DA83" s="1371"/>
      <c r="DB83" s="1375"/>
      <c r="DC83" s="1372"/>
      <c r="DD83" s="1365"/>
      <c r="DE83" s="1373"/>
      <c r="DF83" s="1365"/>
      <c r="DG83" s="1373"/>
      <c r="DH83" s="1374"/>
      <c r="DI83" s="1371"/>
      <c r="DJ83" s="1375"/>
      <c r="DK83" s="1376"/>
      <c r="DL83" s="1377"/>
      <c r="DM83" s="1378"/>
      <c r="DN83" s="1379"/>
      <c r="DO83" s="1356"/>
      <c r="DP83" s="1381"/>
      <c r="DQ83" s="1358"/>
      <c r="DR83" s="1356"/>
      <c r="DS83" s="1381"/>
      <c r="DT83" s="1358"/>
      <c r="DU83" s="1356"/>
      <c r="DV83" s="1381"/>
      <c r="DW83" s="1358"/>
      <c r="DX83" s="1356"/>
      <c r="DY83" s="1381"/>
      <c r="DZ83" s="1358"/>
      <c r="EA83" s="1356"/>
      <c r="EB83" s="1381"/>
      <c r="EC83" s="1358"/>
      <c r="ED83" s="1382"/>
      <c r="EE83" s="1383" t="s">
        <v>1160</v>
      </c>
      <c r="EF83" s="1384">
        <v>2013</v>
      </c>
      <c r="EG83" s="1357" t="s">
        <v>4540</v>
      </c>
      <c r="EH83" s="1364" t="s">
        <v>4541</v>
      </c>
      <c r="EI83" s="1352" t="s">
        <v>1162</v>
      </c>
      <c r="EJ83" s="1356" t="s">
        <v>1160</v>
      </c>
      <c r="EK83" s="1384">
        <v>2013</v>
      </c>
      <c r="EL83" s="1357" t="s">
        <v>4542</v>
      </c>
      <c r="EM83" s="1364" t="s">
        <v>4543</v>
      </c>
      <c r="EN83" s="1352" t="s">
        <v>1162</v>
      </c>
      <c r="EO83" s="1356"/>
      <c r="EP83" s="1384"/>
      <c r="EQ83" s="1357"/>
      <c r="ER83" s="1364"/>
      <c r="ES83" s="1352"/>
      <c r="ET83" s="1356"/>
      <c r="EU83" s="1384"/>
      <c r="EV83" s="1357"/>
      <c r="EW83" s="1364"/>
      <c r="EX83" s="1352"/>
      <c r="EY83" s="1356"/>
      <c r="EZ83" s="1384"/>
      <c r="FA83" s="1357"/>
      <c r="FB83" s="1364"/>
      <c r="FC83" s="1352"/>
      <c r="FD83" s="1385">
        <v>0</v>
      </c>
      <c r="FE83" s="1386">
        <v>0</v>
      </c>
      <c r="FF83" s="1387">
        <v>0</v>
      </c>
      <c r="FG83" s="1386">
        <v>0</v>
      </c>
      <c r="FH83" s="1387">
        <v>0</v>
      </c>
      <c r="FI83" s="1386">
        <v>0</v>
      </c>
      <c r="FJ83" s="1387">
        <v>0</v>
      </c>
      <c r="FK83" s="1386">
        <v>0</v>
      </c>
      <c r="FL83" s="1388" t="s">
        <v>1008</v>
      </c>
      <c r="FM83" s="1389" t="s">
        <v>1012</v>
      </c>
      <c r="FN83" s="1352"/>
      <c r="FO83" s="1390" t="s">
        <v>1010</v>
      </c>
      <c r="FP83" s="1391" t="s">
        <v>1012</v>
      </c>
      <c r="FQ83" s="1352"/>
      <c r="FR83" s="1390" t="s">
        <v>1010</v>
      </c>
      <c r="FS83" s="1391" t="s">
        <v>1012</v>
      </c>
      <c r="FT83" s="1352"/>
      <c r="FU83" s="1390" t="s">
        <v>1010</v>
      </c>
      <c r="FV83" s="1391" t="s">
        <v>1012</v>
      </c>
      <c r="FW83" s="1352"/>
      <c r="FX83" s="1390" t="s">
        <v>1010</v>
      </c>
      <c r="FY83" s="1391" t="s">
        <v>1012</v>
      </c>
      <c r="FZ83" s="1352"/>
      <c r="GA83" s="1390" t="s">
        <v>1010</v>
      </c>
      <c r="GB83" s="1391" t="s">
        <v>1012</v>
      </c>
      <c r="GC83" s="1352"/>
      <c r="GD83" s="1390" t="s">
        <v>1010</v>
      </c>
      <c r="GE83" s="1391" t="s">
        <v>1012</v>
      </c>
      <c r="GF83" s="1352"/>
      <c r="GG83" s="1390" t="s">
        <v>1010</v>
      </c>
      <c r="GH83" s="1391" t="s">
        <v>1012</v>
      </c>
      <c r="GI83" s="1352"/>
      <c r="GJ83" s="1390" t="s">
        <v>1010</v>
      </c>
      <c r="GK83" s="1391" t="s">
        <v>1012</v>
      </c>
      <c r="GL83" s="1352"/>
      <c r="GM83" s="1390" t="s">
        <v>1010</v>
      </c>
      <c r="GN83" s="1391" t="s">
        <v>1012</v>
      </c>
      <c r="GO83" s="1352"/>
      <c r="GP83" s="1390" t="s">
        <v>1010</v>
      </c>
      <c r="GQ83" s="1391" t="s">
        <v>1012</v>
      </c>
      <c r="GR83" s="1352"/>
      <c r="GS83" s="1390" t="s">
        <v>1010</v>
      </c>
      <c r="GT83" s="1391" t="s">
        <v>1012</v>
      </c>
      <c r="GU83" s="1352"/>
      <c r="GV83" s="1390" t="s">
        <v>1010</v>
      </c>
      <c r="GW83" s="1391" t="s">
        <v>1012</v>
      </c>
      <c r="GX83" s="1352"/>
      <c r="GY83" s="1388"/>
      <c r="GZ83" s="1389"/>
      <c r="HA83" s="1352"/>
      <c r="HB83" s="1390"/>
      <c r="HC83" s="1391"/>
      <c r="HD83" s="1352"/>
      <c r="HE83" s="1390"/>
      <c r="HF83" s="1391"/>
      <c r="HG83" s="1352"/>
      <c r="HH83" s="1390"/>
      <c r="HI83" s="1391"/>
      <c r="HJ83" s="1352"/>
      <c r="HK83" s="1390"/>
      <c r="HL83" s="1391"/>
      <c r="HM83" s="1352"/>
      <c r="HN83" s="1392">
        <v>4765</v>
      </c>
      <c r="HO83" s="1393">
        <v>16.366113021</v>
      </c>
      <c r="HP83" s="1394">
        <v>0.34346512111227701</v>
      </c>
      <c r="HQ83" s="1395">
        <v>2022</v>
      </c>
      <c r="HR83" s="1357" t="s">
        <v>333</v>
      </c>
      <c r="HS83" s="1357" t="s">
        <v>352</v>
      </c>
      <c r="HT83" s="1357" t="s">
        <v>4115</v>
      </c>
      <c r="HU83" s="1396">
        <v>9.8618772000000003</v>
      </c>
      <c r="HV83" s="1397"/>
      <c r="HW83" s="1398" t="s">
        <v>4568</v>
      </c>
      <c r="HX83" s="1398"/>
      <c r="HY83" s="1398"/>
      <c r="HZ83" s="1398"/>
      <c r="IA83" s="1398"/>
      <c r="IB83" s="1398"/>
      <c r="IC83" s="1398" t="s">
        <v>4568</v>
      </c>
      <c r="ID83" s="1399" t="s">
        <v>4544</v>
      </c>
      <c r="IE83" s="1400"/>
      <c r="IF83" s="227" t="str">
        <f>_xlfn.IFNA(VLOOKUP(報告書!$B83&amp;"-"&amp;報告書!IF$12,自主項目!$G$13:$G$500,1,FALSE),"")</f>
        <v>096-1</v>
      </c>
      <c r="IG83" s="227" t="str">
        <f>_xlfn.IFNA(VLOOKUP(報告書!$B83&amp;"-"&amp;報告書!IG$12,自主項目!$G$13:$G$500,1,FALSE),"")</f>
        <v>096-2</v>
      </c>
      <c r="IH83" s="227" t="str">
        <f>_xlfn.IFNA(VLOOKUP(報告書!$B83&amp;"-"&amp;報告書!IH$12,自主項目!$G$13:$G$500,1,FALSE),"")</f>
        <v>096-3</v>
      </c>
      <c r="II83" s="227" t="str">
        <f>_xlfn.IFNA(VLOOKUP(報告書!$B83&amp;"-"&amp;報告書!II$12,自主項目!$G$13:$G$500,1,FALSE),"")</f>
        <v>096-4</v>
      </c>
      <c r="IJ83" s="227" t="str">
        <f>_xlfn.IFNA(VLOOKUP(報告書!$B83&amp;"-"&amp;報告書!IJ$12,自主項目!$G$13:$G$500,1,FALSE),"")</f>
        <v>096-5</v>
      </c>
      <c r="IK83" s="227" t="str">
        <f>_xlfn.IFNA(VLOOKUP(報告書!$B83&amp;"-"&amp;報告書!IK$12,自主項目!$G$13:$G$500,1,FALSE),"")</f>
        <v/>
      </c>
      <c r="IL83" s="227" t="str">
        <f>_xlfn.IFNA(VLOOKUP(報告書!$B83&amp;"-"&amp;報告書!IL$12,自主項目!$G$13:$G$500,1,FALSE),"")</f>
        <v/>
      </c>
      <c r="IM83" s="227" t="str">
        <f>_xlfn.IFNA(VLOOKUP(報告書!$B83&amp;"-"&amp;報告書!IM$12,自主項目!$G$13:$G$500,1,FALSE),"")</f>
        <v/>
      </c>
      <c r="IN83" s="227" t="str">
        <f>_xlfn.IFNA(VLOOKUP(報告書!$B83&amp;"-"&amp;報告書!IN$12,自主項目!$G$13:$G$500,1,FALSE),"")</f>
        <v/>
      </c>
      <c r="IO83" s="227" t="str">
        <f>_xlfn.IFNA(VLOOKUP(報告書!$B83&amp;"-"&amp;報告書!IO$12,自主項目!$G$13:$G$500,1,FALSE),"")</f>
        <v/>
      </c>
      <c r="IP83" s="227" t="str">
        <f>_xlfn.IFNA(VLOOKUP(報告書!$B83&amp;"-"&amp;報告書!IP$12,自主項目!$G$13:$G$500,1,FALSE),"")</f>
        <v/>
      </c>
      <c r="IQ83" s="227" t="str">
        <f>_xlfn.IFNA(VLOOKUP(報告書!$B83&amp;"-"&amp;報告書!IQ$12,自主項目!$G$13:$G$500,1,FALSE),"")</f>
        <v/>
      </c>
      <c r="IR83" s="227" t="str">
        <f>_xlfn.IFNA(VLOOKUP(報告書!$B83&amp;"-"&amp;報告書!IR$12,自主項目!$G$13:$G$500,1,FALSE),"")</f>
        <v/>
      </c>
      <c r="IS83" s="227" t="str">
        <f>_xlfn.IFNA(VLOOKUP(報告書!$B83&amp;"-"&amp;報告書!IS$12,自主項目!$G$13:$G$500,1,FALSE),"")</f>
        <v/>
      </c>
      <c r="IT83" s="755"/>
      <c r="IU83" s="755"/>
      <c r="IV83" s="376">
        <v>30365</v>
      </c>
      <c r="IW83" s="377">
        <v>29332</v>
      </c>
      <c r="IX83" s="378">
        <v>58.155000000000001</v>
      </c>
      <c r="IY83" s="379">
        <v>8.8699999999999992</v>
      </c>
      <c r="IZ83" s="379">
        <v>10.56</v>
      </c>
      <c r="JA83" s="380">
        <v>9</v>
      </c>
      <c r="JB83" s="381">
        <v>2.9566666666666666</v>
      </c>
      <c r="JC83" s="379">
        <v>3.52</v>
      </c>
      <c r="JD83" s="379">
        <v>3</v>
      </c>
      <c r="JE83" s="382">
        <v>59</v>
      </c>
      <c r="JF83" s="383">
        <v>59</v>
      </c>
      <c r="JG83" s="384">
        <v>45</v>
      </c>
      <c r="JH83" s="376" t="s">
        <v>179</v>
      </c>
      <c r="JI83" s="377" t="s">
        <v>179</v>
      </c>
      <c r="JJ83" s="378" t="s">
        <v>179</v>
      </c>
      <c r="JK83" s="379" t="s">
        <v>179</v>
      </c>
      <c r="JL83" s="379" t="s">
        <v>179</v>
      </c>
      <c r="JM83" s="380" t="s">
        <v>179</v>
      </c>
      <c r="JN83" s="381" t="s">
        <v>179</v>
      </c>
      <c r="JO83" s="379" t="s">
        <v>179</v>
      </c>
      <c r="JP83" s="379" t="s">
        <v>179</v>
      </c>
      <c r="JQ83" s="382" t="s">
        <v>179</v>
      </c>
      <c r="JR83" s="383" t="s">
        <v>179</v>
      </c>
      <c r="JS83" s="384" t="s">
        <v>179</v>
      </c>
      <c r="JU83" s="634" t="s">
        <v>1559</v>
      </c>
      <c r="JV83" s="636" t="s">
        <v>1560</v>
      </c>
      <c r="JW83" s="635">
        <v>2019</v>
      </c>
      <c r="JX83" s="635" t="s">
        <v>1018</v>
      </c>
      <c r="JY83" s="386" t="s">
        <v>179</v>
      </c>
      <c r="JZ83" s="387" t="s">
        <v>179</v>
      </c>
      <c r="KA83" s="422" t="s">
        <v>179</v>
      </c>
      <c r="KB83" s="637" t="s">
        <v>179</v>
      </c>
      <c r="KC83" s="638" t="s">
        <v>179</v>
      </c>
      <c r="KD83" s="639" t="s">
        <v>1055</v>
      </c>
      <c r="KE83" s="640">
        <v>3</v>
      </c>
      <c r="KF83" s="641">
        <v>8.8699999999999992</v>
      </c>
      <c r="KG83" s="642">
        <v>4.6066666666666665</v>
      </c>
      <c r="KH83" s="639" t="s">
        <v>1055</v>
      </c>
      <c r="KI83" s="643">
        <v>3</v>
      </c>
      <c r="KJ83" s="641">
        <v>3.52</v>
      </c>
      <c r="KK83" s="642">
        <v>6.4833333333333334</v>
      </c>
      <c r="KL83" s="639" t="s">
        <v>1029</v>
      </c>
      <c r="KM83" s="643">
        <v>3</v>
      </c>
      <c r="KN83" s="644">
        <v>9</v>
      </c>
      <c r="KO83" s="645" t="s">
        <v>179</v>
      </c>
      <c r="KP83" s="646" t="s">
        <v>179</v>
      </c>
      <c r="KQ83" s="646" t="s">
        <v>179</v>
      </c>
      <c r="KR83" s="646" t="s">
        <v>179</v>
      </c>
      <c r="KS83" s="647" t="s">
        <v>179</v>
      </c>
      <c r="KT83" s="646" t="s">
        <v>179</v>
      </c>
      <c r="KU83" s="646" t="s">
        <v>179</v>
      </c>
      <c r="KV83" s="648" t="s">
        <v>179</v>
      </c>
      <c r="KW83" s="639" t="s">
        <v>179</v>
      </c>
      <c r="KX83" s="643" t="s">
        <v>179</v>
      </c>
      <c r="KY83" s="644" t="s">
        <v>179</v>
      </c>
      <c r="KZ83" s="434" t="s">
        <v>1015</v>
      </c>
      <c r="LA83" s="434" t="s">
        <v>1015</v>
      </c>
      <c r="LB83" s="435" t="s">
        <v>1028</v>
      </c>
      <c r="LC83" s="436">
        <v>24</v>
      </c>
      <c r="LD83" s="437">
        <v>2</v>
      </c>
      <c r="LE83" s="438">
        <v>26</v>
      </c>
      <c r="LF83" s="439" t="s">
        <v>1015</v>
      </c>
      <c r="LG83" s="440">
        <v>21</v>
      </c>
      <c r="LH83" s="437">
        <v>2</v>
      </c>
      <c r="LI83" s="438">
        <v>26</v>
      </c>
      <c r="LJ83" s="649"/>
      <c r="LK83" s="650"/>
    </row>
    <row r="84" spans="2:323" ht="15" customHeight="1" x14ac:dyDescent="0.15">
      <c r="B84" s="1349" t="s">
        <v>1623</v>
      </c>
      <c r="C84" s="1350" t="s">
        <v>1624</v>
      </c>
      <c r="D84" s="1351">
        <v>2022</v>
      </c>
      <c r="E84" s="1352" t="s">
        <v>1018</v>
      </c>
      <c r="F84" s="1353">
        <v>1021097</v>
      </c>
      <c r="G84" s="1354" t="s">
        <v>1624</v>
      </c>
      <c r="H84" s="1355">
        <v>45093</v>
      </c>
      <c r="I84" s="1356" t="s">
        <v>1625</v>
      </c>
      <c r="J84" s="1357" t="s">
        <v>1624</v>
      </c>
      <c r="K84" s="1358" t="s">
        <v>1626</v>
      </c>
      <c r="L84" s="1350" t="s">
        <v>1624</v>
      </c>
      <c r="M84" s="1357" t="s">
        <v>4545</v>
      </c>
      <c r="N84" s="1358" t="s">
        <v>1627</v>
      </c>
      <c r="O84" s="1356" t="s">
        <v>12</v>
      </c>
      <c r="P84" s="1358" t="s">
        <v>25</v>
      </c>
      <c r="Q84" s="1359" t="s">
        <v>1018</v>
      </c>
      <c r="R84" s="1360"/>
      <c r="S84" s="1360"/>
      <c r="T84" s="1361"/>
      <c r="U84" s="1362"/>
      <c r="V84" s="1363">
        <v>3223.1166000000003</v>
      </c>
      <c r="W84" s="1364">
        <v>2</v>
      </c>
      <c r="X84" s="1364">
        <v>1</v>
      </c>
      <c r="Y84" s="1365">
        <v>2</v>
      </c>
      <c r="Z84" s="1351">
        <v>2022</v>
      </c>
      <c r="AA84" s="1352">
        <v>2024</v>
      </c>
      <c r="AB84" s="1366">
        <v>2022</v>
      </c>
      <c r="AC84" s="1367"/>
      <c r="AD84" s="1358"/>
      <c r="AE84" s="1368" t="s">
        <v>4568</v>
      </c>
      <c r="AF84" s="1357" t="s">
        <v>1628</v>
      </c>
      <c r="AG84" s="1357" t="s">
        <v>1629</v>
      </c>
      <c r="AH84" s="1358" t="s">
        <v>1630</v>
      </c>
      <c r="AI84" s="1368"/>
      <c r="AJ84" s="1358"/>
      <c r="AK84" s="1369">
        <v>2021</v>
      </c>
      <c r="AL84" s="1364">
        <v>5990</v>
      </c>
      <c r="AM84" s="1364">
        <v>6792</v>
      </c>
      <c r="AN84" s="1370"/>
      <c r="AO84" s="1371"/>
      <c r="AP84" s="1372">
        <v>2024</v>
      </c>
      <c r="AQ84" s="1365">
        <v>5828</v>
      </c>
      <c r="AR84" s="1373">
        <v>2.7</v>
      </c>
      <c r="AS84" s="1365">
        <v>6609</v>
      </c>
      <c r="AT84" s="1373">
        <v>2.69</v>
      </c>
      <c r="AU84" s="1374"/>
      <c r="AV84" s="1371"/>
      <c r="AW84" s="1375"/>
      <c r="AX84" s="1372">
        <v>2022</v>
      </c>
      <c r="AY84" s="1365">
        <v>6883</v>
      </c>
      <c r="AZ84" s="1373">
        <v>-14.91</v>
      </c>
      <c r="BA84" s="1365">
        <v>6734</v>
      </c>
      <c r="BB84" s="1373">
        <v>0.85</v>
      </c>
      <c r="BC84" s="1374"/>
      <c r="BD84" s="1371"/>
      <c r="BE84" s="1375"/>
      <c r="BF84" s="1372">
        <v>2023</v>
      </c>
      <c r="BG84" s="1365"/>
      <c r="BH84" s="1373"/>
      <c r="BI84" s="1365"/>
      <c r="BJ84" s="1373"/>
      <c r="BK84" s="1374"/>
      <c r="BL84" s="1371"/>
      <c r="BM84" s="1375"/>
      <c r="BN84" s="1372">
        <v>2024</v>
      </c>
      <c r="BO84" s="1365"/>
      <c r="BP84" s="1373"/>
      <c r="BQ84" s="1365"/>
      <c r="BR84" s="1373"/>
      <c r="BS84" s="1374"/>
      <c r="BT84" s="1371"/>
      <c r="BU84" s="1375"/>
      <c r="BV84" s="1376" t="s">
        <v>1005</v>
      </c>
      <c r="BW84" s="1377" t="s">
        <v>1072</v>
      </c>
      <c r="BX84" s="1378" t="s">
        <v>1007</v>
      </c>
      <c r="BY84" s="1379" t="s">
        <v>4546</v>
      </c>
      <c r="BZ84" s="1380"/>
      <c r="CA84" s="1364"/>
      <c r="CB84" s="1364"/>
      <c r="CC84" s="1370"/>
      <c r="CD84" s="1371"/>
      <c r="CE84" s="1372"/>
      <c r="CF84" s="1365"/>
      <c r="CG84" s="1373"/>
      <c r="CH84" s="1365"/>
      <c r="CI84" s="1373"/>
      <c r="CJ84" s="1374"/>
      <c r="CK84" s="1371"/>
      <c r="CL84" s="1375"/>
      <c r="CM84" s="1372"/>
      <c r="CN84" s="1365"/>
      <c r="CO84" s="1373"/>
      <c r="CP84" s="1365"/>
      <c r="CQ84" s="1373"/>
      <c r="CR84" s="1374"/>
      <c r="CS84" s="1371"/>
      <c r="CT84" s="1375"/>
      <c r="CU84" s="1372"/>
      <c r="CV84" s="1365"/>
      <c r="CW84" s="1373"/>
      <c r="CX84" s="1365"/>
      <c r="CY84" s="1373"/>
      <c r="CZ84" s="1374"/>
      <c r="DA84" s="1371"/>
      <c r="DB84" s="1375"/>
      <c r="DC84" s="1372"/>
      <c r="DD84" s="1365"/>
      <c r="DE84" s="1373"/>
      <c r="DF84" s="1365"/>
      <c r="DG84" s="1373"/>
      <c r="DH84" s="1374"/>
      <c r="DI84" s="1371"/>
      <c r="DJ84" s="1375"/>
      <c r="DK84" s="1376"/>
      <c r="DL84" s="1377"/>
      <c r="DM84" s="1378"/>
      <c r="DN84" s="1379"/>
      <c r="DO84" s="1356"/>
      <c r="DP84" s="1381"/>
      <c r="DQ84" s="1358"/>
      <c r="DR84" s="1356"/>
      <c r="DS84" s="1381"/>
      <c r="DT84" s="1358"/>
      <c r="DU84" s="1356"/>
      <c r="DV84" s="1381"/>
      <c r="DW84" s="1358"/>
      <c r="DX84" s="1356"/>
      <c r="DY84" s="1381"/>
      <c r="DZ84" s="1358"/>
      <c r="EA84" s="1356"/>
      <c r="EB84" s="1381"/>
      <c r="EC84" s="1358"/>
      <c r="ED84" s="1382"/>
      <c r="EE84" s="1383"/>
      <c r="EF84" s="1384"/>
      <c r="EG84" s="1357"/>
      <c r="EH84" s="1364"/>
      <c r="EI84" s="1352"/>
      <c r="EJ84" s="1356"/>
      <c r="EK84" s="1384"/>
      <c r="EL84" s="1357"/>
      <c r="EM84" s="1364"/>
      <c r="EN84" s="1352"/>
      <c r="EO84" s="1356"/>
      <c r="EP84" s="1384"/>
      <c r="EQ84" s="1357"/>
      <c r="ER84" s="1364"/>
      <c r="ES84" s="1352"/>
      <c r="ET84" s="1356"/>
      <c r="EU84" s="1384"/>
      <c r="EV84" s="1357"/>
      <c r="EW84" s="1364"/>
      <c r="EX84" s="1352"/>
      <c r="EY84" s="1356"/>
      <c r="EZ84" s="1384"/>
      <c r="FA84" s="1357"/>
      <c r="FB84" s="1364"/>
      <c r="FC84" s="1352"/>
      <c r="FD84" s="1385">
        <v>0</v>
      </c>
      <c r="FE84" s="1386">
        <v>0</v>
      </c>
      <c r="FF84" s="1387">
        <v>0</v>
      </c>
      <c r="FG84" s="1386">
        <v>0</v>
      </c>
      <c r="FH84" s="1387">
        <v>0</v>
      </c>
      <c r="FI84" s="1386">
        <v>0</v>
      </c>
      <c r="FJ84" s="1387">
        <v>0</v>
      </c>
      <c r="FK84" s="1386">
        <v>0</v>
      </c>
      <c r="FL84" s="1388" t="s">
        <v>1008</v>
      </c>
      <c r="FM84" s="1389" t="s">
        <v>1012</v>
      </c>
      <c r="FN84" s="1352"/>
      <c r="FO84" s="1390" t="s">
        <v>1010</v>
      </c>
      <c r="FP84" s="1391" t="s">
        <v>1012</v>
      </c>
      <c r="FQ84" s="1352"/>
      <c r="FR84" s="1390" t="s">
        <v>1010</v>
      </c>
      <c r="FS84" s="1391" t="s">
        <v>1012</v>
      </c>
      <c r="FT84" s="1352"/>
      <c r="FU84" s="1390" t="s">
        <v>1025</v>
      </c>
      <c r="FV84" s="1391" t="s">
        <v>1011</v>
      </c>
      <c r="FW84" s="1352"/>
      <c r="FX84" s="1390" t="s">
        <v>1025</v>
      </c>
      <c r="FY84" s="1391" t="s">
        <v>1011</v>
      </c>
      <c r="FZ84" s="1352"/>
      <c r="GA84" s="1390" t="s">
        <v>1010</v>
      </c>
      <c r="GB84" s="1391" t="s">
        <v>1012</v>
      </c>
      <c r="GC84" s="1352"/>
      <c r="GD84" s="1390" t="s">
        <v>1013</v>
      </c>
      <c r="GE84" s="1391" t="s">
        <v>1013</v>
      </c>
      <c r="GF84" s="1352"/>
      <c r="GG84" s="1390" t="s">
        <v>1010</v>
      </c>
      <c r="GH84" s="1391" t="s">
        <v>1012</v>
      </c>
      <c r="GI84" s="1352"/>
      <c r="GJ84" s="1390" t="s">
        <v>1010</v>
      </c>
      <c r="GK84" s="1391" t="s">
        <v>1012</v>
      </c>
      <c r="GL84" s="1352"/>
      <c r="GM84" s="1390" t="s">
        <v>1013</v>
      </c>
      <c r="GN84" s="1391" t="s">
        <v>1013</v>
      </c>
      <c r="GO84" s="1352"/>
      <c r="GP84" s="1390" t="s">
        <v>1013</v>
      </c>
      <c r="GQ84" s="1391" t="s">
        <v>1013</v>
      </c>
      <c r="GR84" s="1352"/>
      <c r="GS84" s="1390" t="s">
        <v>1013</v>
      </c>
      <c r="GT84" s="1391" t="s">
        <v>1013</v>
      </c>
      <c r="GU84" s="1352"/>
      <c r="GV84" s="1390" t="s">
        <v>1025</v>
      </c>
      <c r="GW84" s="1391" t="s">
        <v>1011</v>
      </c>
      <c r="GX84" s="1352"/>
      <c r="GY84" s="1388"/>
      <c r="GZ84" s="1389"/>
      <c r="HA84" s="1352"/>
      <c r="HB84" s="1390"/>
      <c r="HC84" s="1391"/>
      <c r="HD84" s="1352"/>
      <c r="HE84" s="1390"/>
      <c r="HF84" s="1391"/>
      <c r="HG84" s="1352"/>
      <c r="HH84" s="1390"/>
      <c r="HI84" s="1391"/>
      <c r="HJ84" s="1352"/>
      <c r="HK84" s="1390"/>
      <c r="HL84" s="1391"/>
      <c r="HM84" s="1352"/>
      <c r="HN84" s="1392">
        <v>6883</v>
      </c>
      <c r="HO84" s="1393">
        <v>92.108125837796351</v>
      </c>
      <c r="HP84" s="1394">
        <v>1.3381973825046687</v>
      </c>
      <c r="HQ84" s="1395" t="s">
        <v>4037</v>
      </c>
      <c r="HR84" s="1357" t="s">
        <v>333</v>
      </c>
      <c r="HS84" s="1357" t="s">
        <v>349</v>
      </c>
      <c r="HT84" s="1357" t="s">
        <v>4120</v>
      </c>
      <c r="HU84" s="1396">
        <v>7.1566199999999967</v>
      </c>
      <c r="HV84" s="1397" t="s">
        <v>4568</v>
      </c>
      <c r="HW84" s="1398" t="s">
        <v>4568</v>
      </c>
      <c r="HX84" s="1398"/>
      <c r="HY84" s="1398"/>
      <c r="HZ84" s="1398"/>
      <c r="IA84" s="1398" t="s">
        <v>4568</v>
      </c>
      <c r="IB84" s="1398"/>
      <c r="IC84" s="1398"/>
      <c r="ID84" s="1399"/>
      <c r="IE84" s="1400"/>
      <c r="IF84" s="227" t="str">
        <f>_xlfn.IFNA(VLOOKUP(報告書!$B84&amp;"-"&amp;報告書!IF$12,自主項目!$G$13:$G$500,1,FALSE),"")</f>
        <v>097-1</v>
      </c>
      <c r="IG84" s="227" t="str">
        <f>_xlfn.IFNA(VLOOKUP(報告書!$B84&amp;"-"&amp;報告書!IG$12,自主項目!$G$13:$G$500,1,FALSE),"")</f>
        <v>097-2</v>
      </c>
      <c r="IH84" s="227" t="str">
        <f>_xlfn.IFNA(VLOOKUP(報告書!$B84&amp;"-"&amp;報告書!IH$12,自主項目!$G$13:$G$500,1,FALSE),"")</f>
        <v>097-3</v>
      </c>
      <c r="II84" s="227" t="str">
        <f>_xlfn.IFNA(VLOOKUP(報告書!$B84&amp;"-"&amp;報告書!II$12,自主項目!$G$13:$G$500,1,FALSE),"")</f>
        <v>097-4</v>
      </c>
      <c r="IJ84" s="227" t="str">
        <f>_xlfn.IFNA(VLOOKUP(報告書!$B84&amp;"-"&amp;報告書!IJ$12,自主項目!$G$13:$G$500,1,FALSE),"")</f>
        <v>097-5</v>
      </c>
      <c r="IK84" s="227" t="str">
        <f>_xlfn.IFNA(VLOOKUP(報告書!$B84&amp;"-"&amp;報告書!IK$12,自主項目!$G$13:$G$500,1,FALSE),"")</f>
        <v>097-6</v>
      </c>
      <c r="IL84" s="227" t="str">
        <f>_xlfn.IFNA(VLOOKUP(報告書!$B84&amp;"-"&amp;報告書!IL$12,自主項目!$G$13:$G$500,1,FALSE),"")</f>
        <v>097-7</v>
      </c>
      <c r="IM84" s="227" t="str">
        <f>_xlfn.IFNA(VLOOKUP(報告書!$B84&amp;"-"&amp;報告書!IM$12,自主項目!$G$13:$G$500,1,FALSE),"")</f>
        <v/>
      </c>
      <c r="IN84" s="227" t="str">
        <f>_xlfn.IFNA(VLOOKUP(報告書!$B84&amp;"-"&amp;報告書!IN$12,自主項目!$G$13:$G$500,1,FALSE),"")</f>
        <v/>
      </c>
      <c r="IO84" s="227" t="str">
        <f>_xlfn.IFNA(VLOOKUP(報告書!$B84&amp;"-"&amp;報告書!IO$12,自主項目!$G$13:$G$500,1,FALSE),"")</f>
        <v/>
      </c>
      <c r="IP84" s="227" t="str">
        <f>_xlfn.IFNA(VLOOKUP(報告書!$B84&amp;"-"&amp;報告書!IP$12,自主項目!$G$13:$G$500,1,FALSE),"")</f>
        <v/>
      </c>
      <c r="IQ84" s="227" t="str">
        <f>_xlfn.IFNA(VLOOKUP(報告書!$B84&amp;"-"&amp;報告書!IQ$12,自主項目!$G$13:$G$500,1,FALSE),"")</f>
        <v/>
      </c>
      <c r="IR84" s="227" t="str">
        <f>_xlfn.IFNA(VLOOKUP(報告書!$B84&amp;"-"&amp;報告書!IR$12,自主項目!$G$13:$G$500,1,FALSE),"")</f>
        <v/>
      </c>
      <c r="IS84" s="227" t="str">
        <f>_xlfn.IFNA(VLOOKUP(報告書!$B84&amp;"-"&amp;報告書!IS$12,自主項目!$G$13:$G$500,1,FALSE),"")</f>
        <v/>
      </c>
      <c r="IT84" s="755"/>
      <c r="IU84" s="755"/>
      <c r="IV84" s="376">
        <v>7250</v>
      </c>
      <c r="IW84" s="377">
        <v>3174</v>
      </c>
      <c r="IX84" s="378" t="s">
        <v>179</v>
      </c>
      <c r="IY84" s="379">
        <v>19.96</v>
      </c>
      <c r="IZ84" s="379">
        <v>64.41</v>
      </c>
      <c r="JA84" s="380" t="s">
        <v>179</v>
      </c>
      <c r="JB84" s="381">
        <v>6.6533333333333333</v>
      </c>
      <c r="JC84" s="379">
        <v>21.47</v>
      </c>
      <c r="JD84" s="379" t="s">
        <v>179</v>
      </c>
      <c r="JE84" s="382">
        <v>22</v>
      </c>
      <c r="JF84" s="383">
        <v>7</v>
      </c>
      <c r="JG84" s="384" t="s">
        <v>179</v>
      </c>
      <c r="JH84" s="376" t="s">
        <v>179</v>
      </c>
      <c r="JI84" s="377" t="s">
        <v>179</v>
      </c>
      <c r="JJ84" s="378" t="s">
        <v>179</v>
      </c>
      <c r="JK84" s="379" t="s">
        <v>179</v>
      </c>
      <c r="JL84" s="379" t="s">
        <v>179</v>
      </c>
      <c r="JM84" s="380" t="s">
        <v>179</v>
      </c>
      <c r="JN84" s="381" t="s">
        <v>179</v>
      </c>
      <c r="JO84" s="379" t="s">
        <v>179</v>
      </c>
      <c r="JP84" s="379" t="s">
        <v>179</v>
      </c>
      <c r="JQ84" s="382" t="s">
        <v>179</v>
      </c>
      <c r="JR84" s="383" t="s">
        <v>179</v>
      </c>
      <c r="JS84" s="384" t="s">
        <v>179</v>
      </c>
      <c r="JU84" s="634" t="s">
        <v>1566</v>
      </c>
      <c r="JV84" s="636" t="s">
        <v>1567</v>
      </c>
      <c r="JW84" s="635">
        <v>2019</v>
      </c>
      <c r="JX84" s="635" t="s">
        <v>1018</v>
      </c>
      <c r="JY84" s="386" t="s">
        <v>179</v>
      </c>
      <c r="JZ84" s="387" t="s">
        <v>179</v>
      </c>
      <c r="KA84" s="422" t="s">
        <v>179</v>
      </c>
      <c r="KB84" s="637" t="s">
        <v>179</v>
      </c>
      <c r="KC84" s="638">
        <v>3.9910623310345015</v>
      </c>
      <c r="KD84" s="639" t="s">
        <v>1055</v>
      </c>
      <c r="KE84" s="640">
        <v>3</v>
      </c>
      <c r="KF84" s="641">
        <v>19.96</v>
      </c>
      <c r="KG84" s="642">
        <v>15.353333333333333</v>
      </c>
      <c r="KH84" s="639" t="s">
        <v>1029</v>
      </c>
      <c r="KI84" s="643">
        <v>1.47</v>
      </c>
      <c r="KJ84" s="641">
        <v>21.47</v>
      </c>
      <c r="KK84" s="642">
        <v>31.09</v>
      </c>
      <c r="KL84" s="639" t="s">
        <v>179</v>
      </c>
      <c r="KM84" s="643" t="s">
        <v>179</v>
      </c>
      <c r="KN84" s="644" t="s">
        <v>179</v>
      </c>
      <c r="KO84" s="645" t="s">
        <v>179</v>
      </c>
      <c r="KP84" s="646" t="s">
        <v>179</v>
      </c>
      <c r="KQ84" s="646" t="s">
        <v>179</v>
      </c>
      <c r="KR84" s="646" t="s">
        <v>179</v>
      </c>
      <c r="KS84" s="647" t="s">
        <v>179</v>
      </c>
      <c r="KT84" s="646" t="s">
        <v>179</v>
      </c>
      <c r="KU84" s="646" t="s">
        <v>179</v>
      </c>
      <c r="KV84" s="648" t="s">
        <v>179</v>
      </c>
      <c r="KW84" s="639" t="s">
        <v>179</v>
      </c>
      <c r="KX84" s="643" t="s">
        <v>179</v>
      </c>
      <c r="KY84" s="644" t="s">
        <v>179</v>
      </c>
      <c r="KZ84" s="434" t="s">
        <v>1151</v>
      </c>
      <c r="LA84" s="434" t="s">
        <v>1015</v>
      </c>
      <c r="LB84" s="435" t="s">
        <v>1029</v>
      </c>
      <c r="LC84" s="436">
        <v>16</v>
      </c>
      <c r="LD84" s="437">
        <v>0</v>
      </c>
      <c r="LE84" s="438">
        <v>16</v>
      </c>
      <c r="LF84" s="439" t="s">
        <v>1015</v>
      </c>
      <c r="LG84" s="440">
        <v>13</v>
      </c>
      <c r="LH84" s="437">
        <v>0</v>
      </c>
      <c r="LI84" s="438">
        <v>16</v>
      </c>
      <c r="LJ84" s="649"/>
      <c r="LK84" s="650"/>
    </row>
    <row r="85" spans="2:323" ht="15" customHeight="1" x14ac:dyDescent="0.15">
      <c r="B85" s="1349" t="s">
        <v>1632</v>
      </c>
      <c r="C85" s="1350" t="s">
        <v>1633</v>
      </c>
      <c r="D85" s="1351">
        <v>2022</v>
      </c>
      <c r="E85" s="1352" t="s">
        <v>1018</v>
      </c>
      <c r="F85" s="1353">
        <v>1056099</v>
      </c>
      <c r="G85" s="1354" t="s">
        <v>1633</v>
      </c>
      <c r="H85" s="1355">
        <v>45137</v>
      </c>
      <c r="I85" s="1356" t="s">
        <v>1634</v>
      </c>
      <c r="J85" s="1357" t="s">
        <v>1633</v>
      </c>
      <c r="K85" s="1358" t="s">
        <v>1635</v>
      </c>
      <c r="L85" s="1350" t="s">
        <v>1633</v>
      </c>
      <c r="M85" s="1357" t="s">
        <v>1636</v>
      </c>
      <c r="N85" s="1358" t="s">
        <v>1634</v>
      </c>
      <c r="O85" s="1356" t="s">
        <v>57</v>
      </c>
      <c r="P85" s="1358" t="s">
        <v>64</v>
      </c>
      <c r="Q85" s="1359" t="s">
        <v>1018</v>
      </c>
      <c r="R85" s="1360"/>
      <c r="S85" s="1360"/>
      <c r="T85" s="1361"/>
      <c r="U85" s="1362"/>
      <c r="V85" s="1363">
        <v>5101.0212000000001</v>
      </c>
      <c r="W85" s="1364">
        <v>5</v>
      </c>
      <c r="X85" s="1364">
        <v>3</v>
      </c>
      <c r="Y85" s="1365"/>
      <c r="Z85" s="1351">
        <v>2022</v>
      </c>
      <c r="AA85" s="1352">
        <v>2024</v>
      </c>
      <c r="AB85" s="1366">
        <v>2022</v>
      </c>
      <c r="AC85" s="1367"/>
      <c r="AD85" s="1358"/>
      <c r="AE85" s="1368" t="s">
        <v>4568</v>
      </c>
      <c r="AF85" s="1357" t="s">
        <v>1637</v>
      </c>
      <c r="AG85" s="1357" t="s">
        <v>1634</v>
      </c>
      <c r="AH85" s="1358" t="s">
        <v>1638</v>
      </c>
      <c r="AI85" s="1368"/>
      <c r="AJ85" s="1358"/>
      <c r="AK85" s="1369">
        <v>2021</v>
      </c>
      <c r="AL85" s="1364">
        <v>9230</v>
      </c>
      <c r="AM85" s="1364">
        <v>8967</v>
      </c>
      <c r="AN85" s="1370">
        <v>30.43</v>
      </c>
      <c r="AO85" s="1371" t="s">
        <v>1639</v>
      </c>
      <c r="AP85" s="1372">
        <v>2024</v>
      </c>
      <c r="AQ85" s="1365">
        <v>9128</v>
      </c>
      <c r="AR85" s="1373">
        <v>1.1000000000000001</v>
      </c>
      <c r="AS85" s="1365">
        <v>8967</v>
      </c>
      <c r="AT85" s="1373">
        <v>0</v>
      </c>
      <c r="AU85" s="1374">
        <v>30.24</v>
      </c>
      <c r="AV85" s="1371" t="s">
        <v>1639</v>
      </c>
      <c r="AW85" s="1375">
        <v>0.62</v>
      </c>
      <c r="AX85" s="1372">
        <v>2022</v>
      </c>
      <c r="AY85" s="1365">
        <v>9316</v>
      </c>
      <c r="AZ85" s="1373">
        <v>-0.94</v>
      </c>
      <c r="BA85" s="1365">
        <v>8972</v>
      </c>
      <c r="BB85" s="1373">
        <v>-0.06</v>
      </c>
      <c r="BC85" s="1374">
        <v>29.286387928324423</v>
      </c>
      <c r="BD85" s="1371" t="s">
        <v>1639</v>
      </c>
      <c r="BE85" s="1375">
        <v>3.75</v>
      </c>
      <c r="BF85" s="1372">
        <v>2023</v>
      </c>
      <c r="BG85" s="1365"/>
      <c r="BH85" s="1373"/>
      <c r="BI85" s="1365"/>
      <c r="BJ85" s="1373"/>
      <c r="BK85" s="1374"/>
      <c r="BL85" s="1371"/>
      <c r="BM85" s="1375"/>
      <c r="BN85" s="1372">
        <v>2024</v>
      </c>
      <c r="BO85" s="1365"/>
      <c r="BP85" s="1373"/>
      <c r="BQ85" s="1365"/>
      <c r="BR85" s="1373"/>
      <c r="BS85" s="1374"/>
      <c r="BT85" s="1371"/>
      <c r="BU85" s="1375"/>
      <c r="BV85" s="1376" t="s">
        <v>1023</v>
      </c>
      <c r="BW85" s="1377" t="s">
        <v>1072</v>
      </c>
      <c r="BX85" s="1378" t="s">
        <v>1024</v>
      </c>
      <c r="BY85" s="1379"/>
      <c r="BZ85" s="1380"/>
      <c r="CA85" s="1364"/>
      <c r="CB85" s="1364"/>
      <c r="CC85" s="1370"/>
      <c r="CD85" s="1371"/>
      <c r="CE85" s="1372"/>
      <c r="CF85" s="1365"/>
      <c r="CG85" s="1373"/>
      <c r="CH85" s="1365"/>
      <c r="CI85" s="1373"/>
      <c r="CJ85" s="1374"/>
      <c r="CK85" s="1371"/>
      <c r="CL85" s="1375"/>
      <c r="CM85" s="1372"/>
      <c r="CN85" s="1365"/>
      <c r="CO85" s="1373"/>
      <c r="CP85" s="1365"/>
      <c r="CQ85" s="1373"/>
      <c r="CR85" s="1374"/>
      <c r="CS85" s="1371"/>
      <c r="CT85" s="1375"/>
      <c r="CU85" s="1372"/>
      <c r="CV85" s="1365"/>
      <c r="CW85" s="1373"/>
      <c r="CX85" s="1365"/>
      <c r="CY85" s="1373"/>
      <c r="CZ85" s="1374"/>
      <c r="DA85" s="1371"/>
      <c r="DB85" s="1375"/>
      <c r="DC85" s="1372"/>
      <c r="DD85" s="1365"/>
      <c r="DE85" s="1373"/>
      <c r="DF85" s="1365"/>
      <c r="DG85" s="1373"/>
      <c r="DH85" s="1374"/>
      <c r="DI85" s="1371"/>
      <c r="DJ85" s="1375"/>
      <c r="DK85" s="1376"/>
      <c r="DL85" s="1377"/>
      <c r="DM85" s="1378"/>
      <c r="DN85" s="1379"/>
      <c r="DO85" s="1356"/>
      <c r="DP85" s="1381"/>
      <c r="DQ85" s="1358"/>
      <c r="DR85" s="1356"/>
      <c r="DS85" s="1381"/>
      <c r="DT85" s="1358"/>
      <c r="DU85" s="1356"/>
      <c r="DV85" s="1381"/>
      <c r="DW85" s="1358"/>
      <c r="DX85" s="1356"/>
      <c r="DY85" s="1381"/>
      <c r="DZ85" s="1358"/>
      <c r="EA85" s="1356"/>
      <c r="EB85" s="1381"/>
      <c r="EC85" s="1358"/>
      <c r="ED85" s="1382"/>
      <c r="EE85" s="1383"/>
      <c r="EF85" s="1384"/>
      <c r="EG85" s="1357"/>
      <c r="EH85" s="1364"/>
      <c r="EI85" s="1352"/>
      <c r="EJ85" s="1356"/>
      <c r="EK85" s="1384"/>
      <c r="EL85" s="1357"/>
      <c r="EM85" s="1364"/>
      <c r="EN85" s="1352"/>
      <c r="EO85" s="1356"/>
      <c r="EP85" s="1384"/>
      <c r="EQ85" s="1357"/>
      <c r="ER85" s="1364"/>
      <c r="ES85" s="1352"/>
      <c r="ET85" s="1356"/>
      <c r="EU85" s="1384"/>
      <c r="EV85" s="1357"/>
      <c r="EW85" s="1364"/>
      <c r="EX85" s="1352"/>
      <c r="EY85" s="1356"/>
      <c r="EZ85" s="1384"/>
      <c r="FA85" s="1357"/>
      <c r="FB85" s="1364"/>
      <c r="FC85" s="1352"/>
      <c r="FD85" s="1385">
        <v>0</v>
      </c>
      <c r="FE85" s="1386">
        <v>0</v>
      </c>
      <c r="FF85" s="1387">
        <v>0</v>
      </c>
      <c r="FG85" s="1386">
        <v>0</v>
      </c>
      <c r="FH85" s="1387">
        <v>0</v>
      </c>
      <c r="FI85" s="1386">
        <v>0</v>
      </c>
      <c r="FJ85" s="1387">
        <v>0</v>
      </c>
      <c r="FK85" s="1386">
        <v>0</v>
      </c>
      <c r="FL85" s="1388" t="s">
        <v>1008</v>
      </c>
      <c r="FM85" s="1389" t="s">
        <v>1012</v>
      </c>
      <c r="FN85" s="1352"/>
      <c r="FO85" s="1390" t="s">
        <v>1010</v>
      </c>
      <c r="FP85" s="1391" t="s">
        <v>1012</v>
      </c>
      <c r="FQ85" s="1352" t="s">
        <v>1640</v>
      </c>
      <c r="FR85" s="1390" t="s">
        <v>1010</v>
      </c>
      <c r="FS85" s="1391" t="s">
        <v>1012</v>
      </c>
      <c r="FT85" s="1352"/>
      <c r="FU85" s="1390" t="s">
        <v>1013</v>
      </c>
      <c r="FV85" s="1391" t="s">
        <v>1013</v>
      </c>
      <c r="FW85" s="1352" t="s">
        <v>1641</v>
      </c>
      <c r="FX85" s="1390" t="s">
        <v>1010</v>
      </c>
      <c r="FY85" s="1391" t="s">
        <v>1012</v>
      </c>
      <c r="FZ85" s="1352"/>
      <c r="GA85" s="1390" t="s">
        <v>1010</v>
      </c>
      <c r="GB85" s="1391" t="s">
        <v>1012</v>
      </c>
      <c r="GC85" s="1352"/>
      <c r="GD85" s="1390" t="s">
        <v>1013</v>
      </c>
      <c r="GE85" s="1391" t="s">
        <v>1013</v>
      </c>
      <c r="GF85" s="1352" t="s">
        <v>1641</v>
      </c>
      <c r="GG85" s="1390" t="s">
        <v>1010</v>
      </c>
      <c r="GH85" s="1391" t="s">
        <v>1012</v>
      </c>
      <c r="GI85" s="1352"/>
      <c r="GJ85" s="1390" t="s">
        <v>1010</v>
      </c>
      <c r="GK85" s="1391" t="s">
        <v>1012</v>
      </c>
      <c r="GL85" s="1352"/>
      <c r="GM85" s="1390" t="s">
        <v>1010</v>
      </c>
      <c r="GN85" s="1391" t="s">
        <v>1012</v>
      </c>
      <c r="GO85" s="1352"/>
      <c r="GP85" s="1390" t="s">
        <v>1010</v>
      </c>
      <c r="GQ85" s="1391" t="s">
        <v>1012</v>
      </c>
      <c r="GR85" s="1352"/>
      <c r="GS85" s="1390" t="s">
        <v>1010</v>
      </c>
      <c r="GT85" s="1391" t="s">
        <v>1012</v>
      </c>
      <c r="GU85" s="1352"/>
      <c r="GV85" s="1390" t="s">
        <v>1010</v>
      </c>
      <c r="GW85" s="1391" t="s">
        <v>1012</v>
      </c>
      <c r="GX85" s="1352"/>
      <c r="GY85" s="1388"/>
      <c r="GZ85" s="1389"/>
      <c r="HA85" s="1352"/>
      <c r="HB85" s="1390"/>
      <c r="HC85" s="1391"/>
      <c r="HD85" s="1352"/>
      <c r="HE85" s="1390"/>
      <c r="HF85" s="1391"/>
      <c r="HG85" s="1352"/>
      <c r="HH85" s="1390"/>
      <c r="HI85" s="1391"/>
      <c r="HJ85" s="1352"/>
      <c r="HK85" s="1390"/>
      <c r="HL85" s="1391"/>
      <c r="HM85" s="1352"/>
      <c r="HN85" s="1392"/>
      <c r="HO85" s="1393"/>
      <c r="HP85" s="1394"/>
      <c r="HQ85" s="1395"/>
      <c r="HR85" s="1357"/>
      <c r="HS85" s="1357"/>
      <c r="HT85" s="1357"/>
      <c r="HU85" s="1396"/>
      <c r="HV85" s="1397"/>
      <c r="HW85" s="1398"/>
      <c r="HX85" s="1398"/>
      <c r="HY85" s="1398"/>
      <c r="HZ85" s="1398"/>
      <c r="IA85" s="1398"/>
      <c r="IB85" s="1398"/>
      <c r="IC85" s="1398" t="s">
        <v>4568</v>
      </c>
      <c r="ID85" s="1399"/>
      <c r="IE85" s="1400" t="s">
        <v>4547</v>
      </c>
      <c r="IF85" s="227" t="str">
        <f>_xlfn.IFNA(VLOOKUP(報告書!$B85&amp;"-"&amp;報告書!IF$12,自主項目!$G$13:$G$500,1,FALSE),"")</f>
        <v/>
      </c>
      <c r="IG85" s="227" t="str">
        <f>_xlfn.IFNA(VLOOKUP(報告書!$B85&amp;"-"&amp;報告書!IG$12,自主項目!$G$13:$G$500,1,FALSE),"")</f>
        <v/>
      </c>
      <c r="IH85" s="227" t="str">
        <f>_xlfn.IFNA(VLOOKUP(報告書!$B85&amp;"-"&amp;報告書!IH$12,自主項目!$G$13:$G$500,1,FALSE),"")</f>
        <v/>
      </c>
      <c r="II85" s="227" t="str">
        <f>_xlfn.IFNA(VLOOKUP(報告書!$B85&amp;"-"&amp;報告書!II$12,自主項目!$G$13:$G$500,1,FALSE),"")</f>
        <v/>
      </c>
      <c r="IJ85" s="227" t="str">
        <f>_xlfn.IFNA(VLOOKUP(報告書!$B85&amp;"-"&amp;報告書!IJ$12,自主項目!$G$13:$G$500,1,FALSE),"")</f>
        <v/>
      </c>
      <c r="IK85" s="227" t="str">
        <f>_xlfn.IFNA(VLOOKUP(報告書!$B85&amp;"-"&amp;報告書!IK$12,自主項目!$G$13:$G$500,1,FALSE),"")</f>
        <v/>
      </c>
      <c r="IL85" s="227" t="str">
        <f>_xlfn.IFNA(VLOOKUP(報告書!$B85&amp;"-"&amp;報告書!IL$12,自主項目!$G$13:$G$500,1,FALSE),"")</f>
        <v/>
      </c>
      <c r="IM85" s="227" t="str">
        <f>_xlfn.IFNA(VLOOKUP(報告書!$B85&amp;"-"&amp;報告書!IM$12,自主項目!$G$13:$G$500,1,FALSE),"")</f>
        <v/>
      </c>
      <c r="IN85" s="227" t="str">
        <f>_xlfn.IFNA(VLOOKUP(報告書!$B85&amp;"-"&amp;報告書!IN$12,自主項目!$G$13:$G$500,1,FALSE),"")</f>
        <v/>
      </c>
      <c r="IO85" s="227" t="str">
        <f>_xlfn.IFNA(VLOOKUP(報告書!$B85&amp;"-"&amp;報告書!IO$12,自主項目!$G$13:$G$500,1,FALSE),"")</f>
        <v/>
      </c>
      <c r="IP85" s="227" t="str">
        <f>_xlfn.IFNA(VLOOKUP(報告書!$B85&amp;"-"&amp;報告書!IP$12,自主項目!$G$13:$G$500,1,FALSE),"")</f>
        <v/>
      </c>
      <c r="IQ85" s="227" t="str">
        <f>_xlfn.IFNA(VLOOKUP(報告書!$B85&amp;"-"&amp;報告書!IQ$12,自主項目!$G$13:$G$500,1,FALSE),"")</f>
        <v/>
      </c>
      <c r="IR85" s="227" t="str">
        <f>_xlfn.IFNA(VLOOKUP(報告書!$B85&amp;"-"&amp;報告書!IR$12,自主項目!$G$13:$G$500,1,FALSE),"")</f>
        <v/>
      </c>
      <c r="IS85" s="227" t="str">
        <f>_xlfn.IFNA(VLOOKUP(報告書!$B85&amp;"-"&amp;報告書!IS$12,自主項目!$G$13:$G$500,1,FALSE),"")</f>
        <v/>
      </c>
      <c r="IT85" s="755"/>
      <c r="IU85" s="755"/>
      <c r="IV85" s="376">
        <v>3425</v>
      </c>
      <c r="IW85" s="377">
        <v>3376</v>
      </c>
      <c r="IX85" s="378">
        <v>32.58</v>
      </c>
      <c r="IY85" s="379">
        <v>-16.62</v>
      </c>
      <c r="IZ85" s="379">
        <v>2.48</v>
      </c>
      <c r="JA85" s="380">
        <v>29.17</v>
      </c>
      <c r="JB85" s="381">
        <v>-5.54</v>
      </c>
      <c r="JC85" s="379">
        <v>0.82666666666666666</v>
      </c>
      <c r="JD85" s="379">
        <v>9.7233333333333345</v>
      </c>
      <c r="JE85" s="382">
        <v>93</v>
      </c>
      <c r="JF85" s="383">
        <v>75</v>
      </c>
      <c r="JG85" s="384">
        <v>13</v>
      </c>
      <c r="JH85" s="376" t="s">
        <v>179</v>
      </c>
      <c r="JI85" s="377" t="s">
        <v>179</v>
      </c>
      <c r="JJ85" s="378" t="s">
        <v>179</v>
      </c>
      <c r="JK85" s="379" t="s">
        <v>179</v>
      </c>
      <c r="JL85" s="379" t="s">
        <v>179</v>
      </c>
      <c r="JM85" s="380" t="s">
        <v>179</v>
      </c>
      <c r="JN85" s="381" t="s">
        <v>179</v>
      </c>
      <c r="JO85" s="379" t="s">
        <v>179</v>
      </c>
      <c r="JP85" s="379" t="s">
        <v>179</v>
      </c>
      <c r="JQ85" s="382" t="s">
        <v>179</v>
      </c>
      <c r="JR85" s="383" t="s">
        <v>179</v>
      </c>
      <c r="JS85" s="384" t="s">
        <v>179</v>
      </c>
      <c r="JU85" s="634" t="s">
        <v>1577</v>
      </c>
      <c r="JV85" s="636" t="s">
        <v>1578</v>
      </c>
      <c r="JW85" s="635">
        <v>2019</v>
      </c>
      <c r="JX85" s="635" t="s">
        <v>1018</v>
      </c>
      <c r="JY85" s="386" t="s">
        <v>179</v>
      </c>
      <c r="JZ85" s="387" t="s">
        <v>179</v>
      </c>
      <c r="KA85" s="422" t="s">
        <v>179</v>
      </c>
      <c r="KB85" s="637" t="s">
        <v>179</v>
      </c>
      <c r="KC85" s="638" t="s">
        <v>179</v>
      </c>
      <c r="KD85" s="639" t="s">
        <v>1015</v>
      </c>
      <c r="KE85" s="640">
        <v>2.99</v>
      </c>
      <c r="KF85" s="641">
        <v>-16.62</v>
      </c>
      <c r="KG85" s="642">
        <v>-6.666666666666667</v>
      </c>
      <c r="KH85" s="639" t="s">
        <v>1055</v>
      </c>
      <c r="KI85" s="643">
        <v>3</v>
      </c>
      <c r="KJ85" s="641">
        <v>0.82666666666666666</v>
      </c>
      <c r="KK85" s="642">
        <v>6.4933333333333332</v>
      </c>
      <c r="KL85" s="639" t="s">
        <v>1029</v>
      </c>
      <c r="KM85" s="643">
        <v>3</v>
      </c>
      <c r="KN85" s="644">
        <v>29.17</v>
      </c>
      <c r="KO85" s="645" t="s">
        <v>179</v>
      </c>
      <c r="KP85" s="646" t="s">
        <v>179</v>
      </c>
      <c r="KQ85" s="646" t="s">
        <v>179</v>
      </c>
      <c r="KR85" s="646" t="s">
        <v>179</v>
      </c>
      <c r="KS85" s="647" t="s">
        <v>179</v>
      </c>
      <c r="KT85" s="646" t="s">
        <v>179</v>
      </c>
      <c r="KU85" s="646" t="s">
        <v>179</v>
      </c>
      <c r="KV85" s="648" t="s">
        <v>179</v>
      </c>
      <c r="KW85" s="639" t="s">
        <v>179</v>
      </c>
      <c r="KX85" s="643" t="s">
        <v>179</v>
      </c>
      <c r="KY85" s="644" t="s">
        <v>179</v>
      </c>
      <c r="KZ85" s="434" t="s">
        <v>1015</v>
      </c>
      <c r="LA85" s="434" t="s">
        <v>1015</v>
      </c>
      <c r="LB85" s="435" t="s">
        <v>1029</v>
      </c>
      <c r="LC85" s="436">
        <v>26</v>
      </c>
      <c r="LD85" s="437">
        <v>0</v>
      </c>
      <c r="LE85" s="438">
        <v>26</v>
      </c>
      <c r="LF85" s="439" t="s">
        <v>1015</v>
      </c>
      <c r="LG85" s="440">
        <v>23</v>
      </c>
      <c r="LH85" s="437">
        <v>0</v>
      </c>
      <c r="LI85" s="438">
        <v>26</v>
      </c>
      <c r="LJ85" s="649"/>
      <c r="LK85" s="650"/>
    </row>
    <row r="86" spans="2:323" ht="15" customHeight="1" x14ac:dyDescent="0.15">
      <c r="B86" s="1349" t="s">
        <v>1642</v>
      </c>
      <c r="C86" s="1350" t="s">
        <v>1643</v>
      </c>
      <c r="D86" s="1351">
        <v>2022</v>
      </c>
      <c r="E86" s="1352" t="s">
        <v>1018</v>
      </c>
      <c r="F86" s="1353">
        <v>1009100</v>
      </c>
      <c r="G86" s="1354" t="s">
        <v>1643</v>
      </c>
      <c r="H86" s="1355">
        <v>45117</v>
      </c>
      <c r="I86" s="1356" t="s">
        <v>1644</v>
      </c>
      <c r="J86" s="1357" t="s">
        <v>1643</v>
      </c>
      <c r="K86" s="1358" t="s">
        <v>1645</v>
      </c>
      <c r="L86" s="1350" t="s">
        <v>1643</v>
      </c>
      <c r="M86" s="1357" t="s">
        <v>1646</v>
      </c>
      <c r="N86" s="1358" t="s">
        <v>1644</v>
      </c>
      <c r="O86" s="1356" t="s">
        <v>12</v>
      </c>
      <c r="P86" s="1358" t="s">
        <v>13</v>
      </c>
      <c r="Q86" s="1359" t="s">
        <v>1018</v>
      </c>
      <c r="R86" s="1360"/>
      <c r="S86" s="1360"/>
      <c r="T86" s="1361"/>
      <c r="U86" s="1362"/>
      <c r="V86" s="1363">
        <v>8876.4384000000009</v>
      </c>
      <c r="W86" s="1364">
        <v>1</v>
      </c>
      <c r="X86" s="1364">
        <v>1</v>
      </c>
      <c r="Y86" s="1365"/>
      <c r="Z86" s="1351">
        <v>2022</v>
      </c>
      <c r="AA86" s="1352">
        <v>2024</v>
      </c>
      <c r="AB86" s="1366">
        <v>2022</v>
      </c>
      <c r="AC86" s="1367"/>
      <c r="AD86" s="1358"/>
      <c r="AE86" s="1368" t="s">
        <v>4568</v>
      </c>
      <c r="AF86" s="1357" t="s">
        <v>1647</v>
      </c>
      <c r="AG86" s="1357" t="s">
        <v>1648</v>
      </c>
      <c r="AH86" s="1358" t="s">
        <v>1649</v>
      </c>
      <c r="AI86" s="1368"/>
      <c r="AJ86" s="1358"/>
      <c r="AK86" s="1369">
        <v>2021</v>
      </c>
      <c r="AL86" s="1364">
        <v>17381</v>
      </c>
      <c r="AM86" s="1364">
        <v>16830</v>
      </c>
      <c r="AN86" s="1370">
        <v>236.35</v>
      </c>
      <c r="AO86" s="1371" t="s">
        <v>1409</v>
      </c>
      <c r="AP86" s="1372">
        <v>2024</v>
      </c>
      <c r="AQ86" s="1365">
        <v>16859.57</v>
      </c>
      <c r="AR86" s="1373">
        <v>3</v>
      </c>
      <c r="AS86" s="1365">
        <v>16325.1</v>
      </c>
      <c r="AT86" s="1373">
        <v>3</v>
      </c>
      <c r="AU86" s="1374">
        <v>229.2595</v>
      </c>
      <c r="AV86" s="1371" t="s">
        <v>1409</v>
      </c>
      <c r="AW86" s="1375">
        <v>3</v>
      </c>
      <c r="AX86" s="1372">
        <v>2022</v>
      </c>
      <c r="AY86" s="1365">
        <v>17070</v>
      </c>
      <c r="AZ86" s="1373">
        <v>1.78</v>
      </c>
      <c r="BA86" s="1365">
        <v>15415.072401519999</v>
      </c>
      <c r="BB86" s="1373">
        <v>8.4</v>
      </c>
      <c r="BC86" s="1374">
        <v>241.938912904826</v>
      </c>
      <c r="BD86" s="1371" t="s">
        <v>1409</v>
      </c>
      <c r="BE86" s="1375">
        <v>-2.37</v>
      </c>
      <c r="BF86" s="1372">
        <v>2023</v>
      </c>
      <c r="BG86" s="1365"/>
      <c r="BH86" s="1373"/>
      <c r="BI86" s="1365"/>
      <c r="BJ86" s="1373"/>
      <c r="BK86" s="1374"/>
      <c r="BL86" s="1371"/>
      <c r="BM86" s="1375"/>
      <c r="BN86" s="1372">
        <v>2024</v>
      </c>
      <c r="BO86" s="1365"/>
      <c r="BP86" s="1373"/>
      <c r="BQ86" s="1365"/>
      <c r="BR86" s="1373"/>
      <c r="BS86" s="1374"/>
      <c r="BT86" s="1371"/>
      <c r="BU86" s="1375"/>
      <c r="BV86" s="1376" t="s">
        <v>1062</v>
      </c>
      <c r="BW86" s="1377" t="s">
        <v>1072</v>
      </c>
      <c r="BX86" s="1378" t="s">
        <v>1024</v>
      </c>
      <c r="BY86" s="1379" t="s">
        <v>4548</v>
      </c>
      <c r="BZ86" s="1380"/>
      <c r="CA86" s="1364"/>
      <c r="CB86" s="1364"/>
      <c r="CC86" s="1370"/>
      <c r="CD86" s="1371"/>
      <c r="CE86" s="1372"/>
      <c r="CF86" s="1365"/>
      <c r="CG86" s="1373"/>
      <c r="CH86" s="1365"/>
      <c r="CI86" s="1373"/>
      <c r="CJ86" s="1374"/>
      <c r="CK86" s="1371"/>
      <c r="CL86" s="1375"/>
      <c r="CM86" s="1372"/>
      <c r="CN86" s="1365"/>
      <c r="CO86" s="1373"/>
      <c r="CP86" s="1365"/>
      <c r="CQ86" s="1373"/>
      <c r="CR86" s="1374"/>
      <c r="CS86" s="1371"/>
      <c r="CT86" s="1375"/>
      <c r="CU86" s="1372"/>
      <c r="CV86" s="1365"/>
      <c r="CW86" s="1373"/>
      <c r="CX86" s="1365"/>
      <c r="CY86" s="1373"/>
      <c r="CZ86" s="1374"/>
      <c r="DA86" s="1371"/>
      <c r="DB86" s="1375"/>
      <c r="DC86" s="1372"/>
      <c r="DD86" s="1365"/>
      <c r="DE86" s="1373"/>
      <c r="DF86" s="1365"/>
      <c r="DG86" s="1373"/>
      <c r="DH86" s="1374"/>
      <c r="DI86" s="1371"/>
      <c r="DJ86" s="1375"/>
      <c r="DK86" s="1376"/>
      <c r="DL86" s="1377"/>
      <c r="DM86" s="1378"/>
      <c r="DN86" s="1379"/>
      <c r="DO86" s="1356" t="s">
        <v>4549</v>
      </c>
      <c r="DP86" s="1381">
        <v>1481.9275984799999</v>
      </c>
      <c r="DQ86" s="1358" t="s">
        <v>1650</v>
      </c>
      <c r="DR86" s="1356"/>
      <c r="DS86" s="1381"/>
      <c r="DT86" s="1358"/>
      <c r="DU86" s="1356"/>
      <c r="DV86" s="1381"/>
      <c r="DW86" s="1358"/>
      <c r="DX86" s="1356"/>
      <c r="DY86" s="1381"/>
      <c r="DZ86" s="1358"/>
      <c r="EA86" s="1356"/>
      <c r="EB86" s="1381"/>
      <c r="EC86" s="1358"/>
      <c r="ED86" s="1382"/>
      <c r="EE86" s="1383" t="s">
        <v>1160</v>
      </c>
      <c r="EF86" s="1384">
        <v>2001</v>
      </c>
      <c r="EG86" s="1357" t="s">
        <v>1651</v>
      </c>
      <c r="EH86" s="1364">
        <v>7.0000000000000001E-3</v>
      </c>
      <c r="EI86" s="1352" t="s">
        <v>1150</v>
      </c>
      <c r="EJ86" s="1356" t="s">
        <v>1160</v>
      </c>
      <c r="EK86" s="1384">
        <v>2013</v>
      </c>
      <c r="EL86" s="1357" t="s">
        <v>1652</v>
      </c>
      <c r="EM86" s="1364">
        <v>28.234000000000002</v>
      </c>
      <c r="EN86" s="1352" t="s">
        <v>1150</v>
      </c>
      <c r="EO86" s="1356"/>
      <c r="EP86" s="1384"/>
      <c r="EQ86" s="1357"/>
      <c r="ER86" s="1364"/>
      <c r="ES86" s="1352"/>
      <c r="ET86" s="1356"/>
      <c r="EU86" s="1384"/>
      <c r="EV86" s="1357"/>
      <c r="EW86" s="1364"/>
      <c r="EX86" s="1352"/>
      <c r="EY86" s="1356"/>
      <c r="EZ86" s="1384"/>
      <c r="FA86" s="1357"/>
      <c r="FB86" s="1364"/>
      <c r="FC86" s="1352"/>
      <c r="FD86" s="1385">
        <v>0</v>
      </c>
      <c r="FE86" s="1386">
        <v>0</v>
      </c>
      <c r="FF86" s="1387">
        <v>0</v>
      </c>
      <c r="FG86" s="1386">
        <v>0</v>
      </c>
      <c r="FH86" s="1387">
        <v>0</v>
      </c>
      <c r="FI86" s="1386">
        <v>0</v>
      </c>
      <c r="FJ86" s="1387">
        <v>0</v>
      </c>
      <c r="FK86" s="1386">
        <v>0</v>
      </c>
      <c r="FL86" s="1388" t="s">
        <v>1008</v>
      </c>
      <c r="FM86" s="1389" t="s">
        <v>1012</v>
      </c>
      <c r="FN86" s="1352"/>
      <c r="FO86" s="1390" t="s">
        <v>1010</v>
      </c>
      <c r="FP86" s="1391" t="s">
        <v>1012</v>
      </c>
      <c r="FQ86" s="1352"/>
      <c r="FR86" s="1390" t="s">
        <v>1010</v>
      </c>
      <c r="FS86" s="1391" t="s">
        <v>1012</v>
      </c>
      <c r="FT86" s="1352"/>
      <c r="FU86" s="1390" t="s">
        <v>1010</v>
      </c>
      <c r="FV86" s="1391" t="s">
        <v>1012</v>
      </c>
      <c r="FW86" s="1352"/>
      <c r="FX86" s="1390" t="s">
        <v>1010</v>
      </c>
      <c r="FY86" s="1391" t="s">
        <v>1012</v>
      </c>
      <c r="FZ86" s="1352"/>
      <c r="GA86" s="1390" t="s">
        <v>1010</v>
      </c>
      <c r="GB86" s="1391" t="s">
        <v>1012</v>
      </c>
      <c r="GC86" s="1352"/>
      <c r="GD86" s="1390" t="s">
        <v>1013</v>
      </c>
      <c r="GE86" s="1391" t="s">
        <v>1013</v>
      </c>
      <c r="GF86" s="1352"/>
      <c r="GG86" s="1390" t="s">
        <v>1013</v>
      </c>
      <c r="GH86" s="1391" t="s">
        <v>1013</v>
      </c>
      <c r="GI86" s="1352"/>
      <c r="GJ86" s="1390" t="s">
        <v>1010</v>
      </c>
      <c r="GK86" s="1391" t="s">
        <v>1012</v>
      </c>
      <c r="GL86" s="1352"/>
      <c r="GM86" s="1390" t="s">
        <v>1010</v>
      </c>
      <c r="GN86" s="1391" t="s">
        <v>1012</v>
      </c>
      <c r="GO86" s="1352"/>
      <c r="GP86" s="1390" t="s">
        <v>1010</v>
      </c>
      <c r="GQ86" s="1391" t="s">
        <v>1012</v>
      </c>
      <c r="GR86" s="1352"/>
      <c r="GS86" s="1390" t="s">
        <v>1010</v>
      </c>
      <c r="GT86" s="1391" t="s">
        <v>1012</v>
      </c>
      <c r="GU86" s="1352"/>
      <c r="GV86" s="1390" t="s">
        <v>1010</v>
      </c>
      <c r="GW86" s="1391" t="s">
        <v>1012</v>
      </c>
      <c r="GX86" s="1352"/>
      <c r="GY86" s="1388"/>
      <c r="GZ86" s="1389"/>
      <c r="HA86" s="1352"/>
      <c r="HB86" s="1390"/>
      <c r="HC86" s="1391"/>
      <c r="HD86" s="1352"/>
      <c r="HE86" s="1390"/>
      <c r="HF86" s="1391"/>
      <c r="HG86" s="1352"/>
      <c r="HH86" s="1390"/>
      <c r="HI86" s="1391"/>
      <c r="HJ86" s="1352"/>
      <c r="HK86" s="1390"/>
      <c r="HL86" s="1391"/>
      <c r="HM86" s="1352"/>
      <c r="HN86" s="1392">
        <v>17070</v>
      </c>
      <c r="HO86" s="1393">
        <v>1010.2101</v>
      </c>
      <c r="HP86" s="1394">
        <v>5.9180439367311068</v>
      </c>
      <c r="HQ86" s="1395" t="s">
        <v>4127</v>
      </c>
      <c r="HR86" s="1357" t="s">
        <v>333</v>
      </c>
      <c r="HS86" s="1357" t="s">
        <v>334</v>
      </c>
      <c r="HT86" s="1357" t="s">
        <v>4128</v>
      </c>
      <c r="HU86" s="1396">
        <v>184.55009999999999</v>
      </c>
      <c r="HV86" s="1397" t="s">
        <v>4568</v>
      </c>
      <c r="HW86" s="1398" t="s">
        <v>4568</v>
      </c>
      <c r="HX86" s="1398"/>
      <c r="HY86" s="1398" t="s">
        <v>4568</v>
      </c>
      <c r="HZ86" s="1398" t="s">
        <v>4568</v>
      </c>
      <c r="IA86" s="1398"/>
      <c r="IB86" s="1398" t="s">
        <v>4568</v>
      </c>
      <c r="IC86" s="1398" t="s">
        <v>4568</v>
      </c>
      <c r="ID86" s="1399"/>
      <c r="IE86" s="1400" t="s">
        <v>4550</v>
      </c>
      <c r="IF86" s="227" t="str">
        <f>_xlfn.IFNA(VLOOKUP(報告書!$B86&amp;"-"&amp;報告書!IF$12,自主項目!$G$13:$G$500,1,FALSE),"")</f>
        <v>100-1</v>
      </c>
      <c r="IG86" s="227" t="str">
        <f>_xlfn.IFNA(VLOOKUP(報告書!$B86&amp;"-"&amp;報告書!IG$12,自主項目!$G$13:$G$500,1,FALSE),"")</f>
        <v>100-2</v>
      </c>
      <c r="IH86" s="227" t="str">
        <f>_xlfn.IFNA(VLOOKUP(報告書!$B86&amp;"-"&amp;報告書!IH$12,自主項目!$G$13:$G$500,1,FALSE),"")</f>
        <v/>
      </c>
      <c r="II86" s="227" t="str">
        <f>_xlfn.IFNA(VLOOKUP(報告書!$B86&amp;"-"&amp;報告書!II$12,自主項目!$G$13:$G$500,1,FALSE),"")</f>
        <v/>
      </c>
      <c r="IJ86" s="227" t="str">
        <f>_xlfn.IFNA(VLOOKUP(報告書!$B86&amp;"-"&amp;報告書!IJ$12,自主項目!$G$13:$G$500,1,FALSE),"")</f>
        <v/>
      </c>
      <c r="IK86" s="227" t="str">
        <f>_xlfn.IFNA(VLOOKUP(報告書!$B86&amp;"-"&amp;報告書!IK$12,自主項目!$G$13:$G$500,1,FALSE),"")</f>
        <v/>
      </c>
      <c r="IL86" s="227" t="str">
        <f>_xlfn.IFNA(VLOOKUP(報告書!$B86&amp;"-"&amp;報告書!IL$12,自主項目!$G$13:$G$500,1,FALSE),"")</f>
        <v/>
      </c>
      <c r="IM86" s="227" t="str">
        <f>_xlfn.IFNA(VLOOKUP(報告書!$B86&amp;"-"&amp;報告書!IM$12,自主項目!$G$13:$G$500,1,FALSE),"")</f>
        <v/>
      </c>
      <c r="IN86" s="227" t="str">
        <f>_xlfn.IFNA(VLOOKUP(報告書!$B86&amp;"-"&amp;報告書!IN$12,自主項目!$G$13:$G$500,1,FALSE),"")</f>
        <v/>
      </c>
      <c r="IO86" s="227" t="str">
        <f>_xlfn.IFNA(VLOOKUP(報告書!$B86&amp;"-"&amp;報告書!IO$12,自主項目!$G$13:$G$500,1,FALSE),"")</f>
        <v/>
      </c>
      <c r="IP86" s="227" t="str">
        <f>_xlfn.IFNA(VLOOKUP(報告書!$B86&amp;"-"&amp;報告書!IP$12,自主項目!$G$13:$G$500,1,FALSE),"")</f>
        <v/>
      </c>
      <c r="IQ86" s="227" t="str">
        <f>_xlfn.IFNA(VLOOKUP(報告書!$B86&amp;"-"&amp;報告書!IQ$12,自主項目!$G$13:$G$500,1,FALSE),"")</f>
        <v/>
      </c>
      <c r="IR86" s="227" t="str">
        <f>_xlfn.IFNA(VLOOKUP(報告書!$B86&amp;"-"&amp;報告書!IR$12,自主項目!$G$13:$G$500,1,FALSE),"")</f>
        <v/>
      </c>
      <c r="IS86" s="227" t="str">
        <f>_xlfn.IFNA(VLOOKUP(報告書!$B86&amp;"-"&amp;報告書!IS$12,自主項目!$G$13:$G$500,1,FALSE),"")</f>
        <v/>
      </c>
      <c r="IT86" s="755"/>
      <c r="IU86" s="755"/>
      <c r="IV86" s="376">
        <v>3505</v>
      </c>
      <c r="IW86" s="377">
        <v>3477</v>
      </c>
      <c r="IX86" s="378">
        <v>9.35</v>
      </c>
      <c r="IY86" s="379">
        <v>26.99</v>
      </c>
      <c r="IZ86" s="379">
        <v>25.78</v>
      </c>
      <c r="JA86" s="380">
        <v>0.84</v>
      </c>
      <c r="JB86" s="381">
        <v>8.9966666666666661</v>
      </c>
      <c r="JC86" s="379">
        <v>8.5933333333333337</v>
      </c>
      <c r="JD86" s="379">
        <v>0.27999999999999997</v>
      </c>
      <c r="JE86" s="382">
        <v>11</v>
      </c>
      <c r="JF86" s="383">
        <v>21</v>
      </c>
      <c r="JG86" s="384">
        <v>72</v>
      </c>
      <c r="JH86" s="376" t="s">
        <v>179</v>
      </c>
      <c r="JI86" s="377" t="s">
        <v>179</v>
      </c>
      <c r="JJ86" s="378" t="s">
        <v>179</v>
      </c>
      <c r="JK86" s="379" t="s">
        <v>179</v>
      </c>
      <c r="JL86" s="379" t="s">
        <v>179</v>
      </c>
      <c r="JM86" s="380" t="s">
        <v>179</v>
      </c>
      <c r="JN86" s="381" t="s">
        <v>179</v>
      </c>
      <c r="JO86" s="379" t="s">
        <v>179</v>
      </c>
      <c r="JP86" s="379" t="s">
        <v>179</v>
      </c>
      <c r="JQ86" s="382" t="s">
        <v>179</v>
      </c>
      <c r="JR86" s="383" t="s">
        <v>179</v>
      </c>
      <c r="JS86" s="384" t="s">
        <v>179</v>
      </c>
      <c r="JU86" s="634" t="s">
        <v>1584</v>
      </c>
      <c r="JV86" s="636" t="s">
        <v>1585</v>
      </c>
      <c r="JW86" s="635">
        <v>2019</v>
      </c>
      <c r="JX86" s="635" t="s">
        <v>1018</v>
      </c>
      <c r="JY86" s="386" t="s">
        <v>179</v>
      </c>
      <c r="JZ86" s="387" t="s">
        <v>179</v>
      </c>
      <c r="KA86" s="422" t="s">
        <v>179</v>
      </c>
      <c r="KB86" s="637" t="s">
        <v>179</v>
      </c>
      <c r="KC86" s="638" t="s">
        <v>179</v>
      </c>
      <c r="KD86" s="639" t="s">
        <v>1028</v>
      </c>
      <c r="KE86" s="640">
        <v>-13</v>
      </c>
      <c r="KF86" s="641">
        <v>26.99</v>
      </c>
      <c r="KG86" s="642">
        <v>16.423333333333332</v>
      </c>
      <c r="KH86" s="639" t="s">
        <v>1028</v>
      </c>
      <c r="KI86" s="643">
        <v>-19</v>
      </c>
      <c r="KJ86" s="641">
        <v>8.5933333333333337</v>
      </c>
      <c r="KK86" s="642">
        <v>17.566666666666666</v>
      </c>
      <c r="KL86" s="639" t="s">
        <v>1028</v>
      </c>
      <c r="KM86" s="643">
        <v>2.96</v>
      </c>
      <c r="KN86" s="644">
        <v>0.84</v>
      </c>
      <c r="KO86" s="645" t="s">
        <v>179</v>
      </c>
      <c r="KP86" s="646" t="s">
        <v>179</v>
      </c>
      <c r="KQ86" s="646" t="s">
        <v>179</v>
      </c>
      <c r="KR86" s="646" t="s">
        <v>179</v>
      </c>
      <c r="KS86" s="647" t="s">
        <v>179</v>
      </c>
      <c r="KT86" s="646" t="s">
        <v>179</v>
      </c>
      <c r="KU86" s="646" t="s">
        <v>179</v>
      </c>
      <c r="KV86" s="648" t="s">
        <v>179</v>
      </c>
      <c r="KW86" s="639" t="s">
        <v>179</v>
      </c>
      <c r="KX86" s="643" t="s">
        <v>179</v>
      </c>
      <c r="KY86" s="644" t="s">
        <v>179</v>
      </c>
      <c r="KZ86" s="434" t="s">
        <v>1015</v>
      </c>
      <c r="LA86" s="434" t="s">
        <v>1151</v>
      </c>
      <c r="LB86" s="435" t="s">
        <v>1029</v>
      </c>
      <c r="LC86" s="436">
        <v>20</v>
      </c>
      <c r="LD86" s="437">
        <v>0</v>
      </c>
      <c r="LE86" s="438">
        <v>20</v>
      </c>
      <c r="LF86" s="439" t="s">
        <v>1015</v>
      </c>
      <c r="LG86" s="440">
        <v>17</v>
      </c>
      <c r="LH86" s="437">
        <v>0</v>
      </c>
      <c r="LI86" s="438">
        <v>20</v>
      </c>
      <c r="LJ86" s="649"/>
      <c r="LK86" s="650"/>
    </row>
    <row r="87" spans="2:323" ht="15" customHeight="1" x14ac:dyDescent="0.15">
      <c r="B87" s="1349" t="s">
        <v>1655</v>
      </c>
      <c r="C87" s="1350" t="s">
        <v>1656</v>
      </c>
      <c r="D87" s="1351">
        <v>2022</v>
      </c>
      <c r="E87" s="1352" t="s">
        <v>1018</v>
      </c>
      <c r="F87" s="1353">
        <v>1048101</v>
      </c>
      <c r="G87" s="1354" t="s">
        <v>1656</v>
      </c>
      <c r="H87" s="1355">
        <v>45133</v>
      </c>
      <c r="I87" s="1356" t="s">
        <v>1657</v>
      </c>
      <c r="J87" s="1357" t="s">
        <v>1656</v>
      </c>
      <c r="K87" s="1358" t="s">
        <v>4551</v>
      </c>
      <c r="L87" s="1350" t="s">
        <v>1656</v>
      </c>
      <c r="M87" s="1357" t="s">
        <v>4551</v>
      </c>
      <c r="N87" s="1358" t="s">
        <v>1657</v>
      </c>
      <c r="O87" s="1356" t="s">
        <v>48</v>
      </c>
      <c r="P87" s="1358" t="s">
        <v>55</v>
      </c>
      <c r="Q87" s="1359" t="s">
        <v>1018</v>
      </c>
      <c r="R87" s="1360"/>
      <c r="S87" s="1360"/>
      <c r="T87" s="1361"/>
      <c r="U87" s="1362"/>
      <c r="V87" s="1363">
        <v>1596.375</v>
      </c>
      <c r="W87" s="1364">
        <v>1</v>
      </c>
      <c r="X87" s="1364">
        <v>1</v>
      </c>
      <c r="Y87" s="1365"/>
      <c r="Z87" s="1351">
        <v>2022</v>
      </c>
      <c r="AA87" s="1352">
        <v>2024</v>
      </c>
      <c r="AB87" s="1366">
        <v>2022</v>
      </c>
      <c r="AC87" s="1367"/>
      <c r="AD87" s="1358"/>
      <c r="AE87" s="1368" t="s">
        <v>4568</v>
      </c>
      <c r="AF87" s="1357" t="s">
        <v>1658</v>
      </c>
      <c r="AG87" s="1357" t="s">
        <v>1657</v>
      </c>
      <c r="AH87" s="1358" t="s">
        <v>1659</v>
      </c>
      <c r="AI87" s="1368"/>
      <c r="AJ87" s="1358"/>
      <c r="AK87" s="1369">
        <v>2021</v>
      </c>
      <c r="AL87" s="1364">
        <v>3497</v>
      </c>
      <c r="AM87" s="1364">
        <v>3123</v>
      </c>
      <c r="AN87" s="1370">
        <v>1.91</v>
      </c>
      <c r="AO87" s="1371" t="s">
        <v>1660</v>
      </c>
      <c r="AP87" s="1372">
        <v>2024</v>
      </c>
      <c r="AQ87" s="1365">
        <v>3462</v>
      </c>
      <c r="AR87" s="1373">
        <v>1</v>
      </c>
      <c r="AS87" s="1365">
        <v>3091</v>
      </c>
      <c r="AT87" s="1373">
        <v>1.02</v>
      </c>
      <c r="AU87" s="1374">
        <v>1.89</v>
      </c>
      <c r="AV87" s="1371" t="s">
        <v>1660</v>
      </c>
      <c r="AW87" s="1375">
        <v>1.04</v>
      </c>
      <c r="AX87" s="1372">
        <v>2022</v>
      </c>
      <c r="AY87" s="1365">
        <v>3441</v>
      </c>
      <c r="AZ87" s="1373">
        <v>1.6</v>
      </c>
      <c r="BA87" s="1365">
        <v>3140</v>
      </c>
      <c r="BB87" s="1373">
        <v>-0.55000000000000004</v>
      </c>
      <c r="BC87" s="1374">
        <v>1.5375335120643432</v>
      </c>
      <c r="BD87" s="1371" t="s">
        <v>1660</v>
      </c>
      <c r="BE87" s="1375">
        <v>19.5</v>
      </c>
      <c r="BF87" s="1372">
        <v>2023</v>
      </c>
      <c r="BG87" s="1365"/>
      <c r="BH87" s="1373"/>
      <c r="BI87" s="1365"/>
      <c r="BJ87" s="1373"/>
      <c r="BK87" s="1374"/>
      <c r="BL87" s="1371"/>
      <c r="BM87" s="1375"/>
      <c r="BN87" s="1372">
        <v>2024</v>
      </c>
      <c r="BO87" s="1365"/>
      <c r="BP87" s="1373"/>
      <c r="BQ87" s="1365"/>
      <c r="BR87" s="1373"/>
      <c r="BS87" s="1374"/>
      <c r="BT87" s="1371"/>
      <c r="BU87" s="1375"/>
      <c r="BV87" s="1376" t="s">
        <v>1023</v>
      </c>
      <c r="BW87" s="1377" t="s">
        <v>1072</v>
      </c>
      <c r="BX87" s="1378" t="s">
        <v>1024</v>
      </c>
      <c r="BY87" s="1379"/>
      <c r="BZ87" s="1380"/>
      <c r="CA87" s="1364"/>
      <c r="CB87" s="1364"/>
      <c r="CC87" s="1370"/>
      <c r="CD87" s="1371"/>
      <c r="CE87" s="1372"/>
      <c r="CF87" s="1365"/>
      <c r="CG87" s="1373"/>
      <c r="CH87" s="1365"/>
      <c r="CI87" s="1373"/>
      <c r="CJ87" s="1374"/>
      <c r="CK87" s="1371"/>
      <c r="CL87" s="1375"/>
      <c r="CM87" s="1372"/>
      <c r="CN87" s="1365"/>
      <c r="CO87" s="1373"/>
      <c r="CP87" s="1365"/>
      <c r="CQ87" s="1373"/>
      <c r="CR87" s="1374"/>
      <c r="CS87" s="1371"/>
      <c r="CT87" s="1375"/>
      <c r="CU87" s="1372"/>
      <c r="CV87" s="1365"/>
      <c r="CW87" s="1373"/>
      <c r="CX87" s="1365"/>
      <c r="CY87" s="1373"/>
      <c r="CZ87" s="1374"/>
      <c r="DA87" s="1371"/>
      <c r="DB87" s="1375"/>
      <c r="DC87" s="1372"/>
      <c r="DD87" s="1365"/>
      <c r="DE87" s="1373"/>
      <c r="DF87" s="1365"/>
      <c r="DG87" s="1373"/>
      <c r="DH87" s="1374"/>
      <c r="DI87" s="1371"/>
      <c r="DJ87" s="1375"/>
      <c r="DK87" s="1376"/>
      <c r="DL87" s="1377"/>
      <c r="DM87" s="1378"/>
      <c r="DN87" s="1379"/>
      <c r="DO87" s="1356"/>
      <c r="DP87" s="1381"/>
      <c r="DQ87" s="1358"/>
      <c r="DR87" s="1356"/>
      <c r="DS87" s="1381"/>
      <c r="DT87" s="1358"/>
      <c r="DU87" s="1356"/>
      <c r="DV87" s="1381"/>
      <c r="DW87" s="1358"/>
      <c r="DX87" s="1356"/>
      <c r="DY87" s="1381"/>
      <c r="DZ87" s="1358"/>
      <c r="EA87" s="1356"/>
      <c r="EB87" s="1381"/>
      <c r="EC87" s="1358"/>
      <c r="ED87" s="1382"/>
      <c r="EE87" s="1383"/>
      <c r="EF87" s="1384"/>
      <c r="EG87" s="1357"/>
      <c r="EH87" s="1364"/>
      <c r="EI87" s="1352"/>
      <c r="EJ87" s="1356"/>
      <c r="EK87" s="1384"/>
      <c r="EL87" s="1357"/>
      <c r="EM87" s="1364"/>
      <c r="EN87" s="1352"/>
      <c r="EO87" s="1356"/>
      <c r="EP87" s="1384"/>
      <c r="EQ87" s="1357"/>
      <c r="ER87" s="1364"/>
      <c r="ES87" s="1352"/>
      <c r="ET87" s="1356"/>
      <c r="EU87" s="1384"/>
      <c r="EV87" s="1357"/>
      <c r="EW87" s="1364"/>
      <c r="EX87" s="1352"/>
      <c r="EY87" s="1356"/>
      <c r="EZ87" s="1384"/>
      <c r="FA87" s="1357"/>
      <c r="FB87" s="1364"/>
      <c r="FC87" s="1352"/>
      <c r="FD87" s="1385">
        <v>0</v>
      </c>
      <c r="FE87" s="1386">
        <v>0</v>
      </c>
      <c r="FF87" s="1387">
        <v>0</v>
      </c>
      <c r="FG87" s="1386">
        <v>0</v>
      </c>
      <c r="FH87" s="1387">
        <v>0</v>
      </c>
      <c r="FI87" s="1386">
        <v>0</v>
      </c>
      <c r="FJ87" s="1387">
        <v>0</v>
      </c>
      <c r="FK87" s="1386">
        <v>0</v>
      </c>
      <c r="FL87" s="1388" t="s">
        <v>1008</v>
      </c>
      <c r="FM87" s="1389" t="s">
        <v>1012</v>
      </c>
      <c r="FN87" s="1352"/>
      <c r="FO87" s="1390" t="s">
        <v>1010</v>
      </c>
      <c r="FP87" s="1391" t="s">
        <v>1012</v>
      </c>
      <c r="FQ87" s="1352"/>
      <c r="FR87" s="1390" t="s">
        <v>1010</v>
      </c>
      <c r="FS87" s="1391" t="s">
        <v>1012</v>
      </c>
      <c r="FT87" s="1352"/>
      <c r="FU87" s="1390" t="s">
        <v>1025</v>
      </c>
      <c r="FV87" s="1391" t="s">
        <v>1011</v>
      </c>
      <c r="FW87" s="1352"/>
      <c r="FX87" s="1390" t="s">
        <v>1025</v>
      </c>
      <c r="FY87" s="1391" t="s">
        <v>1011</v>
      </c>
      <c r="FZ87" s="1352"/>
      <c r="GA87" s="1390" t="s">
        <v>1010</v>
      </c>
      <c r="GB87" s="1391" t="s">
        <v>1012</v>
      </c>
      <c r="GC87" s="1352"/>
      <c r="GD87" s="1390" t="s">
        <v>1013</v>
      </c>
      <c r="GE87" s="1391" t="s">
        <v>1013</v>
      </c>
      <c r="GF87" s="1352"/>
      <c r="GG87" s="1390" t="s">
        <v>1013</v>
      </c>
      <c r="GH87" s="1391" t="s">
        <v>1013</v>
      </c>
      <c r="GI87" s="1352"/>
      <c r="GJ87" s="1390" t="s">
        <v>1010</v>
      </c>
      <c r="GK87" s="1391" t="s">
        <v>1012</v>
      </c>
      <c r="GL87" s="1352"/>
      <c r="GM87" s="1390" t="s">
        <v>1013</v>
      </c>
      <c r="GN87" s="1391" t="s">
        <v>1013</v>
      </c>
      <c r="GO87" s="1352"/>
      <c r="GP87" s="1390" t="s">
        <v>1013</v>
      </c>
      <c r="GQ87" s="1391" t="s">
        <v>1013</v>
      </c>
      <c r="GR87" s="1352"/>
      <c r="GS87" s="1390" t="s">
        <v>1013</v>
      </c>
      <c r="GT87" s="1391" t="s">
        <v>1013</v>
      </c>
      <c r="GU87" s="1352"/>
      <c r="GV87" s="1390" t="s">
        <v>1025</v>
      </c>
      <c r="GW87" s="1391" t="s">
        <v>1011</v>
      </c>
      <c r="GX87" s="1352"/>
      <c r="GY87" s="1388"/>
      <c r="GZ87" s="1389"/>
      <c r="HA87" s="1352"/>
      <c r="HB87" s="1390"/>
      <c r="HC87" s="1391"/>
      <c r="HD87" s="1352"/>
      <c r="HE87" s="1390"/>
      <c r="HF87" s="1391"/>
      <c r="HG87" s="1352"/>
      <c r="HH87" s="1390"/>
      <c r="HI87" s="1391"/>
      <c r="HJ87" s="1352"/>
      <c r="HK87" s="1390"/>
      <c r="HL87" s="1391"/>
      <c r="HM87" s="1352"/>
      <c r="HN87" s="1392"/>
      <c r="HO87" s="1393"/>
      <c r="HP87" s="1394"/>
      <c r="HQ87" s="1395"/>
      <c r="HR87" s="1357"/>
      <c r="HS87" s="1357"/>
      <c r="HT87" s="1357"/>
      <c r="HU87" s="1396"/>
      <c r="HV87" s="1397" t="s">
        <v>4568</v>
      </c>
      <c r="HW87" s="1398" t="s">
        <v>4568</v>
      </c>
      <c r="HX87" s="1398"/>
      <c r="HY87" s="1398"/>
      <c r="HZ87" s="1398"/>
      <c r="IA87" s="1398"/>
      <c r="IB87" s="1398"/>
      <c r="IC87" s="1398"/>
      <c r="ID87" s="1399"/>
      <c r="IE87" s="1400"/>
      <c r="IF87" s="227" t="str">
        <f>_xlfn.IFNA(VLOOKUP(報告書!$B87&amp;"-"&amp;報告書!IF$12,自主項目!$G$13:$G$500,1,FALSE),"")</f>
        <v/>
      </c>
      <c r="IG87" s="227" t="str">
        <f>_xlfn.IFNA(VLOOKUP(報告書!$B87&amp;"-"&amp;報告書!IG$12,自主項目!$G$13:$G$500,1,FALSE),"")</f>
        <v/>
      </c>
      <c r="IH87" s="227" t="str">
        <f>_xlfn.IFNA(VLOOKUP(報告書!$B87&amp;"-"&amp;報告書!IH$12,自主項目!$G$13:$G$500,1,FALSE),"")</f>
        <v/>
      </c>
      <c r="II87" s="227" t="str">
        <f>_xlfn.IFNA(VLOOKUP(報告書!$B87&amp;"-"&amp;報告書!II$12,自主項目!$G$13:$G$500,1,FALSE),"")</f>
        <v/>
      </c>
      <c r="IJ87" s="227" t="str">
        <f>_xlfn.IFNA(VLOOKUP(報告書!$B87&amp;"-"&amp;報告書!IJ$12,自主項目!$G$13:$G$500,1,FALSE),"")</f>
        <v/>
      </c>
      <c r="IK87" s="227" t="str">
        <f>_xlfn.IFNA(VLOOKUP(報告書!$B87&amp;"-"&amp;報告書!IK$12,自主項目!$G$13:$G$500,1,FALSE),"")</f>
        <v/>
      </c>
      <c r="IL87" s="227" t="str">
        <f>_xlfn.IFNA(VLOOKUP(報告書!$B87&amp;"-"&amp;報告書!IL$12,自主項目!$G$13:$G$500,1,FALSE),"")</f>
        <v/>
      </c>
      <c r="IM87" s="227" t="str">
        <f>_xlfn.IFNA(VLOOKUP(報告書!$B87&amp;"-"&amp;報告書!IM$12,自主項目!$G$13:$G$500,1,FALSE),"")</f>
        <v/>
      </c>
      <c r="IN87" s="227" t="str">
        <f>_xlfn.IFNA(VLOOKUP(報告書!$B87&amp;"-"&amp;報告書!IN$12,自主項目!$G$13:$G$500,1,FALSE),"")</f>
        <v/>
      </c>
      <c r="IO87" s="227" t="str">
        <f>_xlfn.IFNA(VLOOKUP(報告書!$B87&amp;"-"&amp;報告書!IO$12,自主項目!$G$13:$G$500,1,FALSE),"")</f>
        <v/>
      </c>
      <c r="IP87" s="227" t="str">
        <f>_xlfn.IFNA(VLOOKUP(報告書!$B87&amp;"-"&amp;報告書!IP$12,自主項目!$G$13:$G$500,1,FALSE),"")</f>
        <v/>
      </c>
      <c r="IQ87" s="227" t="str">
        <f>_xlfn.IFNA(VLOOKUP(報告書!$B87&amp;"-"&amp;報告書!IQ$12,自主項目!$G$13:$G$500,1,FALSE),"")</f>
        <v/>
      </c>
      <c r="IR87" s="227" t="str">
        <f>_xlfn.IFNA(VLOOKUP(報告書!$B87&amp;"-"&amp;報告書!IR$12,自主項目!$G$13:$G$500,1,FALSE),"")</f>
        <v/>
      </c>
      <c r="IS87" s="227" t="str">
        <f>_xlfn.IFNA(VLOOKUP(報告書!$B87&amp;"-"&amp;報告書!IS$12,自主項目!$G$13:$G$500,1,FALSE),"")</f>
        <v/>
      </c>
      <c r="IT87" s="755"/>
      <c r="IU87" s="755"/>
      <c r="IV87" s="376">
        <v>20989</v>
      </c>
      <c r="IW87" s="377">
        <v>14430</v>
      </c>
      <c r="IX87" s="378" t="s">
        <v>179</v>
      </c>
      <c r="IY87" s="379">
        <v>33.89</v>
      </c>
      <c r="IZ87" s="379">
        <v>53.49</v>
      </c>
      <c r="JA87" s="380" t="s">
        <v>179</v>
      </c>
      <c r="JB87" s="381">
        <v>11.296666666666667</v>
      </c>
      <c r="JC87" s="379">
        <v>17.830000000000002</v>
      </c>
      <c r="JD87" s="379" t="s">
        <v>179</v>
      </c>
      <c r="JE87" s="382">
        <v>6</v>
      </c>
      <c r="JF87" s="383">
        <v>9</v>
      </c>
      <c r="JG87" s="384" t="s">
        <v>179</v>
      </c>
      <c r="JH87" s="376" t="s">
        <v>179</v>
      </c>
      <c r="JI87" s="377" t="s">
        <v>179</v>
      </c>
      <c r="JJ87" s="378" t="s">
        <v>179</v>
      </c>
      <c r="JK87" s="379" t="s">
        <v>179</v>
      </c>
      <c r="JL87" s="379" t="s">
        <v>179</v>
      </c>
      <c r="JM87" s="380" t="s">
        <v>179</v>
      </c>
      <c r="JN87" s="381" t="s">
        <v>179</v>
      </c>
      <c r="JO87" s="379" t="s">
        <v>179</v>
      </c>
      <c r="JP87" s="379" t="s">
        <v>179</v>
      </c>
      <c r="JQ87" s="382" t="s">
        <v>179</v>
      </c>
      <c r="JR87" s="383" t="s">
        <v>179</v>
      </c>
      <c r="JS87" s="384" t="s">
        <v>179</v>
      </c>
      <c r="JU87" s="634" t="s">
        <v>1596</v>
      </c>
      <c r="JV87" s="636" t="s">
        <v>1597</v>
      </c>
      <c r="JW87" s="635">
        <v>2019</v>
      </c>
      <c r="JX87" s="635" t="s">
        <v>1018</v>
      </c>
      <c r="JY87" s="386" t="s">
        <v>179</v>
      </c>
      <c r="JZ87" s="387" t="s">
        <v>179</v>
      </c>
      <c r="KA87" s="422" t="s">
        <v>179</v>
      </c>
      <c r="KB87" s="637" t="s">
        <v>179</v>
      </c>
      <c r="KC87" s="638">
        <v>1.0582238848920864</v>
      </c>
      <c r="KD87" s="639" t="s">
        <v>1055</v>
      </c>
      <c r="KE87" s="640">
        <v>6.15</v>
      </c>
      <c r="KF87" s="641">
        <v>33.89</v>
      </c>
      <c r="KG87" s="642">
        <v>22.416666666666668</v>
      </c>
      <c r="KH87" s="639" t="s">
        <v>1055</v>
      </c>
      <c r="KI87" s="643">
        <v>6.53</v>
      </c>
      <c r="KJ87" s="641">
        <v>17.830000000000002</v>
      </c>
      <c r="KK87" s="642">
        <v>30.203333333333333</v>
      </c>
      <c r="KL87" s="639" t="s">
        <v>179</v>
      </c>
      <c r="KM87" s="643" t="s">
        <v>179</v>
      </c>
      <c r="KN87" s="644" t="s">
        <v>179</v>
      </c>
      <c r="KO87" s="645" t="s">
        <v>179</v>
      </c>
      <c r="KP87" s="646" t="s">
        <v>179</v>
      </c>
      <c r="KQ87" s="646" t="s">
        <v>179</v>
      </c>
      <c r="KR87" s="646" t="s">
        <v>179</v>
      </c>
      <c r="KS87" s="647" t="s">
        <v>179</v>
      </c>
      <c r="KT87" s="646" t="s">
        <v>179</v>
      </c>
      <c r="KU87" s="646" t="s">
        <v>179</v>
      </c>
      <c r="KV87" s="648" t="s">
        <v>179</v>
      </c>
      <c r="KW87" s="639" t="s">
        <v>179</v>
      </c>
      <c r="KX87" s="643" t="s">
        <v>179</v>
      </c>
      <c r="KY87" s="644" t="s">
        <v>179</v>
      </c>
      <c r="KZ87" s="434" t="s">
        <v>1151</v>
      </c>
      <c r="LA87" s="434" t="s">
        <v>1015</v>
      </c>
      <c r="LB87" s="435" t="s">
        <v>1029</v>
      </c>
      <c r="LC87" s="436">
        <v>24</v>
      </c>
      <c r="LD87" s="437">
        <v>0</v>
      </c>
      <c r="LE87" s="438">
        <v>24</v>
      </c>
      <c r="LF87" s="439" t="s">
        <v>1029</v>
      </c>
      <c r="LG87" s="440">
        <v>21</v>
      </c>
      <c r="LH87" s="437">
        <v>0</v>
      </c>
      <c r="LI87" s="438">
        <v>21</v>
      </c>
      <c r="LJ87" s="649"/>
      <c r="LK87" s="650"/>
    </row>
    <row r="88" spans="2:323" ht="15" customHeight="1" x14ac:dyDescent="0.15">
      <c r="B88" s="1349" t="s">
        <v>1661</v>
      </c>
      <c r="C88" s="1350" t="s">
        <v>1662</v>
      </c>
      <c r="D88" s="1351">
        <v>2022</v>
      </c>
      <c r="E88" s="1352" t="s">
        <v>1058</v>
      </c>
      <c r="F88" s="1353">
        <v>3070102</v>
      </c>
      <c r="G88" s="1354" t="s">
        <v>1662</v>
      </c>
      <c r="H88" s="1355">
        <v>45118</v>
      </c>
      <c r="I88" s="1356" t="s">
        <v>1663</v>
      </c>
      <c r="J88" s="1357" t="s">
        <v>1662</v>
      </c>
      <c r="K88" s="1358" t="s">
        <v>1664</v>
      </c>
      <c r="L88" s="1350" t="s">
        <v>1662</v>
      </c>
      <c r="M88" s="1357" t="s">
        <v>1665</v>
      </c>
      <c r="N88" s="1358" t="s">
        <v>1663</v>
      </c>
      <c r="O88" s="1356" t="s">
        <v>77</v>
      </c>
      <c r="P88" s="1358" t="s">
        <v>80</v>
      </c>
      <c r="Q88" s="1359"/>
      <c r="R88" s="1360"/>
      <c r="S88" s="1360" t="s">
        <v>1058</v>
      </c>
      <c r="T88" s="1361"/>
      <c r="U88" s="1362"/>
      <c r="V88" s="1363"/>
      <c r="W88" s="1364"/>
      <c r="X88" s="1364"/>
      <c r="Y88" s="1365">
        <v>1639</v>
      </c>
      <c r="Z88" s="1351">
        <v>2022</v>
      </c>
      <c r="AA88" s="1352">
        <v>2024</v>
      </c>
      <c r="AB88" s="1366">
        <v>2022</v>
      </c>
      <c r="AC88" s="1367"/>
      <c r="AD88" s="1358"/>
      <c r="AE88" s="1368" t="s">
        <v>4568</v>
      </c>
      <c r="AF88" s="1357" t="s">
        <v>1557</v>
      </c>
      <c r="AG88" s="1357" t="s">
        <v>1666</v>
      </c>
      <c r="AH88" s="1358" t="s">
        <v>1667</v>
      </c>
      <c r="AI88" s="1368"/>
      <c r="AJ88" s="1358"/>
      <c r="AK88" s="1369"/>
      <c r="AL88" s="1364"/>
      <c r="AM88" s="1364"/>
      <c r="AN88" s="1370"/>
      <c r="AO88" s="1371"/>
      <c r="AP88" s="1372"/>
      <c r="AQ88" s="1365"/>
      <c r="AR88" s="1373"/>
      <c r="AS88" s="1365"/>
      <c r="AT88" s="1373"/>
      <c r="AU88" s="1374"/>
      <c r="AV88" s="1371"/>
      <c r="AW88" s="1375"/>
      <c r="AX88" s="1372"/>
      <c r="AY88" s="1365"/>
      <c r="AZ88" s="1373"/>
      <c r="BA88" s="1365"/>
      <c r="BB88" s="1373"/>
      <c r="BC88" s="1374"/>
      <c r="BD88" s="1371"/>
      <c r="BE88" s="1375"/>
      <c r="BF88" s="1372"/>
      <c r="BG88" s="1365"/>
      <c r="BH88" s="1373"/>
      <c r="BI88" s="1365"/>
      <c r="BJ88" s="1373"/>
      <c r="BK88" s="1374"/>
      <c r="BL88" s="1371"/>
      <c r="BM88" s="1375"/>
      <c r="BN88" s="1372"/>
      <c r="BO88" s="1365"/>
      <c r="BP88" s="1373"/>
      <c r="BQ88" s="1365"/>
      <c r="BR88" s="1373"/>
      <c r="BS88" s="1374"/>
      <c r="BT88" s="1371"/>
      <c r="BU88" s="1375"/>
      <c r="BV88" s="1376"/>
      <c r="BW88" s="1377"/>
      <c r="BX88" s="1378"/>
      <c r="BY88" s="1379"/>
      <c r="BZ88" s="1380">
        <v>2021</v>
      </c>
      <c r="CA88" s="1364">
        <v>3481</v>
      </c>
      <c r="CB88" s="1364">
        <v>3481</v>
      </c>
      <c r="CC88" s="1370">
        <v>0.13</v>
      </c>
      <c r="CD88" s="1371" t="s">
        <v>1080</v>
      </c>
      <c r="CE88" s="1372">
        <v>2024</v>
      </c>
      <c r="CF88" s="1365">
        <v>3900</v>
      </c>
      <c r="CG88" s="1373">
        <v>-12.04</v>
      </c>
      <c r="CH88" s="1365">
        <v>3900</v>
      </c>
      <c r="CI88" s="1373">
        <v>-12.04</v>
      </c>
      <c r="CJ88" s="1374">
        <v>0.13</v>
      </c>
      <c r="CK88" s="1371" t="s">
        <v>1080</v>
      </c>
      <c r="CL88" s="1375">
        <v>0</v>
      </c>
      <c r="CM88" s="1372">
        <v>2022</v>
      </c>
      <c r="CN88" s="1365">
        <v>3435.8050099999996</v>
      </c>
      <c r="CO88" s="1373">
        <v>1.29</v>
      </c>
      <c r="CP88" s="1365">
        <v>3435.8050099999996</v>
      </c>
      <c r="CQ88" s="1373">
        <v>1.29</v>
      </c>
      <c r="CR88" s="1374">
        <v>0.1351604931151765</v>
      </c>
      <c r="CS88" s="1371" t="s">
        <v>1080</v>
      </c>
      <c r="CT88" s="1375">
        <v>-3.97</v>
      </c>
      <c r="CU88" s="1372">
        <v>2023</v>
      </c>
      <c r="CV88" s="1365"/>
      <c r="CW88" s="1373"/>
      <c r="CX88" s="1365"/>
      <c r="CY88" s="1373"/>
      <c r="CZ88" s="1374"/>
      <c r="DA88" s="1371"/>
      <c r="DB88" s="1375"/>
      <c r="DC88" s="1372">
        <v>2024</v>
      </c>
      <c r="DD88" s="1365"/>
      <c r="DE88" s="1373"/>
      <c r="DF88" s="1365"/>
      <c r="DG88" s="1373"/>
      <c r="DH88" s="1374"/>
      <c r="DI88" s="1371"/>
      <c r="DJ88" s="1375"/>
      <c r="DK88" s="1376" t="s">
        <v>1062</v>
      </c>
      <c r="DL88" s="1377" t="s">
        <v>1072</v>
      </c>
      <c r="DM88" s="1378" t="s">
        <v>1007</v>
      </c>
      <c r="DN88" s="1379"/>
      <c r="DO88" s="1356"/>
      <c r="DP88" s="1381"/>
      <c r="DQ88" s="1358"/>
      <c r="DR88" s="1356"/>
      <c r="DS88" s="1381"/>
      <c r="DT88" s="1358"/>
      <c r="DU88" s="1356"/>
      <c r="DV88" s="1381"/>
      <c r="DW88" s="1358"/>
      <c r="DX88" s="1356"/>
      <c r="DY88" s="1381"/>
      <c r="DZ88" s="1358"/>
      <c r="EA88" s="1356"/>
      <c r="EB88" s="1381"/>
      <c r="EC88" s="1358"/>
      <c r="ED88" s="1382"/>
      <c r="EE88" s="1383"/>
      <c r="EF88" s="1384"/>
      <c r="EG88" s="1357"/>
      <c r="EH88" s="1364"/>
      <c r="EI88" s="1352"/>
      <c r="EJ88" s="1356"/>
      <c r="EK88" s="1384"/>
      <c r="EL88" s="1357"/>
      <c r="EM88" s="1364"/>
      <c r="EN88" s="1352"/>
      <c r="EO88" s="1356"/>
      <c r="EP88" s="1384"/>
      <c r="EQ88" s="1357"/>
      <c r="ER88" s="1364"/>
      <c r="ES88" s="1352"/>
      <c r="ET88" s="1356"/>
      <c r="EU88" s="1384"/>
      <c r="EV88" s="1357"/>
      <c r="EW88" s="1364"/>
      <c r="EX88" s="1352"/>
      <c r="EY88" s="1356"/>
      <c r="EZ88" s="1384"/>
      <c r="FA88" s="1357"/>
      <c r="FB88" s="1364"/>
      <c r="FC88" s="1352"/>
      <c r="FD88" s="1385">
        <v>0</v>
      </c>
      <c r="FE88" s="1386">
        <v>2</v>
      </c>
      <c r="FF88" s="1387">
        <v>0</v>
      </c>
      <c r="FG88" s="1386">
        <v>3</v>
      </c>
      <c r="FH88" s="1387">
        <v>0</v>
      </c>
      <c r="FI88" s="1386">
        <v>0</v>
      </c>
      <c r="FJ88" s="1387">
        <v>0</v>
      </c>
      <c r="FK88" s="1386">
        <v>5</v>
      </c>
      <c r="FL88" s="1388"/>
      <c r="FM88" s="1389"/>
      <c r="FN88" s="1352"/>
      <c r="FO88" s="1390"/>
      <c r="FP88" s="1391"/>
      <c r="FQ88" s="1352"/>
      <c r="FR88" s="1390"/>
      <c r="FS88" s="1391"/>
      <c r="FT88" s="1352"/>
      <c r="FU88" s="1390"/>
      <c r="FV88" s="1391"/>
      <c r="FW88" s="1352"/>
      <c r="FX88" s="1390"/>
      <c r="FY88" s="1391"/>
      <c r="FZ88" s="1352"/>
      <c r="GA88" s="1390"/>
      <c r="GB88" s="1391"/>
      <c r="GC88" s="1352"/>
      <c r="GD88" s="1390"/>
      <c r="GE88" s="1391"/>
      <c r="GF88" s="1352"/>
      <c r="GG88" s="1390"/>
      <c r="GH88" s="1391"/>
      <c r="GI88" s="1352"/>
      <c r="GJ88" s="1390"/>
      <c r="GK88" s="1391"/>
      <c r="GL88" s="1352"/>
      <c r="GM88" s="1390"/>
      <c r="GN88" s="1391"/>
      <c r="GO88" s="1352"/>
      <c r="GP88" s="1390"/>
      <c r="GQ88" s="1391"/>
      <c r="GR88" s="1352"/>
      <c r="GS88" s="1390"/>
      <c r="GT88" s="1391"/>
      <c r="GU88" s="1352"/>
      <c r="GV88" s="1390"/>
      <c r="GW88" s="1391"/>
      <c r="GX88" s="1352"/>
      <c r="GY88" s="1388" t="s">
        <v>1008</v>
      </c>
      <c r="GZ88" s="1389" t="s">
        <v>1011</v>
      </c>
      <c r="HA88" s="1352"/>
      <c r="HB88" s="1390" t="s">
        <v>1008</v>
      </c>
      <c r="HC88" s="1391" t="s">
        <v>1012</v>
      </c>
      <c r="HD88" s="1352" t="s">
        <v>4552</v>
      </c>
      <c r="HE88" s="1390" t="s">
        <v>1013</v>
      </c>
      <c r="HF88" s="1391" t="s">
        <v>1013</v>
      </c>
      <c r="HG88" s="1352"/>
      <c r="HH88" s="1390" t="s">
        <v>1010</v>
      </c>
      <c r="HI88" s="1391" t="s">
        <v>1012</v>
      </c>
      <c r="HJ88" s="1352" t="s">
        <v>4553</v>
      </c>
      <c r="HK88" s="1390" t="s">
        <v>1010</v>
      </c>
      <c r="HL88" s="1391" t="s">
        <v>1012</v>
      </c>
      <c r="HM88" s="1352" t="s">
        <v>4554</v>
      </c>
      <c r="HN88" s="1392"/>
      <c r="HO88" s="1393"/>
      <c r="HP88" s="1394"/>
      <c r="HQ88" s="1395"/>
      <c r="HR88" s="1357"/>
      <c r="HS88" s="1357"/>
      <c r="HT88" s="1357"/>
      <c r="HU88" s="1396"/>
      <c r="HV88" s="1397"/>
      <c r="HW88" s="1398"/>
      <c r="HX88" s="1398"/>
      <c r="HY88" s="1398"/>
      <c r="HZ88" s="1398"/>
      <c r="IA88" s="1398" t="s">
        <v>4568</v>
      </c>
      <c r="IB88" s="1398"/>
      <c r="IC88" s="1398"/>
      <c r="ID88" s="1399" t="s">
        <v>4555</v>
      </c>
      <c r="IE88" s="1400" t="s">
        <v>4556</v>
      </c>
      <c r="IF88" s="227" t="str">
        <f>_xlfn.IFNA(VLOOKUP(報告書!$B88&amp;"-"&amp;報告書!IF$12,自主項目!$G$13:$G$500,1,FALSE),"")</f>
        <v/>
      </c>
      <c r="IG88" s="227" t="str">
        <f>_xlfn.IFNA(VLOOKUP(報告書!$B88&amp;"-"&amp;報告書!IG$12,自主項目!$G$13:$G$500,1,FALSE),"")</f>
        <v/>
      </c>
      <c r="IH88" s="227" t="str">
        <f>_xlfn.IFNA(VLOOKUP(報告書!$B88&amp;"-"&amp;報告書!IH$12,自主項目!$G$13:$G$500,1,FALSE),"")</f>
        <v/>
      </c>
      <c r="II88" s="227" t="str">
        <f>_xlfn.IFNA(VLOOKUP(報告書!$B88&amp;"-"&amp;報告書!II$12,自主項目!$G$13:$G$500,1,FALSE),"")</f>
        <v/>
      </c>
      <c r="IJ88" s="227" t="str">
        <f>_xlfn.IFNA(VLOOKUP(報告書!$B88&amp;"-"&amp;報告書!IJ$12,自主項目!$G$13:$G$500,1,FALSE),"")</f>
        <v/>
      </c>
      <c r="IK88" s="227" t="str">
        <f>_xlfn.IFNA(VLOOKUP(報告書!$B88&amp;"-"&amp;報告書!IK$12,自主項目!$G$13:$G$500,1,FALSE),"")</f>
        <v/>
      </c>
      <c r="IL88" s="227" t="str">
        <f>_xlfn.IFNA(VLOOKUP(報告書!$B88&amp;"-"&amp;報告書!IL$12,自主項目!$G$13:$G$500,1,FALSE),"")</f>
        <v/>
      </c>
      <c r="IM88" s="227" t="str">
        <f>_xlfn.IFNA(VLOOKUP(報告書!$B88&amp;"-"&amp;報告書!IM$12,自主項目!$G$13:$G$500,1,FALSE),"")</f>
        <v/>
      </c>
      <c r="IN88" s="227" t="str">
        <f>_xlfn.IFNA(VLOOKUP(報告書!$B88&amp;"-"&amp;報告書!IN$12,自主項目!$G$13:$G$500,1,FALSE),"")</f>
        <v/>
      </c>
      <c r="IO88" s="227" t="str">
        <f>_xlfn.IFNA(VLOOKUP(報告書!$B88&amp;"-"&amp;報告書!IO$12,自主項目!$G$13:$G$500,1,FALSE),"")</f>
        <v/>
      </c>
      <c r="IP88" s="227" t="str">
        <f>_xlfn.IFNA(VLOOKUP(報告書!$B88&amp;"-"&amp;報告書!IP$12,自主項目!$G$13:$G$500,1,FALSE),"")</f>
        <v/>
      </c>
      <c r="IQ88" s="227" t="str">
        <f>_xlfn.IFNA(VLOOKUP(報告書!$B88&amp;"-"&amp;報告書!IQ$12,自主項目!$G$13:$G$500,1,FALSE),"")</f>
        <v/>
      </c>
      <c r="IR88" s="227" t="str">
        <f>_xlfn.IFNA(VLOOKUP(報告書!$B88&amp;"-"&amp;報告書!IR$12,自主項目!$G$13:$G$500,1,FALSE),"")</f>
        <v/>
      </c>
      <c r="IS88" s="227" t="str">
        <f>_xlfn.IFNA(VLOOKUP(報告書!$B88&amp;"-"&amp;報告書!IS$12,自主項目!$G$13:$G$500,1,FALSE),"")</f>
        <v/>
      </c>
      <c r="IT88" s="755"/>
      <c r="IU88" s="755"/>
      <c r="IV88" s="376">
        <v>1156</v>
      </c>
      <c r="IW88" s="377">
        <v>1150</v>
      </c>
      <c r="IX88" s="378">
        <v>9.4600000000000009</v>
      </c>
      <c r="IY88" s="379">
        <v>20.49</v>
      </c>
      <c r="IZ88" s="379">
        <v>20.079999999999998</v>
      </c>
      <c r="JA88" s="380">
        <v>4.92</v>
      </c>
      <c r="JB88" s="381">
        <v>6.8299999999999992</v>
      </c>
      <c r="JC88" s="379">
        <v>6.6933333333333325</v>
      </c>
      <c r="JD88" s="379">
        <v>1.64</v>
      </c>
      <c r="JE88" s="382">
        <v>20</v>
      </c>
      <c r="JF88" s="383">
        <v>31</v>
      </c>
      <c r="JG88" s="384">
        <v>61</v>
      </c>
      <c r="JH88" s="376" t="s">
        <v>179</v>
      </c>
      <c r="JI88" s="377" t="s">
        <v>179</v>
      </c>
      <c r="JJ88" s="378" t="s">
        <v>179</v>
      </c>
      <c r="JK88" s="379" t="s">
        <v>179</v>
      </c>
      <c r="JL88" s="379" t="s">
        <v>179</v>
      </c>
      <c r="JM88" s="380" t="s">
        <v>179</v>
      </c>
      <c r="JN88" s="381" t="s">
        <v>179</v>
      </c>
      <c r="JO88" s="379" t="s">
        <v>179</v>
      </c>
      <c r="JP88" s="379" t="s">
        <v>179</v>
      </c>
      <c r="JQ88" s="382" t="s">
        <v>179</v>
      </c>
      <c r="JR88" s="383" t="s">
        <v>179</v>
      </c>
      <c r="JS88" s="384" t="s">
        <v>179</v>
      </c>
      <c r="JU88" s="634" t="s">
        <v>1605</v>
      </c>
      <c r="JV88" s="636" t="s">
        <v>1606</v>
      </c>
      <c r="JW88" s="635">
        <v>2019</v>
      </c>
      <c r="JX88" s="635" t="s">
        <v>1018</v>
      </c>
      <c r="JY88" s="386">
        <v>44838</v>
      </c>
      <c r="JZ88" s="387">
        <v>44845</v>
      </c>
      <c r="KA88" s="422" t="s">
        <v>179</v>
      </c>
      <c r="KB88" s="637" t="s">
        <v>179</v>
      </c>
      <c r="KC88" s="638" t="s">
        <v>179</v>
      </c>
      <c r="KD88" s="639" t="s">
        <v>1055</v>
      </c>
      <c r="KE88" s="640">
        <v>10.59</v>
      </c>
      <c r="KF88" s="641">
        <v>20.49</v>
      </c>
      <c r="KG88" s="642">
        <v>19.02333333333333</v>
      </c>
      <c r="KH88" s="639" t="s">
        <v>1055</v>
      </c>
      <c r="KI88" s="643">
        <v>9.65</v>
      </c>
      <c r="KJ88" s="641">
        <v>6.6933333333333325</v>
      </c>
      <c r="KK88" s="642">
        <v>19.453333333333333</v>
      </c>
      <c r="KL88" s="639" t="s">
        <v>1029</v>
      </c>
      <c r="KM88" s="643">
        <v>4.5199999999999996</v>
      </c>
      <c r="KN88" s="644">
        <v>4.92</v>
      </c>
      <c r="KO88" s="645" t="s">
        <v>179</v>
      </c>
      <c r="KP88" s="646" t="s">
        <v>179</v>
      </c>
      <c r="KQ88" s="646" t="s">
        <v>179</v>
      </c>
      <c r="KR88" s="646" t="s">
        <v>179</v>
      </c>
      <c r="KS88" s="647" t="s">
        <v>179</v>
      </c>
      <c r="KT88" s="646" t="s">
        <v>179</v>
      </c>
      <c r="KU88" s="646" t="s">
        <v>179</v>
      </c>
      <c r="KV88" s="648" t="s">
        <v>179</v>
      </c>
      <c r="KW88" s="639" t="s">
        <v>179</v>
      </c>
      <c r="KX88" s="643" t="s">
        <v>179</v>
      </c>
      <c r="KY88" s="644" t="s">
        <v>179</v>
      </c>
      <c r="KZ88" s="434" t="s">
        <v>1015</v>
      </c>
      <c r="LA88" s="434" t="s">
        <v>1015</v>
      </c>
      <c r="LB88" s="435" t="s">
        <v>1029</v>
      </c>
      <c r="LC88" s="436">
        <v>26</v>
      </c>
      <c r="LD88" s="437">
        <v>0</v>
      </c>
      <c r="LE88" s="438">
        <v>26</v>
      </c>
      <c r="LF88" s="439" t="s">
        <v>1015</v>
      </c>
      <c r="LG88" s="440">
        <v>23</v>
      </c>
      <c r="LH88" s="437">
        <v>0</v>
      </c>
      <c r="LI88" s="438">
        <v>26</v>
      </c>
      <c r="LJ88" s="649"/>
      <c r="LK88" s="650"/>
    </row>
    <row r="89" spans="2:323" ht="15" customHeight="1" x14ac:dyDescent="0.15">
      <c r="B89" s="1349" t="s">
        <v>1670</v>
      </c>
      <c r="C89" s="1350" t="s">
        <v>1671</v>
      </c>
      <c r="D89" s="1351">
        <v>2022</v>
      </c>
      <c r="E89" s="1352" t="s">
        <v>1018</v>
      </c>
      <c r="F89" s="1353">
        <v>1047105</v>
      </c>
      <c r="G89" s="1354" t="s">
        <v>1671</v>
      </c>
      <c r="H89" s="1355">
        <v>45133</v>
      </c>
      <c r="I89" s="1356" t="s">
        <v>1672</v>
      </c>
      <c r="J89" s="1357" t="s">
        <v>1671</v>
      </c>
      <c r="K89" s="1358" t="s">
        <v>1673</v>
      </c>
      <c r="L89" s="1350" t="s">
        <v>1671</v>
      </c>
      <c r="M89" s="1357" t="s">
        <v>1673</v>
      </c>
      <c r="N89" s="1358" t="s">
        <v>1672</v>
      </c>
      <c r="O89" s="1356" t="s">
        <v>48</v>
      </c>
      <c r="P89" s="1358" t="s">
        <v>54</v>
      </c>
      <c r="Q89" s="1359" t="s">
        <v>1018</v>
      </c>
      <c r="R89" s="1360"/>
      <c r="S89" s="1360"/>
      <c r="T89" s="1361"/>
      <c r="U89" s="1362"/>
      <c r="V89" s="1363">
        <v>2342.0466000000001</v>
      </c>
      <c r="W89" s="1364">
        <v>2</v>
      </c>
      <c r="X89" s="1364">
        <v>2</v>
      </c>
      <c r="Y89" s="1365"/>
      <c r="Z89" s="1351">
        <v>2022</v>
      </c>
      <c r="AA89" s="1352">
        <v>2024</v>
      </c>
      <c r="AB89" s="1366">
        <v>2022</v>
      </c>
      <c r="AC89" s="1367"/>
      <c r="AD89" s="1358"/>
      <c r="AE89" s="1368" t="s">
        <v>4568</v>
      </c>
      <c r="AF89" s="1357" t="s">
        <v>1674</v>
      </c>
      <c r="AG89" s="1357" t="s">
        <v>1675</v>
      </c>
      <c r="AH89" s="1358" t="s">
        <v>1676</v>
      </c>
      <c r="AI89" s="1368"/>
      <c r="AJ89" s="1358"/>
      <c r="AK89" s="1369">
        <v>2021</v>
      </c>
      <c r="AL89" s="1364">
        <v>4382</v>
      </c>
      <c r="AM89" s="1364">
        <v>4343</v>
      </c>
      <c r="AN89" s="1370"/>
      <c r="AO89" s="1371"/>
      <c r="AP89" s="1372">
        <v>2024</v>
      </c>
      <c r="AQ89" s="1365">
        <v>4294</v>
      </c>
      <c r="AR89" s="1373">
        <v>2</v>
      </c>
      <c r="AS89" s="1365">
        <v>4256</v>
      </c>
      <c r="AT89" s="1373">
        <v>2</v>
      </c>
      <c r="AU89" s="1374"/>
      <c r="AV89" s="1371"/>
      <c r="AW89" s="1375"/>
      <c r="AX89" s="1372">
        <v>2022</v>
      </c>
      <c r="AY89" s="1365">
        <v>4072</v>
      </c>
      <c r="AZ89" s="1373">
        <v>7.07</v>
      </c>
      <c r="BA89" s="1365">
        <v>4072</v>
      </c>
      <c r="BB89" s="1373">
        <v>6.23</v>
      </c>
      <c r="BC89" s="1374"/>
      <c r="BD89" s="1371"/>
      <c r="BE89" s="1375"/>
      <c r="BF89" s="1372">
        <v>2023</v>
      </c>
      <c r="BG89" s="1365"/>
      <c r="BH89" s="1373"/>
      <c r="BI89" s="1365"/>
      <c r="BJ89" s="1373"/>
      <c r="BK89" s="1374"/>
      <c r="BL89" s="1371"/>
      <c r="BM89" s="1375"/>
      <c r="BN89" s="1372">
        <v>2024</v>
      </c>
      <c r="BO89" s="1365"/>
      <c r="BP89" s="1373"/>
      <c r="BQ89" s="1365"/>
      <c r="BR89" s="1373"/>
      <c r="BS89" s="1374"/>
      <c r="BT89" s="1371"/>
      <c r="BU89" s="1375"/>
      <c r="BV89" s="1376" t="s">
        <v>1023</v>
      </c>
      <c r="BW89" s="1377" t="s">
        <v>1072</v>
      </c>
      <c r="BX89" s="1378" t="s">
        <v>1038</v>
      </c>
      <c r="BY89" s="1379" t="s">
        <v>4557</v>
      </c>
      <c r="BZ89" s="1380"/>
      <c r="CA89" s="1364"/>
      <c r="CB89" s="1364"/>
      <c r="CC89" s="1370"/>
      <c r="CD89" s="1371"/>
      <c r="CE89" s="1372"/>
      <c r="CF89" s="1365"/>
      <c r="CG89" s="1373"/>
      <c r="CH89" s="1365"/>
      <c r="CI89" s="1373"/>
      <c r="CJ89" s="1374"/>
      <c r="CK89" s="1371"/>
      <c r="CL89" s="1375"/>
      <c r="CM89" s="1372"/>
      <c r="CN89" s="1365"/>
      <c r="CO89" s="1373"/>
      <c r="CP89" s="1365"/>
      <c r="CQ89" s="1373"/>
      <c r="CR89" s="1374"/>
      <c r="CS89" s="1371"/>
      <c r="CT89" s="1375"/>
      <c r="CU89" s="1372"/>
      <c r="CV89" s="1365"/>
      <c r="CW89" s="1373"/>
      <c r="CX89" s="1365"/>
      <c r="CY89" s="1373"/>
      <c r="CZ89" s="1374"/>
      <c r="DA89" s="1371"/>
      <c r="DB89" s="1375"/>
      <c r="DC89" s="1372"/>
      <c r="DD89" s="1365"/>
      <c r="DE89" s="1373"/>
      <c r="DF89" s="1365"/>
      <c r="DG89" s="1373"/>
      <c r="DH89" s="1374"/>
      <c r="DI89" s="1371"/>
      <c r="DJ89" s="1375"/>
      <c r="DK89" s="1376"/>
      <c r="DL89" s="1377"/>
      <c r="DM89" s="1378"/>
      <c r="DN89" s="1379"/>
      <c r="DO89" s="1356"/>
      <c r="DP89" s="1381"/>
      <c r="DQ89" s="1358"/>
      <c r="DR89" s="1356"/>
      <c r="DS89" s="1381"/>
      <c r="DT89" s="1358"/>
      <c r="DU89" s="1356"/>
      <c r="DV89" s="1381"/>
      <c r="DW89" s="1358"/>
      <c r="DX89" s="1356"/>
      <c r="DY89" s="1381"/>
      <c r="DZ89" s="1358"/>
      <c r="EA89" s="1356"/>
      <c r="EB89" s="1381"/>
      <c r="EC89" s="1358"/>
      <c r="ED89" s="1382"/>
      <c r="EE89" s="1383" t="s">
        <v>1160</v>
      </c>
      <c r="EF89" s="1384">
        <v>2018</v>
      </c>
      <c r="EG89" s="1357" t="s">
        <v>1677</v>
      </c>
      <c r="EH89" s="1364">
        <v>514116</v>
      </c>
      <c r="EI89" s="1352" t="s">
        <v>1162</v>
      </c>
      <c r="EJ89" s="1356" t="s">
        <v>1160</v>
      </c>
      <c r="EK89" s="1384">
        <v>2021</v>
      </c>
      <c r="EL89" s="1357" t="s">
        <v>1678</v>
      </c>
      <c r="EM89" s="1364">
        <v>421303</v>
      </c>
      <c r="EN89" s="1352" t="s">
        <v>1162</v>
      </c>
      <c r="EO89" s="1356"/>
      <c r="EP89" s="1384"/>
      <c r="EQ89" s="1357"/>
      <c r="ER89" s="1364"/>
      <c r="ES89" s="1352"/>
      <c r="ET89" s="1356"/>
      <c r="EU89" s="1384"/>
      <c r="EV89" s="1357"/>
      <c r="EW89" s="1364"/>
      <c r="EX89" s="1352"/>
      <c r="EY89" s="1356"/>
      <c r="EZ89" s="1384"/>
      <c r="FA89" s="1357"/>
      <c r="FB89" s="1364"/>
      <c r="FC89" s="1352"/>
      <c r="FD89" s="1385">
        <v>0</v>
      </c>
      <c r="FE89" s="1386">
        <v>0</v>
      </c>
      <c r="FF89" s="1387">
        <v>0</v>
      </c>
      <c r="FG89" s="1386">
        <v>0</v>
      </c>
      <c r="FH89" s="1387">
        <v>0</v>
      </c>
      <c r="FI89" s="1386">
        <v>0</v>
      </c>
      <c r="FJ89" s="1387">
        <v>0</v>
      </c>
      <c r="FK89" s="1386">
        <v>0</v>
      </c>
      <c r="FL89" s="1388" t="s">
        <v>1008</v>
      </c>
      <c r="FM89" s="1389" t="s">
        <v>1012</v>
      </c>
      <c r="FN89" s="1352"/>
      <c r="FO89" s="1390" t="s">
        <v>1010</v>
      </c>
      <c r="FP89" s="1391" t="s">
        <v>1011</v>
      </c>
      <c r="FQ89" s="1352"/>
      <c r="FR89" s="1390" t="s">
        <v>1010</v>
      </c>
      <c r="FS89" s="1391" t="s">
        <v>1012</v>
      </c>
      <c r="FT89" s="1352"/>
      <c r="FU89" s="1390" t="s">
        <v>1010</v>
      </c>
      <c r="FV89" s="1391" t="s">
        <v>1012</v>
      </c>
      <c r="FW89" s="1352"/>
      <c r="FX89" s="1390" t="s">
        <v>1010</v>
      </c>
      <c r="FY89" s="1391" t="s">
        <v>1012</v>
      </c>
      <c r="FZ89" s="1352"/>
      <c r="GA89" s="1390" t="s">
        <v>1010</v>
      </c>
      <c r="GB89" s="1391" t="s">
        <v>1012</v>
      </c>
      <c r="GC89" s="1352"/>
      <c r="GD89" s="1390" t="s">
        <v>1010</v>
      </c>
      <c r="GE89" s="1391" t="s">
        <v>1012</v>
      </c>
      <c r="GF89" s="1352"/>
      <c r="GG89" s="1390" t="s">
        <v>1010</v>
      </c>
      <c r="GH89" s="1391" t="s">
        <v>1012</v>
      </c>
      <c r="GI89" s="1352"/>
      <c r="GJ89" s="1390" t="s">
        <v>1010</v>
      </c>
      <c r="GK89" s="1391" t="s">
        <v>1012</v>
      </c>
      <c r="GL89" s="1352"/>
      <c r="GM89" s="1390" t="s">
        <v>1013</v>
      </c>
      <c r="GN89" s="1391" t="s">
        <v>1013</v>
      </c>
      <c r="GO89" s="1352"/>
      <c r="GP89" s="1390" t="s">
        <v>1013</v>
      </c>
      <c r="GQ89" s="1391" t="s">
        <v>1013</v>
      </c>
      <c r="GR89" s="1352"/>
      <c r="GS89" s="1390" t="s">
        <v>1013</v>
      </c>
      <c r="GT89" s="1391" t="s">
        <v>1013</v>
      </c>
      <c r="GU89" s="1352"/>
      <c r="GV89" s="1390" t="s">
        <v>1010</v>
      </c>
      <c r="GW89" s="1391" t="s">
        <v>1012</v>
      </c>
      <c r="GX89" s="1352"/>
      <c r="GY89" s="1388"/>
      <c r="GZ89" s="1389"/>
      <c r="HA89" s="1352"/>
      <c r="HB89" s="1390"/>
      <c r="HC89" s="1391"/>
      <c r="HD89" s="1352"/>
      <c r="HE89" s="1390"/>
      <c r="HF89" s="1391"/>
      <c r="HG89" s="1352"/>
      <c r="HH89" s="1390"/>
      <c r="HI89" s="1391"/>
      <c r="HJ89" s="1352"/>
      <c r="HK89" s="1390"/>
      <c r="HL89" s="1391"/>
      <c r="HM89" s="1352"/>
      <c r="HN89" s="1392"/>
      <c r="HO89" s="1393"/>
      <c r="HP89" s="1394"/>
      <c r="HQ89" s="1395"/>
      <c r="HR89" s="1357"/>
      <c r="HS89" s="1357"/>
      <c r="HT89" s="1357"/>
      <c r="HU89" s="1396"/>
      <c r="HV89" s="1397"/>
      <c r="HW89" s="1398" t="s">
        <v>4568</v>
      </c>
      <c r="HX89" s="1398"/>
      <c r="HY89" s="1398"/>
      <c r="HZ89" s="1398"/>
      <c r="IA89" s="1398"/>
      <c r="IB89" s="1398"/>
      <c r="IC89" s="1398"/>
      <c r="ID89" s="1399"/>
      <c r="IE89" s="1400" t="s">
        <v>4558</v>
      </c>
      <c r="IF89" s="227" t="str">
        <f>_xlfn.IFNA(VLOOKUP(報告書!$B89&amp;"-"&amp;報告書!IF$12,自主項目!$G$13:$G$500,1,FALSE),"")</f>
        <v/>
      </c>
      <c r="IG89" s="227" t="str">
        <f>_xlfn.IFNA(VLOOKUP(報告書!$B89&amp;"-"&amp;報告書!IG$12,自主項目!$G$13:$G$500,1,FALSE),"")</f>
        <v/>
      </c>
      <c r="IH89" s="227" t="str">
        <f>_xlfn.IFNA(VLOOKUP(報告書!$B89&amp;"-"&amp;報告書!IH$12,自主項目!$G$13:$G$500,1,FALSE),"")</f>
        <v/>
      </c>
      <c r="II89" s="227" t="str">
        <f>_xlfn.IFNA(VLOOKUP(報告書!$B89&amp;"-"&amp;報告書!II$12,自主項目!$G$13:$G$500,1,FALSE),"")</f>
        <v/>
      </c>
      <c r="IJ89" s="227" t="str">
        <f>_xlfn.IFNA(VLOOKUP(報告書!$B89&amp;"-"&amp;報告書!IJ$12,自主項目!$G$13:$G$500,1,FALSE),"")</f>
        <v/>
      </c>
      <c r="IK89" s="227" t="str">
        <f>_xlfn.IFNA(VLOOKUP(報告書!$B89&amp;"-"&amp;報告書!IK$12,自主項目!$G$13:$G$500,1,FALSE),"")</f>
        <v/>
      </c>
      <c r="IL89" s="227" t="str">
        <f>_xlfn.IFNA(VLOOKUP(報告書!$B89&amp;"-"&amp;報告書!IL$12,自主項目!$G$13:$G$500,1,FALSE),"")</f>
        <v/>
      </c>
      <c r="IM89" s="227" t="str">
        <f>_xlfn.IFNA(VLOOKUP(報告書!$B89&amp;"-"&amp;報告書!IM$12,自主項目!$G$13:$G$500,1,FALSE),"")</f>
        <v/>
      </c>
      <c r="IN89" s="227" t="str">
        <f>_xlfn.IFNA(VLOOKUP(報告書!$B89&amp;"-"&amp;報告書!IN$12,自主項目!$G$13:$G$500,1,FALSE),"")</f>
        <v/>
      </c>
      <c r="IO89" s="227" t="str">
        <f>_xlfn.IFNA(VLOOKUP(報告書!$B89&amp;"-"&amp;報告書!IO$12,自主項目!$G$13:$G$500,1,FALSE),"")</f>
        <v/>
      </c>
      <c r="IP89" s="227" t="str">
        <f>_xlfn.IFNA(VLOOKUP(報告書!$B89&amp;"-"&amp;報告書!IP$12,自主項目!$G$13:$G$500,1,FALSE),"")</f>
        <v/>
      </c>
      <c r="IQ89" s="227" t="str">
        <f>_xlfn.IFNA(VLOOKUP(報告書!$B89&amp;"-"&amp;報告書!IQ$12,自主項目!$G$13:$G$500,1,FALSE),"")</f>
        <v/>
      </c>
      <c r="IR89" s="227" t="str">
        <f>_xlfn.IFNA(VLOOKUP(報告書!$B89&amp;"-"&amp;報告書!IR$12,自主項目!$G$13:$G$500,1,FALSE),"")</f>
        <v/>
      </c>
      <c r="IS89" s="227" t="str">
        <f>_xlfn.IFNA(VLOOKUP(報告書!$B89&amp;"-"&amp;報告書!IS$12,自主項目!$G$13:$G$500,1,FALSE),"")</f>
        <v/>
      </c>
      <c r="IT89" s="755"/>
      <c r="IU89" s="755"/>
      <c r="IV89" s="376">
        <v>4331</v>
      </c>
      <c r="IW89" s="377">
        <v>3783</v>
      </c>
      <c r="IX89" s="378">
        <v>40.71</v>
      </c>
      <c r="IY89" s="379">
        <v>-1.2</v>
      </c>
      <c r="IZ89" s="379">
        <v>29.06</v>
      </c>
      <c r="JA89" s="380">
        <v>-0.9</v>
      </c>
      <c r="JB89" s="381">
        <v>-0.39999999999999997</v>
      </c>
      <c r="JC89" s="379">
        <v>9.6866666666666656</v>
      </c>
      <c r="JD89" s="379">
        <v>-0.3</v>
      </c>
      <c r="JE89" s="382">
        <v>82</v>
      </c>
      <c r="JF89" s="383">
        <v>19</v>
      </c>
      <c r="JG89" s="384">
        <v>78</v>
      </c>
      <c r="JH89" s="376" t="s">
        <v>179</v>
      </c>
      <c r="JI89" s="377" t="s">
        <v>179</v>
      </c>
      <c r="JJ89" s="378" t="s">
        <v>179</v>
      </c>
      <c r="JK89" s="379" t="s">
        <v>179</v>
      </c>
      <c r="JL89" s="379" t="s">
        <v>179</v>
      </c>
      <c r="JM89" s="380" t="s">
        <v>179</v>
      </c>
      <c r="JN89" s="381" t="s">
        <v>179</v>
      </c>
      <c r="JO89" s="379" t="s">
        <v>179</v>
      </c>
      <c r="JP89" s="379" t="s">
        <v>179</v>
      </c>
      <c r="JQ89" s="382" t="s">
        <v>179</v>
      </c>
      <c r="JR89" s="383" t="s">
        <v>179</v>
      </c>
      <c r="JS89" s="384" t="s">
        <v>179</v>
      </c>
      <c r="JU89" s="634" t="s">
        <v>1612</v>
      </c>
      <c r="JV89" s="636" t="s">
        <v>1613</v>
      </c>
      <c r="JW89" s="635">
        <v>2019</v>
      </c>
      <c r="JX89" s="635" t="s">
        <v>1018</v>
      </c>
      <c r="JY89" s="386" t="s">
        <v>179</v>
      </c>
      <c r="JZ89" s="387" t="s">
        <v>179</v>
      </c>
      <c r="KA89" s="422" t="s">
        <v>179</v>
      </c>
      <c r="KB89" s="637" t="s">
        <v>179</v>
      </c>
      <c r="KC89" s="638">
        <v>44.092149619025626</v>
      </c>
      <c r="KD89" s="639" t="s">
        <v>1055</v>
      </c>
      <c r="KE89" s="640">
        <v>2.99</v>
      </c>
      <c r="KF89" s="641">
        <v>-1.2</v>
      </c>
      <c r="KG89" s="642">
        <v>3.5666666666666669</v>
      </c>
      <c r="KH89" s="639" t="s">
        <v>1055</v>
      </c>
      <c r="KI89" s="643">
        <v>3</v>
      </c>
      <c r="KJ89" s="641">
        <v>9.6866666666666656</v>
      </c>
      <c r="KK89" s="642">
        <v>7.2466666666666661</v>
      </c>
      <c r="KL89" s="639" t="s">
        <v>1015</v>
      </c>
      <c r="KM89" s="643">
        <v>2.99</v>
      </c>
      <c r="KN89" s="644">
        <v>-0.9</v>
      </c>
      <c r="KO89" s="645" t="s">
        <v>179</v>
      </c>
      <c r="KP89" s="646" t="s">
        <v>179</v>
      </c>
      <c r="KQ89" s="646" t="s">
        <v>179</v>
      </c>
      <c r="KR89" s="646" t="s">
        <v>179</v>
      </c>
      <c r="KS89" s="647" t="s">
        <v>179</v>
      </c>
      <c r="KT89" s="646" t="s">
        <v>179</v>
      </c>
      <c r="KU89" s="646" t="s">
        <v>179</v>
      </c>
      <c r="KV89" s="648" t="s">
        <v>179</v>
      </c>
      <c r="KW89" s="639" t="s">
        <v>179</v>
      </c>
      <c r="KX89" s="643" t="s">
        <v>179</v>
      </c>
      <c r="KY89" s="644" t="s">
        <v>179</v>
      </c>
      <c r="KZ89" s="434" t="s">
        <v>1151</v>
      </c>
      <c r="LA89" s="434" t="s">
        <v>1015</v>
      </c>
      <c r="LB89" s="435" t="s">
        <v>1029</v>
      </c>
      <c r="LC89" s="436">
        <v>26</v>
      </c>
      <c r="LD89" s="437">
        <v>0</v>
      </c>
      <c r="LE89" s="438">
        <v>26</v>
      </c>
      <c r="LF89" s="439" t="s">
        <v>1015</v>
      </c>
      <c r="LG89" s="440">
        <v>23</v>
      </c>
      <c r="LH89" s="437">
        <v>0</v>
      </c>
      <c r="LI89" s="438">
        <v>26</v>
      </c>
      <c r="LJ89" s="649"/>
      <c r="LK89" s="650"/>
    </row>
    <row r="90" spans="2:323" ht="15" customHeight="1" x14ac:dyDescent="0.15">
      <c r="B90" s="1349" t="s">
        <v>1679</v>
      </c>
      <c r="C90" s="1350" t="s">
        <v>1680</v>
      </c>
      <c r="D90" s="1351">
        <v>2022</v>
      </c>
      <c r="E90" s="1352" t="s">
        <v>3968</v>
      </c>
      <c r="F90" s="1353">
        <v>1081107</v>
      </c>
      <c r="G90" s="1354" t="s">
        <v>1680</v>
      </c>
      <c r="H90" s="1355">
        <v>45138</v>
      </c>
      <c r="I90" s="1356" t="s">
        <v>1681</v>
      </c>
      <c r="J90" s="1357" t="s">
        <v>1680</v>
      </c>
      <c r="K90" s="1358" t="s">
        <v>1682</v>
      </c>
      <c r="L90" s="1350" t="s">
        <v>1680</v>
      </c>
      <c r="M90" s="1357" t="s">
        <v>1682</v>
      </c>
      <c r="N90" s="1358" t="s">
        <v>1681</v>
      </c>
      <c r="O90" s="1356" t="s">
        <v>93</v>
      </c>
      <c r="P90" s="1358" t="s">
        <v>94</v>
      </c>
      <c r="Q90" s="1359"/>
      <c r="R90" s="1360"/>
      <c r="S90" s="1360"/>
      <c r="T90" s="1361" t="s">
        <v>3968</v>
      </c>
      <c r="U90" s="1362"/>
      <c r="V90" s="1363">
        <v>1452.153</v>
      </c>
      <c r="W90" s="1364">
        <v>1</v>
      </c>
      <c r="X90" s="1364">
        <v>1</v>
      </c>
      <c r="Y90" s="1365"/>
      <c r="Z90" s="1351">
        <v>2022</v>
      </c>
      <c r="AA90" s="1352">
        <v>2024</v>
      </c>
      <c r="AB90" s="1366">
        <v>2022</v>
      </c>
      <c r="AC90" s="1367"/>
      <c r="AD90" s="1358"/>
      <c r="AE90" s="1368" t="s">
        <v>4568</v>
      </c>
      <c r="AF90" s="1357" t="s">
        <v>1683</v>
      </c>
      <c r="AG90" s="1357" t="s">
        <v>1681</v>
      </c>
      <c r="AH90" s="1358" t="s">
        <v>1684</v>
      </c>
      <c r="AI90" s="1368"/>
      <c r="AJ90" s="1358"/>
      <c r="AK90" s="1369">
        <v>2021</v>
      </c>
      <c r="AL90" s="1364">
        <v>2596</v>
      </c>
      <c r="AM90" s="1364">
        <v>2575</v>
      </c>
      <c r="AN90" s="1370">
        <v>41.29</v>
      </c>
      <c r="AO90" s="1371" t="s">
        <v>1071</v>
      </c>
      <c r="AP90" s="1372">
        <v>2024</v>
      </c>
      <c r="AQ90" s="1365">
        <v>2518.8962039999997</v>
      </c>
      <c r="AR90" s="1373">
        <v>2.97</v>
      </c>
      <c r="AS90" s="1365">
        <v>2498.5199249999996</v>
      </c>
      <c r="AT90" s="1373">
        <v>2.97</v>
      </c>
      <c r="AU90" s="1374">
        <v>40.07</v>
      </c>
      <c r="AV90" s="1371" t="s">
        <v>1071</v>
      </c>
      <c r="AW90" s="1375">
        <v>2.95</v>
      </c>
      <c r="AX90" s="1372">
        <v>2022</v>
      </c>
      <c r="AY90" s="1365">
        <v>2661</v>
      </c>
      <c r="AZ90" s="1373">
        <v>-2.5099999999999998</v>
      </c>
      <c r="BA90" s="1365">
        <v>2307</v>
      </c>
      <c r="BB90" s="1373">
        <v>10.4</v>
      </c>
      <c r="BC90" s="1374">
        <v>42.325904694342071</v>
      </c>
      <c r="BD90" s="1371" t="s">
        <v>1071</v>
      </c>
      <c r="BE90" s="1375">
        <v>-2.5099999999999998</v>
      </c>
      <c r="BF90" s="1372">
        <v>2023</v>
      </c>
      <c r="BG90" s="1365"/>
      <c r="BH90" s="1373"/>
      <c r="BI90" s="1365"/>
      <c r="BJ90" s="1373"/>
      <c r="BK90" s="1374"/>
      <c r="BL90" s="1371"/>
      <c r="BM90" s="1375"/>
      <c r="BN90" s="1372">
        <v>2024</v>
      </c>
      <c r="BO90" s="1365"/>
      <c r="BP90" s="1373"/>
      <c r="BQ90" s="1365"/>
      <c r="BR90" s="1373"/>
      <c r="BS90" s="1374"/>
      <c r="BT90" s="1371"/>
      <c r="BU90" s="1375"/>
      <c r="BV90" s="1376" t="s">
        <v>1005</v>
      </c>
      <c r="BW90" s="1377" t="s">
        <v>1072</v>
      </c>
      <c r="BX90" s="1378" t="s">
        <v>1024</v>
      </c>
      <c r="BY90" s="1379" t="s">
        <v>4559</v>
      </c>
      <c r="BZ90" s="1380"/>
      <c r="CA90" s="1364"/>
      <c r="CB90" s="1364"/>
      <c r="CC90" s="1370"/>
      <c r="CD90" s="1371"/>
      <c r="CE90" s="1372"/>
      <c r="CF90" s="1365"/>
      <c r="CG90" s="1373"/>
      <c r="CH90" s="1365"/>
      <c r="CI90" s="1373"/>
      <c r="CJ90" s="1374"/>
      <c r="CK90" s="1371"/>
      <c r="CL90" s="1375"/>
      <c r="CM90" s="1372"/>
      <c r="CN90" s="1365"/>
      <c r="CO90" s="1373"/>
      <c r="CP90" s="1365"/>
      <c r="CQ90" s="1373"/>
      <c r="CR90" s="1374"/>
      <c r="CS90" s="1371"/>
      <c r="CT90" s="1375"/>
      <c r="CU90" s="1372"/>
      <c r="CV90" s="1365"/>
      <c r="CW90" s="1373"/>
      <c r="CX90" s="1365"/>
      <c r="CY90" s="1373"/>
      <c r="CZ90" s="1374"/>
      <c r="DA90" s="1371"/>
      <c r="DB90" s="1375"/>
      <c r="DC90" s="1372"/>
      <c r="DD90" s="1365"/>
      <c r="DE90" s="1373"/>
      <c r="DF90" s="1365"/>
      <c r="DG90" s="1373"/>
      <c r="DH90" s="1374"/>
      <c r="DI90" s="1371"/>
      <c r="DJ90" s="1375"/>
      <c r="DK90" s="1376"/>
      <c r="DL90" s="1377"/>
      <c r="DM90" s="1378"/>
      <c r="DN90" s="1379"/>
      <c r="DO90" s="1356" t="s">
        <v>4560</v>
      </c>
      <c r="DP90" s="1381">
        <v>348</v>
      </c>
      <c r="DQ90" s="1358" t="s">
        <v>4561</v>
      </c>
      <c r="DR90" s="1356"/>
      <c r="DS90" s="1381"/>
      <c r="DT90" s="1358"/>
      <c r="DU90" s="1356"/>
      <c r="DV90" s="1381"/>
      <c r="DW90" s="1358"/>
      <c r="DX90" s="1356"/>
      <c r="DY90" s="1381"/>
      <c r="DZ90" s="1358"/>
      <c r="EA90" s="1356"/>
      <c r="EB90" s="1381"/>
      <c r="EC90" s="1358"/>
      <c r="ED90" s="1382"/>
      <c r="EE90" s="1383" t="s">
        <v>1160</v>
      </c>
      <c r="EF90" s="1384">
        <v>2004</v>
      </c>
      <c r="EG90" s="1357" t="s">
        <v>4562</v>
      </c>
      <c r="EH90" s="1364" t="s">
        <v>1685</v>
      </c>
      <c r="EI90" s="1352" t="s">
        <v>1162</v>
      </c>
      <c r="EJ90" s="1356"/>
      <c r="EK90" s="1384"/>
      <c r="EL90" s="1357"/>
      <c r="EM90" s="1364"/>
      <c r="EN90" s="1352"/>
      <c r="EO90" s="1356"/>
      <c r="EP90" s="1384"/>
      <c r="EQ90" s="1357"/>
      <c r="ER90" s="1364"/>
      <c r="ES90" s="1352"/>
      <c r="ET90" s="1356"/>
      <c r="EU90" s="1384"/>
      <c r="EV90" s="1357"/>
      <c r="EW90" s="1364"/>
      <c r="EX90" s="1352"/>
      <c r="EY90" s="1356"/>
      <c r="EZ90" s="1384"/>
      <c r="FA90" s="1357"/>
      <c r="FB90" s="1364"/>
      <c r="FC90" s="1352"/>
      <c r="FD90" s="1385">
        <v>0</v>
      </c>
      <c r="FE90" s="1386">
        <v>0</v>
      </c>
      <c r="FF90" s="1387">
        <v>0</v>
      </c>
      <c r="FG90" s="1386">
        <v>0</v>
      </c>
      <c r="FH90" s="1387">
        <v>0</v>
      </c>
      <c r="FI90" s="1386">
        <v>0</v>
      </c>
      <c r="FJ90" s="1387">
        <v>0</v>
      </c>
      <c r="FK90" s="1386">
        <v>0</v>
      </c>
      <c r="FL90" s="1388" t="s">
        <v>1008</v>
      </c>
      <c r="FM90" s="1389" t="s">
        <v>1012</v>
      </c>
      <c r="FN90" s="1352"/>
      <c r="FO90" s="1390" t="s">
        <v>1010</v>
      </c>
      <c r="FP90" s="1391" t="s">
        <v>1012</v>
      </c>
      <c r="FQ90" s="1352"/>
      <c r="FR90" s="1390" t="s">
        <v>1010</v>
      </c>
      <c r="FS90" s="1391" t="s">
        <v>1012</v>
      </c>
      <c r="FT90" s="1352"/>
      <c r="FU90" s="1390" t="s">
        <v>1010</v>
      </c>
      <c r="FV90" s="1391" t="s">
        <v>1012</v>
      </c>
      <c r="FW90" s="1352"/>
      <c r="FX90" s="1390" t="s">
        <v>1025</v>
      </c>
      <c r="FY90" s="1391" t="s">
        <v>1011</v>
      </c>
      <c r="FZ90" s="1352"/>
      <c r="GA90" s="1390" t="s">
        <v>1010</v>
      </c>
      <c r="GB90" s="1391" t="s">
        <v>1012</v>
      </c>
      <c r="GC90" s="1352"/>
      <c r="GD90" s="1390" t="s">
        <v>1010</v>
      </c>
      <c r="GE90" s="1391" t="s">
        <v>1012</v>
      </c>
      <c r="GF90" s="1352"/>
      <c r="GG90" s="1390" t="s">
        <v>1010</v>
      </c>
      <c r="GH90" s="1391" t="s">
        <v>1012</v>
      </c>
      <c r="GI90" s="1352"/>
      <c r="GJ90" s="1390" t="s">
        <v>1010</v>
      </c>
      <c r="GK90" s="1391" t="s">
        <v>1012</v>
      </c>
      <c r="GL90" s="1352"/>
      <c r="GM90" s="1390" t="s">
        <v>1010</v>
      </c>
      <c r="GN90" s="1391" t="s">
        <v>1012</v>
      </c>
      <c r="GO90" s="1352"/>
      <c r="GP90" s="1390" t="s">
        <v>1010</v>
      </c>
      <c r="GQ90" s="1391" t="s">
        <v>1012</v>
      </c>
      <c r="GR90" s="1352"/>
      <c r="GS90" s="1390" t="s">
        <v>1025</v>
      </c>
      <c r="GT90" s="1391" t="s">
        <v>1011</v>
      </c>
      <c r="GU90" s="1352"/>
      <c r="GV90" s="1390" t="s">
        <v>1025</v>
      </c>
      <c r="GW90" s="1391" t="s">
        <v>1011</v>
      </c>
      <c r="GX90" s="1352"/>
      <c r="GY90" s="1388"/>
      <c r="GZ90" s="1389"/>
      <c r="HA90" s="1352"/>
      <c r="HB90" s="1390"/>
      <c r="HC90" s="1391"/>
      <c r="HD90" s="1352"/>
      <c r="HE90" s="1390"/>
      <c r="HF90" s="1391"/>
      <c r="HG90" s="1352"/>
      <c r="HH90" s="1390"/>
      <c r="HI90" s="1391"/>
      <c r="HJ90" s="1352"/>
      <c r="HK90" s="1390"/>
      <c r="HL90" s="1391"/>
      <c r="HM90" s="1352"/>
      <c r="HN90" s="1392">
        <v>2661</v>
      </c>
      <c r="HO90" s="1393">
        <v>13.039580999999997</v>
      </c>
      <c r="HP90" s="1394">
        <v>0.49002559188275074</v>
      </c>
      <c r="HQ90" s="1395">
        <v>2022</v>
      </c>
      <c r="HR90" s="1357" t="s">
        <v>333</v>
      </c>
      <c r="HS90" s="1357" t="s">
        <v>352</v>
      </c>
      <c r="HT90" s="1357" t="s">
        <v>4131</v>
      </c>
      <c r="HU90" s="1396">
        <v>3.7428299999999997</v>
      </c>
      <c r="HV90" s="1397"/>
      <c r="HW90" s="1398"/>
      <c r="HX90" s="1398"/>
      <c r="HY90" s="1398"/>
      <c r="HZ90" s="1398"/>
      <c r="IA90" s="1398"/>
      <c r="IB90" s="1398" t="s">
        <v>4568</v>
      </c>
      <c r="IC90" s="1398" t="s">
        <v>4568</v>
      </c>
      <c r="ID90" s="1399" t="s">
        <v>4563</v>
      </c>
      <c r="IE90" s="1400" t="s">
        <v>4564</v>
      </c>
      <c r="IF90" s="227" t="str">
        <f>_xlfn.IFNA(VLOOKUP(報告書!$B90&amp;"-"&amp;報告書!IF$12,自主項目!$G$13:$G$500,1,FALSE),"")</f>
        <v>107-1</v>
      </c>
      <c r="IG90" s="227" t="str">
        <f>_xlfn.IFNA(VLOOKUP(報告書!$B90&amp;"-"&amp;報告書!IG$12,自主項目!$G$13:$G$500,1,FALSE),"")</f>
        <v>107-2</v>
      </c>
      <c r="IH90" s="227" t="str">
        <f>_xlfn.IFNA(VLOOKUP(報告書!$B90&amp;"-"&amp;報告書!IH$12,自主項目!$G$13:$G$500,1,FALSE),"")</f>
        <v>107-3</v>
      </c>
      <c r="II90" s="227" t="str">
        <f>_xlfn.IFNA(VLOOKUP(報告書!$B90&amp;"-"&amp;報告書!II$12,自主項目!$G$13:$G$500,1,FALSE),"")</f>
        <v>107-4</v>
      </c>
      <c r="IJ90" s="227" t="str">
        <f>_xlfn.IFNA(VLOOKUP(報告書!$B90&amp;"-"&amp;報告書!IJ$12,自主項目!$G$13:$G$500,1,FALSE),"")</f>
        <v/>
      </c>
      <c r="IK90" s="227" t="str">
        <f>_xlfn.IFNA(VLOOKUP(報告書!$B90&amp;"-"&amp;報告書!IK$12,自主項目!$G$13:$G$500,1,FALSE),"")</f>
        <v/>
      </c>
      <c r="IL90" s="227" t="str">
        <f>_xlfn.IFNA(VLOOKUP(報告書!$B90&amp;"-"&amp;報告書!IL$12,自主項目!$G$13:$G$500,1,FALSE),"")</f>
        <v/>
      </c>
      <c r="IM90" s="227" t="str">
        <f>_xlfn.IFNA(VLOOKUP(報告書!$B90&amp;"-"&amp;報告書!IM$12,自主項目!$G$13:$G$500,1,FALSE),"")</f>
        <v/>
      </c>
      <c r="IN90" s="227" t="str">
        <f>_xlfn.IFNA(VLOOKUP(報告書!$B90&amp;"-"&amp;報告書!IN$12,自主項目!$G$13:$G$500,1,FALSE),"")</f>
        <v/>
      </c>
      <c r="IO90" s="227" t="str">
        <f>_xlfn.IFNA(VLOOKUP(報告書!$B90&amp;"-"&amp;報告書!IO$12,自主項目!$G$13:$G$500,1,FALSE),"")</f>
        <v/>
      </c>
      <c r="IP90" s="227" t="str">
        <f>_xlfn.IFNA(VLOOKUP(報告書!$B90&amp;"-"&amp;報告書!IP$12,自主項目!$G$13:$G$500,1,FALSE),"")</f>
        <v/>
      </c>
      <c r="IQ90" s="227" t="str">
        <f>_xlfn.IFNA(VLOOKUP(報告書!$B90&amp;"-"&amp;報告書!IQ$12,自主項目!$G$13:$G$500,1,FALSE),"")</f>
        <v/>
      </c>
      <c r="IR90" s="227" t="str">
        <f>_xlfn.IFNA(VLOOKUP(報告書!$B90&amp;"-"&amp;報告書!IR$12,自主項目!$G$13:$G$500,1,FALSE),"")</f>
        <v/>
      </c>
      <c r="IS90" s="227" t="str">
        <f>_xlfn.IFNA(VLOOKUP(報告書!$B90&amp;"-"&amp;報告書!IS$12,自主項目!$G$13:$G$500,1,FALSE),"")</f>
        <v/>
      </c>
      <c r="IT90" s="755"/>
      <c r="IU90" s="755"/>
      <c r="IV90" s="376">
        <v>5990</v>
      </c>
      <c r="IW90" s="377">
        <v>6792</v>
      </c>
      <c r="IX90" s="378">
        <v>0.79</v>
      </c>
      <c r="IY90" s="379">
        <v>-5.56</v>
      </c>
      <c r="IZ90" s="379">
        <v>-23.05</v>
      </c>
      <c r="JA90" s="380">
        <v>100</v>
      </c>
      <c r="JB90" s="381">
        <v>-1.8533333333333333</v>
      </c>
      <c r="JC90" s="379">
        <v>-7.6833333333333336</v>
      </c>
      <c r="JD90" s="379">
        <v>33.333333333333336</v>
      </c>
      <c r="JE90" s="382">
        <v>86</v>
      </c>
      <c r="JF90" s="383">
        <v>94</v>
      </c>
      <c r="JG90" s="384">
        <v>1</v>
      </c>
      <c r="JH90" s="376" t="s">
        <v>179</v>
      </c>
      <c r="JI90" s="377" t="s">
        <v>179</v>
      </c>
      <c r="JJ90" s="378" t="s">
        <v>179</v>
      </c>
      <c r="JK90" s="379" t="s">
        <v>179</v>
      </c>
      <c r="JL90" s="379" t="s">
        <v>179</v>
      </c>
      <c r="JM90" s="380" t="s">
        <v>179</v>
      </c>
      <c r="JN90" s="381" t="s">
        <v>179</v>
      </c>
      <c r="JO90" s="379" t="s">
        <v>179</v>
      </c>
      <c r="JP90" s="379" t="s">
        <v>179</v>
      </c>
      <c r="JQ90" s="382" t="s">
        <v>179</v>
      </c>
      <c r="JR90" s="383" t="s">
        <v>179</v>
      </c>
      <c r="JS90" s="384" t="s">
        <v>179</v>
      </c>
      <c r="JU90" s="634" t="s">
        <v>1623</v>
      </c>
      <c r="JV90" s="636" t="s">
        <v>1624</v>
      </c>
      <c r="JW90" s="635">
        <v>2019</v>
      </c>
      <c r="JX90" s="635" t="s">
        <v>997</v>
      </c>
      <c r="JY90" s="386" t="s">
        <v>179</v>
      </c>
      <c r="JZ90" s="387" t="s">
        <v>179</v>
      </c>
      <c r="KA90" s="422" t="s">
        <v>179</v>
      </c>
      <c r="KB90" s="637" t="s">
        <v>179</v>
      </c>
      <c r="KC90" s="638">
        <v>3.7365400714955039</v>
      </c>
      <c r="KD90" s="639" t="s">
        <v>1028</v>
      </c>
      <c r="KE90" s="640">
        <v>2.99</v>
      </c>
      <c r="KF90" s="641">
        <v>-5.56</v>
      </c>
      <c r="KG90" s="642">
        <v>1.9300000000000006</v>
      </c>
      <c r="KH90" s="639" t="s">
        <v>1015</v>
      </c>
      <c r="KI90" s="643">
        <v>3</v>
      </c>
      <c r="KJ90" s="641">
        <v>-7.6833333333333336</v>
      </c>
      <c r="KK90" s="642">
        <v>-26.356666666666666</v>
      </c>
      <c r="KL90" s="639" t="s">
        <v>179</v>
      </c>
      <c r="KM90" s="643" t="s">
        <v>179</v>
      </c>
      <c r="KN90" s="644">
        <v>100</v>
      </c>
      <c r="KO90" s="645" t="s">
        <v>179</v>
      </c>
      <c r="KP90" s="646" t="s">
        <v>179</v>
      </c>
      <c r="KQ90" s="646" t="s">
        <v>179</v>
      </c>
      <c r="KR90" s="646" t="s">
        <v>179</v>
      </c>
      <c r="KS90" s="647" t="s">
        <v>179</v>
      </c>
      <c r="KT90" s="646" t="s">
        <v>179</v>
      </c>
      <c r="KU90" s="646" t="s">
        <v>179</v>
      </c>
      <c r="KV90" s="648" t="s">
        <v>179</v>
      </c>
      <c r="KW90" s="639" t="s">
        <v>179</v>
      </c>
      <c r="KX90" s="643" t="s">
        <v>179</v>
      </c>
      <c r="KY90" s="644" t="s">
        <v>179</v>
      </c>
      <c r="KZ90" s="434" t="s">
        <v>1015</v>
      </c>
      <c r="LA90" s="434" t="s">
        <v>1015</v>
      </c>
      <c r="LB90" s="435" t="s">
        <v>1015</v>
      </c>
      <c r="LC90" s="436">
        <v>12</v>
      </c>
      <c r="LD90" s="437">
        <v>6</v>
      </c>
      <c r="LE90" s="438">
        <v>18</v>
      </c>
      <c r="LF90" s="439" t="s">
        <v>1015</v>
      </c>
      <c r="LG90" s="440">
        <v>9</v>
      </c>
      <c r="LH90" s="437">
        <v>6</v>
      </c>
      <c r="LI90" s="438">
        <v>18</v>
      </c>
      <c r="LJ90" s="649"/>
      <c r="LK90" s="650"/>
    </row>
    <row r="91" spans="2:323" ht="15" customHeight="1" x14ac:dyDescent="0.15">
      <c r="B91" s="1349" t="s">
        <v>1687</v>
      </c>
      <c r="C91" s="1350" t="s">
        <v>1688</v>
      </c>
      <c r="D91" s="1351">
        <v>2022</v>
      </c>
      <c r="E91" s="1352" t="s">
        <v>1018</v>
      </c>
      <c r="F91" s="1353">
        <v>1069109</v>
      </c>
      <c r="G91" s="1354" t="s">
        <v>1688</v>
      </c>
      <c r="H91" s="1355">
        <v>45118</v>
      </c>
      <c r="I91" s="1356" t="s">
        <v>1689</v>
      </c>
      <c r="J91" s="1357" t="s">
        <v>1688</v>
      </c>
      <c r="K91" s="1358" t="s">
        <v>1690</v>
      </c>
      <c r="L91" s="1350" t="s">
        <v>1688</v>
      </c>
      <c r="M91" s="1357" t="s">
        <v>1690</v>
      </c>
      <c r="N91" s="1358" t="s">
        <v>1691</v>
      </c>
      <c r="O91" s="1356" t="s">
        <v>77</v>
      </c>
      <c r="P91" s="1358" t="s">
        <v>79</v>
      </c>
      <c r="Q91" s="1359" t="s">
        <v>1018</v>
      </c>
      <c r="R91" s="1360"/>
      <c r="S91" s="1360"/>
      <c r="T91" s="1361"/>
      <c r="U91" s="1362"/>
      <c r="V91" s="1363">
        <v>1684.8948</v>
      </c>
      <c r="W91" s="1364">
        <v>1</v>
      </c>
      <c r="X91" s="1364">
        <v>1</v>
      </c>
      <c r="Y91" s="1365"/>
      <c r="Z91" s="1351">
        <v>2022</v>
      </c>
      <c r="AA91" s="1352">
        <v>2024</v>
      </c>
      <c r="AB91" s="1366">
        <v>2022</v>
      </c>
      <c r="AC91" s="1367"/>
      <c r="AD91" s="1358"/>
      <c r="AE91" s="1368" t="s">
        <v>4568</v>
      </c>
      <c r="AF91" s="1357" t="s">
        <v>1692</v>
      </c>
      <c r="AG91" s="1357" t="s">
        <v>1691</v>
      </c>
      <c r="AH91" s="1358" t="s">
        <v>1304</v>
      </c>
      <c r="AI91" s="1368"/>
      <c r="AJ91" s="1358"/>
      <c r="AK91" s="1369">
        <v>2021</v>
      </c>
      <c r="AL91" s="1364">
        <v>3050</v>
      </c>
      <c r="AM91" s="1364">
        <v>3066</v>
      </c>
      <c r="AN91" s="1370"/>
      <c r="AO91" s="1371"/>
      <c r="AP91" s="1372">
        <v>2024</v>
      </c>
      <c r="AQ91" s="1365">
        <v>3019.5</v>
      </c>
      <c r="AR91" s="1373">
        <v>1</v>
      </c>
      <c r="AS91" s="1365">
        <v>3035.34</v>
      </c>
      <c r="AT91" s="1373">
        <v>0.99</v>
      </c>
      <c r="AU91" s="1374"/>
      <c r="AV91" s="1371"/>
      <c r="AW91" s="1375"/>
      <c r="AX91" s="1372">
        <v>2022</v>
      </c>
      <c r="AY91" s="1365">
        <v>3117</v>
      </c>
      <c r="AZ91" s="1373">
        <v>-2.2000000000000002</v>
      </c>
      <c r="BA91" s="1365">
        <v>3114</v>
      </c>
      <c r="BB91" s="1373">
        <v>-1.57</v>
      </c>
      <c r="BC91" s="1374"/>
      <c r="BD91" s="1371"/>
      <c r="BE91" s="1375"/>
      <c r="BF91" s="1372">
        <v>2023</v>
      </c>
      <c r="BG91" s="1365"/>
      <c r="BH91" s="1373"/>
      <c r="BI91" s="1365"/>
      <c r="BJ91" s="1373"/>
      <c r="BK91" s="1374"/>
      <c r="BL91" s="1371"/>
      <c r="BM91" s="1375"/>
      <c r="BN91" s="1372">
        <v>2024</v>
      </c>
      <c r="BO91" s="1365"/>
      <c r="BP91" s="1373"/>
      <c r="BQ91" s="1365"/>
      <c r="BR91" s="1373"/>
      <c r="BS91" s="1374"/>
      <c r="BT91" s="1371"/>
      <c r="BU91" s="1375"/>
      <c r="BV91" s="1376" t="s">
        <v>1005</v>
      </c>
      <c r="BW91" s="1377" t="s">
        <v>1072</v>
      </c>
      <c r="BX91" s="1378" t="s">
        <v>1007</v>
      </c>
      <c r="BY91" s="1379" t="s">
        <v>4565</v>
      </c>
      <c r="BZ91" s="1380"/>
      <c r="CA91" s="1364"/>
      <c r="CB91" s="1364"/>
      <c r="CC91" s="1370"/>
      <c r="CD91" s="1371"/>
      <c r="CE91" s="1372"/>
      <c r="CF91" s="1365"/>
      <c r="CG91" s="1373"/>
      <c r="CH91" s="1365"/>
      <c r="CI91" s="1373"/>
      <c r="CJ91" s="1374"/>
      <c r="CK91" s="1371"/>
      <c r="CL91" s="1375"/>
      <c r="CM91" s="1372"/>
      <c r="CN91" s="1365"/>
      <c r="CO91" s="1373"/>
      <c r="CP91" s="1365"/>
      <c r="CQ91" s="1373"/>
      <c r="CR91" s="1374"/>
      <c r="CS91" s="1371"/>
      <c r="CT91" s="1375"/>
      <c r="CU91" s="1372"/>
      <c r="CV91" s="1365"/>
      <c r="CW91" s="1373"/>
      <c r="CX91" s="1365"/>
      <c r="CY91" s="1373"/>
      <c r="CZ91" s="1374"/>
      <c r="DA91" s="1371"/>
      <c r="DB91" s="1375"/>
      <c r="DC91" s="1372"/>
      <c r="DD91" s="1365"/>
      <c r="DE91" s="1373"/>
      <c r="DF91" s="1365"/>
      <c r="DG91" s="1373"/>
      <c r="DH91" s="1374"/>
      <c r="DI91" s="1371"/>
      <c r="DJ91" s="1375"/>
      <c r="DK91" s="1376"/>
      <c r="DL91" s="1377"/>
      <c r="DM91" s="1378"/>
      <c r="DN91" s="1379"/>
      <c r="DO91" s="1356"/>
      <c r="DP91" s="1381"/>
      <c r="DQ91" s="1358"/>
      <c r="DR91" s="1356"/>
      <c r="DS91" s="1381"/>
      <c r="DT91" s="1358"/>
      <c r="DU91" s="1356"/>
      <c r="DV91" s="1381"/>
      <c r="DW91" s="1358"/>
      <c r="DX91" s="1356"/>
      <c r="DY91" s="1381"/>
      <c r="DZ91" s="1358"/>
      <c r="EA91" s="1356"/>
      <c r="EB91" s="1381"/>
      <c r="EC91" s="1358"/>
      <c r="ED91" s="1382"/>
      <c r="EE91" s="1383"/>
      <c r="EF91" s="1384"/>
      <c r="EG91" s="1357"/>
      <c r="EH91" s="1364"/>
      <c r="EI91" s="1352"/>
      <c r="EJ91" s="1356"/>
      <c r="EK91" s="1384"/>
      <c r="EL91" s="1357"/>
      <c r="EM91" s="1364"/>
      <c r="EN91" s="1352"/>
      <c r="EO91" s="1356"/>
      <c r="EP91" s="1384"/>
      <c r="EQ91" s="1357"/>
      <c r="ER91" s="1364"/>
      <c r="ES91" s="1352"/>
      <c r="ET91" s="1356"/>
      <c r="EU91" s="1384"/>
      <c r="EV91" s="1357"/>
      <c r="EW91" s="1364"/>
      <c r="EX91" s="1352"/>
      <c r="EY91" s="1356"/>
      <c r="EZ91" s="1384"/>
      <c r="FA91" s="1357"/>
      <c r="FB91" s="1364"/>
      <c r="FC91" s="1352"/>
      <c r="FD91" s="1385">
        <v>0</v>
      </c>
      <c r="FE91" s="1386">
        <v>0</v>
      </c>
      <c r="FF91" s="1387">
        <v>0</v>
      </c>
      <c r="FG91" s="1386">
        <v>0</v>
      </c>
      <c r="FH91" s="1387">
        <v>0</v>
      </c>
      <c r="FI91" s="1386">
        <v>0</v>
      </c>
      <c r="FJ91" s="1387">
        <v>0</v>
      </c>
      <c r="FK91" s="1386">
        <v>0</v>
      </c>
      <c r="FL91" s="1388" t="s">
        <v>1008</v>
      </c>
      <c r="FM91" s="1389" t="s">
        <v>1012</v>
      </c>
      <c r="FN91" s="1352"/>
      <c r="FO91" s="1390" t="s">
        <v>1010</v>
      </c>
      <c r="FP91" s="1391" t="s">
        <v>1012</v>
      </c>
      <c r="FQ91" s="1352"/>
      <c r="FR91" s="1390" t="s">
        <v>1010</v>
      </c>
      <c r="FS91" s="1391" t="s">
        <v>1012</v>
      </c>
      <c r="FT91" s="1352"/>
      <c r="FU91" s="1390" t="s">
        <v>1010</v>
      </c>
      <c r="FV91" s="1391" t="s">
        <v>1012</v>
      </c>
      <c r="FW91" s="1352"/>
      <c r="FX91" s="1390" t="s">
        <v>1010</v>
      </c>
      <c r="FY91" s="1391" t="s">
        <v>1012</v>
      </c>
      <c r="FZ91" s="1352"/>
      <c r="GA91" s="1390" t="s">
        <v>1010</v>
      </c>
      <c r="GB91" s="1391" t="s">
        <v>1012</v>
      </c>
      <c r="GC91" s="1352"/>
      <c r="GD91" s="1390" t="s">
        <v>1010</v>
      </c>
      <c r="GE91" s="1391" t="s">
        <v>1012</v>
      </c>
      <c r="GF91" s="1352"/>
      <c r="GG91" s="1390" t="s">
        <v>1010</v>
      </c>
      <c r="GH91" s="1391" t="s">
        <v>1012</v>
      </c>
      <c r="GI91" s="1352"/>
      <c r="GJ91" s="1390" t="s">
        <v>1010</v>
      </c>
      <c r="GK91" s="1391" t="s">
        <v>1012</v>
      </c>
      <c r="GL91" s="1352"/>
      <c r="GM91" s="1390" t="s">
        <v>1010</v>
      </c>
      <c r="GN91" s="1391" t="s">
        <v>1012</v>
      </c>
      <c r="GO91" s="1352"/>
      <c r="GP91" s="1390" t="s">
        <v>1010</v>
      </c>
      <c r="GQ91" s="1391" t="s">
        <v>1012</v>
      </c>
      <c r="GR91" s="1352"/>
      <c r="GS91" s="1390" t="s">
        <v>1010</v>
      </c>
      <c r="GT91" s="1391" t="s">
        <v>1012</v>
      </c>
      <c r="GU91" s="1352"/>
      <c r="GV91" s="1390" t="s">
        <v>1010</v>
      </c>
      <c r="GW91" s="1391" t="s">
        <v>1012</v>
      </c>
      <c r="GX91" s="1352"/>
      <c r="GY91" s="1388"/>
      <c r="GZ91" s="1389"/>
      <c r="HA91" s="1352"/>
      <c r="HB91" s="1390"/>
      <c r="HC91" s="1391"/>
      <c r="HD91" s="1352"/>
      <c r="HE91" s="1390"/>
      <c r="HF91" s="1391"/>
      <c r="HG91" s="1352"/>
      <c r="HH91" s="1390"/>
      <c r="HI91" s="1391"/>
      <c r="HJ91" s="1352"/>
      <c r="HK91" s="1390"/>
      <c r="HL91" s="1391"/>
      <c r="HM91" s="1352"/>
      <c r="HN91" s="1392">
        <v>3117</v>
      </c>
      <c r="HO91" s="1393">
        <v>0.6723429700000001</v>
      </c>
      <c r="HP91" s="1394">
        <v>2.157019473853064E-2</v>
      </c>
      <c r="HQ91" s="1395">
        <v>2022</v>
      </c>
      <c r="HR91" s="1357" t="s">
        <v>333</v>
      </c>
      <c r="HS91" s="1357" t="s">
        <v>352</v>
      </c>
      <c r="HT91" s="1357" t="s">
        <v>4135</v>
      </c>
      <c r="HU91" s="1396">
        <v>0.6723429700000001</v>
      </c>
      <c r="HV91" s="1397" t="s">
        <v>4568</v>
      </c>
      <c r="HW91" s="1398" t="s">
        <v>4568</v>
      </c>
      <c r="HX91" s="1398"/>
      <c r="HY91" s="1398"/>
      <c r="HZ91" s="1398"/>
      <c r="IA91" s="1398"/>
      <c r="IB91" s="1398"/>
      <c r="IC91" s="1398"/>
      <c r="ID91" s="1399" t="s">
        <v>4566</v>
      </c>
      <c r="IE91" s="1400" t="s">
        <v>4567</v>
      </c>
      <c r="IF91" s="227" t="str">
        <f>_xlfn.IFNA(VLOOKUP(報告書!$B91&amp;"-"&amp;報告書!IF$12,自主項目!$G$13:$G$500,1,FALSE),"")</f>
        <v>109-1</v>
      </c>
      <c r="IG91" s="227" t="str">
        <f>_xlfn.IFNA(VLOOKUP(報告書!$B91&amp;"-"&amp;報告書!IG$12,自主項目!$G$13:$G$500,1,FALSE),"")</f>
        <v/>
      </c>
      <c r="IH91" s="227" t="str">
        <f>_xlfn.IFNA(VLOOKUP(報告書!$B91&amp;"-"&amp;報告書!IH$12,自主項目!$G$13:$G$500,1,FALSE),"")</f>
        <v/>
      </c>
      <c r="II91" s="227" t="str">
        <f>_xlfn.IFNA(VLOOKUP(報告書!$B91&amp;"-"&amp;報告書!II$12,自主項目!$G$13:$G$500,1,FALSE),"")</f>
        <v/>
      </c>
      <c r="IJ91" s="227" t="str">
        <f>_xlfn.IFNA(VLOOKUP(報告書!$B91&amp;"-"&amp;報告書!IJ$12,自主項目!$G$13:$G$500,1,FALSE),"")</f>
        <v/>
      </c>
      <c r="IK91" s="227" t="str">
        <f>_xlfn.IFNA(VLOOKUP(報告書!$B91&amp;"-"&amp;報告書!IK$12,自主項目!$G$13:$G$500,1,FALSE),"")</f>
        <v/>
      </c>
      <c r="IL91" s="227" t="str">
        <f>_xlfn.IFNA(VLOOKUP(報告書!$B91&amp;"-"&amp;報告書!IL$12,自主項目!$G$13:$G$500,1,FALSE),"")</f>
        <v/>
      </c>
      <c r="IM91" s="227" t="str">
        <f>_xlfn.IFNA(VLOOKUP(報告書!$B91&amp;"-"&amp;報告書!IM$12,自主項目!$G$13:$G$500,1,FALSE),"")</f>
        <v/>
      </c>
      <c r="IN91" s="227" t="str">
        <f>_xlfn.IFNA(VLOOKUP(報告書!$B91&amp;"-"&amp;報告書!IN$12,自主項目!$G$13:$G$500,1,FALSE),"")</f>
        <v/>
      </c>
      <c r="IO91" s="227" t="str">
        <f>_xlfn.IFNA(VLOOKUP(報告書!$B91&amp;"-"&amp;報告書!IO$12,自主項目!$G$13:$G$500,1,FALSE),"")</f>
        <v/>
      </c>
      <c r="IP91" s="227" t="str">
        <f>_xlfn.IFNA(VLOOKUP(報告書!$B91&amp;"-"&amp;報告書!IP$12,自主項目!$G$13:$G$500,1,FALSE),"")</f>
        <v/>
      </c>
      <c r="IQ91" s="227" t="str">
        <f>_xlfn.IFNA(VLOOKUP(報告書!$B91&amp;"-"&amp;報告書!IQ$12,自主項目!$G$13:$G$500,1,FALSE),"")</f>
        <v/>
      </c>
      <c r="IR91" s="227" t="str">
        <f>_xlfn.IFNA(VLOOKUP(報告書!$B91&amp;"-"&amp;報告書!IR$12,自主項目!$G$13:$G$500,1,FALSE),"")</f>
        <v/>
      </c>
      <c r="IS91" s="227" t="str">
        <f>_xlfn.IFNA(VLOOKUP(報告書!$B91&amp;"-"&amp;報告書!IS$12,自主項目!$G$13:$G$500,1,FALSE),"")</f>
        <v/>
      </c>
      <c r="IT91" s="755"/>
      <c r="IU91" s="755"/>
      <c r="IV91" s="376">
        <v>9230</v>
      </c>
      <c r="IW91" s="377">
        <v>2714</v>
      </c>
      <c r="IX91" s="378">
        <v>30.43</v>
      </c>
      <c r="IY91" s="379">
        <v>5.65</v>
      </c>
      <c r="IZ91" s="379">
        <v>71.41</v>
      </c>
      <c r="JA91" s="380">
        <v>-3.09</v>
      </c>
      <c r="JB91" s="381">
        <v>1.8833333333333335</v>
      </c>
      <c r="JC91" s="379">
        <v>23.803333333333331</v>
      </c>
      <c r="JD91" s="379">
        <v>-1.03</v>
      </c>
      <c r="JE91" s="382">
        <v>66</v>
      </c>
      <c r="JF91" s="383">
        <v>6</v>
      </c>
      <c r="JG91" s="384">
        <v>83</v>
      </c>
      <c r="JH91" s="376" t="s">
        <v>179</v>
      </c>
      <c r="JI91" s="377" t="s">
        <v>179</v>
      </c>
      <c r="JJ91" s="378" t="s">
        <v>179</v>
      </c>
      <c r="JK91" s="379" t="s">
        <v>179</v>
      </c>
      <c r="JL91" s="379" t="s">
        <v>179</v>
      </c>
      <c r="JM91" s="380" t="s">
        <v>179</v>
      </c>
      <c r="JN91" s="381" t="s">
        <v>179</v>
      </c>
      <c r="JO91" s="379" t="s">
        <v>179</v>
      </c>
      <c r="JP91" s="379" t="s">
        <v>179</v>
      </c>
      <c r="JQ91" s="382" t="s">
        <v>179</v>
      </c>
      <c r="JR91" s="383" t="s">
        <v>179</v>
      </c>
      <c r="JS91" s="384" t="s">
        <v>179</v>
      </c>
      <c r="JU91" s="634" t="s">
        <v>1632</v>
      </c>
      <c r="JV91" s="636" t="s">
        <v>1633</v>
      </c>
      <c r="JW91" s="635">
        <v>2019</v>
      </c>
      <c r="JX91" s="635" t="s">
        <v>1018</v>
      </c>
      <c r="JY91" s="386" t="s">
        <v>179</v>
      </c>
      <c r="JZ91" s="387" t="s">
        <v>179</v>
      </c>
      <c r="KA91" s="422" t="s">
        <v>179</v>
      </c>
      <c r="KB91" s="637" t="s">
        <v>179</v>
      </c>
      <c r="KC91" s="638" t="s">
        <v>179</v>
      </c>
      <c r="KD91" s="639" t="s">
        <v>1028</v>
      </c>
      <c r="KE91" s="640">
        <v>0</v>
      </c>
      <c r="KF91" s="641">
        <v>5.65</v>
      </c>
      <c r="KG91" s="642">
        <v>7.3933333333333335</v>
      </c>
      <c r="KH91" s="639" t="s">
        <v>1028</v>
      </c>
      <c r="KI91" s="643">
        <v>0</v>
      </c>
      <c r="KJ91" s="641">
        <v>23.803333333333331</v>
      </c>
      <c r="KK91" s="642">
        <v>34.913333333333334</v>
      </c>
      <c r="KL91" s="639" t="s">
        <v>1015</v>
      </c>
      <c r="KM91" s="643">
        <v>0</v>
      </c>
      <c r="KN91" s="644">
        <v>-3.09</v>
      </c>
      <c r="KO91" s="645" t="s">
        <v>179</v>
      </c>
      <c r="KP91" s="646" t="s">
        <v>179</v>
      </c>
      <c r="KQ91" s="646" t="s">
        <v>179</v>
      </c>
      <c r="KR91" s="646" t="s">
        <v>179</v>
      </c>
      <c r="KS91" s="647" t="s">
        <v>179</v>
      </c>
      <c r="KT91" s="646" t="s">
        <v>179</v>
      </c>
      <c r="KU91" s="646" t="s">
        <v>179</v>
      </c>
      <c r="KV91" s="648" t="s">
        <v>179</v>
      </c>
      <c r="KW91" s="639" t="s">
        <v>179</v>
      </c>
      <c r="KX91" s="643" t="s">
        <v>179</v>
      </c>
      <c r="KY91" s="644" t="s">
        <v>179</v>
      </c>
      <c r="KZ91" s="434" t="s">
        <v>1015</v>
      </c>
      <c r="LA91" s="434" t="s">
        <v>1015</v>
      </c>
      <c r="LB91" s="435" t="s">
        <v>1029</v>
      </c>
      <c r="LC91" s="436">
        <v>22</v>
      </c>
      <c r="LD91" s="437">
        <v>0</v>
      </c>
      <c r="LE91" s="438">
        <v>22</v>
      </c>
      <c r="LF91" s="439" t="s">
        <v>1015</v>
      </c>
      <c r="LG91" s="440">
        <v>19</v>
      </c>
      <c r="LH91" s="437">
        <v>0</v>
      </c>
      <c r="LI91" s="438">
        <v>22</v>
      </c>
      <c r="LJ91" s="649"/>
      <c r="LK91" s="650"/>
    </row>
    <row r="92" spans="2:323" ht="15" customHeight="1" x14ac:dyDescent="0.15">
      <c r="B92" s="1349" t="s">
        <v>1693</v>
      </c>
      <c r="C92" s="1350" t="s">
        <v>1694</v>
      </c>
      <c r="D92" s="1351">
        <v>2022</v>
      </c>
      <c r="E92" s="1352" t="s">
        <v>1018</v>
      </c>
      <c r="F92" s="1353">
        <v>1069112</v>
      </c>
      <c r="G92" s="1354" t="s">
        <v>1694</v>
      </c>
      <c r="H92" s="1355">
        <v>45138</v>
      </c>
      <c r="I92" s="1356" t="s">
        <v>1695</v>
      </c>
      <c r="J92" s="1357" t="s">
        <v>1694</v>
      </c>
      <c r="K92" s="1358" t="s">
        <v>1696</v>
      </c>
      <c r="L92" s="1350" t="s">
        <v>1694</v>
      </c>
      <c r="M92" s="1357" t="s">
        <v>1697</v>
      </c>
      <c r="N92" s="1358" t="s">
        <v>1695</v>
      </c>
      <c r="O92" s="1356" t="s">
        <v>70</v>
      </c>
      <c r="P92" s="1358" t="s">
        <v>73</v>
      </c>
      <c r="Q92" s="1359" t="s">
        <v>1018</v>
      </c>
      <c r="R92" s="1360"/>
      <c r="S92" s="1360"/>
      <c r="T92" s="1361"/>
      <c r="U92" s="1362"/>
      <c r="V92" s="1363">
        <v>1813.7916</v>
      </c>
      <c r="W92" s="1364">
        <v>2</v>
      </c>
      <c r="X92" s="1364">
        <v>1</v>
      </c>
      <c r="Y92" s="1365"/>
      <c r="Z92" s="1351">
        <v>2022</v>
      </c>
      <c r="AA92" s="1352">
        <v>2024</v>
      </c>
      <c r="AB92" s="1366">
        <v>2022</v>
      </c>
      <c r="AC92" s="1367"/>
      <c r="AD92" s="1358"/>
      <c r="AE92" s="1368" t="s">
        <v>4568</v>
      </c>
      <c r="AF92" s="1357" t="s">
        <v>1698</v>
      </c>
      <c r="AG92" s="1357" t="s">
        <v>1699</v>
      </c>
      <c r="AH92" s="1358" t="s">
        <v>1700</v>
      </c>
      <c r="AI92" s="1368"/>
      <c r="AJ92" s="1358"/>
      <c r="AK92" s="1369">
        <v>2021</v>
      </c>
      <c r="AL92" s="1364">
        <v>2951</v>
      </c>
      <c r="AM92" s="1364">
        <v>2934</v>
      </c>
      <c r="AN92" s="1370">
        <v>87.18</v>
      </c>
      <c r="AO92" s="1371" t="s">
        <v>1240</v>
      </c>
      <c r="AP92" s="1372">
        <v>2024</v>
      </c>
      <c r="AQ92" s="1365">
        <v>2921</v>
      </c>
      <c r="AR92" s="1373">
        <v>1.01</v>
      </c>
      <c r="AS92" s="1365">
        <v>2904</v>
      </c>
      <c r="AT92" s="1373">
        <v>1.02</v>
      </c>
      <c r="AU92" s="1374">
        <v>86.31</v>
      </c>
      <c r="AV92" s="1371" t="s">
        <v>1240</v>
      </c>
      <c r="AW92" s="1375">
        <v>1</v>
      </c>
      <c r="AX92" s="1372">
        <v>2022</v>
      </c>
      <c r="AY92" s="1365">
        <v>3124</v>
      </c>
      <c r="AZ92" s="1373">
        <v>-5.87</v>
      </c>
      <c r="BA92" s="1365">
        <v>1240</v>
      </c>
      <c r="BB92" s="1373">
        <v>57.73</v>
      </c>
      <c r="BC92" s="1374">
        <v>91.908925429999996</v>
      </c>
      <c r="BD92" s="1371" t="s">
        <v>1240</v>
      </c>
      <c r="BE92" s="1375">
        <v>-5.43</v>
      </c>
      <c r="BF92" s="1372">
        <v>2023</v>
      </c>
      <c r="BG92" s="1365"/>
      <c r="BH92" s="1373"/>
      <c r="BI92" s="1365"/>
      <c r="BJ92" s="1373"/>
      <c r="BK92" s="1374"/>
      <c r="BL92" s="1371"/>
      <c r="BM92" s="1375"/>
      <c r="BN92" s="1372">
        <v>2024</v>
      </c>
      <c r="BO92" s="1365"/>
      <c r="BP92" s="1373"/>
      <c r="BQ92" s="1365"/>
      <c r="BR92" s="1373"/>
      <c r="BS92" s="1374"/>
      <c r="BT92" s="1371"/>
      <c r="BU92" s="1375"/>
      <c r="BV92" s="1376" t="s">
        <v>1023</v>
      </c>
      <c r="BW92" s="1377" t="s">
        <v>1072</v>
      </c>
      <c r="BX92" s="1378" t="s">
        <v>1007</v>
      </c>
      <c r="BY92" s="1379" t="s">
        <v>4569</v>
      </c>
      <c r="BZ92" s="1380"/>
      <c r="CA92" s="1364"/>
      <c r="CB92" s="1364"/>
      <c r="CC92" s="1370"/>
      <c r="CD92" s="1371"/>
      <c r="CE92" s="1372"/>
      <c r="CF92" s="1365"/>
      <c r="CG92" s="1373"/>
      <c r="CH92" s="1365"/>
      <c r="CI92" s="1373"/>
      <c r="CJ92" s="1374"/>
      <c r="CK92" s="1371"/>
      <c r="CL92" s="1375"/>
      <c r="CM92" s="1372"/>
      <c r="CN92" s="1365"/>
      <c r="CO92" s="1373"/>
      <c r="CP92" s="1365"/>
      <c r="CQ92" s="1373"/>
      <c r="CR92" s="1374"/>
      <c r="CS92" s="1371"/>
      <c r="CT92" s="1375"/>
      <c r="CU92" s="1372"/>
      <c r="CV92" s="1365"/>
      <c r="CW92" s="1373"/>
      <c r="CX92" s="1365"/>
      <c r="CY92" s="1373"/>
      <c r="CZ92" s="1374"/>
      <c r="DA92" s="1371"/>
      <c r="DB92" s="1375"/>
      <c r="DC92" s="1372"/>
      <c r="DD92" s="1365"/>
      <c r="DE92" s="1373"/>
      <c r="DF92" s="1365"/>
      <c r="DG92" s="1373"/>
      <c r="DH92" s="1374"/>
      <c r="DI92" s="1371"/>
      <c r="DJ92" s="1375"/>
      <c r="DK92" s="1376"/>
      <c r="DL92" s="1377"/>
      <c r="DM92" s="1378"/>
      <c r="DN92" s="1379"/>
      <c r="DO92" s="1356"/>
      <c r="DP92" s="1381"/>
      <c r="DQ92" s="1358"/>
      <c r="DR92" s="1356"/>
      <c r="DS92" s="1381"/>
      <c r="DT92" s="1358"/>
      <c r="DU92" s="1356"/>
      <c r="DV92" s="1381"/>
      <c r="DW92" s="1358"/>
      <c r="DX92" s="1356"/>
      <c r="DY92" s="1381"/>
      <c r="DZ92" s="1358"/>
      <c r="EA92" s="1356"/>
      <c r="EB92" s="1381"/>
      <c r="EC92" s="1358"/>
      <c r="ED92" s="1382"/>
      <c r="EE92" s="1383"/>
      <c r="EF92" s="1384"/>
      <c r="EG92" s="1357"/>
      <c r="EH92" s="1364"/>
      <c r="EI92" s="1352"/>
      <c r="EJ92" s="1356"/>
      <c r="EK92" s="1384"/>
      <c r="EL92" s="1357"/>
      <c r="EM92" s="1364"/>
      <c r="EN92" s="1352"/>
      <c r="EO92" s="1356"/>
      <c r="EP92" s="1384"/>
      <c r="EQ92" s="1357"/>
      <c r="ER92" s="1364"/>
      <c r="ES92" s="1352"/>
      <c r="ET92" s="1356"/>
      <c r="EU92" s="1384"/>
      <c r="EV92" s="1357"/>
      <c r="EW92" s="1364"/>
      <c r="EX92" s="1352"/>
      <c r="EY92" s="1356"/>
      <c r="EZ92" s="1384"/>
      <c r="FA92" s="1357"/>
      <c r="FB92" s="1364"/>
      <c r="FC92" s="1352"/>
      <c r="FD92" s="1385">
        <v>0</v>
      </c>
      <c r="FE92" s="1386">
        <v>0</v>
      </c>
      <c r="FF92" s="1387">
        <v>0</v>
      </c>
      <c r="FG92" s="1386">
        <v>0</v>
      </c>
      <c r="FH92" s="1387">
        <v>0</v>
      </c>
      <c r="FI92" s="1386">
        <v>0</v>
      </c>
      <c r="FJ92" s="1387">
        <v>0</v>
      </c>
      <c r="FK92" s="1386">
        <v>0</v>
      </c>
      <c r="FL92" s="1388" t="s">
        <v>1008</v>
      </c>
      <c r="FM92" s="1389" t="s">
        <v>1012</v>
      </c>
      <c r="FN92" s="1352"/>
      <c r="FO92" s="1390" t="s">
        <v>1010</v>
      </c>
      <c r="FP92" s="1391" t="s">
        <v>1012</v>
      </c>
      <c r="FQ92" s="1352"/>
      <c r="FR92" s="1390" t="s">
        <v>1013</v>
      </c>
      <c r="FS92" s="1391" t="s">
        <v>1013</v>
      </c>
      <c r="FT92" s="1352"/>
      <c r="FU92" s="1390" t="s">
        <v>1010</v>
      </c>
      <c r="FV92" s="1391" t="s">
        <v>1012</v>
      </c>
      <c r="FW92" s="1352"/>
      <c r="FX92" s="1390" t="s">
        <v>1010</v>
      </c>
      <c r="FY92" s="1391" t="s">
        <v>1012</v>
      </c>
      <c r="FZ92" s="1352"/>
      <c r="GA92" s="1390" t="s">
        <v>1010</v>
      </c>
      <c r="GB92" s="1391" t="s">
        <v>1012</v>
      </c>
      <c r="GC92" s="1352"/>
      <c r="GD92" s="1390" t="s">
        <v>1013</v>
      </c>
      <c r="GE92" s="1391" t="s">
        <v>1013</v>
      </c>
      <c r="GF92" s="1352"/>
      <c r="GG92" s="1390" t="s">
        <v>1010</v>
      </c>
      <c r="GH92" s="1391" t="s">
        <v>1012</v>
      </c>
      <c r="GI92" s="1352"/>
      <c r="GJ92" s="1390" t="s">
        <v>1010</v>
      </c>
      <c r="GK92" s="1391" t="s">
        <v>1012</v>
      </c>
      <c r="GL92" s="1352"/>
      <c r="GM92" s="1390" t="s">
        <v>1013</v>
      </c>
      <c r="GN92" s="1391" t="s">
        <v>1013</v>
      </c>
      <c r="GO92" s="1352"/>
      <c r="GP92" s="1390" t="s">
        <v>1013</v>
      </c>
      <c r="GQ92" s="1391" t="s">
        <v>1013</v>
      </c>
      <c r="GR92" s="1352"/>
      <c r="GS92" s="1390" t="s">
        <v>1013</v>
      </c>
      <c r="GT92" s="1391" t="s">
        <v>1013</v>
      </c>
      <c r="GU92" s="1352"/>
      <c r="GV92" s="1390" t="s">
        <v>1010</v>
      </c>
      <c r="GW92" s="1391" t="s">
        <v>1012</v>
      </c>
      <c r="GX92" s="1352"/>
      <c r="GY92" s="1388" t="s">
        <v>1013</v>
      </c>
      <c r="GZ92" s="1389" t="s">
        <v>1013</v>
      </c>
      <c r="HA92" s="1352"/>
      <c r="HB92" s="1390" t="s">
        <v>1013</v>
      </c>
      <c r="HC92" s="1391" t="s">
        <v>1013</v>
      </c>
      <c r="HD92" s="1352"/>
      <c r="HE92" s="1390" t="s">
        <v>1013</v>
      </c>
      <c r="HF92" s="1391" t="s">
        <v>1013</v>
      </c>
      <c r="HG92" s="1352"/>
      <c r="HH92" s="1390" t="s">
        <v>1013</v>
      </c>
      <c r="HI92" s="1391" t="s">
        <v>1013</v>
      </c>
      <c r="HJ92" s="1352"/>
      <c r="HK92" s="1390" t="s">
        <v>1013</v>
      </c>
      <c r="HL92" s="1391" t="s">
        <v>1013</v>
      </c>
      <c r="HM92" s="1352"/>
      <c r="HN92" s="1392">
        <v>3124</v>
      </c>
      <c r="HO92" s="1393">
        <v>1884.211</v>
      </c>
      <c r="HP92" s="1394">
        <v>60.314052500000003</v>
      </c>
      <c r="HQ92" s="1395">
        <v>2022</v>
      </c>
      <c r="HR92" s="1357" t="s">
        <v>1621</v>
      </c>
      <c r="HS92" s="1357" t="s">
        <v>348</v>
      </c>
      <c r="HT92" s="1357" t="s">
        <v>4136</v>
      </c>
      <c r="HU92" s="1396">
        <v>1884.211</v>
      </c>
      <c r="HV92" s="1397"/>
      <c r="HW92" s="1398" t="s">
        <v>4568</v>
      </c>
      <c r="HX92" s="1398"/>
      <c r="HY92" s="1398"/>
      <c r="HZ92" s="1398" t="s">
        <v>4568</v>
      </c>
      <c r="IA92" s="1398" t="s">
        <v>4568</v>
      </c>
      <c r="IB92" s="1398"/>
      <c r="IC92" s="1398"/>
      <c r="ID92" s="1399" t="s">
        <v>1701</v>
      </c>
      <c r="IE92" s="1400"/>
      <c r="IF92" s="227" t="str">
        <f>_xlfn.IFNA(VLOOKUP(報告書!$B92&amp;"-"&amp;報告書!IF$12,自主項目!$G$13:$G$500,1,FALSE),"")</f>
        <v>112-1</v>
      </c>
      <c r="IG92" s="227" t="str">
        <f>_xlfn.IFNA(VLOOKUP(報告書!$B92&amp;"-"&amp;報告書!IG$12,自主項目!$G$13:$G$500,1,FALSE),"")</f>
        <v/>
      </c>
      <c r="IH92" s="227" t="str">
        <f>_xlfn.IFNA(VLOOKUP(報告書!$B92&amp;"-"&amp;報告書!IH$12,自主項目!$G$13:$G$500,1,FALSE),"")</f>
        <v/>
      </c>
      <c r="II92" s="227" t="str">
        <f>_xlfn.IFNA(VLOOKUP(報告書!$B92&amp;"-"&amp;報告書!II$12,自主項目!$G$13:$G$500,1,FALSE),"")</f>
        <v/>
      </c>
      <c r="IJ92" s="227" t="str">
        <f>_xlfn.IFNA(VLOOKUP(報告書!$B92&amp;"-"&amp;報告書!IJ$12,自主項目!$G$13:$G$500,1,FALSE),"")</f>
        <v/>
      </c>
      <c r="IK92" s="227" t="str">
        <f>_xlfn.IFNA(VLOOKUP(報告書!$B92&amp;"-"&amp;報告書!IK$12,自主項目!$G$13:$G$500,1,FALSE),"")</f>
        <v/>
      </c>
      <c r="IL92" s="227" t="str">
        <f>_xlfn.IFNA(VLOOKUP(報告書!$B92&amp;"-"&amp;報告書!IL$12,自主項目!$G$13:$G$500,1,FALSE),"")</f>
        <v/>
      </c>
      <c r="IM92" s="227" t="str">
        <f>_xlfn.IFNA(VLOOKUP(報告書!$B92&amp;"-"&amp;報告書!IM$12,自主項目!$G$13:$G$500,1,FALSE),"")</f>
        <v/>
      </c>
      <c r="IN92" s="227" t="str">
        <f>_xlfn.IFNA(VLOOKUP(報告書!$B92&amp;"-"&amp;報告書!IN$12,自主項目!$G$13:$G$500,1,FALSE),"")</f>
        <v/>
      </c>
      <c r="IO92" s="227" t="str">
        <f>_xlfn.IFNA(VLOOKUP(報告書!$B92&amp;"-"&amp;報告書!IO$12,自主項目!$G$13:$G$500,1,FALSE),"")</f>
        <v/>
      </c>
      <c r="IP92" s="227" t="str">
        <f>_xlfn.IFNA(VLOOKUP(報告書!$B92&amp;"-"&amp;報告書!IP$12,自主項目!$G$13:$G$500,1,FALSE),"")</f>
        <v/>
      </c>
      <c r="IQ92" s="227" t="str">
        <f>_xlfn.IFNA(VLOOKUP(報告書!$B92&amp;"-"&amp;報告書!IQ$12,自主項目!$G$13:$G$500,1,FALSE),"")</f>
        <v/>
      </c>
      <c r="IR92" s="227" t="str">
        <f>_xlfn.IFNA(VLOOKUP(報告書!$B92&amp;"-"&amp;報告書!IR$12,自主項目!$G$13:$G$500,1,FALSE),"")</f>
        <v/>
      </c>
      <c r="IS92" s="227" t="str">
        <f>_xlfn.IFNA(VLOOKUP(報告書!$B92&amp;"-"&amp;報告書!IS$12,自主項目!$G$13:$G$500,1,FALSE),"")</f>
        <v/>
      </c>
      <c r="IT92" s="755"/>
      <c r="IU92" s="755"/>
      <c r="IV92" s="376">
        <v>15558</v>
      </c>
      <c r="IW92" s="377">
        <v>17209</v>
      </c>
      <c r="IX92" s="378">
        <v>211.58</v>
      </c>
      <c r="IY92" s="379">
        <v>9.7200000000000006</v>
      </c>
      <c r="IZ92" s="379">
        <v>-0.42</v>
      </c>
      <c r="JA92" s="380">
        <v>13.75</v>
      </c>
      <c r="JB92" s="381">
        <v>3.24</v>
      </c>
      <c r="JC92" s="379">
        <v>-0.13999999999999999</v>
      </c>
      <c r="JD92" s="379">
        <v>4.583333333333333</v>
      </c>
      <c r="JE92" s="382">
        <v>56</v>
      </c>
      <c r="JF92" s="383">
        <v>82</v>
      </c>
      <c r="JG92" s="384">
        <v>36</v>
      </c>
      <c r="JH92" s="376" t="s">
        <v>179</v>
      </c>
      <c r="JI92" s="377" t="s">
        <v>179</v>
      </c>
      <c r="JJ92" s="378" t="s">
        <v>179</v>
      </c>
      <c r="JK92" s="379" t="s">
        <v>179</v>
      </c>
      <c r="JL92" s="379" t="s">
        <v>179</v>
      </c>
      <c r="JM92" s="380" t="s">
        <v>179</v>
      </c>
      <c r="JN92" s="381" t="s">
        <v>179</v>
      </c>
      <c r="JO92" s="379" t="s">
        <v>179</v>
      </c>
      <c r="JP92" s="379" t="s">
        <v>179</v>
      </c>
      <c r="JQ92" s="382" t="s">
        <v>179</v>
      </c>
      <c r="JR92" s="383" t="s">
        <v>179</v>
      </c>
      <c r="JS92" s="384" t="s">
        <v>179</v>
      </c>
      <c r="JU92" s="634" t="s">
        <v>1642</v>
      </c>
      <c r="JV92" s="636" t="s">
        <v>1643</v>
      </c>
      <c r="JW92" s="635">
        <v>2019</v>
      </c>
      <c r="JX92" s="635" t="s">
        <v>1018</v>
      </c>
      <c r="JY92" s="386" t="s">
        <v>179</v>
      </c>
      <c r="JZ92" s="387" t="s">
        <v>179</v>
      </c>
      <c r="KA92" s="422" t="s">
        <v>179</v>
      </c>
      <c r="KB92" s="637" t="s">
        <v>179</v>
      </c>
      <c r="KC92" s="638">
        <v>3.9675954492865406</v>
      </c>
      <c r="KD92" s="639" t="s">
        <v>1055</v>
      </c>
      <c r="KE92" s="640">
        <v>2.99</v>
      </c>
      <c r="KF92" s="641">
        <v>9.7200000000000006</v>
      </c>
      <c r="KG92" s="642">
        <v>4.706666666666667</v>
      </c>
      <c r="KH92" s="639" t="s">
        <v>1028</v>
      </c>
      <c r="KI92" s="643">
        <v>2.99</v>
      </c>
      <c r="KJ92" s="641">
        <v>-0.13999999999999999</v>
      </c>
      <c r="KK92" s="642">
        <v>1.1666666666666667</v>
      </c>
      <c r="KL92" s="639" t="s">
        <v>1029</v>
      </c>
      <c r="KM92" s="643">
        <v>3</v>
      </c>
      <c r="KN92" s="644">
        <v>13.75</v>
      </c>
      <c r="KO92" s="645" t="s">
        <v>179</v>
      </c>
      <c r="KP92" s="646" t="s">
        <v>179</v>
      </c>
      <c r="KQ92" s="646" t="s">
        <v>179</v>
      </c>
      <c r="KR92" s="646" t="s">
        <v>179</v>
      </c>
      <c r="KS92" s="647" t="s">
        <v>179</v>
      </c>
      <c r="KT92" s="646" t="s">
        <v>179</v>
      </c>
      <c r="KU92" s="646" t="s">
        <v>179</v>
      </c>
      <c r="KV92" s="648" t="s">
        <v>179</v>
      </c>
      <c r="KW92" s="639" t="s">
        <v>179</v>
      </c>
      <c r="KX92" s="643" t="s">
        <v>179</v>
      </c>
      <c r="KY92" s="644" t="s">
        <v>179</v>
      </c>
      <c r="KZ92" s="434" t="s">
        <v>1151</v>
      </c>
      <c r="LA92" s="434" t="s">
        <v>1015</v>
      </c>
      <c r="LB92" s="435" t="s">
        <v>1029</v>
      </c>
      <c r="LC92" s="436">
        <v>22</v>
      </c>
      <c r="LD92" s="437">
        <v>0</v>
      </c>
      <c r="LE92" s="438">
        <v>22</v>
      </c>
      <c r="LF92" s="439" t="s">
        <v>1015</v>
      </c>
      <c r="LG92" s="440">
        <v>19</v>
      </c>
      <c r="LH92" s="437">
        <v>0</v>
      </c>
      <c r="LI92" s="438">
        <v>22</v>
      </c>
      <c r="LJ92" s="649"/>
      <c r="LK92" s="650"/>
    </row>
    <row r="93" spans="2:323" ht="15" customHeight="1" x14ac:dyDescent="0.15">
      <c r="B93" s="1349" t="s">
        <v>1702</v>
      </c>
      <c r="C93" s="1350" t="s">
        <v>1703</v>
      </c>
      <c r="D93" s="1351">
        <v>2022</v>
      </c>
      <c r="E93" s="1352" t="s">
        <v>1018</v>
      </c>
      <c r="F93" s="1353">
        <v>1031113</v>
      </c>
      <c r="G93" s="1354" t="s">
        <v>1703</v>
      </c>
      <c r="H93" s="1355">
        <v>45098</v>
      </c>
      <c r="I93" s="1356" t="s">
        <v>1704</v>
      </c>
      <c r="J93" s="1357" t="s">
        <v>1703</v>
      </c>
      <c r="K93" s="1358" t="s">
        <v>1705</v>
      </c>
      <c r="L93" s="1350" t="s">
        <v>1703</v>
      </c>
      <c r="M93" s="1357" t="s">
        <v>1705</v>
      </c>
      <c r="N93" s="1358" t="s">
        <v>1704</v>
      </c>
      <c r="O93" s="1356" t="s">
        <v>12</v>
      </c>
      <c r="P93" s="1358" t="s">
        <v>35</v>
      </c>
      <c r="Q93" s="1359" t="s">
        <v>1018</v>
      </c>
      <c r="R93" s="1360"/>
      <c r="S93" s="1360"/>
      <c r="T93" s="1361"/>
      <c r="U93" s="1362"/>
      <c r="V93" s="1363">
        <v>1698.1302000000001</v>
      </c>
      <c r="W93" s="1364">
        <v>1</v>
      </c>
      <c r="X93" s="1364">
        <v>1</v>
      </c>
      <c r="Y93" s="1365"/>
      <c r="Z93" s="1351">
        <v>2022</v>
      </c>
      <c r="AA93" s="1352">
        <v>2024</v>
      </c>
      <c r="AB93" s="1366">
        <v>2022</v>
      </c>
      <c r="AC93" s="1367"/>
      <c r="AD93" s="1358"/>
      <c r="AE93" s="1368" t="s">
        <v>4568</v>
      </c>
      <c r="AF93" s="1357" t="s">
        <v>1706</v>
      </c>
      <c r="AG93" s="1357" t="s">
        <v>1707</v>
      </c>
      <c r="AH93" s="1358" t="s">
        <v>1708</v>
      </c>
      <c r="AI93" s="1368"/>
      <c r="AJ93" s="1358"/>
      <c r="AK93" s="1369">
        <v>2021</v>
      </c>
      <c r="AL93" s="1364">
        <v>3105</v>
      </c>
      <c r="AM93" s="1364">
        <v>3084</v>
      </c>
      <c r="AN93" s="1370">
        <v>21.52</v>
      </c>
      <c r="AO93" s="1371" t="s">
        <v>1295</v>
      </c>
      <c r="AP93" s="1372">
        <v>2024</v>
      </c>
      <c r="AQ93" s="1365">
        <v>3011</v>
      </c>
      <c r="AR93" s="1373">
        <v>3.02</v>
      </c>
      <c r="AS93" s="1365">
        <v>2991</v>
      </c>
      <c r="AT93" s="1373">
        <v>3.01</v>
      </c>
      <c r="AU93" s="1374">
        <v>20.87</v>
      </c>
      <c r="AV93" s="1371" t="s">
        <v>1295</v>
      </c>
      <c r="AW93" s="1375">
        <v>3.02</v>
      </c>
      <c r="AX93" s="1372">
        <v>2022</v>
      </c>
      <c r="AY93" s="1365">
        <v>3003</v>
      </c>
      <c r="AZ93" s="1373">
        <v>3.28</v>
      </c>
      <c r="BA93" s="1365">
        <v>3023</v>
      </c>
      <c r="BB93" s="1373">
        <v>1.97</v>
      </c>
      <c r="BC93" s="1374">
        <v>20.854166666666668</v>
      </c>
      <c r="BD93" s="1371" t="s">
        <v>1295</v>
      </c>
      <c r="BE93" s="1375">
        <v>3.09</v>
      </c>
      <c r="BF93" s="1372">
        <v>2023</v>
      </c>
      <c r="BG93" s="1365"/>
      <c r="BH93" s="1373"/>
      <c r="BI93" s="1365"/>
      <c r="BJ93" s="1373"/>
      <c r="BK93" s="1374"/>
      <c r="BL93" s="1371"/>
      <c r="BM93" s="1375"/>
      <c r="BN93" s="1372">
        <v>2024</v>
      </c>
      <c r="BO93" s="1365"/>
      <c r="BP93" s="1373"/>
      <c r="BQ93" s="1365"/>
      <c r="BR93" s="1373"/>
      <c r="BS93" s="1374"/>
      <c r="BT93" s="1371"/>
      <c r="BU93" s="1375"/>
      <c r="BV93" s="1376" t="s">
        <v>1062</v>
      </c>
      <c r="BW93" s="1377" t="s">
        <v>1072</v>
      </c>
      <c r="BX93" s="1378" t="s">
        <v>1038</v>
      </c>
      <c r="BY93" s="1379"/>
      <c r="BZ93" s="1380"/>
      <c r="CA93" s="1364"/>
      <c r="CB93" s="1364"/>
      <c r="CC93" s="1370"/>
      <c r="CD93" s="1371"/>
      <c r="CE93" s="1372"/>
      <c r="CF93" s="1365"/>
      <c r="CG93" s="1373"/>
      <c r="CH93" s="1365"/>
      <c r="CI93" s="1373"/>
      <c r="CJ93" s="1374"/>
      <c r="CK93" s="1371"/>
      <c r="CL93" s="1375"/>
      <c r="CM93" s="1372"/>
      <c r="CN93" s="1365"/>
      <c r="CO93" s="1373"/>
      <c r="CP93" s="1365"/>
      <c r="CQ93" s="1373"/>
      <c r="CR93" s="1374"/>
      <c r="CS93" s="1371"/>
      <c r="CT93" s="1375"/>
      <c r="CU93" s="1372"/>
      <c r="CV93" s="1365"/>
      <c r="CW93" s="1373"/>
      <c r="CX93" s="1365"/>
      <c r="CY93" s="1373"/>
      <c r="CZ93" s="1374"/>
      <c r="DA93" s="1371"/>
      <c r="DB93" s="1375"/>
      <c r="DC93" s="1372"/>
      <c r="DD93" s="1365"/>
      <c r="DE93" s="1373"/>
      <c r="DF93" s="1365"/>
      <c r="DG93" s="1373"/>
      <c r="DH93" s="1374"/>
      <c r="DI93" s="1371"/>
      <c r="DJ93" s="1375"/>
      <c r="DK93" s="1376"/>
      <c r="DL93" s="1377"/>
      <c r="DM93" s="1378"/>
      <c r="DN93" s="1379"/>
      <c r="DO93" s="1356"/>
      <c r="DP93" s="1381"/>
      <c r="DQ93" s="1358"/>
      <c r="DR93" s="1356"/>
      <c r="DS93" s="1381"/>
      <c r="DT93" s="1358"/>
      <c r="DU93" s="1356"/>
      <c r="DV93" s="1381"/>
      <c r="DW93" s="1358"/>
      <c r="DX93" s="1356"/>
      <c r="DY93" s="1381"/>
      <c r="DZ93" s="1358"/>
      <c r="EA93" s="1356"/>
      <c r="EB93" s="1381"/>
      <c r="EC93" s="1358"/>
      <c r="ED93" s="1382"/>
      <c r="EE93" s="1383" t="s">
        <v>1160</v>
      </c>
      <c r="EF93" s="1384">
        <v>2012</v>
      </c>
      <c r="EG93" s="1357" t="s">
        <v>4570</v>
      </c>
      <c r="EH93" s="1364">
        <v>625231</v>
      </c>
      <c r="EI93" s="1352" t="s">
        <v>1162</v>
      </c>
      <c r="EJ93" s="1356" t="s">
        <v>1160</v>
      </c>
      <c r="EK93" s="1384">
        <v>2009</v>
      </c>
      <c r="EL93" s="1357" t="s">
        <v>4571</v>
      </c>
      <c r="EM93" s="1364">
        <v>15535</v>
      </c>
      <c r="EN93" s="1352" t="s">
        <v>1162</v>
      </c>
      <c r="EO93" s="1356"/>
      <c r="EP93" s="1384"/>
      <c r="EQ93" s="1357"/>
      <c r="ER93" s="1364"/>
      <c r="ES93" s="1352"/>
      <c r="ET93" s="1356"/>
      <c r="EU93" s="1384"/>
      <c r="EV93" s="1357"/>
      <c r="EW93" s="1364"/>
      <c r="EX93" s="1352"/>
      <c r="EY93" s="1356"/>
      <c r="EZ93" s="1384"/>
      <c r="FA93" s="1357"/>
      <c r="FB93" s="1364"/>
      <c r="FC93" s="1352"/>
      <c r="FD93" s="1385">
        <v>0</v>
      </c>
      <c r="FE93" s="1386">
        <v>0</v>
      </c>
      <c r="FF93" s="1387">
        <v>0</v>
      </c>
      <c r="FG93" s="1386">
        <v>0</v>
      </c>
      <c r="FH93" s="1387">
        <v>0</v>
      </c>
      <c r="FI93" s="1386">
        <v>0</v>
      </c>
      <c r="FJ93" s="1387">
        <v>0</v>
      </c>
      <c r="FK93" s="1386">
        <v>0</v>
      </c>
      <c r="FL93" s="1388" t="s">
        <v>1008</v>
      </c>
      <c r="FM93" s="1389" t="s">
        <v>1012</v>
      </c>
      <c r="FN93" s="1352"/>
      <c r="FO93" s="1390" t="s">
        <v>1010</v>
      </c>
      <c r="FP93" s="1391" t="s">
        <v>1012</v>
      </c>
      <c r="FQ93" s="1352"/>
      <c r="FR93" s="1390" t="s">
        <v>1010</v>
      </c>
      <c r="FS93" s="1391" t="s">
        <v>1012</v>
      </c>
      <c r="FT93" s="1352"/>
      <c r="FU93" s="1390" t="s">
        <v>1010</v>
      </c>
      <c r="FV93" s="1391" t="s">
        <v>1012</v>
      </c>
      <c r="FW93" s="1352"/>
      <c r="FX93" s="1390" t="s">
        <v>1025</v>
      </c>
      <c r="FY93" s="1391" t="s">
        <v>1011</v>
      </c>
      <c r="FZ93" s="1352"/>
      <c r="GA93" s="1390" t="s">
        <v>1025</v>
      </c>
      <c r="GB93" s="1391" t="s">
        <v>1011</v>
      </c>
      <c r="GC93" s="1352"/>
      <c r="GD93" s="1390" t="s">
        <v>1025</v>
      </c>
      <c r="GE93" s="1391" t="s">
        <v>1011</v>
      </c>
      <c r="GF93" s="1352"/>
      <c r="GG93" s="1390" t="s">
        <v>1025</v>
      </c>
      <c r="GH93" s="1391" t="s">
        <v>1011</v>
      </c>
      <c r="GI93" s="1352"/>
      <c r="GJ93" s="1390" t="s">
        <v>1010</v>
      </c>
      <c r="GK93" s="1391" t="s">
        <v>1012</v>
      </c>
      <c r="GL93" s="1352"/>
      <c r="GM93" s="1390" t="s">
        <v>1013</v>
      </c>
      <c r="GN93" s="1391" t="s">
        <v>1013</v>
      </c>
      <c r="GO93" s="1352"/>
      <c r="GP93" s="1390" t="s">
        <v>1013</v>
      </c>
      <c r="GQ93" s="1391" t="s">
        <v>1013</v>
      </c>
      <c r="GR93" s="1352"/>
      <c r="GS93" s="1390" t="s">
        <v>1013</v>
      </c>
      <c r="GT93" s="1391" t="s">
        <v>1013</v>
      </c>
      <c r="GU93" s="1352"/>
      <c r="GV93" s="1390" t="s">
        <v>1025</v>
      </c>
      <c r="GW93" s="1391" t="s">
        <v>1011</v>
      </c>
      <c r="GX93" s="1352"/>
      <c r="GY93" s="1388"/>
      <c r="GZ93" s="1389"/>
      <c r="HA93" s="1352"/>
      <c r="HB93" s="1390"/>
      <c r="HC93" s="1391"/>
      <c r="HD93" s="1352"/>
      <c r="HE93" s="1390"/>
      <c r="HF93" s="1391"/>
      <c r="HG93" s="1352"/>
      <c r="HH93" s="1390"/>
      <c r="HI93" s="1391"/>
      <c r="HJ93" s="1352"/>
      <c r="HK93" s="1390"/>
      <c r="HL93" s="1391"/>
      <c r="HM93" s="1352"/>
      <c r="HN93" s="1392">
        <v>3003</v>
      </c>
      <c r="HO93" s="1393">
        <v>196.538791</v>
      </c>
      <c r="HP93" s="1394">
        <v>6.5447482850482857</v>
      </c>
      <c r="HQ93" s="1395" t="s">
        <v>4030</v>
      </c>
      <c r="HR93" s="1357" t="s">
        <v>333</v>
      </c>
      <c r="HS93" s="1357" t="s">
        <v>355</v>
      </c>
      <c r="HT93" s="1357" t="s">
        <v>4137</v>
      </c>
      <c r="HU93" s="1396">
        <v>8.7561200000000028</v>
      </c>
      <c r="HV93" s="1397" t="s">
        <v>4568</v>
      </c>
      <c r="HW93" s="1398" t="s">
        <v>4568</v>
      </c>
      <c r="HX93" s="1398"/>
      <c r="HY93" s="1398"/>
      <c r="HZ93" s="1398"/>
      <c r="IA93" s="1398"/>
      <c r="IB93" s="1398" t="s">
        <v>4568</v>
      </c>
      <c r="IC93" s="1398"/>
      <c r="ID93" s="1399" t="s">
        <v>4572</v>
      </c>
      <c r="IE93" s="1400"/>
      <c r="IF93" s="227" t="str">
        <f>_xlfn.IFNA(VLOOKUP(報告書!$B93&amp;"-"&amp;報告書!IF$12,自主項目!$G$13:$G$500,1,FALSE),"")</f>
        <v>113-1</v>
      </c>
      <c r="IG93" s="227" t="str">
        <f>_xlfn.IFNA(VLOOKUP(報告書!$B93&amp;"-"&amp;報告書!IG$12,自主項目!$G$13:$G$500,1,FALSE),"")</f>
        <v>113-2</v>
      </c>
      <c r="IH93" s="227" t="str">
        <f>_xlfn.IFNA(VLOOKUP(報告書!$B93&amp;"-"&amp;報告書!IH$12,自主項目!$G$13:$G$500,1,FALSE),"")</f>
        <v>113-3</v>
      </c>
      <c r="II93" s="227" t="str">
        <f>_xlfn.IFNA(VLOOKUP(報告書!$B93&amp;"-"&amp;報告書!II$12,自主項目!$G$13:$G$500,1,FALSE),"")</f>
        <v/>
      </c>
      <c r="IJ93" s="227" t="str">
        <f>_xlfn.IFNA(VLOOKUP(報告書!$B93&amp;"-"&amp;報告書!IJ$12,自主項目!$G$13:$G$500,1,FALSE),"")</f>
        <v/>
      </c>
      <c r="IK93" s="227" t="str">
        <f>_xlfn.IFNA(VLOOKUP(報告書!$B93&amp;"-"&amp;報告書!IK$12,自主項目!$G$13:$G$500,1,FALSE),"")</f>
        <v/>
      </c>
      <c r="IL93" s="227" t="str">
        <f>_xlfn.IFNA(VLOOKUP(報告書!$B93&amp;"-"&amp;報告書!IL$12,自主項目!$G$13:$G$500,1,FALSE),"")</f>
        <v/>
      </c>
      <c r="IM93" s="227" t="str">
        <f>_xlfn.IFNA(VLOOKUP(報告書!$B93&amp;"-"&amp;報告書!IM$12,自主項目!$G$13:$G$500,1,FALSE),"")</f>
        <v/>
      </c>
      <c r="IN93" s="227" t="str">
        <f>_xlfn.IFNA(VLOOKUP(報告書!$B93&amp;"-"&amp;報告書!IN$12,自主項目!$G$13:$G$500,1,FALSE),"")</f>
        <v/>
      </c>
      <c r="IO93" s="227" t="str">
        <f>_xlfn.IFNA(VLOOKUP(報告書!$B93&amp;"-"&amp;報告書!IO$12,自主項目!$G$13:$G$500,1,FALSE),"")</f>
        <v/>
      </c>
      <c r="IP93" s="227" t="str">
        <f>_xlfn.IFNA(VLOOKUP(報告書!$B93&amp;"-"&amp;報告書!IP$12,自主項目!$G$13:$G$500,1,FALSE),"")</f>
        <v/>
      </c>
      <c r="IQ93" s="227" t="str">
        <f>_xlfn.IFNA(VLOOKUP(報告書!$B93&amp;"-"&amp;報告書!IQ$12,自主項目!$G$13:$G$500,1,FALSE),"")</f>
        <v/>
      </c>
      <c r="IR93" s="227" t="str">
        <f>_xlfn.IFNA(VLOOKUP(報告書!$B93&amp;"-"&amp;報告書!IR$12,自主項目!$G$13:$G$500,1,FALSE),"")</f>
        <v/>
      </c>
      <c r="IS93" s="227" t="str">
        <f>_xlfn.IFNA(VLOOKUP(報告書!$B93&amp;"-"&amp;報告書!IS$12,自主項目!$G$13:$G$500,1,FALSE),"")</f>
        <v/>
      </c>
      <c r="IT93" s="755"/>
      <c r="IU93" s="755"/>
      <c r="IV93" s="376">
        <v>3497</v>
      </c>
      <c r="IW93" s="377">
        <v>3123</v>
      </c>
      <c r="IX93" s="378">
        <v>1.91</v>
      </c>
      <c r="IY93" s="379">
        <v>0.85</v>
      </c>
      <c r="IZ93" s="379">
        <v>19.260000000000002</v>
      </c>
      <c r="JA93" s="380">
        <v>3.04</v>
      </c>
      <c r="JB93" s="381">
        <v>0.28333333333333333</v>
      </c>
      <c r="JC93" s="379">
        <v>6.4200000000000008</v>
      </c>
      <c r="JD93" s="379">
        <v>1.0133333333333334</v>
      </c>
      <c r="JE93" s="382">
        <v>79</v>
      </c>
      <c r="JF93" s="383">
        <v>33</v>
      </c>
      <c r="JG93" s="384">
        <v>69</v>
      </c>
      <c r="JH93" s="376" t="s">
        <v>179</v>
      </c>
      <c r="JI93" s="377" t="s">
        <v>179</v>
      </c>
      <c r="JJ93" s="378" t="s">
        <v>179</v>
      </c>
      <c r="JK93" s="379" t="s">
        <v>179</v>
      </c>
      <c r="JL93" s="379" t="s">
        <v>179</v>
      </c>
      <c r="JM93" s="380" t="s">
        <v>179</v>
      </c>
      <c r="JN93" s="381" t="s">
        <v>179</v>
      </c>
      <c r="JO93" s="379" t="s">
        <v>179</v>
      </c>
      <c r="JP93" s="379" t="s">
        <v>179</v>
      </c>
      <c r="JQ93" s="382" t="s">
        <v>179</v>
      </c>
      <c r="JR93" s="383" t="s">
        <v>179</v>
      </c>
      <c r="JS93" s="384" t="s">
        <v>179</v>
      </c>
      <c r="JU93" s="634" t="s">
        <v>1655</v>
      </c>
      <c r="JV93" s="636" t="s">
        <v>1656</v>
      </c>
      <c r="JW93" s="635">
        <v>2019</v>
      </c>
      <c r="JX93" s="635" t="s">
        <v>1018</v>
      </c>
      <c r="JY93" s="386">
        <v>44830</v>
      </c>
      <c r="JZ93" s="387">
        <v>44841</v>
      </c>
      <c r="KA93" s="422" t="s">
        <v>179</v>
      </c>
      <c r="KB93" s="637" t="s">
        <v>179</v>
      </c>
      <c r="KC93" s="638" t="s">
        <v>179</v>
      </c>
      <c r="KD93" s="639" t="s">
        <v>1029</v>
      </c>
      <c r="KE93" s="640">
        <v>1.02</v>
      </c>
      <c r="KF93" s="641">
        <v>0.85</v>
      </c>
      <c r="KG93" s="642">
        <v>1.1866666666666668</v>
      </c>
      <c r="KH93" s="639" t="s">
        <v>1029</v>
      </c>
      <c r="KI93" s="643">
        <v>1</v>
      </c>
      <c r="KJ93" s="641">
        <v>6.4200000000000008</v>
      </c>
      <c r="KK93" s="642">
        <v>-0.20333333333333195</v>
      </c>
      <c r="KL93" s="639" t="s">
        <v>1029</v>
      </c>
      <c r="KM93" s="643">
        <v>1.01</v>
      </c>
      <c r="KN93" s="644">
        <v>3.04</v>
      </c>
      <c r="KO93" s="645" t="s">
        <v>179</v>
      </c>
      <c r="KP93" s="646" t="s">
        <v>179</v>
      </c>
      <c r="KQ93" s="646" t="s">
        <v>179</v>
      </c>
      <c r="KR93" s="646" t="s">
        <v>179</v>
      </c>
      <c r="KS93" s="647" t="s">
        <v>179</v>
      </c>
      <c r="KT93" s="646" t="s">
        <v>179</v>
      </c>
      <c r="KU93" s="646" t="s">
        <v>179</v>
      </c>
      <c r="KV93" s="648" t="s">
        <v>179</v>
      </c>
      <c r="KW93" s="639" t="s">
        <v>179</v>
      </c>
      <c r="KX93" s="643" t="s">
        <v>179</v>
      </c>
      <c r="KY93" s="644" t="s">
        <v>179</v>
      </c>
      <c r="KZ93" s="434" t="s">
        <v>1015</v>
      </c>
      <c r="LA93" s="434" t="s">
        <v>1015</v>
      </c>
      <c r="LB93" s="435" t="s">
        <v>1015</v>
      </c>
      <c r="LC93" s="436">
        <v>10</v>
      </c>
      <c r="LD93" s="437">
        <v>6</v>
      </c>
      <c r="LE93" s="438">
        <v>16</v>
      </c>
      <c r="LF93" s="439" t="s">
        <v>1015</v>
      </c>
      <c r="LG93" s="440">
        <v>7</v>
      </c>
      <c r="LH93" s="437">
        <v>6</v>
      </c>
      <c r="LI93" s="438">
        <v>16</v>
      </c>
      <c r="LJ93" s="649"/>
      <c r="LK93" s="650"/>
    </row>
    <row r="94" spans="2:323" ht="15" customHeight="1" x14ac:dyDescent="0.15">
      <c r="B94" s="1349" t="s">
        <v>1711</v>
      </c>
      <c r="C94" s="1350" t="s">
        <v>1712</v>
      </c>
      <c r="D94" s="1351">
        <v>2020</v>
      </c>
      <c r="E94" s="1352" t="s">
        <v>1018</v>
      </c>
      <c r="F94" s="1353">
        <v>1075114</v>
      </c>
      <c r="G94" s="1354" t="s">
        <v>1712</v>
      </c>
      <c r="H94" s="1355">
        <v>45130</v>
      </c>
      <c r="I94" s="1356" t="s">
        <v>1713</v>
      </c>
      <c r="J94" s="1357" t="s">
        <v>1712</v>
      </c>
      <c r="K94" s="1358" t="s">
        <v>1714</v>
      </c>
      <c r="L94" s="1350" t="s">
        <v>1712</v>
      </c>
      <c r="M94" s="1357" t="s">
        <v>1715</v>
      </c>
      <c r="N94" s="1358" t="s">
        <v>1713</v>
      </c>
      <c r="O94" s="1356" t="s">
        <v>86</v>
      </c>
      <c r="P94" s="1358" t="s">
        <v>87</v>
      </c>
      <c r="Q94" s="1359" t="s">
        <v>1018</v>
      </c>
      <c r="R94" s="1360"/>
      <c r="S94" s="1360"/>
      <c r="T94" s="1361"/>
      <c r="U94" s="1362"/>
      <c r="V94" s="1363">
        <v>1452.0498</v>
      </c>
      <c r="W94" s="1364">
        <v>11</v>
      </c>
      <c r="X94" s="1364">
        <v>0</v>
      </c>
      <c r="Y94" s="1365"/>
      <c r="Z94" s="1351">
        <v>2020</v>
      </c>
      <c r="AA94" s="1352">
        <v>2022</v>
      </c>
      <c r="AB94" s="1366">
        <v>2022</v>
      </c>
      <c r="AC94" s="1367"/>
      <c r="AD94" s="1358"/>
      <c r="AE94" s="1368" t="s">
        <v>4568</v>
      </c>
      <c r="AF94" s="1357" t="s">
        <v>1716</v>
      </c>
      <c r="AG94" s="1357" t="s">
        <v>1713</v>
      </c>
      <c r="AH94" s="1358" t="s">
        <v>1717</v>
      </c>
      <c r="AI94" s="1368"/>
      <c r="AJ94" s="1358"/>
      <c r="AK94" s="1369">
        <v>2019</v>
      </c>
      <c r="AL94" s="1364">
        <v>3149</v>
      </c>
      <c r="AM94" s="1364">
        <v>3624</v>
      </c>
      <c r="AN94" s="1370">
        <v>6.77</v>
      </c>
      <c r="AO94" s="1371" t="s">
        <v>1718</v>
      </c>
      <c r="AP94" s="1372">
        <v>2022</v>
      </c>
      <c r="AQ94" s="1365">
        <v>3464</v>
      </c>
      <c r="AR94" s="1373">
        <v>-10.01</v>
      </c>
      <c r="AS94" s="1365">
        <v>3985</v>
      </c>
      <c r="AT94" s="1373">
        <v>-9.9700000000000006</v>
      </c>
      <c r="AU94" s="1374">
        <v>6.68</v>
      </c>
      <c r="AV94" s="1371" t="s">
        <v>1718</v>
      </c>
      <c r="AW94" s="1375">
        <v>1.32</v>
      </c>
      <c r="AX94" s="1372">
        <v>2020</v>
      </c>
      <c r="AY94" s="1365">
        <v>2009</v>
      </c>
      <c r="AZ94" s="1373">
        <v>36.200000000000003</v>
      </c>
      <c r="BA94" s="1365">
        <v>2659</v>
      </c>
      <c r="BB94" s="1373">
        <v>26.62</v>
      </c>
      <c r="BC94" s="1374">
        <v>9.77</v>
      </c>
      <c r="BD94" s="1371" t="s">
        <v>1718</v>
      </c>
      <c r="BE94" s="1375">
        <v>-44.32</v>
      </c>
      <c r="BF94" s="1372">
        <v>2021</v>
      </c>
      <c r="BG94" s="1365">
        <v>2518</v>
      </c>
      <c r="BH94" s="1373">
        <v>20.03</v>
      </c>
      <c r="BI94" s="1365">
        <v>2517</v>
      </c>
      <c r="BJ94" s="1373">
        <v>30.54</v>
      </c>
      <c r="BK94" s="1374">
        <v>6.13</v>
      </c>
      <c r="BL94" s="1371" t="s">
        <v>1718</v>
      </c>
      <c r="BM94" s="1375">
        <v>9.4499999999999993</v>
      </c>
      <c r="BN94" s="1372">
        <v>2022</v>
      </c>
      <c r="BO94" s="1365">
        <v>2978</v>
      </c>
      <c r="BP94" s="1373">
        <v>5.43</v>
      </c>
      <c r="BQ94" s="1365">
        <v>2974</v>
      </c>
      <c r="BR94" s="1373">
        <v>17.93</v>
      </c>
      <c r="BS94" s="1374">
        <v>5.3634367779036491</v>
      </c>
      <c r="BT94" s="1371" t="s">
        <v>1718</v>
      </c>
      <c r="BU94" s="1375">
        <v>20.77</v>
      </c>
      <c r="BV94" s="1376" t="s">
        <v>1023</v>
      </c>
      <c r="BW94" s="1377" t="s">
        <v>1072</v>
      </c>
      <c r="BX94" s="1378" t="s">
        <v>1007</v>
      </c>
      <c r="BY94" s="1379"/>
      <c r="BZ94" s="1380"/>
      <c r="CA94" s="1364"/>
      <c r="CB94" s="1364"/>
      <c r="CC94" s="1370"/>
      <c r="CD94" s="1371"/>
      <c r="CE94" s="1372"/>
      <c r="CF94" s="1365"/>
      <c r="CG94" s="1373"/>
      <c r="CH94" s="1365"/>
      <c r="CI94" s="1373"/>
      <c r="CJ94" s="1374"/>
      <c r="CK94" s="1371"/>
      <c r="CL94" s="1375"/>
      <c r="CM94" s="1372"/>
      <c r="CN94" s="1365"/>
      <c r="CO94" s="1373"/>
      <c r="CP94" s="1365"/>
      <c r="CQ94" s="1373"/>
      <c r="CR94" s="1374"/>
      <c r="CS94" s="1371"/>
      <c r="CT94" s="1375"/>
      <c r="CU94" s="1372"/>
      <c r="CV94" s="1365"/>
      <c r="CW94" s="1373"/>
      <c r="CX94" s="1365"/>
      <c r="CY94" s="1373"/>
      <c r="CZ94" s="1374"/>
      <c r="DA94" s="1371"/>
      <c r="DB94" s="1375"/>
      <c r="DC94" s="1372"/>
      <c r="DD94" s="1365"/>
      <c r="DE94" s="1373"/>
      <c r="DF94" s="1365"/>
      <c r="DG94" s="1373"/>
      <c r="DH94" s="1374"/>
      <c r="DI94" s="1371"/>
      <c r="DJ94" s="1375"/>
      <c r="DK94" s="1376"/>
      <c r="DL94" s="1377"/>
      <c r="DM94" s="1378"/>
      <c r="DN94" s="1379"/>
      <c r="DO94" s="1356"/>
      <c r="DP94" s="1381"/>
      <c r="DQ94" s="1358"/>
      <c r="DR94" s="1356"/>
      <c r="DS94" s="1381"/>
      <c r="DT94" s="1358"/>
      <c r="DU94" s="1356"/>
      <c r="DV94" s="1381"/>
      <c r="DW94" s="1358"/>
      <c r="DX94" s="1356"/>
      <c r="DY94" s="1381"/>
      <c r="DZ94" s="1358"/>
      <c r="EA94" s="1356"/>
      <c r="EB94" s="1381"/>
      <c r="EC94" s="1358"/>
      <c r="ED94" s="1382"/>
      <c r="EE94" s="1383"/>
      <c r="EF94" s="1384"/>
      <c r="EG94" s="1357"/>
      <c r="EH94" s="1364"/>
      <c r="EI94" s="1352"/>
      <c r="EJ94" s="1356"/>
      <c r="EK94" s="1384"/>
      <c r="EL94" s="1357"/>
      <c r="EM94" s="1364"/>
      <c r="EN94" s="1352"/>
      <c r="EO94" s="1356"/>
      <c r="EP94" s="1384"/>
      <c r="EQ94" s="1357"/>
      <c r="ER94" s="1364"/>
      <c r="ES94" s="1352"/>
      <c r="ET94" s="1356"/>
      <c r="EU94" s="1384"/>
      <c r="EV94" s="1357"/>
      <c r="EW94" s="1364"/>
      <c r="EX94" s="1352"/>
      <c r="EY94" s="1356"/>
      <c r="EZ94" s="1384"/>
      <c r="FA94" s="1357"/>
      <c r="FB94" s="1364"/>
      <c r="FC94" s="1352"/>
      <c r="FD94" s="1385">
        <v>0</v>
      </c>
      <c r="FE94" s="1386">
        <v>0</v>
      </c>
      <c r="FF94" s="1387">
        <v>0</v>
      </c>
      <c r="FG94" s="1386">
        <v>0</v>
      </c>
      <c r="FH94" s="1387">
        <v>0</v>
      </c>
      <c r="FI94" s="1386">
        <v>0</v>
      </c>
      <c r="FJ94" s="1387">
        <v>0</v>
      </c>
      <c r="FK94" s="1386">
        <v>0</v>
      </c>
      <c r="FL94" s="1388" t="s">
        <v>1008</v>
      </c>
      <c r="FM94" s="1389" t="s">
        <v>1012</v>
      </c>
      <c r="FN94" s="1352"/>
      <c r="FO94" s="1390" t="s">
        <v>1010</v>
      </c>
      <c r="FP94" s="1391" t="s">
        <v>1012</v>
      </c>
      <c r="FQ94" s="1352"/>
      <c r="FR94" s="1390" t="s">
        <v>1010</v>
      </c>
      <c r="FS94" s="1391" t="s">
        <v>1012</v>
      </c>
      <c r="FT94" s="1352"/>
      <c r="FU94" s="1390" t="s">
        <v>1010</v>
      </c>
      <c r="FV94" s="1391" t="s">
        <v>1012</v>
      </c>
      <c r="FW94" s="1352"/>
      <c r="FX94" s="1390" t="s">
        <v>1010</v>
      </c>
      <c r="FY94" s="1391" t="s">
        <v>1012</v>
      </c>
      <c r="FZ94" s="1352"/>
      <c r="GA94" s="1390" t="s">
        <v>1010</v>
      </c>
      <c r="GB94" s="1391" t="s">
        <v>1012</v>
      </c>
      <c r="GC94" s="1352"/>
      <c r="GD94" s="1390" t="s">
        <v>1013</v>
      </c>
      <c r="GE94" s="1391" t="s">
        <v>1013</v>
      </c>
      <c r="GF94" s="1352"/>
      <c r="GG94" s="1390" t="s">
        <v>1010</v>
      </c>
      <c r="GH94" s="1391" t="s">
        <v>1012</v>
      </c>
      <c r="GI94" s="1352"/>
      <c r="GJ94" s="1390" t="s">
        <v>1010</v>
      </c>
      <c r="GK94" s="1391" t="s">
        <v>1012</v>
      </c>
      <c r="GL94" s="1352"/>
      <c r="GM94" s="1390" t="s">
        <v>1013</v>
      </c>
      <c r="GN94" s="1391" t="s">
        <v>1013</v>
      </c>
      <c r="GO94" s="1352"/>
      <c r="GP94" s="1390" t="s">
        <v>1013</v>
      </c>
      <c r="GQ94" s="1391" t="s">
        <v>1013</v>
      </c>
      <c r="GR94" s="1352"/>
      <c r="GS94" s="1390" t="s">
        <v>1010</v>
      </c>
      <c r="GT94" s="1391" t="s">
        <v>1012</v>
      </c>
      <c r="GU94" s="1352"/>
      <c r="GV94" s="1390" t="s">
        <v>1010</v>
      </c>
      <c r="GW94" s="1391" t="s">
        <v>1012</v>
      </c>
      <c r="GX94" s="1352"/>
      <c r="GY94" s="1388"/>
      <c r="GZ94" s="1389"/>
      <c r="HA94" s="1352"/>
      <c r="HB94" s="1390"/>
      <c r="HC94" s="1391"/>
      <c r="HD94" s="1352"/>
      <c r="HE94" s="1390"/>
      <c r="HF94" s="1391"/>
      <c r="HG94" s="1352"/>
      <c r="HH94" s="1390"/>
      <c r="HI94" s="1391"/>
      <c r="HJ94" s="1352"/>
      <c r="HK94" s="1390"/>
      <c r="HL94" s="1391"/>
      <c r="HM94" s="1352"/>
      <c r="HN94" s="1392">
        <v>2978</v>
      </c>
      <c r="HO94" s="1393">
        <v>116.21738500000001</v>
      </c>
      <c r="HP94" s="1394">
        <v>3.9025313969106787</v>
      </c>
      <c r="HQ94" s="1395" t="s">
        <v>1719</v>
      </c>
      <c r="HR94" s="1357" t="s">
        <v>333</v>
      </c>
      <c r="HS94" s="1357" t="s">
        <v>352</v>
      </c>
      <c r="HT94" s="1357" t="s">
        <v>4140</v>
      </c>
      <c r="HU94" s="1396">
        <v>9.1994100000000003</v>
      </c>
      <c r="HV94" s="1397" t="s">
        <v>4568</v>
      </c>
      <c r="HW94" s="1398" t="s">
        <v>4568</v>
      </c>
      <c r="HX94" s="1398"/>
      <c r="HY94" s="1398"/>
      <c r="HZ94" s="1398"/>
      <c r="IA94" s="1398"/>
      <c r="IB94" s="1398"/>
      <c r="IC94" s="1398"/>
      <c r="ID94" s="1399"/>
      <c r="IE94" s="1400" t="s">
        <v>4573</v>
      </c>
      <c r="IF94" s="227" t="str">
        <f>_xlfn.IFNA(VLOOKUP(報告書!$B94&amp;"-"&amp;報告書!IF$12,自主項目!$G$13:$G$500,1,FALSE),"")</f>
        <v>114-1</v>
      </c>
      <c r="IG94" s="227" t="str">
        <f>_xlfn.IFNA(VLOOKUP(報告書!$B94&amp;"-"&amp;報告書!IG$12,自主項目!$G$13:$G$500,1,FALSE),"")</f>
        <v>114-2</v>
      </c>
      <c r="IH94" s="227" t="str">
        <f>_xlfn.IFNA(VLOOKUP(報告書!$B94&amp;"-"&amp;報告書!IH$12,自主項目!$G$13:$G$500,1,FALSE),"")</f>
        <v>114-3</v>
      </c>
      <c r="II94" s="227" t="str">
        <f>_xlfn.IFNA(VLOOKUP(報告書!$B94&amp;"-"&amp;報告書!II$12,自主項目!$G$13:$G$500,1,FALSE),"")</f>
        <v>114-4</v>
      </c>
      <c r="IJ94" s="227" t="str">
        <f>_xlfn.IFNA(VLOOKUP(報告書!$B94&amp;"-"&amp;報告書!IJ$12,自主項目!$G$13:$G$500,1,FALSE),"")</f>
        <v/>
      </c>
      <c r="IK94" s="227" t="str">
        <f>_xlfn.IFNA(VLOOKUP(報告書!$B94&amp;"-"&amp;報告書!IK$12,自主項目!$G$13:$G$500,1,FALSE),"")</f>
        <v/>
      </c>
      <c r="IL94" s="227" t="str">
        <f>_xlfn.IFNA(VLOOKUP(報告書!$B94&amp;"-"&amp;報告書!IL$12,自主項目!$G$13:$G$500,1,FALSE),"")</f>
        <v/>
      </c>
      <c r="IM94" s="227" t="str">
        <f>_xlfn.IFNA(VLOOKUP(報告書!$B94&amp;"-"&amp;報告書!IM$12,自主項目!$G$13:$G$500,1,FALSE),"")</f>
        <v/>
      </c>
      <c r="IN94" s="227" t="str">
        <f>_xlfn.IFNA(VLOOKUP(報告書!$B94&amp;"-"&amp;報告書!IN$12,自主項目!$G$13:$G$500,1,FALSE),"")</f>
        <v/>
      </c>
      <c r="IO94" s="227" t="str">
        <f>_xlfn.IFNA(VLOOKUP(報告書!$B94&amp;"-"&amp;報告書!IO$12,自主項目!$G$13:$G$500,1,FALSE),"")</f>
        <v/>
      </c>
      <c r="IP94" s="227" t="str">
        <f>_xlfn.IFNA(VLOOKUP(報告書!$B94&amp;"-"&amp;報告書!IP$12,自主項目!$G$13:$G$500,1,FALSE),"")</f>
        <v/>
      </c>
      <c r="IQ94" s="227" t="str">
        <f>_xlfn.IFNA(VLOOKUP(報告書!$B94&amp;"-"&amp;報告書!IQ$12,自主項目!$G$13:$G$500,1,FALSE),"")</f>
        <v/>
      </c>
      <c r="IR94" s="227" t="str">
        <f>_xlfn.IFNA(VLOOKUP(報告書!$B94&amp;"-"&amp;報告書!IR$12,自主項目!$G$13:$G$500,1,FALSE),"")</f>
        <v/>
      </c>
      <c r="IS94" s="227" t="str">
        <f>_xlfn.IFNA(VLOOKUP(報告書!$B94&amp;"-"&amp;報告書!IS$12,自主項目!$G$13:$G$500,1,FALSE),"")</f>
        <v/>
      </c>
      <c r="IT94" s="755"/>
      <c r="IU94" s="755"/>
      <c r="IV94" s="376" t="s">
        <v>179</v>
      </c>
      <c r="IW94" s="377" t="s">
        <v>179</v>
      </c>
      <c r="IX94" s="378" t="s">
        <v>179</v>
      </c>
      <c r="IY94" s="379" t="s">
        <v>179</v>
      </c>
      <c r="IZ94" s="379" t="s">
        <v>179</v>
      </c>
      <c r="JA94" s="380" t="s">
        <v>179</v>
      </c>
      <c r="JB94" s="381" t="s">
        <v>179</v>
      </c>
      <c r="JC94" s="379" t="s">
        <v>179</v>
      </c>
      <c r="JD94" s="379" t="s">
        <v>179</v>
      </c>
      <c r="JE94" s="382" t="s">
        <v>179</v>
      </c>
      <c r="JF94" s="383" t="s">
        <v>179</v>
      </c>
      <c r="JG94" s="384" t="s">
        <v>179</v>
      </c>
      <c r="JH94" s="376">
        <v>3481</v>
      </c>
      <c r="JI94" s="377">
        <v>3481</v>
      </c>
      <c r="JJ94" s="378">
        <v>0.13</v>
      </c>
      <c r="JK94" s="379">
        <v>1.1000000000000001</v>
      </c>
      <c r="JL94" s="379">
        <v>1.1000000000000001</v>
      </c>
      <c r="JM94" s="380">
        <v>7.14</v>
      </c>
      <c r="JN94" s="381">
        <v>0.3666666666666667</v>
      </c>
      <c r="JO94" s="379">
        <v>0.3666666666666667</v>
      </c>
      <c r="JP94" s="379">
        <v>2.38</v>
      </c>
      <c r="JQ94" s="382">
        <v>77</v>
      </c>
      <c r="JR94" s="383">
        <v>77</v>
      </c>
      <c r="JS94" s="384">
        <v>24</v>
      </c>
      <c r="JU94" s="634" t="s">
        <v>1661</v>
      </c>
      <c r="JV94" s="636" t="s">
        <v>1662</v>
      </c>
      <c r="JW94" s="635">
        <v>2019</v>
      </c>
      <c r="JX94" s="635" t="s">
        <v>1058</v>
      </c>
      <c r="JY94" s="386" t="s">
        <v>179</v>
      </c>
      <c r="JZ94" s="387" t="s">
        <v>179</v>
      </c>
      <c r="KA94" s="422" t="s">
        <v>179</v>
      </c>
      <c r="KB94" s="637" t="s">
        <v>179</v>
      </c>
      <c r="KC94" s="638" t="s">
        <v>179</v>
      </c>
      <c r="KD94" s="639" t="s">
        <v>179</v>
      </c>
      <c r="KE94" s="640" t="s">
        <v>179</v>
      </c>
      <c r="KF94" s="641" t="s">
        <v>179</v>
      </c>
      <c r="KG94" s="642" t="s">
        <v>179</v>
      </c>
      <c r="KH94" s="639" t="s">
        <v>179</v>
      </c>
      <c r="KI94" s="643" t="s">
        <v>179</v>
      </c>
      <c r="KJ94" s="641" t="s">
        <v>179</v>
      </c>
      <c r="KK94" s="642" t="s">
        <v>179</v>
      </c>
      <c r="KL94" s="639" t="s">
        <v>179</v>
      </c>
      <c r="KM94" s="643" t="s">
        <v>179</v>
      </c>
      <c r="KN94" s="644" t="s">
        <v>179</v>
      </c>
      <c r="KO94" s="645" t="s">
        <v>1028</v>
      </c>
      <c r="KP94" s="646">
        <v>-3.7</v>
      </c>
      <c r="KQ94" s="646">
        <v>1.1000000000000001</v>
      </c>
      <c r="KR94" s="646">
        <v>11.033333333333333</v>
      </c>
      <c r="KS94" s="647" t="s">
        <v>1028</v>
      </c>
      <c r="KT94" s="646">
        <v>-3.7</v>
      </c>
      <c r="KU94" s="646">
        <v>0.3666666666666667</v>
      </c>
      <c r="KV94" s="648">
        <v>16</v>
      </c>
      <c r="KW94" s="639" t="s">
        <v>1029</v>
      </c>
      <c r="KX94" s="643">
        <v>4.28</v>
      </c>
      <c r="KY94" s="644">
        <v>7.14</v>
      </c>
      <c r="KZ94" s="434" t="s">
        <v>1015</v>
      </c>
      <c r="LA94" s="434" t="s">
        <v>1151</v>
      </c>
      <c r="LB94" s="435" t="s">
        <v>179</v>
      </c>
      <c r="LC94" s="436" t="s">
        <v>179</v>
      </c>
      <c r="LD94" s="437" t="s">
        <v>179</v>
      </c>
      <c r="LE94" s="438" t="s">
        <v>179</v>
      </c>
      <c r="LF94" s="439" t="s">
        <v>179</v>
      </c>
      <c r="LG94" s="440" t="s">
        <v>179</v>
      </c>
      <c r="LH94" s="437" t="s">
        <v>179</v>
      </c>
      <c r="LI94" s="438" t="s">
        <v>179</v>
      </c>
      <c r="LJ94" s="649"/>
      <c r="LK94" s="650"/>
    </row>
    <row r="95" spans="2:323" ht="15" customHeight="1" x14ac:dyDescent="0.15">
      <c r="B95" s="1349" t="s">
        <v>1722</v>
      </c>
      <c r="C95" s="1350" t="s">
        <v>1723</v>
      </c>
      <c r="D95" s="1351">
        <v>2022</v>
      </c>
      <c r="E95" s="1352" t="s">
        <v>1018</v>
      </c>
      <c r="F95" s="1353">
        <v>1030115</v>
      </c>
      <c r="G95" s="1354" t="s">
        <v>1723</v>
      </c>
      <c r="H95" s="1355">
        <v>45133</v>
      </c>
      <c r="I95" s="1356" t="s">
        <v>1724</v>
      </c>
      <c r="J95" s="1357" t="s">
        <v>1723</v>
      </c>
      <c r="K95" s="1358" t="s">
        <v>1725</v>
      </c>
      <c r="L95" s="1350" t="s">
        <v>1723</v>
      </c>
      <c r="M95" s="1357" t="s">
        <v>1725</v>
      </c>
      <c r="N95" s="1358" t="s">
        <v>1726</v>
      </c>
      <c r="O95" s="1356" t="s">
        <v>12</v>
      </c>
      <c r="P95" s="1358" t="s">
        <v>34</v>
      </c>
      <c r="Q95" s="1359" t="s">
        <v>1018</v>
      </c>
      <c r="R95" s="1360"/>
      <c r="S95" s="1360"/>
      <c r="T95" s="1361"/>
      <c r="U95" s="1362"/>
      <c r="V95" s="1363">
        <v>13714.0674</v>
      </c>
      <c r="W95" s="1364">
        <v>5</v>
      </c>
      <c r="X95" s="1364">
        <v>2</v>
      </c>
      <c r="Y95" s="1365"/>
      <c r="Z95" s="1351">
        <v>2022</v>
      </c>
      <c r="AA95" s="1352">
        <v>2024</v>
      </c>
      <c r="AB95" s="1366">
        <v>2022</v>
      </c>
      <c r="AC95" s="1367"/>
      <c r="AD95" s="1358"/>
      <c r="AE95" s="1368" t="s">
        <v>4568</v>
      </c>
      <c r="AF95" s="1357" t="s">
        <v>1727</v>
      </c>
      <c r="AG95" s="1357" t="s">
        <v>1728</v>
      </c>
      <c r="AH95" s="1358" t="s">
        <v>1729</v>
      </c>
      <c r="AI95" s="1368"/>
      <c r="AJ95" s="1358"/>
      <c r="AK95" s="1369">
        <v>2021</v>
      </c>
      <c r="AL95" s="1364">
        <v>25547</v>
      </c>
      <c r="AM95" s="1364">
        <v>25321</v>
      </c>
      <c r="AN95" s="1370">
        <v>1.67</v>
      </c>
      <c r="AO95" s="1371" t="s">
        <v>1730</v>
      </c>
      <c r="AP95" s="1372">
        <v>2024</v>
      </c>
      <c r="AQ95" s="1365">
        <v>26857</v>
      </c>
      <c r="AR95" s="1373">
        <v>-5.13</v>
      </c>
      <c r="AS95" s="1365">
        <v>26857</v>
      </c>
      <c r="AT95" s="1373">
        <v>-6.07</v>
      </c>
      <c r="AU95" s="1374">
        <v>1.62</v>
      </c>
      <c r="AV95" s="1371" t="s">
        <v>1730</v>
      </c>
      <c r="AW95" s="1375">
        <v>2.99</v>
      </c>
      <c r="AX95" s="1372">
        <v>2022</v>
      </c>
      <c r="AY95" s="1365">
        <v>25288</v>
      </c>
      <c r="AZ95" s="1373">
        <v>1.01</v>
      </c>
      <c r="BA95" s="1365">
        <v>25096</v>
      </c>
      <c r="BB95" s="1373">
        <v>0.88</v>
      </c>
      <c r="BC95" s="1374">
        <v>1.6423018723332403</v>
      </c>
      <c r="BD95" s="1371" t="s">
        <v>1730</v>
      </c>
      <c r="BE95" s="1375">
        <v>1.65</v>
      </c>
      <c r="BF95" s="1372">
        <v>2023</v>
      </c>
      <c r="BG95" s="1365"/>
      <c r="BH95" s="1373"/>
      <c r="BI95" s="1365"/>
      <c r="BJ95" s="1373"/>
      <c r="BK95" s="1374"/>
      <c r="BL95" s="1371"/>
      <c r="BM95" s="1375"/>
      <c r="BN95" s="1372">
        <v>2024</v>
      </c>
      <c r="BO95" s="1365"/>
      <c r="BP95" s="1373"/>
      <c r="BQ95" s="1365"/>
      <c r="BR95" s="1373"/>
      <c r="BS95" s="1374"/>
      <c r="BT95" s="1371"/>
      <c r="BU95" s="1375"/>
      <c r="BV95" s="1376" t="s">
        <v>1062</v>
      </c>
      <c r="BW95" s="1377" t="s">
        <v>1072</v>
      </c>
      <c r="BX95" s="1378" t="s">
        <v>1038</v>
      </c>
      <c r="BY95" s="1379" t="s">
        <v>4574</v>
      </c>
      <c r="BZ95" s="1380"/>
      <c r="CA95" s="1364"/>
      <c r="CB95" s="1364"/>
      <c r="CC95" s="1370"/>
      <c r="CD95" s="1371"/>
      <c r="CE95" s="1372"/>
      <c r="CF95" s="1365"/>
      <c r="CG95" s="1373"/>
      <c r="CH95" s="1365"/>
      <c r="CI95" s="1373"/>
      <c r="CJ95" s="1374"/>
      <c r="CK95" s="1371"/>
      <c r="CL95" s="1375"/>
      <c r="CM95" s="1372"/>
      <c r="CN95" s="1365"/>
      <c r="CO95" s="1373"/>
      <c r="CP95" s="1365"/>
      <c r="CQ95" s="1373"/>
      <c r="CR95" s="1374"/>
      <c r="CS95" s="1371"/>
      <c r="CT95" s="1375"/>
      <c r="CU95" s="1372"/>
      <c r="CV95" s="1365"/>
      <c r="CW95" s="1373"/>
      <c r="CX95" s="1365"/>
      <c r="CY95" s="1373"/>
      <c r="CZ95" s="1374"/>
      <c r="DA95" s="1371"/>
      <c r="DB95" s="1375"/>
      <c r="DC95" s="1372"/>
      <c r="DD95" s="1365"/>
      <c r="DE95" s="1373"/>
      <c r="DF95" s="1365"/>
      <c r="DG95" s="1373"/>
      <c r="DH95" s="1374"/>
      <c r="DI95" s="1371"/>
      <c r="DJ95" s="1375"/>
      <c r="DK95" s="1376"/>
      <c r="DL95" s="1377"/>
      <c r="DM95" s="1378"/>
      <c r="DN95" s="1379"/>
      <c r="DO95" s="1356"/>
      <c r="DP95" s="1381"/>
      <c r="DQ95" s="1358"/>
      <c r="DR95" s="1356"/>
      <c r="DS95" s="1381"/>
      <c r="DT95" s="1358"/>
      <c r="DU95" s="1356"/>
      <c r="DV95" s="1381"/>
      <c r="DW95" s="1358"/>
      <c r="DX95" s="1356"/>
      <c r="DY95" s="1381"/>
      <c r="DZ95" s="1358"/>
      <c r="EA95" s="1356"/>
      <c r="EB95" s="1381"/>
      <c r="EC95" s="1358"/>
      <c r="ED95" s="1382"/>
      <c r="EE95" s="1383" t="s">
        <v>1160</v>
      </c>
      <c r="EF95" s="1384">
        <v>2010</v>
      </c>
      <c r="EG95" s="1357" t="s">
        <v>1731</v>
      </c>
      <c r="EH95" s="1364" t="s">
        <v>4575</v>
      </c>
      <c r="EI95" s="1352" t="s">
        <v>1162</v>
      </c>
      <c r="EJ95" s="1356" t="s">
        <v>1160</v>
      </c>
      <c r="EK95" s="1384">
        <v>2015</v>
      </c>
      <c r="EL95" s="1357" t="s">
        <v>1732</v>
      </c>
      <c r="EM95" s="1364" t="s">
        <v>4576</v>
      </c>
      <c r="EN95" s="1352" t="s">
        <v>1162</v>
      </c>
      <c r="EO95" s="1356"/>
      <c r="EP95" s="1384"/>
      <c r="EQ95" s="1357"/>
      <c r="ER95" s="1364"/>
      <c r="ES95" s="1352"/>
      <c r="ET95" s="1356"/>
      <c r="EU95" s="1384"/>
      <c r="EV95" s="1357"/>
      <c r="EW95" s="1364"/>
      <c r="EX95" s="1352"/>
      <c r="EY95" s="1356"/>
      <c r="EZ95" s="1384"/>
      <c r="FA95" s="1357"/>
      <c r="FB95" s="1364"/>
      <c r="FC95" s="1352"/>
      <c r="FD95" s="1385">
        <v>0</v>
      </c>
      <c r="FE95" s="1386">
        <v>0</v>
      </c>
      <c r="FF95" s="1387">
        <v>0</v>
      </c>
      <c r="FG95" s="1386">
        <v>0</v>
      </c>
      <c r="FH95" s="1387">
        <v>0</v>
      </c>
      <c r="FI95" s="1386">
        <v>0</v>
      </c>
      <c r="FJ95" s="1387">
        <v>0</v>
      </c>
      <c r="FK95" s="1386">
        <v>0</v>
      </c>
      <c r="FL95" s="1388" t="s">
        <v>1008</v>
      </c>
      <c r="FM95" s="1389" t="s">
        <v>1012</v>
      </c>
      <c r="FN95" s="1352"/>
      <c r="FO95" s="1390" t="s">
        <v>1010</v>
      </c>
      <c r="FP95" s="1391" t="s">
        <v>1012</v>
      </c>
      <c r="FQ95" s="1352"/>
      <c r="FR95" s="1390" t="s">
        <v>1010</v>
      </c>
      <c r="FS95" s="1391" t="s">
        <v>1012</v>
      </c>
      <c r="FT95" s="1352"/>
      <c r="FU95" s="1390" t="s">
        <v>1010</v>
      </c>
      <c r="FV95" s="1391" t="s">
        <v>1012</v>
      </c>
      <c r="FW95" s="1352"/>
      <c r="FX95" s="1390" t="s">
        <v>1010</v>
      </c>
      <c r="FY95" s="1391" t="s">
        <v>1012</v>
      </c>
      <c r="FZ95" s="1352"/>
      <c r="GA95" s="1390" t="s">
        <v>1010</v>
      </c>
      <c r="GB95" s="1391" t="s">
        <v>1012</v>
      </c>
      <c r="GC95" s="1352"/>
      <c r="GD95" s="1390" t="s">
        <v>1010</v>
      </c>
      <c r="GE95" s="1391" t="s">
        <v>1012</v>
      </c>
      <c r="GF95" s="1352"/>
      <c r="GG95" s="1390" t="s">
        <v>1010</v>
      </c>
      <c r="GH95" s="1391" t="s">
        <v>1012</v>
      </c>
      <c r="GI95" s="1352"/>
      <c r="GJ95" s="1390" t="s">
        <v>1010</v>
      </c>
      <c r="GK95" s="1391" t="s">
        <v>1012</v>
      </c>
      <c r="GL95" s="1352"/>
      <c r="GM95" s="1390" t="s">
        <v>1013</v>
      </c>
      <c r="GN95" s="1391" t="s">
        <v>1013</v>
      </c>
      <c r="GO95" s="1352"/>
      <c r="GP95" s="1390" t="s">
        <v>1013</v>
      </c>
      <c r="GQ95" s="1391" t="s">
        <v>1013</v>
      </c>
      <c r="GR95" s="1352"/>
      <c r="GS95" s="1390" t="s">
        <v>1013</v>
      </c>
      <c r="GT95" s="1391" t="s">
        <v>1013</v>
      </c>
      <c r="GU95" s="1352"/>
      <c r="GV95" s="1390" t="s">
        <v>1010</v>
      </c>
      <c r="GW95" s="1391" t="s">
        <v>1012</v>
      </c>
      <c r="GX95" s="1352"/>
      <c r="GY95" s="1388"/>
      <c r="GZ95" s="1389"/>
      <c r="HA95" s="1352"/>
      <c r="HB95" s="1390"/>
      <c r="HC95" s="1391"/>
      <c r="HD95" s="1352"/>
      <c r="HE95" s="1390"/>
      <c r="HF95" s="1391"/>
      <c r="HG95" s="1352"/>
      <c r="HH95" s="1390"/>
      <c r="HI95" s="1391"/>
      <c r="HJ95" s="1352"/>
      <c r="HK95" s="1390"/>
      <c r="HL95" s="1391"/>
      <c r="HM95" s="1352"/>
      <c r="HN95" s="1392">
        <v>25288</v>
      </c>
      <c r="HO95" s="1393">
        <v>394.84799999999996</v>
      </c>
      <c r="HP95" s="1394">
        <v>1.5614046187915214</v>
      </c>
      <c r="HQ95" s="1395" t="s">
        <v>4037</v>
      </c>
      <c r="HR95" s="1357" t="s">
        <v>348</v>
      </c>
      <c r="HS95" s="1357" t="s">
        <v>340</v>
      </c>
      <c r="HT95" s="1357" t="s">
        <v>4143</v>
      </c>
      <c r="HU95" s="1396">
        <v>394.84799999999996</v>
      </c>
      <c r="HV95" s="1397"/>
      <c r="HW95" s="1398"/>
      <c r="HX95" s="1398"/>
      <c r="HY95" s="1398"/>
      <c r="HZ95" s="1398" t="s">
        <v>4568</v>
      </c>
      <c r="IA95" s="1398"/>
      <c r="IB95" s="1398" t="s">
        <v>4568</v>
      </c>
      <c r="IC95" s="1398"/>
      <c r="ID95" s="1399" t="s">
        <v>4577</v>
      </c>
      <c r="IE95" s="1400" t="s">
        <v>4578</v>
      </c>
      <c r="IF95" s="227" t="str">
        <f>_xlfn.IFNA(VLOOKUP(報告書!$B95&amp;"-"&amp;報告書!IF$12,自主項目!$G$13:$G$500,1,FALSE),"")</f>
        <v>115-1</v>
      </c>
      <c r="IG95" s="227" t="str">
        <f>_xlfn.IFNA(VLOOKUP(報告書!$B95&amp;"-"&amp;報告書!IG$12,自主項目!$G$13:$G$500,1,FALSE),"")</f>
        <v/>
      </c>
      <c r="IH95" s="227" t="str">
        <f>_xlfn.IFNA(VLOOKUP(報告書!$B95&amp;"-"&amp;報告書!IH$12,自主項目!$G$13:$G$500,1,FALSE),"")</f>
        <v/>
      </c>
      <c r="II95" s="227" t="str">
        <f>_xlfn.IFNA(VLOOKUP(報告書!$B95&amp;"-"&amp;報告書!II$12,自主項目!$G$13:$G$500,1,FALSE),"")</f>
        <v/>
      </c>
      <c r="IJ95" s="227" t="str">
        <f>_xlfn.IFNA(VLOOKUP(報告書!$B95&amp;"-"&amp;報告書!IJ$12,自主項目!$G$13:$G$500,1,FALSE),"")</f>
        <v/>
      </c>
      <c r="IK95" s="227" t="str">
        <f>_xlfn.IFNA(VLOOKUP(報告書!$B95&amp;"-"&amp;報告書!IK$12,自主項目!$G$13:$G$500,1,FALSE),"")</f>
        <v/>
      </c>
      <c r="IL95" s="227" t="str">
        <f>_xlfn.IFNA(VLOOKUP(報告書!$B95&amp;"-"&amp;報告書!IL$12,自主項目!$G$13:$G$500,1,FALSE),"")</f>
        <v/>
      </c>
      <c r="IM95" s="227" t="str">
        <f>_xlfn.IFNA(VLOOKUP(報告書!$B95&amp;"-"&amp;報告書!IM$12,自主項目!$G$13:$G$500,1,FALSE),"")</f>
        <v/>
      </c>
      <c r="IN95" s="227" t="str">
        <f>_xlfn.IFNA(VLOOKUP(報告書!$B95&amp;"-"&amp;報告書!IN$12,自主項目!$G$13:$G$500,1,FALSE),"")</f>
        <v/>
      </c>
      <c r="IO95" s="227" t="str">
        <f>_xlfn.IFNA(VLOOKUP(報告書!$B95&amp;"-"&amp;報告書!IO$12,自主項目!$G$13:$G$500,1,FALSE),"")</f>
        <v/>
      </c>
      <c r="IP95" s="227" t="str">
        <f>_xlfn.IFNA(VLOOKUP(報告書!$B95&amp;"-"&amp;報告書!IP$12,自主項目!$G$13:$G$500,1,FALSE),"")</f>
        <v/>
      </c>
      <c r="IQ95" s="227" t="str">
        <f>_xlfn.IFNA(VLOOKUP(報告書!$B95&amp;"-"&amp;報告書!IQ$12,自主項目!$G$13:$G$500,1,FALSE),"")</f>
        <v/>
      </c>
      <c r="IR95" s="227" t="str">
        <f>_xlfn.IFNA(VLOOKUP(報告書!$B95&amp;"-"&amp;報告書!IR$12,自主項目!$G$13:$G$500,1,FALSE),"")</f>
        <v/>
      </c>
      <c r="IS95" s="227" t="str">
        <f>_xlfn.IFNA(VLOOKUP(報告書!$B95&amp;"-"&amp;報告書!IS$12,自主項目!$G$13:$G$500,1,FALSE),"")</f>
        <v/>
      </c>
      <c r="IT95" s="755"/>
      <c r="IU95" s="755"/>
      <c r="IV95" s="376">
        <v>1587</v>
      </c>
      <c r="IW95" s="377">
        <v>1572</v>
      </c>
      <c r="IX95" s="378">
        <v>33.770000000000003</v>
      </c>
      <c r="IY95" s="379">
        <v>61.85</v>
      </c>
      <c r="IZ95" s="379">
        <v>61.29</v>
      </c>
      <c r="JA95" s="380">
        <v>36.67</v>
      </c>
      <c r="JB95" s="381">
        <v>20.616666666666667</v>
      </c>
      <c r="JC95" s="379">
        <v>20.43</v>
      </c>
      <c r="JD95" s="379">
        <v>12.223333333333334</v>
      </c>
      <c r="JE95" s="382">
        <v>2</v>
      </c>
      <c r="JF95" s="383">
        <v>7</v>
      </c>
      <c r="JG95" s="384">
        <v>8</v>
      </c>
      <c r="JH95" s="376" t="s">
        <v>179</v>
      </c>
      <c r="JI95" s="377" t="s">
        <v>179</v>
      </c>
      <c r="JJ95" s="378" t="s">
        <v>179</v>
      </c>
      <c r="JK95" s="379" t="s">
        <v>179</v>
      </c>
      <c r="JL95" s="379" t="s">
        <v>179</v>
      </c>
      <c r="JM95" s="380" t="s">
        <v>179</v>
      </c>
      <c r="JN95" s="381" t="s">
        <v>179</v>
      </c>
      <c r="JO95" s="379" t="s">
        <v>179</v>
      </c>
      <c r="JP95" s="379" t="s">
        <v>179</v>
      </c>
      <c r="JQ95" s="382" t="s">
        <v>179</v>
      </c>
      <c r="JR95" s="383" t="s">
        <v>179</v>
      </c>
      <c r="JS95" s="384" t="s">
        <v>179</v>
      </c>
      <c r="JU95" s="634" t="s">
        <v>1668</v>
      </c>
      <c r="JV95" s="636" t="s">
        <v>1669</v>
      </c>
      <c r="JW95" s="635">
        <v>2019</v>
      </c>
      <c r="JX95" s="635" t="s">
        <v>1018</v>
      </c>
      <c r="JY95" s="386" t="s">
        <v>179</v>
      </c>
      <c r="JZ95" s="387" t="s">
        <v>179</v>
      </c>
      <c r="KA95" s="422" t="s">
        <v>179</v>
      </c>
      <c r="KB95" s="637" t="s">
        <v>179</v>
      </c>
      <c r="KC95" s="638" t="s">
        <v>179</v>
      </c>
      <c r="KD95" s="639" t="s">
        <v>1055</v>
      </c>
      <c r="KE95" s="640">
        <v>3</v>
      </c>
      <c r="KF95" s="641">
        <v>61.85</v>
      </c>
      <c r="KG95" s="642">
        <v>34.573333333333331</v>
      </c>
      <c r="KH95" s="639" t="s">
        <v>1055</v>
      </c>
      <c r="KI95" s="643">
        <v>3</v>
      </c>
      <c r="KJ95" s="641">
        <v>20.43</v>
      </c>
      <c r="KK95" s="642">
        <v>35.586666666666666</v>
      </c>
      <c r="KL95" s="639" t="s">
        <v>1029</v>
      </c>
      <c r="KM95" s="643">
        <v>3</v>
      </c>
      <c r="KN95" s="644">
        <v>36.67</v>
      </c>
      <c r="KO95" s="645" t="s">
        <v>179</v>
      </c>
      <c r="KP95" s="646" t="s">
        <v>179</v>
      </c>
      <c r="KQ95" s="646" t="s">
        <v>179</v>
      </c>
      <c r="KR95" s="646" t="s">
        <v>179</v>
      </c>
      <c r="KS95" s="647" t="s">
        <v>179</v>
      </c>
      <c r="KT95" s="646" t="s">
        <v>179</v>
      </c>
      <c r="KU95" s="646" t="s">
        <v>179</v>
      </c>
      <c r="KV95" s="648" t="s">
        <v>179</v>
      </c>
      <c r="KW95" s="639" t="s">
        <v>179</v>
      </c>
      <c r="KX95" s="643" t="s">
        <v>179</v>
      </c>
      <c r="KY95" s="644" t="s">
        <v>179</v>
      </c>
      <c r="KZ95" s="434" t="s">
        <v>1015</v>
      </c>
      <c r="LA95" s="434" t="s">
        <v>1015</v>
      </c>
      <c r="LB95" s="435" t="s">
        <v>179</v>
      </c>
      <c r="LC95" s="436" t="s">
        <v>179</v>
      </c>
      <c r="LD95" s="437" t="s">
        <v>179</v>
      </c>
      <c r="LE95" s="438" t="s">
        <v>179</v>
      </c>
      <c r="LF95" s="439" t="s">
        <v>179</v>
      </c>
      <c r="LG95" s="440" t="s">
        <v>179</v>
      </c>
      <c r="LH95" s="437" t="s">
        <v>179</v>
      </c>
      <c r="LI95" s="438" t="s">
        <v>179</v>
      </c>
      <c r="LJ95" s="649"/>
      <c r="LK95" s="650"/>
    </row>
    <row r="96" spans="2:323" ht="15" customHeight="1" x14ac:dyDescent="0.15">
      <c r="B96" s="1349" t="s">
        <v>1736</v>
      </c>
      <c r="C96" s="1350" t="s">
        <v>1737</v>
      </c>
      <c r="D96" s="1351">
        <v>2022</v>
      </c>
      <c r="E96" s="1352" t="s">
        <v>1018</v>
      </c>
      <c r="F96" s="1353">
        <v>1030117</v>
      </c>
      <c r="G96" s="1354" t="s">
        <v>1737</v>
      </c>
      <c r="H96" s="1355">
        <v>45121</v>
      </c>
      <c r="I96" s="1356" t="s">
        <v>1738</v>
      </c>
      <c r="J96" s="1357" t="s">
        <v>1737</v>
      </c>
      <c r="K96" s="1358" t="s">
        <v>1739</v>
      </c>
      <c r="L96" s="1350" t="s">
        <v>1737</v>
      </c>
      <c r="M96" s="1357" t="s">
        <v>1739</v>
      </c>
      <c r="N96" s="1358" t="s">
        <v>1738</v>
      </c>
      <c r="O96" s="1356" t="s">
        <v>12</v>
      </c>
      <c r="P96" s="1358" t="s">
        <v>34</v>
      </c>
      <c r="Q96" s="1359" t="s">
        <v>1018</v>
      </c>
      <c r="R96" s="1360"/>
      <c r="S96" s="1360"/>
      <c r="T96" s="1361"/>
      <c r="U96" s="1362"/>
      <c r="V96" s="1363">
        <v>2027.0285999999999</v>
      </c>
      <c r="W96" s="1364">
        <v>2</v>
      </c>
      <c r="X96" s="1364">
        <v>1</v>
      </c>
      <c r="Y96" s="1365"/>
      <c r="Z96" s="1351">
        <v>2022</v>
      </c>
      <c r="AA96" s="1352">
        <v>2024</v>
      </c>
      <c r="AB96" s="1366">
        <v>2022</v>
      </c>
      <c r="AC96" s="1367"/>
      <c r="AD96" s="1358"/>
      <c r="AE96" s="1368" t="s">
        <v>4568</v>
      </c>
      <c r="AF96" s="1357" t="s">
        <v>1740</v>
      </c>
      <c r="AG96" s="1357" t="s">
        <v>1741</v>
      </c>
      <c r="AH96" s="1358" t="s">
        <v>1742</v>
      </c>
      <c r="AI96" s="1368"/>
      <c r="AJ96" s="1358"/>
      <c r="AK96" s="1369">
        <v>2021</v>
      </c>
      <c r="AL96" s="1364">
        <v>3241</v>
      </c>
      <c r="AM96" s="1364">
        <v>2664</v>
      </c>
      <c r="AN96" s="1370"/>
      <c r="AO96" s="1371"/>
      <c r="AP96" s="1372">
        <v>2024</v>
      </c>
      <c r="AQ96" s="1365">
        <v>4200</v>
      </c>
      <c r="AR96" s="1373">
        <v>-29.59</v>
      </c>
      <c r="AS96" s="1365">
        <v>3921</v>
      </c>
      <c r="AT96" s="1373">
        <v>-47.19</v>
      </c>
      <c r="AU96" s="1374"/>
      <c r="AV96" s="1371"/>
      <c r="AW96" s="1375"/>
      <c r="AX96" s="1372">
        <v>2022</v>
      </c>
      <c r="AY96" s="1365">
        <v>3624</v>
      </c>
      <c r="AZ96" s="1373">
        <v>-11.82</v>
      </c>
      <c r="BA96" s="1365">
        <v>336</v>
      </c>
      <c r="BB96" s="1373">
        <v>87.38</v>
      </c>
      <c r="BC96" s="1374"/>
      <c r="BD96" s="1371"/>
      <c r="BE96" s="1375"/>
      <c r="BF96" s="1372">
        <v>2023</v>
      </c>
      <c r="BG96" s="1365"/>
      <c r="BH96" s="1373"/>
      <c r="BI96" s="1365"/>
      <c r="BJ96" s="1373"/>
      <c r="BK96" s="1374"/>
      <c r="BL96" s="1371"/>
      <c r="BM96" s="1375"/>
      <c r="BN96" s="1372">
        <v>2024</v>
      </c>
      <c r="BO96" s="1365"/>
      <c r="BP96" s="1373"/>
      <c r="BQ96" s="1365"/>
      <c r="BR96" s="1373"/>
      <c r="BS96" s="1374"/>
      <c r="BT96" s="1371"/>
      <c r="BU96" s="1375"/>
      <c r="BV96" s="1376" t="s">
        <v>1062</v>
      </c>
      <c r="BW96" s="1377" t="s">
        <v>1072</v>
      </c>
      <c r="BX96" s="1378" t="s">
        <v>1007</v>
      </c>
      <c r="BY96" s="1379" t="s">
        <v>4579</v>
      </c>
      <c r="BZ96" s="1380"/>
      <c r="CA96" s="1364"/>
      <c r="CB96" s="1364"/>
      <c r="CC96" s="1370"/>
      <c r="CD96" s="1371"/>
      <c r="CE96" s="1372"/>
      <c r="CF96" s="1365"/>
      <c r="CG96" s="1373"/>
      <c r="CH96" s="1365"/>
      <c r="CI96" s="1373"/>
      <c r="CJ96" s="1374"/>
      <c r="CK96" s="1371"/>
      <c r="CL96" s="1375"/>
      <c r="CM96" s="1372"/>
      <c r="CN96" s="1365"/>
      <c r="CO96" s="1373"/>
      <c r="CP96" s="1365"/>
      <c r="CQ96" s="1373"/>
      <c r="CR96" s="1374"/>
      <c r="CS96" s="1371"/>
      <c r="CT96" s="1375"/>
      <c r="CU96" s="1372"/>
      <c r="CV96" s="1365"/>
      <c r="CW96" s="1373"/>
      <c r="CX96" s="1365"/>
      <c r="CY96" s="1373"/>
      <c r="CZ96" s="1374"/>
      <c r="DA96" s="1371"/>
      <c r="DB96" s="1375"/>
      <c r="DC96" s="1372"/>
      <c r="DD96" s="1365"/>
      <c r="DE96" s="1373"/>
      <c r="DF96" s="1365"/>
      <c r="DG96" s="1373"/>
      <c r="DH96" s="1374"/>
      <c r="DI96" s="1371"/>
      <c r="DJ96" s="1375"/>
      <c r="DK96" s="1376"/>
      <c r="DL96" s="1377"/>
      <c r="DM96" s="1378"/>
      <c r="DN96" s="1379"/>
      <c r="DO96" s="1356"/>
      <c r="DP96" s="1381"/>
      <c r="DQ96" s="1358"/>
      <c r="DR96" s="1356"/>
      <c r="DS96" s="1381"/>
      <c r="DT96" s="1358"/>
      <c r="DU96" s="1356"/>
      <c r="DV96" s="1381"/>
      <c r="DW96" s="1358"/>
      <c r="DX96" s="1356"/>
      <c r="DY96" s="1381"/>
      <c r="DZ96" s="1358"/>
      <c r="EA96" s="1356"/>
      <c r="EB96" s="1381"/>
      <c r="EC96" s="1358"/>
      <c r="ED96" s="1382"/>
      <c r="EE96" s="1383" t="s">
        <v>1160</v>
      </c>
      <c r="EF96" s="1384">
        <v>2019</v>
      </c>
      <c r="EG96" s="1357" t="s">
        <v>1743</v>
      </c>
      <c r="EH96" s="1364">
        <v>60331</v>
      </c>
      <c r="EI96" s="1352" t="s">
        <v>1162</v>
      </c>
      <c r="EJ96" s="1356"/>
      <c r="EK96" s="1384"/>
      <c r="EL96" s="1357"/>
      <c r="EM96" s="1364"/>
      <c r="EN96" s="1352"/>
      <c r="EO96" s="1356"/>
      <c r="EP96" s="1384"/>
      <c r="EQ96" s="1357"/>
      <c r="ER96" s="1364"/>
      <c r="ES96" s="1352"/>
      <c r="ET96" s="1356"/>
      <c r="EU96" s="1384"/>
      <c r="EV96" s="1357"/>
      <c r="EW96" s="1364"/>
      <c r="EX96" s="1352"/>
      <c r="EY96" s="1356"/>
      <c r="EZ96" s="1384"/>
      <c r="FA96" s="1357"/>
      <c r="FB96" s="1364"/>
      <c r="FC96" s="1352"/>
      <c r="FD96" s="1385">
        <v>0</v>
      </c>
      <c r="FE96" s="1386">
        <v>0</v>
      </c>
      <c r="FF96" s="1387">
        <v>0</v>
      </c>
      <c r="FG96" s="1386">
        <v>0</v>
      </c>
      <c r="FH96" s="1387">
        <v>0</v>
      </c>
      <c r="FI96" s="1386">
        <v>0</v>
      </c>
      <c r="FJ96" s="1387">
        <v>0</v>
      </c>
      <c r="FK96" s="1386">
        <v>0</v>
      </c>
      <c r="FL96" s="1388" t="s">
        <v>1008</v>
      </c>
      <c r="FM96" s="1389" t="s">
        <v>1012</v>
      </c>
      <c r="FN96" s="1352"/>
      <c r="FO96" s="1390" t="s">
        <v>1010</v>
      </c>
      <c r="FP96" s="1391" t="s">
        <v>1012</v>
      </c>
      <c r="FQ96" s="1352"/>
      <c r="FR96" s="1390" t="s">
        <v>1010</v>
      </c>
      <c r="FS96" s="1391" t="s">
        <v>1012</v>
      </c>
      <c r="FT96" s="1352"/>
      <c r="FU96" s="1390" t="s">
        <v>1010</v>
      </c>
      <c r="FV96" s="1391" t="s">
        <v>1012</v>
      </c>
      <c r="FW96" s="1352"/>
      <c r="FX96" s="1390" t="s">
        <v>1010</v>
      </c>
      <c r="FY96" s="1391" t="s">
        <v>1012</v>
      </c>
      <c r="FZ96" s="1352"/>
      <c r="GA96" s="1390" t="s">
        <v>1010</v>
      </c>
      <c r="GB96" s="1391" t="s">
        <v>1012</v>
      </c>
      <c r="GC96" s="1352"/>
      <c r="GD96" s="1390" t="s">
        <v>1010</v>
      </c>
      <c r="GE96" s="1391" t="s">
        <v>1012</v>
      </c>
      <c r="GF96" s="1352"/>
      <c r="GG96" s="1390" t="s">
        <v>1010</v>
      </c>
      <c r="GH96" s="1391" t="s">
        <v>1012</v>
      </c>
      <c r="GI96" s="1352"/>
      <c r="GJ96" s="1390" t="s">
        <v>1010</v>
      </c>
      <c r="GK96" s="1391" t="s">
        <v>1012</v>
      </c>
      <c r="GL96" s="1352"/>
      <c r="GM96" s="1390" t="s">
        <v>1013</v>
      </c>
      <c r="GN96" s="1391" t="s">
        <v>1013</v>
      </c>
      <c r="GO96" s="1352"/>
      <c r="GP96" s="1390" t="s">
        <v>1013</v>
      </c>
      <c r="GQ96" s="1391" t="s">
        <v>1013</v>
      </c>
      <c r="GR96" s="1352"/>
      <c r="GS96" s="1390" t="s">
        <v>1013</v>
      </c>
      <c r="GT96" s="1391" t="s">
        <v>1013</v>
      </c>
      <c r="GU96" s="1352"/>
      <c r="GV96" s="1390" t="s">
        <v>1010</v>
      </c>
      <c r="GW96" s="1391" t="s">
        <v>1012</v>
      </c>
      <c r="GX96" s="1352"/>
      <c r="GY96" s="1388"/>
      <c r="GZ96" s="1389"/>
      <c r="HA96" s="1352"/>
      <c r="HB96" s="1390"/>
      <c r="HC96" s="1391"/>
      <c r="HD96" s="1352"/>
      <c r="HE96" s="1390"/>
      <c r="HF96" s="1391"/>
      <c r="HG96" s="1352"/>
      <c r="HH96" s="1390"/>
      <c r="HI96" s="1391"/>
      <c r="HJ96" s="1352"/>
      <c r="HK96" s="1390"/>
      <c r="HL96" s="1391"/>
      <c r="HM96" s="1352"/>
      <c r="HN96" s="1392">
        <v>3624</v>
      </c>
      <c r="HO96" s="1393">
        <v>51.301906000000017</v>
      </c>
      <c r="HP96" s="1394">
        <v>1.4156155077262698</v>
      </c>
      <c r="HQ96" s="1395">
        <v>2022</v>
      </c>
      <c r="HR96" s="1357" t="s">
        <v>333</v>
      </c>
      <c r="HS96" s="1357" t="s">
        <v>352</v>
      </c>
      <c r="HT96" s="1357" t="s">
        <v>4144</v>
      </c>
      <c r="HU96" s="1396">
        <v>51.301906000000017</v>
      </c>
      <c r="HV96" s="1397"/>
      <c r="HW96" s="1398" t="s">
        <v>4568</v>
      </c>
      <c r="HX96" s="1398"/>
      <c r="HY96" s="1398"/>
      <c r="HZ96" s="1398"/>
      <c r="IA96" s="1398"/>
      <c r="IB96" s="1398"/>
      <c r="IC96" s="1398"/>
      <c r="ID96" s="1399" t="s">
        <v>1745</v>
      </c>
      <c r="IE96" s="1400" t="s">
        <v>4580</v>
      </c>
      <c r="IF96" s="227" t="str">
        <f>_xlfn.IFNA(VLOOKUP(報告書!$B96&amp;"-"&amp;報告書!IF$12,自主項目!$G$13:$G$500,1,FALSE),"")</f>
        <v>117-1</v>
      </c>
      <c r="IG96" s="227" t="str">
        <f>_xlfn.IFNA(VLOOKUP(報告書!$B96&amp;"-"&amp;報告書!IG$12,自主項目!$G$13:$G$500,1,FALSE),"")</f>
        <v/>
      </c>
      <c r="IH96" s="227" t="str">
        <f>_xlfn.IFNA(VLOOKUP(報告書!$B96&amp;"-"&amp;報告書!IH$12,自主項目!$G$13:$G$500,1,FALSE),"")</f>
        <v/>
      </c>
      <c r="II96" s="227" t="str">
        <f>_xlfn.IFNA(VLOOKUP(報告書!$B96&amp;"-"&amp;報告書!II$12,自主項目!$G$13:$G$500,1,FALSE),"")</f>
        <v/>
      </c>
      <c r="IJ96" s="227" t="str">
        <f>_xlfn.IFNA(VLOOKUP(報告書!$B96&amp;"-"&amp;報告書!IJ$12,自主項目!$G$13:$G$500,1,FALSE),"")</f>
        <v/>
      </c>
      <c r="IK96" s="227" t="str">
        <f>_xlfn.IFNA(VLOOKUP(報告書!$B96&amp;"-"&amp;報告書!IK$12,自主項目!$G$13:$G$500,1,FALSE),"")</f>
        <v/>
      </c>
      <c r="IL96" s="227" t="str">
        <f>_xlfn.IFNA(VLOOKUP(報告書!$B96&amp;"-"&amp;報告書!IL$12,自主項目!$G$13:$G$500,1,FALSE),"")</f>
        <v/>
      </c>
      <c r="IM96" s="227" t="str">
        <f>_xlfn.IFNA(VLOOKUP(報告書!$B96&amp;"-"&amp;報告書!IM$12,自主項目!$G$13:$G$500,1,FALSE),"")</f>
        <v/>
      </c>
      <c r="IN96" s="227" t="str">
        <f>_xlfn.IFNA(VLOOKUP(報告書!$B96&amp;"-"&amp;報告書!IN$12,自主項目!$G$13:$G$500,1,FALSE),"")</f>
        <v/>
      </c>
      <c r="IO96" s="227" t="str">
        <f>_xlfn.IFNA(VLOOKUP(報告書!$B96&amp;"-"&amp;報告書!IO$12,自主項目!$G$13:$G$500,1,FALSE),"")</f>
        <v/>
      </c>
      <c r="IP96" s="227" t="str">
        <f>_xlfn.IFNA(VLOOKUP(報告書!$B96&amp;"-"&amp;報告書!IP$12,自主項目!$G$13:$G$500,1,FALSE),"")</f>
        <v/>
      </c>
      <c r="IQ96" s="227" t="str">
        <f>_xlfn.IFNA(VLOOKUP(報告書!$B96&amp;"-"&amp;報告書!IQ$12,自主項目!$G$13:$G$500,1,FALSE),"")</f>
        <v/>
      </c>
      <c r="IR96" s="227" t="str">
        <f>_xlfn.IFNA(VLOOKUP(報告書!$B96&amp;"-"&amp;報告書!IR$12,自主項目!$G$13:$G$500,1,FALSE),"")</f>
        <v/>
      </c>
      <c r="IS96" s="227" t="str">
        <f>_xlfn.IFNA(VLOOKUP(報告書!$B96&amp;"-"&amp;報告書!IS$12,自主項目!$G$13:$G$500,1,FALSE),"")</f>
        <v/>
      </c>
      <c r="IT96" s="755"/>
      <c r="IU96" s="755"/>
      <c r="IV96" s="376">
        <v>4382</v>
      </c>
      <c r="IW96" s="377">
        <v>4343</v>
      </c>
      <c r="IX96" s="378" t="s">
        <v>179</v>
      </c>
      <c r="IY96" s="379">
        <v>9.98</v>
      </c>
      <c r="IZ96" s="379">
        <v>8.2899999999999991</v>
      </c>
      <c r="JA96" s="380" t="s">
        <v>179</v>
      </c>
      <c r="JB96" s="381">
        <v>3.3266666666666667</v>
      </c>
      <c r="JC96" s="379">
        <v>2.7633333333333332</v>
      </c>
      <c r="JD96" s="379" t="s">
        <v>179</v>
      </c>
      <c r="JE96" s="382">
        <v>55</v>
      </c>
      <c r="JF96" s="383">
        <v>64</v>
      </c>
      <c r="JG96" s="384" t="s">
        <v>179</v>
      </c>
      <c r="JH96" s="376" t="s">
        <v>179</v>
      </c>
      <c r="JI96" s="377" t="s">
        <v>179</v>
      </c>
      <c r="JJ96" s="378" t="s">
        <v>179</v>
      </c>
      <c r="JK96" s="379" t="s">
        <v>179</v>
      </c>
      <c r="JL96" s="379" t="s">
        <v>179</v>
      </c>
      <c r="JM96" s="380" t="s">
        <v>179</v>
      </c>
      <c r="JN96" s="381" t="s">
        <v>179</v>
      </c>
      <c r="JO96" s="379" t="s">
        <v>179</v>
      </c>
      <c r="JP96" s="379" t="s">
        <v>179</v>
      </c>
      <c r="JQ96" s="382" t="s">
        <v>179</v>
      </c>
      <c r="JR96" s="383" t="s">
        <v>179</v>
      </c>
      <c r="JS96" s="384" t="s">
        <v>179</v>
      </c>
      <c r="JU96" s="634" t="s">
        <v>1670</v>
      </c>
      <c r="JV96" s="636" t="s">
        <v>1671</v>
      </c>
      <c r="JW96" s="635">
        <v>2019</v>
      </c>
      <c r="JX96" s="635" t="s">
        <v>1018</v>
      </c>
      <c r="JY96" s="386" t="s">
        <v>179</v>
      </c>
      <c r="JZ96" s="387" t="s">
        <v>179</v>
      </c>
      <c r="KA96" s="422" t="s">
        <v>179</v>
      </c>
      <c r="KB96" s="637" t="s">
        <v>179</v>
      </c>
      <c r="KC96" s="638" t="s">
        <v>179</v>
      </c>
      <c r="KD96" s="639" t="s">
        <v>1055</v>
      </c>
      <c r="KE96" s="640">
        <v>3.41</v>
      </c>
      <c r="KF96" s="641">
        <v>9.98</v>
      </c>
      <c r="KG96" s="642">
        <v>5.8233333333333333</v>
      </c>
      <c r="KH96" s="639" t="s">
        <v>1055</v>
      </c>
      <c r="KI96" s="643">
        <v>3.42</v>
      </c>
      <c r="KJ96" s="641">
        <v>2.7633333333333332</v>
      </c>
      <c r="KK96" s="642">
        <v>7.0966666666666667</v>
      </c>
      <c r="KL96" s="639" t="s">
        <v>179</v>
      </c>
      <c r="KM96" s="643" t="s">
        <v>179</v>
      </c>
      <c r="KN96" s="644" t="s">
        <v>179</v>
      </c>
      <c r="KO96" s="645" t="s">
        <v>179</v>
      </c>
      <c r="KP96" s="646" t="s">
        <v>179</v>
      </c>
      <c r="KQ96" s="646" t="s">
        <v>179</v>
      </c>
      <c r="KR96" s="646" t="s">
        <v>179</v>
      </c>
      <c r="KS96" s="647" t="s">
        <v>179</v>
      </c>
      <c r="KT96" s="646" t="s">
        <v>179</v>
      </c>
      <c r="KU96" s="646" t="s">
        <v>179</v>
      </c>
      <c r="KV96" s="648" t="s">
        <v>179</v>
      </c>
      <c r="KW96" s="639" t="s">
        <v>179</v>
      </c>
      <c r="KX96" s="643" t="s">
        <v>179</v>
      </c>
      <c r="KY96" s="644" t="s">
        <v>179</v>
      </c>
      <c r="KZ96" s="434" t="s">
        <v>1151</v>
      </c>
      <c r="LA96" s="434" t="s">
        <v>1015</v>
      </c>
      <c r="LB96" s="435" t="s">
        <v>1028</v>
      </c>
      <c r="LC96" s="436">
        <v>19</v>
      </c>
      <c r="LD96" s="437">
        <v>1</v>
      </c>
      <c r="LE96" s="438">
        <v>20</v>
      </c>
      <c r="LF96" s="439" t="s">
        <v>1015</v>
      </c>
      <c r="LG96" s="440">
        <v>16</v>
      </c>
      <c r="LH96" s="437">
        <v>1</v>
      </c>
      <c r="LI96" s="438">
        <v>20</v>
      </c>
      <c r="LJ96" s="649"/>
      <c r="LK96" s="650"/>
    </row>
    <row r="97" spans="2:323" ht="15" customHeight="1" x14ac:dyDescent="0.15">
      <c r="B97" s="1349" t="s">
        <v>1746</v>
      </c>
      <c r="C97" s="1350" t="s">
        <v>1747</v>
      </c>
      <c r="D97" s="1351">
        <v>2022</v>
      </c>
      <c r="E97" s="1352" t="s">
        <v>1018</v>
      </c>
      <c r="F97" s="1353">
        <v>1069118</v>
      </c>
      <c r="G97" s="1354" t="s">
        <v>1747</v>
      </c>
      <c r="H97" s="1355">
        <v>45128</v>
      </c>
      <c r="I97" s="1356" t="s">
        <v>1748</v>
      </c>
      <c r="J97" s="1357" t="s">
        <v>1747</v>
      </c>
      <c r="K97" s="1358" t="s">
        <v>4581</v>
      </c>
      <c r="L97" s="1350" t="s">
        <v>1747</v>
      </c>
      <c r="M97" s="1357" t="s">
        <v>4581</v>
      </c>
      <c r="N97" s="1358" t="s">
        <v>1748</v>
      </c>
      <c r="O97" s="1356" t="s">
        <v>77</v>
      </c>
      <c r="P97" s="1358" t="s">
        <v>79</v>
      </c>
      <c r="Q97" s="1359" t="s">
        <v>1018</v>
      </c>
      <c r="R97" s="1360"/>
      <c r="S97" s="1360"/>
      <c r="T97" s="1361"/>
      <c r="U97" s="1362"/>
      <c r="V97" s="1363">
        <v>2778.6858000000002</v>
      </c>
      <c r="W97" s="1364">
        <v>2</v>
      </c>
      <c r="X97" s="1364">
        <v>2</v>
      </c>
      <c r="Y97" s="1365"/>
      <c r="Z97" s="1351">
        <v>2022</v>
      </c>
      <c r="AA97" s="1352">
        <v>2024</v>
      </c>
      <c r="AB97" s="1366">
        <v>2022</v>
      </c>
      <c r="AC97" s="1367"/>
      <c r="AD97" s="1358"/>
      <c r="AE97" s="1368" t="s">
        <v>4568</v>
      </c>
      <c r="AF97" s="1357" t="s">
        <v>1749</v>
      </c>
      <c r="AG97" s="1357" t="s">
        <v>1750</v>
      </c>
      <c r="AH97" s="1358" t="s">
        <v>1751</v>
      </c>
      <c r="AI97" s="1368"/>
      <c r="AJ97" s="1358"/>
      <c r="AK97" s="1369">
        <v>2021</v>
      </c>
      <c r="AL97" s="1364">
        <v>4649</v>
      </c>
      <c r="AM97" s="1364">
        <v>4347</v>
      </c>
      <c r="AN97" s="1370"/>
      <c r="AO97" s="1371"/>
      <c r="AP97" s="1372">
        <v>2024</v>
      </c>
      <c r="AQ97" s="1365">
        <v>4510</v>
      </c>
      <c r="AR97" s="1373">
        <v>2.98</v>
      </c>
      <c r="AS97" s="1365">
        <v>4217</v>
      </c>
      <c r="AT97" s="1373">
        <v>2.99</v>
      </c>
      <c r="AU97" s="1374"/>
      <c r="AV97" s="1371"/>
      <c r="AW97" s="1375"/>
      <c r="AX97" s="1372">
        <v>2022</v>
      </c>
      <c r="AY97" s="1365">
        <v>4735</v>
      </c>
      <c r="AZ97" s="1373">
        <v>-1.85</v>
      </c>
      <c r="BA97" s="1365">
        <v>2847</v>
      </c>
      <c r="BB97" s="1373">
        <v>34.5</v>
      </c>
      <c r="BC97" s="1374"/>
      <c r="BD97" s="1371"/>
      <c r="BE97" s="1375"/>
      <c r="BF97" s="1372">
        <v>2023</v>
      </c>
      <c r="BG97" s="1365"/>
      <c r="BH97" s="1373"/>
      <c r="BI97" s="1365"/>
      <c r="BJ97" s="1373"/>
      <c r="BK97" s="1374"/>
      <c r="BL97" s="1371"/>
      <c r="BM97" s="1375"/>
      <c r="BN97" s="1372">
        <v>2024</v>
      </c>
      <c r="BO97" s="1365"/>
      <c r="BP97" s="1373"/>
      <c r="BQ97" s="1365"/>
      <c r="BR97" s="1373"/>
      <c r="BS97" s="1374"/>
      <c r="BT97" s="1371"/>
      <c r="BU97" s="1375"/>
      <c r="BV97" s="1376" t="s">
        <v>1023</v>
      </c>
      <c r="BW97" s="1377" t="s">
        <v>1072</v>
      </c>
      <c r="BX97" s="1378" t="s">
        <v>1007</v>
      </c>
      <c r="BY97" s="1379" t="s">
        <v>4582</v>
      </c>
      <c r="BZ97" s="1380"/>
      <c r="CA97" s="1364"/>
      <c r="CB97" s="1364"/>
      <c r="CC97" s="1370"/>
      <c r="CD97" s="1371"/>
      <c r="CE97" s="1372"/>
      <c r="CF97" s="1365"/>
      <c r="CG97" s="1373"/>
      <c r="CH97" s="1365"/>
      <c r="CI97" s="1373"/>
      <c r="CJ97" s="1374"/>
      <c r="CK97" s="1371"/>
      <c r="CL97" s="1375"/>
      <c r="CM97" s="1372"/>
      <c r="CN97" s="1365"/>
      <c r="CO97" s="1373"/>
      <c r="CP97" s="1365"/>
      <c r="CQ97" s="1373"/>
      <c r="CR97" s="1374"/>
      <c r="CS97" s="1371"/>
      <c r="CT97" s="1375"/>
      <c r="CU97" s="1372"/>
      <c r="CV97" s="1365"/>
      <c r="CW97" s="1373"/>
      <c r="CX97" s="1365"/>
      <c r="CY97" s="1373"/>
      <c r="CZ97" s="1374"/>
      <c r="DA97" s="1371"/>
      <c r="DB97" s="1375"/>
      <c r="DC97" s="1372"/>
      <c r="DD97" s="1365"/>
      <c r="DE97" s="1373"/>
      <c r="DF97" s="1365"/>
      <c r="DG97" s="1373"/>
      <c r="DH97" s="1374"/>
      <c r="DI97" s="1371"/>
      <c r="DJ97" s="1375"/>
      <c r="DK97" s="1376"/>
      <c r="DL97" s="1377"/>
      <c r="DM97" s="1378"/>
      <c r="DN97" s="1379"/>
      <c r="DO97" s="1356"/>
      <c r="DP97" s="1381"/>
      <c r="DQ97" s="1358"/>
      <c r="DR97" s="1356"/>
      <c r="DS97" s="1381"/>
      <c r="DT97" s="1358"/>
      <c r="DU97" s="1356"/>
      <c r="DV97" s="1381"/>
      <c r="DW97" s="1358"/>
      <c r="DX97" s="1356"/>
      <c r="DY97" s="1381"/>
      <c r="DZ97" s="1358"/>
      <c r="EA97" s="1356"/>
      <c r="EB97" s="1381"/>
      <c r="EC97" s="1358"/>
      <c r="ED97" s="1382"/>
      <c r="EE97" s="1383"/>
      <c r="EF97" s="1384"/>
      <c r="EG97" s="1357"/>
      <c r="EH97" s="1364"/>
      <c r="EI97" s="1352"/>
      <c r="EJ97" s="1356"/>
      <c r="EK97" s="1384"/>
      <c r="EL97" s="1357"/>
      <c r="EM97" s="1364"/>
      <c r="EN97" s="1352"/>
      <c r="EO97" s="1356"/>
      <c r="EP97" s="1384"/>
      <c r="EQ97" s="1357"/>
      <c r="ER97" s="1364"/>
      <c r="ES97" s="1352"/>
      <c r="ET97" s="1356"/>
      <c r="EU97" s="1384"/>
      <c r="EV97" s="1357"/>
      <c r="EW97" s="1364"/>
      <c r="EX97" s="1352"/>
      <c r="EY97" s="1356"/>
      <c r="EZ97" s="1384"/>
      <c r="FA97" s="1357"/>
      <c r="FB97" s="1364"/>
      <c r="FC97" s="1352"/>
      <c r="FD97" s="1385">
        <v>0</v>
      </c>
      <c r="FE97" s="1386">
        <v>0</v>
      </c>
      <c r="FF97" s="1387">
        <v>0</v>
      </c>
      <c r="FG97" s="1386">
        <v>0</v>
      </c>
      <c r="FH97" s="1387">
        <v>0</v>
      </c>
      <c r="FI97" s="1386">
        <v>0</v>
      </c>
      <c r="FJ97" s="1387">
        <v>0</v>
      </c>
      <c r="FK97" s="1386">
        <v>0</v>
      </c>
      <c r="FL97" s="1388" t="s">
        <v>1008</v>
      </c>
      <c r="FM97" s="1389" t="s">
        <v>1012</v>
      </c>
      <c r="FN97" s="1352"/>
      <c r="FO97" s="1390" t="s">
        <v>1010</v>
      </c>
      <c r="FP97" s="1391" t="s">
        <v>1012</v>
      </c>
      <c r="FQ97" s="1352"/>
      <c r="FR97" s="1390" t="s">
        <v>1010</v>
      </c>
      <c r="FS97" s="1391" t="s">
        <v>1012</v>
      </c>
      <c r="FT97" s="1352"/>
      <c r="FU97" s="1390" t="s">
        <v>1010</v>
      </c>
      <c r="FV97" s="1391" t="s">
        <v>1012</v>
      </c>
      <c r="FW97" s="1352"/>
      <c r="FX97" s="1390" t="s">
        <v>1010</v>
      </c>
      <c r="FY97" s="1391" t="s">
        <v>1012</v>
      </c>
      <c r="FZ97" s="1352"/>
      <c r="GA97" s="1390" t="s">
        <v>1010</v>
      </c>
      <c r="GB97" s="1391" t="s">
        <v>1012</v>
      </c>
      <c r="GC97" s="1352"/>
      <c r="GD97" s="1390" t="s">
        <v>1013</v>
      </c>
      <c r="GE97" s="1391" t="s">
        <v>1013</v>
      </c>
      <c r="GF97" s="1352"/>
      <c r="GG97" s="1390" t="s">
        <v>1010</v>
      </c>
      <c r="GH97" s="1391" t="s">
        <v>1012</v>
      </c>
      <c r="GI97" s="1352"/>
      <c r="GJ97" s="1390" t="s">
        <v>1010</v>
      </c>
      <c r="GK97" s="1391" t="s">
        <v>1012</v>
      </c>
      <c r="GL97" s="1352"/>
      <c r="GM97" s="1390" t="s">
        <v>1013</v>
      </c>
      <c r="GN97" s="1391" t="s">
        <v>1013</v>
      </c>
      <c r="GO97" s="1352"/>
      <c r="GP97" s="1390" t="s">
        <v>1013</v>
      </c>
      <c r="GQ97" s="1391" t="s">
        <v>1013</v>
      </c>
      <c r="GR97" s="1352"/>
      <c r="GS97" s="1390" t="s">
        <v>1013</v>
      </c>
      <c r="GT97" s="1391" t="s">
        <v>1013</v>
      </c>
      <c r="GU97" s="1352"/>
      <c r="GV97" s="1390" t="s">
        <v>1010</v>
      </c>
      <c r="GW97" s="1391" t="s">
        <v>1012</v>
      </c>
      <c r="GX97" s="1352"/>
      <c r="GY97" s="1388"/>
      <c r="GZ97" s="1389"/>
      <c r="HA97" s="1352"/>
      <c r="HB97" s="1390"/>
      <c r="HC97" s="1391"/>
      <c r="HD97" s="1352"/>
      <c r="HE97" s="1390"/>
      <c r="HF97" s="1391"/>
      <c r="HG97" s="1352"/>
      <c r="HH97" s="1390"/>
      <c r="HI97" s="1391"/>
      <c r="HJ97" s="1352"/>
      <c r="HK97" s="1390"/>
      <c r="HL97" s="1391"/>
      <c r="HM97" s="1352"/>
      <c r="HN97" s="1392">
        <v>4735</v>
      </c>
      <c r="HO97" s="1393">
        <v>63.980000000000004</v>
      </c>
      <c r="HP97" s="1394">
        <v>1.3512143611404437</v>
      </c>
      <c r="HQ97" s="1395">
        <v>2022</v>
      </c>
      <c r="HR97" s="1357" t="s">
        <v>333</v>
      </c>
      <c r="HS97" s="1357" t="s">
        <v>352</v>
      </c>
      <c r="HT97" s="1357" t="s">
        <v>4145</v>
      </c>
      <c r="HU97" s="1396">
        <v>47.528000000000006</v>
      </c>
      <c r="HV97" s="1397" t="s">
        <v>4568</v>
      </c>
      <c r="HW97" s="1398" t="s">
        <v>4568</v>
      </c>
      <c r="HX97" s="1398"/>
      <c r="HY97" s="1398"/>
      <c r="HZ97" s="1398"/>
      <c r="IA97" s="1398" t="s">
        <v>4568</v>
      </c>
      <c r="IB97" s="1398"/>
      <c r="IC97" s="1398"/>
      <c r="ID97" s="1399"/>
      <c r="IE97" s="1400" t="s">
        <v>1753</v>
      </c>
      <c r="IF97" s="227" t="str">
        <f>_xlfn.IFNA(VLOOKUP(報告書!$B97&amp;"-"&amp;報告書!IF$12,自主項目!$G$13:$G$500,1,FALSE),"")</f>
        <v>118-1</v>
      </c>
      <c r="IG97" s="227" t="str">
        <f>_xlfn.IFNA(VLOOKUP(報告書!$B97&amp;"-"&amp;報告書!IG$12,自主項目!$G$13:$G$500,1,FALSE),"")</f>
        <v>118-2</v>
      </c>
      <c r="IH97" s="227" t="str">
        <f>_xlfn.IFNA(VLOOKUP(報告書!$B97&amp;"-"&amp;報告書!IH$12,自主項目!$G$13:$G$500,1,FALSE),"")</f>
        <v/>
      </c>
      <c r="II97" s="227" t="str">
        <f>_xlfn.IFNA(VLOOKUP(報告書!$B97&amp;"-"&amp;報告書!II$12,自主項目!$G$13:$G$500,1,FALSE),"")</f>
        <v/>
      </c>
      <c r="IJ97" s="227" t="str">
        <f>_xlfn.IFNA(VLOOKUP(報告書!$B97&amp;"-"&amp;報告書!IJ$12,自主項目!$G$13:$G$500,1,FALSE),"")</f>
        <v/>
      </c>
      <c r="IK97" s="227" t="str">
        <f>_xlfn.IFNA(VLOOKUP(報告書!$B97&amp;"-"&amp;報告書!IK$12,自主項目!$G$13:$G$500,1,FALSE),"")</f>
        <v/>
      </c>
      <c r="IL97" s="227" t="str">
        <f>_xlfn.IFNA(VLOOKUP(報告書!$B97&amp;"-"&amp;報告書!IL$12,自主項目!$G$13:$G$500,1,FALSE),"")</f>
        <v/>
      </c>
      <c r="IM97" s="227" t="str">
        <f>_xlfn.IFNA(VLOOKUP(報告書!$B97&amp;"-"&amp;報告書!IM$12,自主項目!$G$13:$G$500,1,FALSE),"")</f>
        <v/>
      </c>
      <c r="IN97" s="227" t="str">
        <f>_xlfn.IFNA(VLOOKUP(報告書!$B97&amp;"-"&amp;報告書!IN$12,自主項目!$G$13:$G$500,1,FALSE),"")</f>
        <v/>
      </c>
      <c r="IO97" s="227" t="str">
        <f>_xlfn.IFNA(VLOOKUP(報告書!$B97&amp;"-"&amp;報告書!IO$12,自主項目!$G$13:$G$500,1,FALSE),"")</f>
        <v/>
      </c>
      <c r="IP97" s="227" t="str">
        <f>_xlfn.IFNA(VLOOKUP(報告書!$B97&amp;"-"&amp;報告書!IP$12,自主項目!$G$13:$G$500,1,FALSE),"")</f>
        <v/>
      </c>
      <c r="IQ97" s="227" t="str">
        <f>_xlfn.IFNA(VLOOKUP(報告書!$B97&amp;"-"&amp;報告書!IQ$12,自主項目!$G$13:$G$500,1,FALSE),"")</f>
        <v/>
      </c>
      <c r="IR97" s="227" t="str">
        <f>_xlfn.IFNA(VLOOKUP(報告書!$B97&amp;"-"&amp;報告書!IR$12,自主項目!$G$13:$G$500,1,FALSE),"")</f>
        <v/>
      </c>
      <c r="IS97" s="227" t="str">
        <f>_xlfn.IFNA(VLOOKUP(報告書!$B97&amp;"-"&amp;報告書!IS$12,自主項目!$G$13:$G$500,1,FALSE),"")</f>
        <v/>
      </c>
      <c r="IT97" s="755"/>
      <c r="IU97" s="755"/>
      <c r="IV97" s="376">
        <v>2596</v>
      </c>
      <c r="IW97" s="377">
        <v>2575</v>
      </c>
      <c r="IX97" s="378">
        <v>41.29</v>
      </c>
      <c r="IY97" s="379">
        <v>24.31</v>
      </c>
      <c r="IZ97" s="379">
        <v>23.22</v>
      </c>
      <c r="JA97" s="380">
        <v>24.32</v>
      </c>
      <c r="JB97" s="381">
        <v>8.1033333333333335</v>
      </c>
      <c r="JC97" s="379">
        <v>7.7399999999999993</v>
      </c>
      <c r="JD97" s="379">
        <v>8.1066666666666674</v>
      </c>
      <c r="JE97" s="382">
        <v>12</v>
      </c>
      <c r="JF97" s="383">
        <v>24</v>
      </c>
      <c r="JG97" s="384">
        <v>17</v>
      </c>
      <c r="JH97" s="376" t="s">
        <v>179</v>
      </c>
      <c r="JI97" s="377" t="s">
        <v>179</v>
      </c>
      <c r="JJ97" s="378" t="s">
        <v>179</v>
      </c>
      <c r="JK97" s="379" t="s">
        <v>179</v>
      </c>
      <c r="JL97" s="379" t="s">
        <v>179</v>
      </c>
      <c r="JM97" s="380" t="s">
        <v>179</v>
      </c>
      <c r="JN97" s="381" t="s">
        <v>179</v>
      </c>
      <c r="JO97" s="379" t="s">
        <v>179</v>
      </c>
      <c r="JP97" s="379" t="s">
        <v>179</v>
      </c>
      <c r="JQ97" s="382" t="s">
        <v>179</v>
      </c>
      <c r="JR97" s="383" t="s">
        <v>179</v>
      </c>
      <c r="JS97" s="384" t="s">
        <v>179</v>
      </c>
      <c r="JU97" s="634" t="s">
        <v>1679</v>
      </c>
      <c r="JV97" s="636" t="s">
        <v>1680</v>
      </c>
      <c r="JW97" s="635">
        <v>2019</v>
      </c>
      <c r="JX97" s="635" t="s">
        <v>1018</v>
      </c>
      <c r="JY97" s="386" t="s">
        <v>179</v>
      </c>
      <c r="JZ97" s="387" t="s">
        <v>179</v>
      </c>
      <c r="KA97" s="422" t="s">
        <v>179</v>
      </c>
      <c r="KB97" s="637" t="s">
        <v>179</v>
      </c>
      <c r="KC97" s="638">
        <v>7.6423627983800442</v>
      </c>
      <c r="KD97" s="639" t="s">
        <v>1055</v>
      </c>
      <c r="KE97" s="640">
        <v>2.97</v>
      </c>
      <c r="KF97" s="641">
        <v>24.31</v>
      </c>
      <c r="KG97" s="642">
        <v>14.766666666666666</v>
      </c>
      <c r="KH97" s="639" t="s">
        <v>1055</v>
      </c>
      <c r="KI97" s="643">
        <v>2.97</v>
      </c>
      <c r="KJ97" s="641">
        <v>7.7399999999999993</v>
      </c>
      <c r="KK97" s="642">
        <v>15.736666666666665</v>
      </c>
      <c r="KL97" s="639" t="s">
        <v>1029</v>
      </c>
      <c r="KM97" s="643">
        <v>2.97</v>
      </c>
      <c r="KN97" s="644">
        <v>24.32</v>
      </c>
      <c r="KO97" s="645" t="s">
        <v>179</v>
      </c>
      <c r="KP97" s="646" t="s">
        <v>179</v>
      </c>
      <c r="KQ97" s="646" t="s">
        <v>179</v>
      </c>
      <c r="KR97" s="646" t="s">
        <v>179</v>
      </c>
      <c r="KS97" s="647" t="s">
        <v>179</v>
      </c>
      <c r="KT97" s="646" t="s">
        <v>179</v>
      </c>
      <c r="KU97" s="646" t="s">
        <v>179</v>
      </c>
      <c r="KV97" s="648" t="s">
        <v>179</v>
      </c>
      <c r="KW97" s="639" t="s">
        <v>179</v>
      </c>
      <c r="KX97" s="643" t="s">
        <v>179</v>
      </c>
      <c r="KY97" s="644" t="s">
        <v>179</v>
      </c>
      <c r="KZ97" s="434" t="s">
        <v>1151</v>
      </c>
      <c r="LA97" s="434" t="s">
        <v>1015</v>
      </c>
      <c r="LB97" s="435" t="s">
        <v>1015</v>
      </c>
      <c r="LC97" s="436">
        <v>18</v>
      </c>
      <c r="LD97" s="437">
        <v>6</v>
      </c>
      <c r="LE97" s="438">
        <v>26</v>
      </c>
      <c r="LF97" s="439" t="s">
        <v>1015</v>
      </c>
      <c r="LG97" s="440">
        <v>16</v>
      </c>
      <c r="LH97" s="437">
        <v>6</v>
      </c>
      <c r="LI97" s="438">
        <v>26</v>
      </c>
      <c r="LJ97" s="649"/>
      <c r="LK97" s="650"/>
    </row>
    <row r="98" spans="2:323" ht="15" customHeight="1" x14ac:dyDescent="0.15">
      <c r="B98" s="1349" t="s">
        <v>1754</v>
      </c>
      <c r="C98" s="1350" t="s">
        <v>1755</v>
      </c>
      <c r="D98" s="1351">
        <v>2022</v>
      </c>
      <c r="E98" s="1352" t="s">
        <v>1018</v>
      </c>
      <c r="F98" s="1353">
        <v>1009119</v>
      </c>
      <c r="G98" s="1354" t="s">
        <v>1755</v>
      </c>
      <c r="H98" s="1355">
        <v>45132</v>
      </c>
      <c r="I98" s="1356" t="s">
        <v>1756</v>
      </c>
      <c r="J98" s="1357" t="s">
        <v>1755</v>
      </c>
      <c r="K98" s="1358" t="s">
        <v>1757</v>
      </c>
      <c r="L98" s="1350" t="s">
        <v>1755</v>
      </c>
      <c r="M98" s="1357" t="s">
        <v>1757</v>
      </c>
      <c r="N98" s="1358" t="s">
        <v>1756</v>
      </c>
      <c r="O98" s="1356" t="s">
        <v>12</v>
      </c>
      <c r="P98" s="1358" t="s">
        <v>13</v>
      </c>
      <c r="Q98" s="1359" t="s">
        <v>1018</v>
      </c>
      <c r="R98" s="1360"/>
      <c r="S98" s="1360"/>
      <c r="T98" s="1361"/>
      <c r="U98" s="1362"/>
      <c r="V98" s="1363">
        <v>7055.5518000000002</v>
      </c>
      <c r="W98" s="1364">
        <v>3</v>
      </c>
      <c r="X98" s="1364">
        <v>1</v>
      </c>
      <c r="Y98" s="1365"/>
      <c r="Z98" s="1351">
        <v>2022</v>
      </c>
      <c r="AA98" s="1352">
        <v>2024</v>
      </c>
      <c r="AB98" s="1366">
        <v>2022</v>
      </c>
      <c r="AC98" s="1367"/>
      <c r="AD98" s="1358"/>
      <c r="AE98" s="1368" t="s">
        <v>4568</v>
      </c>
      <c r="AF98" s="1357" t="s">
        <v>1552</v>
      </c>
      <c r="AG98" s="1357" t="s">
        <v>1758</v>
      </c>
      <c r="AH98" s="1358" t="s">
        <v>1304</v>
      </c>
      <c r="AI98" s="1368"/>
      <c r="AJ98" s="1358"/>
      <c r="AK98" s="1369">
        <v>2021</v>
      </c>
      <c r="AL98" s="1364">
        <v>12803</v>
      </c>
      <c r="AM98" s="1364">
        <v>12689</v>
      </c>
      <c r="AN98" s="1370"/>
      <c r="AO98" s="1371"/>
      <c r="AP98" s="1372">
        <v>2024</v>
      </c>
      <c r="AQ98" s="1365">
        <v>12425</v>
      </c>
      <c r="AR98" s="1373">
        <v>2.95</v>
      </c>
      <c r="AS98" s="1365">
        <v>12314</v>
      </c>
      <c r="AT98" s="1373">
        <v>2.95</v>
      </c>
      <c r="AU98" s="1374"/>
      <c r="AV98" s="1371"/>
      <c r="AW98" s="1375"/>
      <c r="AX98" s="1372">
        <v>2022</v>
      </c>
      <c r="AY98" s="1365">
        <v>12855</v>
      </c>
      <c r="AZ98" s="1373">
        <v>-0.41</v>
      </c>
      <c r="BA98" s="1365">
        <v>12827</v>
      </c>
      <c r="BB98" s="1373">
        <v>-1.0900000000000001</v>
      </c>
      <c r="BC98" s="1374"/>
      <c r="BD98" s="1371"/>
      <c r="BE98" s="1375"/>
      <c r="BF98" s="1372">
        <v>2023</v>
      </c>
      <c r="BG98" s="1365"/>
      <c r="BH98" s="1373"/>
      <c r="BI98" s="1365"/>
      <c r="BJ98" s="1373"/>
      <c r="BK98" s="1374"/>
      <c r="BL98" s="1371"/>
      <c r="BM98" s="1375"/>
      <c r="BN98" s="1372">
        <v>2024</v>
      </c>
      <c r="BO98" s="1365"/>
      <c r="BP98" s="1373"/>
      <c r="BQ98" s="1365"/>
      <c r="BR98" s="1373"/>
      <c r="BS98" s="1374"/>
      <c r="BT98" s="1371"/>
      <c r="BU98" s="1375"/>
      <c r="BV98" s="1376" t="s">
        <v>1005</v>
      </c>
      <c r="BW98" s="1377" t="s">
        <v>1072</v>
      </c>
      <c r="BX98" s="1378" t="s">
        <v>1024</v>
      </c>
      <c r="BY98" s="1379" t="s">
        <v>1759</v>
      </c>
      <c r="BZ98" s="1380"/>
      <c r="CA98" s="1364"/>
      <c r="CB98" s="1364"/>
      <c r="CC98" s="1370"/>
      <c r="CD98" s="1371"/>
      <c r="CE98" s="1372"/>
      <c r="CF98" s="1365"/>
      <c r="CG98" s="1373"/>
      <c r="CH98" s="1365"/>
      <c r="CI98" s="1373"/>
      <c r="CJ98" s="1374"/>
      <c r="CK98" s="1371"/>
      <c r="CL98" s="1375"/>
      <c r="CM98" s="1372"/>
      <c r="CN98" s="1365"/>
      <c r="CO98" s="1373"/>
      <c r="CP98" s="1365"/>
      <c r="CQ98" s="1373"/>
      <c r="CR98" s="1374"/>
      <c r="CS98" s="1371"/>
      <c r="CT98" s="1375"/>
      <c r="CU98" s="1372"/>
      <c r="CV98" s="1365"/>
      <c r="CW98" s="1373"/>
      <c r="CX98" s="1365"/>
      <c r="CY98" s="1373"/>
      <c r="CZ98" s="1374"/>
      <c r="DA98" s="1371"/>
      <c r="DB98" s="1375"/>
      <c r="DC98" s="1372"/>
      <c r="DD98" s="1365"/>
      <c r="DE98" s="1373"/>
      <c r="DF98" s="1365"/>
      <c r="DG98" s="1373"/>
      <c r="DH98" s="1374"/>
      <c r="DI98" s="1371"/>
      <c r="DJ98" s="1375"/>
      <c r="DK98" s="1376"/>
      <c r="DL98" s="1377"/>
      <c r="DM98" s="1378"/>
      <c r="DN98" s="1379"/>
      <c r="DO98" s="1356"/>
      <c r="DP98" s="1381"/>
      <c r="DQ98" s="1358"/>
      <c r="DR98" s="1356"/>
      <c r="DS98" s="1381"/>
      <c r="DT98" s="1358"/>
      <c r="DU98" s="1356"/>
      <c r="DV98" s="1381"/>
      <c r="DW98" s="1358"/>
      <c r="DX98" s="1356"/>
      <c r="DY98" s="1381"/>
      <c r="DZ98" s="1358"/>
      <c r="EA98" s="1356"/>
      <c r="EB98" s="1381"/>
      <c r="EC98" s="1358"/>
      <c r="ED98" s="1382"/>
      <c r="EE98" s="1383"/>
      <c r="EF98" s="1384"/>
      <c r="EG98" s="1357"/>
      <c r="EH98" s="1364"/>
      <c r="EI98" s="1352"/>
      <c r="EJ98" s="1356"/>
      <c r="EK98" s="1384"/>
      <c r="EL98" s="1357"/>
      <c r="EM98" s="1364"/>
      <c r="EN98" s="1352"/>
      <c r="EO98" s="1356"/>
      <c r="EP98" s="1384"/>
      <c r="EQ98" s="1357"/>
      <c r="ER98" s="1364"/>
      <c r="ES98" s="1352"/>
      <c r="ET98" s="1356"/>
      <c r="EU98" s="1384"/>
      <c r="EV98" s="1357"/>
      <c r="EW98" s="1364"/>
      <c r="EX98" s="1352"/>
      <c r="EY98" s="1356"/>
      <c r="EZ98" s="1384"/>
      <c r="FA98" s="1357"/>
      <c r="FB98" s="1364"/>
      <c r="FC98" s="1352"/>
      <c r="FD98" s="1385">
        <v>0</v>
      </c>
      <c r="FE98" s="1386">
        <v>0</v>
      </c>
      <c r="FF98" s="1387">
        <v>0</v>
      </c>
      <c r="FG98" s="1386">
        <v>0</v>
      </c>
      <c r="FH98" s="1387">
        <v>0</v>
      </c>
      <c r="FI98" s="1386">
        <v>0</v>
      </c>
      <c r="FJ98" s="1387">
        <v>0</v>
      </c>
      <c r="FK98" s="1386">
        <v>0</v>
      </c>
      <c r="FL98" s="1388" t="s">
        <v>1008</v>
      </c>
      <c r="FM98" s="1389" t="s">
        <v>1012</v>
      </c>
      <c r="FN98" s="1352"/>
      <c r="FO98" s="1390" t="s">
        <v>1010</v>
      </c>
      <c r="FP98" s="1391" t="s">
        <v>1012</v>
      </c>
      <c r="FQ98" s="1352"/>
      <c r="FR98" s="1390" t="s">
        <v>1010</v>
      </c>
      <c r="FS98" s="1391" t="s">
        <v>1012</v>
      </c>
      <c r="FT98" s="1352"/>
      <c r="FU98" s="1390" t="s">
        <v>1010</v>
      </c>
      <c r="FV98" s="1391" t="s">
        <v>1012</v>
      </c>
      <c r="FW98" s="1352"/>
      <c r="FX98" s="1390" t="s">
        <v>1010</v>
      </c>
      <c r="FY98" s="1391" t="s">
        <v>1012</v>
      </c>
      <c r="FZ98" s="1352"/>
      <c r="GA98" s="1390" t="s">
        <v>1025</v>
      </c>
      <c r="GB98" s="1391" t="s">
        <v>1011</v>
      </c>
      <c r="GC98" s="1352"/>
      <c r="GD98" s="1390" t="s">
        <v>1013</v>
      </c>
      <c r="GE98" s="1391" t="s">
        <v>1013</v>
      </c>
      <c r="GF98" s="1352"/>
      <c r="GG98" s="1390" t="s">
        <v>1013</v>
      </c>
      <c r="GH98" s="1391" t="s">
        <v>1013</v>
      </c>
      <c r="GI98" s="1352"/>
      <c r="GJ98" s="1390" t="s">
        <v>1010</v>
      </c>
      <c r="GK98" s="1391" t="s">
        <v>1012</v>
      </c>
      <c r="GL98" s="1352"/>
      <c r="GM98" s="1390" t="s">
        <v>1013</v>
      </c>
      <c r="GN98" s="1391" t="s">
        <v>1013</v>
      </c>
      <c r="GO98" s="1352"/>
      <c r="GP98" s="1390" t="s">
        <v>1013</v>
      </c>
      <c r="GQ98" s="1391" t="s">
        <v>1013</v>
      </c>
      <c r="GR98" s="1352"/>
      <c r="GS98" s="1390" t="s">
        <v>1013</v>
      </c>
      <c r="GT98" s="1391" t="s">
        <v>1013</v>
      </c>
      <c r="GU98" s="1352"/>
      <c r="GV98" s="1390" t="s">
        <v>1010</v>
      </c>
      <c r="GW98" s="1391" t="s">
        <v>1012</v>
      </c>
      <c r="GX98" s="1352"/>
      <c r="GY98" s="1388"/>
      <c r="GZ98" s="1389"/>
      <c r="HA98" s="1352"/>
      <c r="HB98" s="1390"/>
      <c r="HC98" s="1391"/>
      <c r="HD98" s="1352"/>
      <c r="HE98" s="1390"/>
      <c r="HF98" s="1391"/>
      <c r="HG98" s="1352"/>
      <c r="HH98" s="1390"/>
      <c r="HI98" s="1391"/>
      <c r="HJ98" s="1352"/>
      <c r="HK98" s="1390"/>
      <c r="HL98" s="1391"/>
      <c r="HM98" s="1352"/>
      <c r="HN98" s="1392">
        <v>12855</v>
      </c>
      <c r="HO98" s="1393">
        <v>15.291219999999996</v>
      </c>
      <c r="HP98" s="1394">
        <v>0.11895153636717226</v>
      </c>
      <c r="HQ98" s="1395">
        <v>2022</v>
      </c>
      <c r="HR98" s="1357" t="s">
        <v>333</v>
      </c>
      <c r="HS98" s="1357" t="s">
        <v>352</v>
      </c>
      <c r="HT98" s="1357" t="s">
        <v>4147</v>
      </c>
      <c r="HU98" s="1396">
        <v>15.291219999999996</v>
      </c>
      <c r="HV98" s="1397"/>
      <c r="HW98" s="1398" t="s">
        <v>4568</v>
      </c>
      <c r="HX98" s="1398"/>
      <c r="HY98" s="1398"/>
      <c r="HZ98" s="1398"/>
      <c r="IA98" s="1398"/>
      <c r="IB98" s="1398"/>
      <c r="IC98" s="1398"/>
      <c r="ID98" s="1399"/>
      <c r="IE98" s="1400" t="s">
        <v>4583</v>
      </c>
      <c r="IF98" s="227" t="str">
        <f>_xlfn.IFNA(VLOOKUP(報告書!$B98&amp;"-"&amp;報告書!IF$12,自主項目!$G$13:$G$500,1,FALSE),"")</f>
        <v>119-1</v>
      </c>
      <c r="IG98" s="227" t="str">
        <f>_xlfn.IFNA(VLOOKUP(報告書!$B98&amp;"-"&amp;報告書!IG$12,自主項目!$G$13:$G$500,1,FALSE),"")</f>
        <v/>
      </c>
      <c r="IH98" s="227" t="str">
        <f>_xlfn.IFNA(VLOOKUP(報告書!$B98&amp;"-"&amp;報告書!IH$12,自主項目!$G$13:$G$500,1,FALSE),"")</f>
        <v/>
      </c>
      <c r="II98" s="227" t="str">
        <f>_xlfn.IFNA(VLOOKUP(報告書!$B98&amp;"-"&amp;報告書!II$12,自主項目!$G$13:$G$500,1,FALSE),"")</f>
        <v/>
      </c>
      <c r="IJ98" s="227" t="str">
        <f>_xlfn.IFNA(VLOOKUP(報告書!$B98&amp;"-"&amp;報告書!IJ$12,自主項目!$G$13:$G$500,1,FALSE),"")</f>
        <v/>
      </c>
      <c r="IK98" s="227" t="str">
        <f>_xlfn.IFNA(VLOOKUP(報告書!$B98&amp;"-"&amp;報告書!IK$12,自主項目!$G$13:$G$500,1,FALSE),"")</f>
        <v/>
      </c>
      <c r="IL98" s="227" t="str">
        <f>_xlfn.IFNA(VLOOKUP(報告書!$B98&amp;"-"&amp;報告書!IL$12,自主項目!$G$13:$G$500,1,FALSE),"")</f>
        <v/>
      </c>
      <c r="IM98" s="227" t="str">
        <f>_xlfn.IFNA(VLOOKUP(報告書!$B98&amp;"-"&amp;報告書!IM$12,自主項目!$G$13:$G$500,1,FALSE),"")</f>
        <v/>
      </c>
      <c r="IN98" s="227" t="str">
        <f>_xlfn.IFNA(VLOOKUP(報告書!$B98&amp;"-"&amp;報告書!IN$12,自主項目!$G$13:$G$500,1,FALSE),"")</f>
        <v/>
      </c>
      <c r="IO98" s="227" t="str">
        <f>_xlfn.IFNA(VLOOKUP(報告書!$B98&amp;"-"&amp;報告書!IO$12,自主項目!$G$13:$G$500,1,FALSE),"")</f>
        <v/>
      </c>
      <c r="IP98" s="227" t="str">
        <f>_xlfn.IFNA(VLOOKUP(報告書!$B98&amp;"-"&amp;報告書!IP$12,自主項目!$G$13:$G$500,1,FALSE),"")</f>
        <v/>
      </c>
      <c r="IQ98" s="227" t="str">
        <f>_xlfn.IFNA(VLOOKUP(報告書!$B98&amp;"-"&amp;報告書!IQ$12,自主項目!$G$13:$G$500,1,FALSE),"")</f>
        <v/>
      </c>
      <c r="IR98" s="227" t="str">
        <f>_xlfn.IFNA(VLOOKUP(報告書!$B98&amp;"-"&amp;報告書!IR$12,自主項目!$G$13:$G$500,1,FALSE),"")</f>
        <v/>
      </c>
      <c r="IS98" s="227" t="str">
        <f>_xlfn.IFNA(VLOOKUP(報告書!$B98&amp;"-"&amp;報告書!IS$12,自主項目!$G$13:$G$500,1,FALSE),"")</f>
        <v/>
      </c>
      <c r="IT98" s="755"/>
      <c r="IU98" s="755"/>
      <c r="IV98" s="376">
        <v>3050</v>
      </c>
      <c r="IW98" s="377">
        <v>3066</v>
      </c>
      <c r="IX98" s="378" t="s">
        <v>179</v>
      </c>
      <c r="IY98" s="379">
        <v>11.38</v>
      </c>
      <c r="IZ98" s="379">
        <v>9.5500000000000007</v>
      </c>
      <c r="JA98" s="380" t="s">
        <v>179</v>
      </c>
      <c r="JB98" s="381">
        <v>3.7933333333333334</v>
      </c>
      <c r="JC98" s="379">
        <v>3.1833333333333336</v>
      </c>
      <c r="JD98" s="379" t="s">
        <v>179</v>
      </c>
      <c r="JE98" s="382">
        <v>49</v>
      </c>
      <c r="JF98" s="383">
        <v>61</v>
      </c>
      <c r="JG98" s="384" t="s">
        <v>179</v>
      </c>
      <c r="JH98" s="376" t="s">
        <v>179</v>
      </c>
      <c r="JI98" s="377" t="s">
        <v>179</v>
      </c>
      <c r="JJ98" s="378" t="s">
        <v>179</v>
      </c>
      <c r="JK98" s="379" t="s">
        <v>179</v>
      </c>
      <c r="JL98" s="379" t="s">
        <v>179</v>
      </c>
      <c r="JM98" s="380" t="s">
        <v>179</v>
      </c>
      <c r="JN98" s="381" t="s">
        <v>179</v>
      </c>
      <c r="JO98" s="379" t="s">
        <v>179</v>
      </c>
      <c r="JP98" s="379" t="s">
        <v>179</v>
      </c>
      <c r="JQ98" s="382" t="s">
        <v>179</v>
      </c>
      <c r="JR98" s="383" t="s">
        <v>179</v>
      </c>
      <c r="JS98" s="384" t="s">
        <v>179</v>
      </c>
      <c r="JU98" s="634" t="s">
        <v>1687</v>
      </c>
      <c r="JV98" s="636" t="s">
        <v>1688</v>
      </c>
      <c r="JW98" s="635">
        <v>2019</v>
      </c>
      <c r="JX98" s="635" t="s">
        <v>1018</v>
      </c>
      <c r="JY98" s="386" t="s">
        <v>179</v>
      </c>
      <c r="JZ98" s="387" t="s">
        <v>179</v>
      </c>
      <c r="KA98" s="422" t="s">
        <v>179</v>
      </c>
      <c r="KB98" s="637" t="s">
        <v>179</v>
      </c>
      <c r="KC98" s="638" t="s">
        <v>179</v>
      </c>
      <c r="KD98" s="639" t="s">
        <v>1029</v>
      </c>
      <c r="KE98" s="640">
        <v>0.1</v>
      </c>
      <c r="KF98" s="641">
        <v>11.38</v>
      </c>
      <c r="KG98" s="642">
        <v>12.486666666666666</v>
      </c>
      <c r="KH98" s="639" t="s">
        <v>1029</v>
      </c>
      <c r="KI98" s="643">
        <v>0.09</v>
      </c>
      <c r="KJ98" s="641">
        <v>3.1833333333333336</v>
      </c>
      <c r="KK98" s="642">
        <v>12.716666666666669</v>
      </c>
      <c r="KL98" s="639" t="s">
        <v>179</v>
      </c>
      <c r="KM98" s="643" t="s">
        <v>179</v>
      </c>
      <c r="KN98" s="644" t="s">
        <v>179</v>
      </c>
      <c r="KO98" s="645" t="s">
        <v>179</v>
      </c>
      <c r="KP98" s="646" t="s">
        <v>179</v>
      </c>
      <c r="KQ98" s="646" t="s">
        <v>179</v>
      </c>
      <c r="KR98" s="646" t="s">
        <v>179</v>
      </c>
      <c r="KS98" s="647" t="s">
        <v>179</v>
      </c>
      <c r="KT98" s="646" t="s">
        <v>179</v>
      </c>
      <c r="KU98" s="646" t="s">
        <v>179</v>
      </c>
      <c r="KV98" s="648" t="s">
        <v>179</v>
      </c>
      <c r="KW98" s="639" t="s">
        <v>179</v>
      </c>
      <c r="KX98" s="643" t="s">
        <v>179</v>
      </c>
      <c r="KY98" s="644" t="s">
        <v>179</v>
      </c>
      <c r="KZ98" s="434" t="s">
        <v>1015</v>
      </c>
      <c r="LA98" s="434" t="s">
        <v>1015</v>
      </c>
      <c r="LB98" s="435" t="s">
        <v>1029</v>
      </c>
      <c r="LC98" s="436">
        <v>26</v>
      </c>
      <c r="LD98" s="437">
        <v>0</v>
      </c>
      <c r="LE98" s="438">
        <v>26</v>
      </c>
      <c r="LF98" s="439" t="s">
        <v>1015</v>
      </c>
      <c r="LG98" s="440">
        <v>23</v>
      </c>
      <c r="LH98" s="437">
        <v>0</v>
      </c>
      <c r="LI98" s="438">
        <v>26</v>
      </c>
      <c r="LJ98" s="649"/>
      <c r="LK98" s="650"/>
    </row>
    <row r="99" spans="2:323" ht="15" customHeight="1" x14ac:dyDescent="0.15">
      <c r="B99" s="1349" t="s">
        <v>1761</v>
      </c>
      <c r="C99" s="1350" t="s">
        <v>1762</v>
      </c>
      <c r="D99" s="1351">
        <v>2022</v>
      </c>
      <c r="E99" s="1352" t="s">
        <v>1018</v>
      </c>
      <c r="F99" s="1353">
        <v>1056120</v>
      </c>
      <c r="G99" s="1354" t="s">
        <v>1762</v>
      </c>
      <c r="H99" s="1355">
        <v>45136</v>
      </c>
      <c r="I99" s="1356" t="s">
        <v>1763</v>
      </c>
      <c r="J99" s="1357" t="s">
        <v>1762</v>
      </c>
      <c r="K99" s="1358" t="s">
        <v>1764</v>
      </c>
      <c r="L99" s="1350" t="s">
        <v>1762</v>
      </c>
      <c r="M99" s="1357" t="s">
        <v>1764</v>
      </c>
      <c r="N99" s="1358" t="s">
        <v>1763</v>
      </c>
      <c r="O99" s="1356" t="s">
        <v>57</v>
      </c>
      <c r="P99" s="1358" t="s">
        <v>64</v>
      </c>
      <c r="Q99" s="1359" t="s">
        <v>1018</v>
      </c>
      <c r="R99" s="1360"/>
      <c r="S99" s="1360"/>
      <c r="T99" s="1361"/>
      <c r="U99" s="1362"/>
      <c r="V99" s="1363">
        <v>7301.9160000000002</v>
      </c>
      <c r="W99" s="1364">
        <v>27</v>
      </c>
      <c r="X99" s="1364">
        <v>1</v>
      </c>
      <c r="Y99" s="1365"/>
      <c r="Z99" s="1351">
        <v>2022</v>
      </c>
      <c r="AA99" s="1352">
        <v>2024</v>
      </c>
      <c r="AB99" s="1366">
        <v>2022</v>
      </c>
      <c r="AC99" s="1367"/>
      <c r="AD99" s="1358"/>
      <c r="AE99" s="1368" t="s">
        <v>4568</v>
      </c>
      <c r="AF99" s="1357" t="s">
        <v>1765</v>
      </c>
      <c r="AG99" s="1357" t="s">
        <v>1766</v>
      </c>
      <c r="AH99" s="1358" t="s">
        <v>1767</v>
      </c>
      <c r="AI99" s="1368"/>
      <c r="AJ99" s="1358"/>
      <c r="AK99" s="1369">
        <v>2021</v>
      </c>
      <c r="AL99" s="1364">
        <v>13535</v>
      </c>
      <c r="AM99" s="1364">
        <v>13416</v>
      </c>
      <c r="AN99" s="1370"/>
      <c r="AO99" s="1371"/>
      <c r="AP99" s="1372">
        <v>2024</v>
      </c>
      <c r="AQ99" s="1365">
        <v>13399</v>
      </c>
      <c r="AR99" s="1373">
        <v>1</v>
      </c>
      <c r="AS99" s="1365">
        <v>13282</v>
      </c>
      <c r="AT99" s="1373">
        <v>0.99</v>
      </c>
      <c r="AU99" s="1374"/>
      <c r="AV99" s="1371"/>
      <c r="AW99" s="1375"/>
      <c r="AX99" s="1372">
        <v>2022</v>
      </c>
      <c r="AY99" s="1365">
        <v>12362</v>
      </c>
      <c r="AZ99" s="1373">
        <v>8.66</v>
      </c>
      <c r="BA99" s="1365">
        <v>12362</v>
      </c>
      <c r="BB99" s="1373">
        <v>7.85</v>
      </c>
      <c r="BC99" s="1374"/>
      <c r="BD99" s="1371"/>
      <c r="BE99" s="1375"/>
      <c r="BF99" s="1372">
        <v>2023</v>
      </c>
      <c r="BG99" s="1365"/>
      <c r="BH99" s="1373"/>
      <c r="BI99" s="1365"/>
      <c r="BJ99" s="1373"/>
      <c r="BK99" s="1374"/>
      <c r="BL99" s="1371"/>
      <c r="BM99" s="1375"/>
      <c r="BN99" s="1372">
        <v>2024</v>
      </c>
      <c r="BO99" s="1365"/>
      <c r="BP99" s="1373"/>
      <c r="BQ99" s="1365"/>
      <c r="BR99" s="1373"/>
      <c r="BS99" s="1374"/>
      <c r="BT99" s="1371"/>
      <c r="BU99" s="1375"/>
      <c r="BV99" s="1376" t="s">
        <v>1023</v>
      </c>
      <c r="BW99" s="1377" t="s">
        <v>1072</v>
      </c>
      <c r="BX99" s="1378" t="s">
        <v>1024</v>
      </c>
      <c r="BY99" s="1379" t="s">
        <v>4584</v>
      </c>
      <c r="BZ99" s="1380"/>
      <c r="CA99" s="1364"/>
      <c r="CB99" s="1364"/>
      <c r="CC99" s="1370"/>
      <c r="CD99" s="1371"/>
      <c r="CE99" s="1372"/>
      <c r="CF99" s="1365"/>
      <c r="CG99" s="1373"/>
      <c r="CH99" s="1365"/>
      <c r="CI99" s="1373"/>
      <c r="CJ99" s="1374"/>
      <c r="CK99" s="1371"/>
      <c r="CL99" s="1375"/>
      <c r="CM99" s="1372"/>
      <c r="CN99" s="1365"/>
      <c r="CO99" s="1373"/>
      <c r="CP99" s="1365"/>
      <c r="CQ99" s="1373"/>
      <c r="CR99" s="1374"/>
      <c r="CS99" s="1371"/>
      <c r="CT99" s="1375"/>
      <c r="CU99" s="1372"/>
      <c r="CV99" s="1365"/>
      <c r="CW99" s="1373"/>
      <c r="CX99" s="1365"/>
      <c r="CY99" s="1373"/>
      <c r="CZ99" s="1374"/>
      <c r="DA99" s="1371"/>
      <c r="DB99" s="1375"/>
      <c r="DC99" s="1372"/>
      <c r="DD99" s="1365"/>
      <c r="DE99" s="1373"/>
      <c r="DF99" s="1365"/>
      <c r="DG99" s="1373"/>
      <c r="DH99" s="1374"/>
      <c r="DI99" s="1371"/>
      <c r="DJ99" s="1375"/>
      <c r="DK99" s="1376"/>
      <c r="DL99" s="1377"/>
      <c r="DM99" s="1378"/>
      <c r="DN99" s="1379"/>
      <c r="DO99" s="1356"/>
      <c r="DP99" s="1381"/>
      <c r="DQ99" s="1358"/>
      <c r="DR99" s="1356"/>
      <c r="DS99" s="1381"/>
      <c r="DT99" s="1358"/>
      <c r="DU99" s="1356"/>
      <c r="DV99" s="1381"/>
      <c r="DW99" s="1358"/>
      <c r="DX99" s="1356"/>
      <c r="DY99" s="1381"/>
      <c r="DZ99" s="1358"/>
      <c r="EA99" s="1356"/>
      <c r="EB99" s="1381"/>
      <c r="EC99" s="1358"/>
      <c r="ED99" s="1382"/>
      <c r="EE99" s="1383"/>
      <c r="EF99" s="1384"/>
      <c r="EG99" s="1357"/>
      <c r="EH99" s="1364"/>
      <c r="EI99" s="1352"/>
      <c r="EJ99" s="1356"/>
      <c r="EK99" s="1384"/>
      <c r="EL99" s="1357"/>
      <c r="EM99" s="1364"/>
      <c r="EN99" s="1352"/>
      <c r="EO99" s="1356"/>
      <c r="EP99" s="1384"/>
      <c r="EQ99" s="1357"/>
      <c r="ER99" s="1364"/>
      <c r="ES99" s="1352"/>
      <c r="ET99" s="1356"/>
      <c r="EU99" s="1384"/>
      <c r="EV99" s="1357"/>
      <c r="EW99" s="1364"/>
      <c r="EX99" s="1352"/>
      <c r="EY99" s="1356"/>
      <c r="EZ99" s="1384"/>
      <c r="FA99" s="1357"/>
      <c r="FB99" s="1364"/>
      <c r="FC99" s="1352"/>
      <c r="FD99" s="1385">
        <v>0</v>
      </c>
      <c r="FE99" s="1386">
        <v>0</v>
      </c>
      <c r="FF99" s="1387">
        <v>0</v>
      </c>
      <c r="FG99" s="1386">
        <v>0</v>
      </c>
      <c r="FH99" s="1387">
        <v>0</v>
      </c>
      <c r="FI99" s="1386">
        <v>0</v>
      </c>
      <c r="FJ99" s="1387">
        <v>0</v>
      </c>
      <c r="FK99" s="1386">
        <v>0</v>
      </c>
      <c r="FL99" s="1388" t="s">
        <v>1008</v>
      </c>
      <c r="FM99" s="1389" t="s">
        <v>1012</v>
      </c>
      <c r="FN99" s="1352"/>
      <c r="FO99" s="1390" t="s">
        <v>1010</v>
      </c>
      <c r="FP99" s="1391" t="s">
        <v>1012</v>
      </c>
      <c r="FQ99" s="1352"/>
      <c r="FR99" s="1390" t="s">
        <v>1010</v>
      </c>
      <c r="FS99" s="1391" t="s">
        <v>1012</v>
      </c>
      <c r="FT99" s="1352"/>
      <c r="FU99" s="1390" t="s">
        <v>1013</v>
      </c>
      <c r="FV99" s="1391" t="s">
        <v>1013</v>
      </c>
      <c r="FW99" s="1352"/>
      <c r="FX99" s="1390" t="s">
        <v>1010</v>
      </c>
      <c r="FY99" s="1391" t="s">
        <v>1012</v>
      </c>
      <c r="FZ99" s="1352"/>
      <c r="GA99" s="1390" t="s">
        <v>1010</v>
      </c>
      <c r="GB99" s="1391" t="s">
        <v>1012</v>
      </c>
      <c r="GC99" s="1352"/>
      <c r="GD99" s="1390" t="s">
        <v>1025</v>
      </c>
      <c r="GE99" s="1391" t="s">
        <v>1011</v>
      </c>
      <c r="GF99" s="1352"/>
      <c r="GG99" s="1390" t="s">
        <v>1013</v>
      </c>
      <c r="GH99" s="1391" t="s">
        <v>1013</v>
      </c>
      <c r="GI99" s="1352"/>
      <c r="GJ99" s="1390" t="s">
        <v>1013</v>
      </c>
      <c r="GK99" s="1391" t="s">
        <v>1013</v>
      </c>
      <c r="GL99" s="1352"/>
      <c r="GM99" s="1390" t="s">
        <v>1013</v>
      </c>
      <c r="GN99" s="1391" t="s">
        <v>1013</v>
      </c>
      <c r="GO99" s="1352"/>
      <c r="GP99" s="1390" t="s">
        <v>1013</v>
      </c>
      <c r="GQ99" s="1391" t="s">
        <v>1013</v>
      </c>
      <c r="GR99" s="1352"/>
      <c r="GS99" s="1390" t="s">
        <v>1013</v>
      </c>
      <c r="GT99" s="1391" t="s">
        <v>1013</v>
      </c>
      <c r="GU99" s="1352"/>
      <c r="GV99" s="1390" t="s">
        <v>1013</v>
      </c>
      <c r="GW99" s="1391" t="s">
        <v>1013</v>
      </c>
      <c r="GX99" s="1352"/>
      <c r="GY99" s="1388"/>
      <c r="GZ99" s="1389"/>
      <c r="HA99" s="1352"/>
      <c r="HB99" s="1390"/>
      <c r="HC99" s="1391"/>
      <c r="HD99" s="1352"/>
      <c r="HE99" s="1390"/>
      <c r="HF99" s="1391"/>
      <c r="HG99" s="1352"/>
      <c r="HH99" s="1390"/>
      <c r="HI99" s="1391"/>
      <c r="HJ99" s="1352"/>
      <c r="HK99" s="1390"/>
      <c r="HL99" s="1391"/>
      <c r="HM99" s="1352"/>
      <c r="HN99" s="1392"/>
      <c r="HO99" s="1393"/>
      <c r="HP99" s="1394"/>
      <c r="HQ99" s="1395"/>
      <c r="HR99" s="1357"/>
      <c r="HS99" s="1357"/>
      <c r="HT99" s="1357"/>
      <c r="HU99" s="1396"/>
      <c r="HV99" s="1397" t="s">
        <v>4568</v>
      </c>
      <c r="HW99" s="1398"/>
      <c r="HX99" s="1398"/>
      <c r="HY99" s="1398" t="s">
        <v>4568</v>
      </c>
      <c r="HZ99" s="1398"/>
      <c r="IA99" s="1398"/>
      <c r="IB99" s="1398"/>
      <c r="IC99" s="1398"/>
      <c r="ID99" s="1399" t="s">
        <v>1768</v>
      </c>
      <c r="IE99" s="1400"/>
      <c r="IF99" s="227" t="str">
        <f>_xlfn.IFNA(VLOOKUP(報告書!$B99&amp;"-"&amp;報告書!IF$12,自主項目!$G$13:$G$500,1,FALSE),"")</f>
        <v/>
      </c>
      <c r="IG99" s="227" t="str">
        <f>_xlfn.IFNA(VLOOKUP(報告書!$B99&amp;"-"&amp;報告書!IG$12,自主項目!$G$13:$G$500,1,FALSE),"")</f>
        <v/>
      </c>
      <c r="IH99" s="227" t="str">
        <f>_xlfn.IFNA(VLOOKUP(報告書!$B99&amp;"-"&amp;報告書!IH$12,自主項目!$G$13:$G$500,1,FALSE),"")</f>
        <v/>
      </c>
      <c r="II99" s="227" t="str">
        <f>_xlfn.IFNA(VLOOKUP(報告書!$B99&amp;"-"&amp;報告書!II$12,自主項目!$G$13:$G$500,1,FALSE),"")</f>
        <v/>
      </c>
      <c r="IJ99" s="227" t="str">
        <f>_xlfn.IFNA(VLOOKUP(報告書!$B99&amp;"-"&amp;報告書!IJ$12,自主項目!$G$13:$G$500,1,FALSE),"")</f>
        <v/>
      </c>
      <c r="IK99" s="227" t="str">
        <f>_xlfn.IFNA(VLOOKUP(報告書!$B99&amp;"-"&amp;報告書!IK$12,自主項目!$G$13:$G$500,1,FALSE),"")</f>
        <v/>
      </c>
      <c r="IL99" s="227" t="str">
        <f>_xlfn.IFNA(VLOOKUP(報告書!$B99&amp;"-"&amp;報告書!IL$12,自主項目!$G$13:$G$500,1,FALSE),"")</f>
        <v/>
      </c>
      <c r="IM99" s="227" t="str">
        <f>_xlfn.IFNA(VLOOKUP(報告書!$B99&amp;"-"&amp;報告書!IM$12,自主項目!$G$13:$G$500,1,FALSE),"")</f>
        <v/>
      </c>
      <c r="IN99" s="227" t="str">
        <f>_xlfn.IFNA(VLOOKUP(報告書!$B99&amp;"-"&amp;報告書!IN$12,自主項目!$G$13:$G$500,1,FALSE),"")</f>
        <v/>
      </c>
      <c r="IO99" s="227" t="str">
        <f>_xlfn.IFNA(VLOOKUP(報告書!$B99&amp;"-"&amp;報告書!IO$12,自主項目!$G$13:$G$500,1,FALSE),"")</f>
        <v/>
      </c>
      <c r="IP99" s="227" t="str">
        <f>_xlfn.IFNA(VLOOKUP(報告書!$B99&amp;"-"&amp;報告書!IP$12,自主項目!$G$13:$G$500,1,FALSE),"")</f>
        <v/>
      </c>
      <c r="IQ99" s="227" t="str">
        <f>_xlfn.IFNA(VLOOKUP(報告書!$B99&amp;"-"&amp;報告書!IQ$12,自主項目!$G$13:$G$500,1,FALSE),"")</f>
        <v/>
      </c>
      <c r="IR99" s="227" t="str">
        <f>_xlfn.IFNA(VLOOKUP(報告書!$B99&amp;"-"&amp;報告書!IR$12,自主項目!$G$13:$G$500,1,FALSE),"")</f>
        <v/>
      </c>
      <c r="IS99" s="227" t="str">
        <f>_xlfn.IFNA(VLOOKUP(報告書!$B99&amp;"-"&amp;報告書!IS$12,自主項目!$G$13:$G$500,1,FALSE),"")</f>
        <v/>
      </c>
      <c r="IT99" s="755"/>
      <c r="IU99" s="755"/>
      <c r="IV99" s="376">
        <v>2951</v>
      </c>
      <c r="IW99" s="377">
        <v>2934</v>
      </c>
      <c r="IX99" s="378">
        <v>87.178729689807966</v>
      </c>
      <c r="IY99" s="379">
        <v>11.16</v>
      </c>
      <c r="IZ99" s="379">
        <v>11.11</v>
      </c>
      <c r="JA99" s="380">
        <v>10.08</v>
      </c>
      <c r="JB99" s="381">
        <v>3.72</v>
      </c>
      <c r="JC99" s="379">
        <v>3.7033333333333331</v>
      </c>
      <c r="JD99" s="379">
        <v>3.36</v>
      </c>
      <c r="JE99" s="382">
        <v>50</v>
      </c>
      <c r="JF99" s="383">
        <v>56</v>
      </c>
      <c r="JG99" s="384">
        <v>43</v>
      </c>
      <c r="JH99" s="376" t="s">
        <v>179</v>
      </c>
      <c r="JI99" s="377" t="s">
        <v>179</v>
      </c>
      <c r="JJ99" s="378" t="s">
        <v>179</v>
      </c>
      <c r="JK99" s="379" t="s">
        <v>179</v>
      </c>
      <c r="JL99" s="379" t="s">
        <v>179</v>
      </c>
      <c r="JM99" s="380" t="s">
        <v>179</v>
      </c>
      <c r="JN99" s="381" t="s">
        <v>179</v>
      </c>
      <c r="JO99" s="379" t="s">
        <v>179</v>
      </c>
      <c r="JP99" s="379" t="s">
        <v>179</v>
      </c>
      <c r="JQ99" s="382" t="s">
        <v>179</v>
      </c>
      <c r="JR99" s="383" t="s">
        <v>179</v>
      </c>
      <c r="JS99" s="384" t="s">
        <v>179</v>
      </c>
      <c r="JU99" s="634" t="s">
        <v>1693</v>
      </c>
      <c r="JV99" s="636" t="s">
        <v>1694</v>
      </c>
      <c r="JW99" s="635">
        <v>2019</v>
      </c>
      <c r="JX99" s="635" t="s">
        <v>1018</v>
      </c>
      <c r="JY99" s="386" t="s">
        <v>179</v>
      </c>
      <c r="JZ99" s="387" t="s">
        <v>179</v>
      </c>
      <c r="KA99" s="422" t="s">
        <v>179</v>
      </c>
      <c r="KB99" s="637" t="s">
        <v>179</v>
      </c>
      <c r="KC99" s="638" t="s">
        <v>179</v>
      </c>
      <c r="KD99" s="639" t="s">
        <v>1029</v>
      </c>
      <c r="KE99" s="640">
        <v>0.99</v>
      </c>
      <c r="KF99" s="641">
        <v>11.16</v>
      </c>
      <c r="KG99" s="642">
        <v>10.34</v>
      </c>
      <c r="KH99" s="639" t="s">
        <v>1029</v>
      </c>
      <c r="KI99" s="643">
        <v>0.99</v>
      </c>
      <c r="KJ99" s="641">
        <v>3.7033333333333331</v>
      </c>
      <c r="KK99" s="642">
        <v>11.806666666666667</v>
      </c>
      <c r="KL99" s="639" t="s">
        <v>1029</v>
      </c>
      <c r="KM99" s="643">
        <v>1</v>
      </c>
      <c r="KN99" s="644">
        <v>10.08</v>
      </c>
      <c r="KO99" s="645" t="s">
        <v>179</v>
      </c>
      <c r="KP99" s="646" t="s">
        <v>179</v>
      </c>
      <c r="KQ99" s="646" t="s">
        <v>179</v>
      </c>
      <c r="KR99" s="646" t="s">
        <v>179</v>
      </c>
      <c r="KS99" s="647" t="s">
        <v>179</v>
      </c>
      <c r="KT99" s="646" t="s">
        <v>179</v>
      </c>
      <c r="KU99" s="646" t="s">
        <v>179</v>
      </c>
      <c r="KV99" s="648" t="s">
        <v>179</v>
      </c>
      <c r="KW99" s="639" t="s">
        <v>179</v>
      </c>
      <c r="KX99" s="643" t="s">
        <v>179</v>
      </c>
      <c r="KY99" s="644" t="s">
        <v>179</v>
      </c>
      <c r="KZ99" s="434" t="s">
        <v>1015</v>
      </c>
      <c r="LA99" s="434" t="s">
        <v>1015</v>
      </c>
      <c r="LB99" s="435" t="s">
        <v>1029</v>
      </c>
      <c r="LC99" s="436">
        <v>18</v>
      </c>
      <c r="LD99" s="437">
        <v>0</v>
      </c>
      <c r="LE99" s="438">
        <v>18</v>
      </c>
      <c r="LF99" s="439" t="s">
        <v>1029</v>
      </c>
      <c r="LG99" s="440">
        <v>15</v>
      </c>
      <c r="LH99" s="437">
        <v>0</v>
      </c>
      <c r="LI99" s="438">
        <v>15</v>
      </c>
      <c r="LJ99" s="649"/>
      <c r="LK99" s="650"/>
    </row>
    <row r="100" spans="2:323" ht="15" customHeight="1" x14ac:dyDescent="0.15">
      <c r="B100" s="1349" t="s">
        <v>1769</v>
      </c>
      <c r="C100" s="1350" t="s">
        <v>1770</v>
      </c>
      <c r="D100" s="1351">
        <v>2022</v>
      </c>
      <c r="E100" s="1352" t="s">
        <v>1018</v>
      </c>
      <c r="F100" s="1353">
        <v>1047122</v>
      </c>
      <c r="G100" s="1354" t="s">
        <v>1770</v>
      </c>
      <c r="H100" s="1355">
        <v>45114</v>
      </c>
      <c r="I100" s="1356" t="s">
        <v>1771</v>
      </c>
      <c r="J100" s="1357" t="s">
        <v>1770</v>
      </c>
      <c r="K100" s="1358" t="s">
        <v>1772</v>
      </c>
      <c r="L100" s="1350" t="s">
        <v>1770</v>
      </c>
      <c r="M100" s="1357" t="s">
        <v>1773</v>
      </c>
      <c r="N100" s="1358" t="s">
        <v>1771</v>
      </c>
      <c r="O100" s="1356" t="s">
        <v>48</v>
      </c>
      <c r="P100" s="1358" t="s">
        <v>54</v>
      </c>
      <c r="Q100" s="1359" t="s">
        <v>1018</v>
      </c>
      <c r="R100" s="1360"/>
      <c r="S100" s="1360"/>
      <c r="T100" s="1361"/>
      <c r="U100" s="1362"/>
      <c r="V100" s="1363">
        <v>1821.2736</v>
      </c>
      <c r="W100" s="1364">
        <v>3</v>
      </c>
      <c r="X100" s="1364">
        <v>2</v>
      </c>
      <c r="Y100" s="1365"/>
      <c r="Z100" s="1351">
        <v>2022</v>
      </c>
      <c r="AA100" s="1352">
        <v>2024</v>
      </c>
      <c r="AB100" s="1366">
        <v>2022</v>
      </c>
      <c r="AC100" s="1367"/>
      <c r="AD100" s="1358"/>
      <c r="AE100" s="1368" t="s">
        <v>4568</v>
      </c>
      <c r="AF100" s="1357" t="s">
        <v>1774</v>
      </c>
      <c r="AG100" s="1357" t="s">
        <v>1771</v>
      </c>
      <c r="AH100" s="1358" t="s">
        <v>1775</v>
      </c>
      <c r="AI100" s="1368"/>
      <c r="AJ100" s="1358"/>
      <c r="AK100" s="1369">
        <v>2021</v>
      </c>
      <c r="AL100" s="1364">
        <v>3316</v>
      </c>
      <c r="AM100" s="1364">
        <v>3287</v>
      </c>
      <c r="AN100" s="1370"/>
      <c r="AO100" s="1371"/>
      <c r="AP100" s="1372">
        <v>2024</v>
      </c>
      <c r="AQ100" s="1365">
        <v>3282</v>
      </c>
      <c r="AR100" s="1373">
        <v>1.02</v>
      </c>
      <c r="AS100" s="1365">
        <v>3254</v>
      </c>
      <c r="AT100" s="1373">
        <v>1</v>
      </c>
      <c r="AU100" s="1374"/>
      <c r="AV100" s="1371"/>
      <c r="AW100" s="1375"/>
      <c r="AX100" s="1372">
        <v>2022</v>
      </c>
      <c r="AY100" s="1365">
        <v>3345</v>
      </c>
      <c r="AZ100" s="1373">
        <v>-0.88</v>
      </c>
      <c r="BA100" s="1365">
        <v>3338</v>
      </c>
      <c r="BB100" s="1373">
        <v>-1.56</v>
      </c>
      <c r="BC100" s="1374"/>
      <c r="BD100" s="1371"/>
      <c r="BE100" s="1375"/>
      <c r="BF100" s="1372">
        <v>2023</v>
      </c>
      <c r="BG100" s="1365"/>
      <c r="BH100" s="1373"/>
      <c r="BI100" s="1365"/>
      <c r="BJ100" s="1373"/>
      <c r="BK100" s="1374"/>
      <c r="BL100" s="1371"/>
      <c r="BM100" s="1375"/>
      <c r="BN100" s="1372">
        <v>2024</v>
      </c>
      <c r="BO100" s="1365"/>
      <c r="BP100" s="1373"/>
      <c r="BQ100" s="1365"/>
      <c r="BR100" s="1373"/>
      <c r="BS100" s="1374"/>
      <c r="BT100" s="1371"/>
      <c r="BU100" s="1375"/>
      <c r="BV100" s="1376" t="s">
        <v>1005</v>
      </c>
      <c r="BW100" s="1377" t="s">
        <v>1072</v>
      </c>
      <c r="BX100" s="1378" t="s">
        <v>1024</v>
      </c>
      <c r="BY100" s="1379" t="s">
        <v>4585</v>
      </c>
      <c r="BZ100" s="1380"/>
      <c r="CA100" s="1364"/>
      <c r="CB100" s="1364"/>
      <c r="CC100" s="1370"/>
      <c r="CD100" s="1371"/>
      <c r="CE100" s="1372"/>
      <c r="CF100" s="1365"/>
      <c r="CG100" s="1373"/>
      <c r="CH100" s="1365"/>
      <c r="CI100" s="1373"/>
      <c r="CJ100" s="1374"/>
      <c r="CK100" s="1371"/>
      <c r="CL100" s="1375"/>
      <c r="CM100" s="1372"/>
      <c r="CN100" s="1365"/>
      <c r="CO100" s="1373"/>
      <c r="CP100" s="1365"/>
      <c r="CQ100" s="1373"/>
      <c r="CR100" s="1374"/>
      <c r="CS100" s="1371"/>
      <c r="CT100" s="1375"/>
      <c r="CU100" s="1372"/>
      <c r="CV100" s="1365"/>
      <c r="CW100" s="1373"/>
      <c r="CX100" s="1365"/>
      <c r="CY100" s="1373"/>
      <c r="CZ100" s="1374"/>
      <c r="DA100" s="1371"/>
      <c r="DB100" s="1375"/>
      <c r="DC100" s="1372"/>
      <c r="DD100" s="1365"/>
      <c r="DE100" s="1373"/>
      <c r="DF100" s="1365"/>
      <c r="DG100" s="1373"/>
      <c r="DH100" s="1374"/>
      <c r="DI100" s="1371"/>
      <c r="DJ100" s="1375"/>
      <c r="DK100" s="1376"/>
      <c r="DL100" s="1377"/>
      <c r="DM100" s="1378"/>
      <c r="DN100" s="1379"/>
      <c r="DO100" s="1356"/>
      <c r="DP100" s="1381"/>
      <c r="DQ100" s="1358"/>
      <c r="DR100" s="1356"/>
      <c r="DS100" s="1381"/>
      <c r="DT100" s="1358"/>
      <c r="DU100" s="1356"/>
      <c r="DV100" s="1381"/>
      <c r="DW100" s="1358"/>
      <c r="DX100" s="1356"/>
      <c r="DY100" s="1381"/>
      <c r="DZ100" s="1358"/>
      <c r="EA100" s="1356"/>
      <c r="EB100" s="1381"/>
      <c r="EC100" s="1358"/>
      <c r="ED100" s="1382"/>
      <c r="EE100" s="1383"/>
      <c r="EF100" s="1384"/>
      <c r="EG100" s="1357"/>
      <c r="EH100" s="1364"/>
      <c r="EI100" s="1352"/>
      <c r="EJ100" s="1356"/>
      <c r="EK100" s="1384"/>
      <c r="EL100" s="1357"/>
      <c r="EM100" s="1364"/>
      <c r="EN100" s="1352"/>
      <c r="EO100" s="1356"/>
      <c r="EP100" s="1384"/>
      <c r="EQ100" s="1357"/>
      <c r="ER100" s="1364"/>
      <c r="ES100" s="1352"/>
      <c r="ET100" s="1356"/>
      <c r="EU100" s="1384"/>
      <c r="EV100" s="1357"/>
      <c r="EW100" s="1364"/>
      <c r="EX100" s="1352"/>
      <c r="EY100" s="1356"/>
      <c r="EZ100" s="1384"/>
      <c r="FA100" s="1357"/>
      <c r="FB100" s="1364"/>
      <c r="FC100" s="1352"/>
      <c r="FD100" s="1385">
        <v>0</v>
      </c>
      <c r="FE100" s="1386">
        <v>0</v>
      </c>
      <c r="FF100" s="1387">
        <v>0</v>
      </c>
      <c r="FG100" s="1386">
        <v>0</v>
      </c>
      <c r="FH100" s="1387">
        <v>0</v>
      </c>
      <c r="FI100" s="1386">
        <v>0</v>
      </c>
      <c r="FJ100" s="1387">
        <v>0</v>
      </c>
      <c r="FK100" s="1386">
        <v>0</v>
      </c>
      <c r="FL100" s="1388" t="s">
        <v>1008</v>
      </c>
      <c r="FM100" s="1389" t="s">
        <v>1012</v>
      </c>
      <c r="FN100" s="1352"/>
      <c r="FO100" s="1390" t="s">
        <v>1010</v>
      </c>
      <c r="FP100" s="1391" t="s">
        <v>1012</v>
      </c>
      <c r="FQ100" s="1352"/>
      <c r="FR100" s="1390" t="s">
        <v>1010</v>
      </c>
      <c r="FS100" s="1391" t="s">
        <v>1012</v>
      </c>
      <c r="FT100" s="1352"/>
      <c r="FU100" s="1390" t="s">
        <v>1010</v>
      </c>
      <c r="FV100" s="1391" t="s">
        <v>1012</v>
      </c>
      <c r="FW100" s="1352"/>
      <c r="FX100" s="1390" t="s">
        <v>1010</v>
      </c>
      <c r="FY100" s="1391" t="s">
        <v>1012</v>
      </c>
      <c r="FZ100" s="1352"/>
      <c r="GA100" s="1390" t="s">
        <v>1010</v>
      </c>
      <c r="GB100" s="1391" t="s">
        <v>1012</v>
      </c>
      <c r="GC100" s="1352"/>
      <c r="GD100" s="1390" t="s">
        <v>1010</v>
      </c>
      <c r="GE100" s="1391" t="s">
        <v>1012</v>
      </c>
      <c r="GF100" s="1352"/>
      <c r="GG100" s="1390" t="s">
        <v>1010</v>
      </c>
      <c r="GH100" s="1391" t="s">
        <v>1012</v>
      </c>
      <c r="GI100" s="1352"/>
      <c r="GJ100" s="1390" t="s">
        <v>1010</v>
      </c>
      <c r="GK100" s="1391" t="s">
        <v>1012</v>
      </c>
      <c r="GL100" s="1352"/>
      <c r="GM100" s="1390" t="s">
        <v>1013</v>
      </c>
      <c r="GN100" s="1391" t="s">
        <v>1013</v>
      </c>
      <c r="GO100" s="1352"/>
      <c r="GP100" s="1390" t="s">
        <v>1013</v>
      </c>
      <c r="GQ100" s="1391" t="s">
        <v>1013</v>
      </c>
      <c r="GR100" s="1352"/>
      <c r="GS100" s="1390" t="s">
        <v>1013</v>
      </c>
      <c r="GT100" s="1391" t="s">
        <v>1013</v>
      </c>
      <c r="GU100" s="1352"/>
      <c r="GV100" s="1390" t="s">
        <v>1010</v>
      </c>
      <c r="GW100" s="1391" t="s">
        <v>1012</v>
      </c>
      <c r="GX100" s="1352"/>
      <c r="GY100" s="1388"/>
      <c r="GZ100" s="1389"/>
      <c r="HA100" s="1352"/>
      <c r="HB100" s="1390"/>
      <c r="HC100" s="1391"/>
      <c r="HD100" s="1352"/>
      <c r="HE100" s="1390"/>
      <c r="HF100" s="1391"/>
      <c r="HG100" s="1352"/>
      <c r="HH100" s="1390"/>
      <c r="HI100" s="1391"/>
      <c r="HJ100" s="1352"/>
      <c r="HK100" s="1390"/>
      <c r="HL100" s="1391"/>
      <c r="HM100" s="1352"/>
      <c r="HN100" s="1392"/>
      <c r="HO100" s="1393"/>
      <c r="HP100" s="1394"/>
      <c r="HQ100" s="1395"/>
      <c r="HR100" s="1357"/>
      <c r="HS100" s="1357"/>
      <c r="HT100" s="1357"/>
      <c r="HU100" s="1396"/>
      <c r="HV100" s="1397" t="s">
        <v>4568</v>
      </c>
      <c r="HW100" s="1398" t="s">
        <v>4568</v>
      </c>
      <c r="HX100" s="1398"/>
      <c r="HY100" s="1398"/>
      <c r="HZ100" s="1398"/>
      <c r="IA100" s="1398"/>
      <c r="IB100" s="1398"/>
      <c r="IC100" s="1398"/>
      <c r="ID100" s="1399"/>
      <c r="IE100" s="1400" t="s">
        <v>4586</v>
      </c>
      <c r="IF100" s="227" t="str">
        <f>_xlfn.IFNA(VLOOKUP(報告書!$B100&amp;"-"&amp;報告書!IF$12,自主項目!$G$13:$G$500,1,FALSE),"")</f>
        <v/>
      </c>
      <c r="IG100" s="227" t="str">
        <f>_xlfn.IFNA(VLOOKUP(報告書!$B100&amp;"-"&amp;報告書!IG$12,自主項目!$G$13:$G$500,1,FALSE),"")</f>
        <v/>
      </c>
      <c r="IH100" s="227" t="str">
        <f>_xlfn.IFNA(VLOOKUP(報告書!$B100&amp;"-"&amp;報告書!IH$12,自主項目!$G$13:$G$500,1,FALSE),"")</f>
        <v/>
      </c>
      <c r="II100" s="227" t="str">
        <f>_xlfn.IFNA(VLOOKUP(報告書!$B100&amp;"-"&amp;報告書!II$12,自主項目!$G$13:$G$500,1,FALSE),"")</f>
        <v/>
      </c>
      <c r="IJ100" s="227" t="str">
        <f>_xlfn.IFNA(VLOOKUP(報告書!$B100&amp;"-"&amp;報告書!IJ$12,自主項目!$G$13:$G$500,1,FALSE),"")</f>
        <v/>
      </c>
      <c r="IK100" s="227" t="str">
        <f>_xlfn.IFNA(VLOOKUP(報告書!$B100&amp;"-"&amp;報告書!IK$12,自主項目!$G$13:$G$500,1,FALSE),"")</f>
        <v/>
      </c>
      <c r="IL100" s="227" t="str">
        <f>_xlfn.IFNA(VLOOKUP(報告書!$B100&amp;"-"&amp;報告書!IL$12,自主項目!$G$13:$G$500,1,FALSE),"")</f>
        <v/>
      </c>
      <c r="IM100" s="227" t="str">
        <f>_xlfn.IFNA(VLOOKUP(報告書!$B100&amp;"-"&amp;報告書!IM$12,自主項目!$G$13:$G$500,1,FALSE),"")</f>
        <v/>
      </c>
      <c r="IN100" s="227" t="str">
        <f>_xlfn.IFNA(VLOOKUP(報告書!$B100&amp;"-"&amp;報告書!IN$12,自主項目!$G$13:$G$500,1,FALSE),"")</f>
        <v/>
      </c>
      <c r="IO100" s="227" t="str">
        <f>_xlfn.IFNA(VLOOKUP(報告書!$B100&amp;"-"&amp;報告書!IO$12,自主項目!$G$13:$G$500,1,FALSE),"")</f>
        <v/>
      </c>
      <c r="IP100" s="227" t="str">
        <f>_xlfn.IFNA(VLOOKUP(報告書!$B100&amp;"-"&amp;報告書!IP$12,自主項目!$G$13:$G$500,1,FALSE),"")</f>
        <v/>
      </c>
      <c r="IQ100" s="227" t="str">
        <f>_xlfn.IFNA(VLOOKUP(報告書!$B100&amp;"-"&amp;報告書!IQ$12,自主項目!$G$13:$G$500,1,FALSE),"")</f>
        <v/>
      </c>
      <c r="IR100" s="227" t="str">
        <f>_xlfn.IFNA(VLOOKUP(報告書!$B100&amp;"-"&amp;報告書!IR$12,自主項目!$G$13:$G$500,1,FALSE),"")</f>
        <v/>
      </c>
      <c r="IS100" s="227" t="str">
        <f>_xlfn.IFNA(VLOOKUP(報告書!$B100&amp;"-"&amp;報告書!IS$12,自主項目!$G$13:$G$500,1,FALSE),"")</f>
        <v/>
      </c>
      <c r="IT100" s="755"/>
      <c r="IU100" s="755"/>
      <c r="IV100" s="376">
        <v>3105</v>
      </c>
      <c r="IW100" s="377">
        <v>3084</v>
      </c>
      <c r="IX100" s="378">
        <v>21.52</v>
      </c>
      <c r="IY100" s="379">
        <v>22.25</v>
      </c>
      <c r="IZ100" s="379">
        <v>21.08</v>
      </c>
      <c r="JA100" s="380">
        <v>-12.44</v>
      </c>
      <c r="JB100" s="381">
        <v>7.416666666666667</v>
      </c>
      <c r="JC100" s="379">
        <v>7.0266666666666664</v>
      </c>
      <c r="JD100" s="379">
        <v>-4.1466666666666665</v>
      </c>
      <c r="JE100" s="382">
        <v>15</v>
      </c>
      <c r="JF100" s="383">
        <v>28</v>
      </c>
      <c r="JG100" s="384">
        <v>90</v>
      </c>
      <c r="JH100" s="376" t="s">
        <v>179</v>
      </c>
      <c r="JI100" s="377" t="s">
        <v>179</v>
      </c>
      <c r="JJ100" s="378" t="s">
        <v>179</v>
      </c>
      <c r="JK100" s="379" t="s">
        <v>179</v>
      </c>
      <c r="JL100" s="379" t="s">
        <v>179</v>
      </c>
      <c r="JM100" s="380" t="s">
        <v>179</v>
      </c>
      <c r="JN100" s="381" t="s">
        <v>179</v>
      </c>
      <c r="JO100" s="379" t="s">
        <v>179</v>
      </c>
      <c r="JP100" s="379" t="s">
        <v>179</v>
      </c>
      <c r="JQ100" s="382" t="s">
        <v>179</v>
      </c>
      <c r="JR100" s="383" t="s">
        <v>179</v>
      </c>
      <c r="JS100" s="384" t="s">
        <v>179</v>
      </c>
      <c r="JU100" s="634" t="s">
        <v>1702</v>
      </c>
      <c r="JV100" s="636" t="s">
        <v>1703</v>
      </c>
      <c r="JW100" s="635">
        <v>2019</v>
      </c>
      <c r="JX100" s="635" t="s">
        <v>1018</v>
      </c>
      <c r="JY100" s="386" t="s">
        <v>179</v>
      </c>
      <c r="JZ100" s="387" t="s">
        <v>179</v>
      </c>
      <c r="KA100" s="422" t="s">
        <v>179</v>
      </c>
      <c r="KB100" s="637" t="s">
        <v>179</v>
      </c>
      <c r="KC100" s="638">
        <v>3.0082490821256043</v>
      </c>
      <c r="KD100" s="639" t="s">
        <v>1055</v>
      </c>
      <c r="KE100" s="640">
        <v>2.97</v>
      </c>
      <c r="KF100" s="641">
        <v>22.25</v>
      </c>
      <c r="KG100" s="642">
        <v>15.883333333333333</v>
      </c>
      <c r="KH100" s="639" t="s">
        <v>1055</v>
      </c>
      <c r="KI100" s="643">
        <v>2.96</v>
      </c>
      <c r="KJ100" s="641">
        <v>7.0266666666666664</v>
      </c>
      <c r="KK100" s="642">
        <v>16.823333333333334</v>
      </c>
      <c r="KL100" s="639" t="s">
        <v>1015</v>
      </c>
      <c r="KM100" s="643">
        <v>2.97</v>
      </c>
      <c r="KN100" s="644">
        <v>-12.44</v>
      </c>
      <c r="KO100" s="645" t="s">
        <v>179</v>
      </c>
      <c r="KP100" s="646" t="s">
        <v>179</v>
      </c>
      <c r="KQ100" s="646" t="s">
        <v>179</v>
      </c>
      <c r="KR100" s="646" t="s">
        <v>179</v>
      </c>
      <c r="KS100" s="647" t="s">
        <v>179</v>
      </c>
      <c r="KT100" s="646" t="s">
        <v>179</v>
      </c>
      <c r="KU100" s="646" t="s">
        <v>179</v>
      </c>
      <c r="KV100" s="648" t="s">
        <v>179</v>
      </c>
      <c r="KW100" s="639" t="s">
        <v>179</v>
      </c>
      <c r="KX100" s="643" t="s">
        <v>179</v>
      </c>
      <c r="KY100" s="644" t="s">
        <v>179</v>
      </c>
      <c r="KZ100" s="434" t="s">
        <v>1151</v>
      </c>
      <c r="LA100" s="434" t="s">
        <v>1015</v>
      </c>
      <c r="LB100" s="435" t="s">
        <v>1015</v>
      </c>
      <c r="LC100" s="436">
        <v>10</v>
      </c>
      <c r="LD100" s="437">
        <v>10</v>
      </c>
      <c r="LE100" s="438">
        <v>20</v>
      </c>
      <c r="LF100" s="439" t="s">
        <v>1015</v>
      </c>
      <c r="LG100" s="440">
        <v>7</v>
      </c>
      <c r="LH100" s="437">
        <v>10</v>
      </c>
      <c r="LI100" s="438">
        <v>20</v>
      </c>
      <c r="LJ100" s="649"/>
      <c r="LK100" s="650"/>
    </row>
    <row r="101" spans="2:323" ht="15" customHeight="1" x14ac:dyDescent="0.15">
      <c r="B101" s="1349" t="s">
        <v>1776</v>
      </c>
      <c r="C101" s="1350" t="s">
        <v>1777</v>
      </c>
      <c r="D101" s="1351">
        <v>2022</v>
      </c>
      <c r="E101" s="1352" t="s">
        <v>1018</v>
      </c>
      <c r="F101" s="1353">
        <v>1024123</v>
      </c>
      <c r="G101" s="1354" t="s">
        <v>1777</v>
      </c>
      <c r="H101" s="1355">
        <v>45191</v>
      </c>
      <c r="I101" s="1356" t="s">
        <v>1778</v>
      </c>
      <c r="J101" s="1357" t="s">
        <v>1777</v>
      </c>
      <c r="K101" s="1358" t="s">
        <v>4587</v>
      </c>
      <c r="L101" s="1350" t="s">
        <v>1777</v>
      </c>
      <c r="M101" s="1357" t="s">
        <v>1779</v>
      </c>
      <c r="N101" s="1358" t="s">
        <v>1780</v>
      </c>
      <c r="O101" s="1356" t="s">
        <v>12</v>
      </c>
      <c r="P101" s="1358" t="s">
        <v>28</v>
      </c>
      <c r="Q101" s="1359" t="s">
        <v>1018</v>
      </c>
      <c r="R101" s="1360"/>
      <c r="S101" s="1360"/>
      <c r="T101" s="1361"/>
      <c r="U101" s="1362"/>
      <c r="V101" s="1363">
        <v>13662.6222</v>
      </c>
      <c r="W101" s="1364">
        <v>4</v>
      </c>
      <c r="X101" s="1364">
        <v>4</v>
      </c>
      <c r="Y101" s="1365"/>
      <c r="Z101" s="1351">
        <v>2022</v>
      </c>
      <c r="AA101" s="1352">
        <v>2024</v>
      </c>
      <c r="AB101" s="1366">
        <v>2022</v>
      </c>
      <c r="AC101" s="1367"/>
      <c r="AD101" s="1358"/>
      <c r="AE101" s="1368" t="s">
        <v>4568</v>
      </c>
      <c r="AF101" s="1357" t="s">
        <v>1781</v>
      </c>
      <c r="AG101" s="1357" t="s">
        <v>1782</v>
      </c>
      <c r="AH101" s="1358" t="s">
        <v>1783</v>
      </c>
      <c r="AI101" s="1368"/>
      <c r="AJ101" s="1358"/>
      <c r="AK101" s="1369">
        <v>2021</v>
      </c>
      <c r="AL101" s="1364">
        <v>18225</v>
      </c>
      <c r="AM101" s="1364">
        <v>18155</v>
      </c>
      <c r="AN101" s="1370"/>
      <c r="AO101" s="1371"/>
      <c r="AP101" s="1372">
        <v>2024</v>
      </c>
      <c r="AQ101" s="1365">
        <v>17164</v>
      </c>
      <c r="AR101" s="1373">
        <v>5.82</v>
      </c>
      <c r="AS101" s="1365">
        <v>17164</v>
      </c>
      <c r="AT101" s="1373">
        <v>5.45</v>
      </c>
      <c r="AU101" s="1374"/>
      <c r="AV101" s="1371"/>
      <c r="AW101" s="1375"/>
      <c r="AX101" s="1372">
        <v>2022</v>
      </c>
      <c r="AY101" s="1365">
        <v>25815</v>
      </c>
      <c r="AZ101" s="1373">
        <v>-41.65</v>
      </c>
      <c r="BA101" s="1365">
        <v>25792</v>
      </c>
      <c r="BB101" s="1373">
        <v>-42.07</v>
      </c>
      <c r="BC101" s="1374"/>
      <c r="BD101" s="1371"/>
      <c r="BE101" s="1375"/>
      <c r="BF101" s="1372">
        <v>2023</v>
      </c>
      <c r="BG101" s="1365"/>
      <c r="BH101" s="1373"/>
      <c r="BI101" s="1365"/>
      <c r="BJ101" s="1373"/>
      <c r="BK101" s="1374"/>
      <c r="BL101" s="1371"/>
      <c r="BM101" s="1375"/>
      <c r="BN101" s="1372">
        <v>2024</v>
      </c>
      <c r="BO101" s="1365"/>
      <c r="BP101" s="1373"/>
      <c r="BQ101" s="1365"/>
      <c r="BR101" s="1373"/>
      <c r="BS101" s="1374"/>
      <c r="BT101" s="1371"/>
      <c r="BU101" s="1375"/>
      <c r="BV101" s="1376" t="s">
        <v>1062</v>
      </c>
      <c r="BW101" s="1377" t="s">
        <v>1072</v>
      </c>
      <c r="BX101" s="1378" t="s">
        <v>1024</v>
      </c>
      <c r="BY101" s="1379" t="s">
        <v>4588</v>
      </c>
      <c r="BZ101" s="1380"/>
      <c r="CA101" s="1364"/>
      <c r="CB101" s="1364"/>
      <c r="CC101" s="1370"/>
      <c r="CD101" s="1371"/>
      <c r="CE101" s="1372"/>
      <c r="CF101" s="1365"/>
      <c r="CG101" s="1373"/>
      <c r="CH101" s="1365"/>
      <c r="CI101" s="1373"/>
      <c r="CJ101" s="1374"/>
      <c r="CK101" s="1371"/>
      <c r="CL101" s="1375"/>
      <c r="CM101" s="1372"/>
      <c r="CN101" s="1365"/>
      <c r="CO101" s="1373"/>
      <c r="CP101" s="1365"/>
      <c r="CQ101" s="1373"/>
      <c r="CR101" s="1374"/>
      <c r="CS101" s="1371"/>
      <c r="CT101" s="1375"/>
      <c r="CU101" s="1372"/>
      <c r="CV101" s="1365"/>
      <c r="CW101" s="1373"/>
      <c r="CX101" s="1365"/>
      <c r="CY101" s="1373"/>
      <c r="CZ101" s="1374"/>
      <c r="DA101" s="1371"/>
      <c r="DB101" s="1375"/>
      <c r="DC101" s="1372"/>
      <c r="DD101" s="1365"/>
      <c r="DE101" s="1373"/>
      <c r="DF101" s="1365"/>
      <c r="DG101" s="1373"/>
      <c r="DH101" s="1374"/>
      <c r="DI101" s="1371"/>
      <c r="DJ101" s="1375"/>
      <c r="DK101" s="1376"/>
      <c r="DL101" s="1377"/>
      <c r="DM101" s="1378"/>
      <c r="DN101" s="1379"/>
      <c r="DO101" s="1356"/>
      <c r="DP101" s="1381"/>
      <c r="DQ101" s="1358"/>
      <c r="DR101" s="1356"/>
      <c r="DS101" s="1381"/>
      <c r="DT101" s="1358"/>
      <c r="DU101" s="1356"/>
      <c r="DV101" s="1381"/>
      <c r="DW101" s="1358"/>
      <c r="DX101" s="1356"/>
      <c r="DY101" s="1381"/>
      <c r="DZ101" s="1358"/>
      <c r="EA101" s="1356"/>
      <c r="EB101" s="1381"/>
      <c r="EC101" s="1358"/>
      <c r="ED101" s="1382"/>
      <c r="EE101" s="1383"/>
      <c r="EF101" s="1384"/>
      <c r="EG101" s="1357"/>
      <c r="EH101" s="1364"/>
      <c r="EI101" s="1352"/>
      <c r="EJ101" s="1356"/>
      <c r="EK101" s="1384"/>
      <c r="EL101" s="1357"/>
      <c r="EM101" s="1364"/>
      <c r="EN101" s="1352"/>
      <c r="EO101" s="1356"/>
      <c r="EP101" s="1384"/>
      <c r="EQ101" s="1357"/>
      <c r="ER101" s="1364"/>
      <c r="ES101" s="1352"/>
      <c r="ET101" s="1356"/>
      <c r="EU101" s="1384"/>
      <c r="EV101" s="1357"/>
      <c r="EW101" s="1364"/>
      <c r="EX101" s="1352"/>
      <c r="EY101" s="1356"/>
      <c r="EZ101" s="1384"/>
      <c r="FA101" s="1357"/>
      <c r="FB101" s="1364"/>
      <c r="FC101" s="1352"/>
      <c r="FD101" s="1385">
        <v>1</v>
      </c>
      <c r="FE101" s="1386">
        <v>2</v>
      </c>
      <c r="FF101" s="1387">
        <v>0</v>
      </c>
      <c r="FG101" s="1386">
        <v>0</v>
      </c>
      <c r="FH101" s="1387">
        <v>0</v>
      </c>
      <c r="FI101" s="1386">
        <v>0</v>
      </c>
      <c r="FJ101" s="1387">
        <v>1</v>
      </c>
      <c r="FK101" s="1386">
        <v>2</v>
      </c>
      <c r="FL101" s="1388" t="s">
        <v>1008</v>
      </c>
      <c r="FM101" s="1389" t="s">
        <v>1012</v>
      </c>
      <c r="FN101" s="1352"/>
      <c r="FO101" s="1390" t="s">
        <v>1010</v>
      </c>
      <c r="FP101" s="1391" t="s">
        <v>1012</v>
      </c>
      <c r="FQ101" s="1352"/>
      <c r="FR101" s="1390" t="s">
        <v>1010</v>
      </c>
      <c r="FS101" s="1391" t="s">
        <v>1012</v>
      </c>
      <c r="FT101" s="1352"/>
      <c r="FU101" s="1390" t="s">
        <v>1010</v>
      </c>
      <c r="FV101" s="1391" t="s">
        <v>1012</v>
      </c>
      <c r="FW101" s="1352"/>
      <c r="FX101" s="1390" t="s">
        <v>1010</v>
      </c>
      <c r="FY101" s="1391" t="s">
        <v>1012</v>
      </c>
      <c r="FZ101" s="1352"/>
      <c r="GA101" s="1390" t="s">
        <v>1010</v>
      </c>
      <c r="GB101" s="1391" t="s">
        <v>1012</v>
      </c>
      <c r="GC101" s="1352"/>
      <c r="GD101" s="1390" t="s">
        <v>1010</v>
      </c>
      <c r="GE101" s="1391" t="s">
        <v>1012</v>
      </c>
      <c r="GF101" s="1352"/>
      <c r="GG101" s="1390" t="s">
        <v>1010</v>
      </c>
      <c r="GH101" s="1391" t="s">
        <v>1012</v>
      </c>
      <c r="GI101" s="1352"/>
      <c r="GJ101" s="1390" t="s">
        <v>1010</v>
      </c>
      <c r="GK101" s="1391" t="s">
        <v>1012</v>
      </c>
      <c r="GL101" s="1352"/>
      <c r="GM101" s="1390" t="s">
        <v>1010</v>
      </c>
      <c r="GN101" s="1391" t="s">
        <v>1012</v>
      </c>
      <c r="GO101" s="1352"/>
      <c r="GP101" s="1390" t="s">
        <v>1010</v>
      </c>
      <c r="GQ101" s="1391" t="s">
        <v>1012</v>
      </c>
      <c r="GR101" s="1352"/>
      <c r="GS101" s="1390" t="s">
        <v>1010</v>
      </c>
      <c r="GT101" s="1391" t="s">
        <v>1012</v>
      </c>
      <c r="GU101" s="1352"/>
      <c r="GV101" s="1390" t="s">
        <v>1010</v>
      </c>
      <c r="GW101" s="1391" t="s">
        <v>1012</v>
      </c>
      <c r="GX101" s="1352"/>
      <c r="GY101" s="1388"/>
      <c r="GZ101" s="1389"/>
      <c r="HA101" s="1352"/>
      <c r="HB101" s="1390"/>
      <c r="HC101" s="1391"/>
      <c r="HD101" s="1352"/>
      <c r="HE101" s="1390"/>
      <c r="HF101" s="1391"/>
      <c r="HG101" s="1352"/>
      <c r="HH101" s="1390"/>
      <c r="HI101" s="1391"/>
      <c r="HJ101" s="1352"/>
      <c r="HK101" s="1390"/>
      <c r="HL101" s="1391"/>
      <c r="HM101" s="1352"/>
      <c r="HN101" s="1392">
        <v>25815</v>
      </c>
      <c r="HO101" s="1393">
        <v>430.34814273999984</v>
      </c>
      <c r="HP101" s="1394">
        <v>1.667046843850474</v>
      </c>
      <c r="HQ101" s="1395">
        <v>2022</v>
      </c>
      <c r="HR101" s="1357" t="s">
        <v>327</v>
      </c>
      <c r="HS101" s="1357" t="s">
        <v>355</v>
      </c>
      <c r="HT101" s="1357" t="s">
        <v>4148</v>
      </c>
      <c r="HU101" s="1396">
        <v>58.285012239999958</v>
      </c>
      <c r="HV101" s="1397" t="s">
        <v>4568</v>
      </c>
      <c r="HW101" s="1398" t="s">
        <v>4568</v>
      </c>
      <c r="HX101" s="1398" t="s">
        <v>4568</v>
      </c>
      <c r="HY101" s="1398" t="s">
        <v>4568</v>
      </c>
      <c r="HZ101" s="1398" t="s">
        <v>4568</v>
      </c>
      <c r="IA101" s="1398" t="s">
        <v>4568</v>
      </c>
      <c r="IB101" s="1398" t="s">
        <v>4568</v>
      </c>
      <c r="IC101" s="1398"/>
      <c r="ID101" s="1399"/>
      <c r="IE101" s="1400" t="s">
        <v>4589</v>
      </c>
      <c r="IF101" s="227" t="str">
        <f>_xlfn.IFNA(VLOOKUP(報告書!$B101&amp;"-"&amp;報告書!IF$12,自主項目!$G$13:$G$500,1,FALSE),"")</f>
        <v>123-1</v>
      </c>
      <c r="IG101" s="227" t="str">
        <f>_xlfn.IFNA(VLOOKUP(報告書!$B101&amp;"-"&amp;報告書!IG$12,自主項目!$G$13:$G$500,1,FALSE),"")</f>
        <v>123-2</v>
      </c>
      <c r="IH101" s="227" t="str">
        <f>_xlfn.IFNA(VLOOKUP(報告書!$B101&amp;"-"&amp;報告書!IH$12,自主項目!$G$13:$G$500,1,FALSE),"")</f>
        <v>123-3</v>
      </c>
      <c r="II101" s="227" t="str">
        <f>_xlfn.IFNA(VLOOKUP(報告書!$B101&amp;"-"&amp;報告書!II$12,自主項目!$G$13:$G$500,1,FALSE),"")</f>
        <v>123-4</v>
      </c>
      <c r="IJ101" s="227" t="str">
        <f>_xlfn.IFNA(VLOOKUP(報告書!$B101&amp;"-"&amp;報告書!IJ$12,自主項目!$G$13:$G$500,1,FALSE),"")</f>
        <v/>
      </c>
      <c r="IK101" s="227" t="str">
        <f>_xlfn.IFNA(VLOOKUP(報告書!$B101&amp;"-"&amp;報告書!IK$12,自主項目!$G$13:$G$500,1,FALSE),"")</f>
        <v/>
      </c>
      <c r="IL101" s="227" t="str">
        <f>_xlfn.IFNA(VLOOKUP(報告書!$B101&amp;"-"&amp;報告書!IL$12,自主項目!$G$13:$G$500,1,FALSE),"")</f>
        <v/>
      </c>
      <c r="IM101" s="227" t="str">
        <f>_xlfn.IFNA(VLOOKUP(報告書!$B101&amp;"-"&amp;報告書!IM$12,自主項目!$G$13:$G$500,1,FALSE),"")</f>
        <v/>
      </c>
      <c r="IN101" s="227" t="str">
        <f>_xlfn.IFNA(VLOOKUP(報告書!$B101&amp;"-"&amp;報告書!IN$12,自主項目!$G$13:$G$500,1,FALSE),"")</f>
        <v/>
      </c>
      <c r="IO101" s="227" t="str">
        <f>_xlfn.IFNA(VLOOKUP(報告書!$B101&amp;"-"&amp;報告書!IO$12,自主項目!$G$13:$G$500,1,FALSE),"")</f>
        <v/>
      </c>
      <c r="IP101" s="227" t="str">
        <f>_xlfn.IFNA(VLOOKUP(報告書!$B101&amp;"-"&amp;報告書!IP$12,自主項目!$G$13:$G$500,1,FALSE),"")</f>
        <v/>
      </c>
      <c r="IQ101" s="227" t="str">
        <f>_xlfn.IFNA(VLOOKUP(報告書!$B101&amp;"-"&amp;報告書!IQ$12,自主項目!$G$13:$G$500,1,FALSE),"")</f>
        <v/>
      </c>
      <c r="IR101" s="227" t="str">
        <f>_xlfn.IFNA(VLOOKUP(報告書!$B101&amp;"-"&amp;報告書!IR$12,自主項目!$G$13:$G$500,1,FALSE),"")</f>
        <v/>
      </c>
      <c r="IS101" s="227" t="str">
        <f>_xlfn.IFNA(VLOOKUP(報告書!$B101&amp;"-"&amp;報告書!IS$12,自主項目!$G$13:$G$500,1,FALSE),"")</f>
        <v/>
      </c>
      <c r="IT101" s="755"/>
      <c r="IU101" s="755"/>
      <c r="IV101" s="376">
        <v>2518</v>
      </c>
      <c r="IW101" s="377">
        <v>2517</v>
      </c>
      <c r="IX101" s="378">
        <v>6.13</v>
      </c>
      <c r="IY101" s="379">
        <v>20.03</v>
      </c>
      <c r="IZ101" s="379">
        <v>30.54</v>
      </c>
      <c r="JA101" s="380">
        <v>9.4499999999999993</v>
      </c>
      <c r="JB101" s="381">
        <v>10.015000000000001</v>
      </c>
      <c r="JC101" s="379">
        <v>15.27</v>
      </c>
      <c r="JD101" s="379">
        <v>4.7249999999999996</v>
      </c>
      <c r="JE101" s="382">
        <v>9</v>
      </c>
      <c r="JF101" s="383">
        <v>11</v>
      </c>
      <c r="JG101" s="384">
        <v>34</v>
      </c>
      <c r="JH101" s="376" t="s">
        <v>179</v>
      </c>
      <c r="JI101" s="377" t="s">
        <v>179</v>
      </c>
      <c r="JJ101" s="378" t="s">
        <v>179</v>
      </c>
      <c r="JK101" s="379" t="s">
        <v>179</v>
      </c>
      <c r="JL101" s="379" t="s">
        <v>179</v>
      </c>
      <c r="JM101" s="380" t="s">
        <v>179</v>
      </c>
      <c r="JN101" s="381" t="s">
        <v>179</v>
      </c>
      <c r="JO101" s="379" t="s">
        <v>179</v>
      </c>
      <c r="JP101" s="379" t="s">
        <v>179</v>
      </c>
      <c r="JQ101" s="382" t="s">
        <v>179</v>
      </c>
      <c r="JR101" s="383" t="s">
        <v>179</v>
      </c>
      <c r="JS101" s="384" t="s">
        <v>179</v>
      </c>
      <c r="JU101" s="634" t="s">
        <v>1711</v>
      </c>
      <c r="JV101" s="636" t="s">
        <v>1712</v>
      </c>
      <c r="JW101" s="635">
        <v>2020</v>
      </c>
      <c r="JX101" s="635" t="s">
        <v>1018</v>
      </c>
      <c r="JY101" s="386">
        <v>44838</v>
      </c>
      <c r="JZ101" s="387">
        <v>44845</v>
      </c>
      <c r="KA101" s="422" t="s">
        <v>179</v>
      </c>
      <c r="KB101" s="637" t="s">
        <v>179</v>
      </c>
      <c r="KC101" s="638">
        <v>2.2336066322478154</v>
      </c>
      <c r="KD101" s="639" t="s">
        <v>1028</v>
      </c>
      <c r="KE101" s="640">
        <v>-10.01</v>
      </c>
      <c r="KF101" s="641">
        <v>20.03</v>
      </c>
      <c r="KG101" s="642">
        <v>28.115000000000002</v>
      </c>
      <c r="KH101" s="639" t="s">
        <v>1028</v>
      </c>
      <c r="KI101" s="643">
        <v>-9.9700000000000006</v>
      </c>
      <c r="KJ101" s="641">
        <v>15.27</v>
      </c>
      <c r="KK101" s="642">
        <v>28.58</v>
      </c>
      <c r="KL101" s="639" t="s">
        <v>1029</v>
      </c>
      <c r="KM101" s="643">
        <v>1.32</v>
      </c>
      <c r="KN101" s="644">
        <v>9.4499999999999993</v>
      </c>
      <c r="KO101" s="645" t="s">
        <v>179</v>
      </c>
      <c r="KP101" s="646" t="s">
        <v>179</v>
      </c>
      <c r="KQ101" s="646" t="s">
        <v>179</v>
      </c>
      <c r="KR101" s="646" t="s">
        <v>179</v>
      </c>
      <c r="KS101" s="647" t="s">
        <v>179</v>
      </c>
      <c r="KT101" s="646" t="s">
        <v>179</v>
      </c>
      <c r="KU101" s="646" t="s">
        <v>179</v>
      </c>
      <c r="KV101" s="648" t="s">
        <v>179</v>
      </c>
      <c r="KW101" s="639" t="s">
        <v>179</v>
      </c>
      <c r="KX101" s="643" t="s">
        <v>179</v>
      </c>
      <c r="KY101" s="644" t="s">
        <v>179</v>
      </c>
      <c r="KZ101" s="434" t="s">
        <v>1015</v>
      </c>
      <c r="LA101" s="434" t="s">
        <v>1015</v>
      </c>
      <c r="LB101" s="435" t="s">
        <v>1029</v>
      </c>
      <c r="LC101" s="436">
        <v>20</v>
      </c>
      <c r="LD101" s="437">
        <v>0</v>
      </c>
      <c r="LE101" s="438">
        <v>20</v>
      </c>
      <c r="LF101" s="439" t="s">
        <v>1015</v>
      </c>
      <c r="LG101" s="440">
        <v>17</v>
      </c>
      <c r="LH101" s="437">
        <v>0</v>
      </c>
      <c r="LI101" s="438">
        <v>20</v>
      </c>
      <c r="LJ101" s="649"/>
      <c r="LK101" s="650"/>
    </row>
    <row r="102" spans="2:323" ht="15" customHeight="1" x14ac:dyDescent="0.15">
      <c r="B102" s="1349" t="s">
        <v>1784</v>
      </c>
      <c r="C102" s="1350" t="s">
        <v>1785</v>
      </c>
      <c r="D102" s="1351">
        <v>2022</v>
      </c>
      <c r="E102" s="1352" t="s">
        <v>997</v>
      </c>
      <c r="F102" s="1353">
        <v>2095124</v>
      </c>
      <c r="G102" s="1354" t="s">
        <v>1785</v>
      </c>
      <c r="H102" s="1355">
        <v>45138</v>
      </c>
      <c r="I102" s="1356" t="s">
        <v>1786</v>
      </c>
      <c r="J102" s="1357" t="s">
        <v>1785</v>
      </c>
      <c r="K102" s="1358" t="s">
        <v>1787</v>
      </c>
      <c r="L102" s="1350" t="s">
        <v>1785</v>
      </c>
      <c r="M102" s="1357" t="s">
        <v>1787</v>
      </c>
      <c r="N102" s="1358" t="s">
        <v>1786</v>
      </c>
      <c r="O102" s="1356" t="s">
        <v>102</v>
      </c>
      <c r="P102" s="1358" t="s">
        <v>110</v>
      </c>
      <c r="Q102" s="1359"/>
      <c r="R102" s="1360" t="s">
        <v>997</v>
      </c>
      <c r="S102" s="1360"/>
      <c r="T102" s="1361"/>
      <c r="U102" s="1362"/>
      <c r="V102" s="1363">
        <v>1735.0500000000002</v>
      </c>
      <c r="W102" s="1364">
        <v>30</v>
      </c>
      <c r="X102" s="1364">
        <v>1</v>
      </c>
      <c r="Y102" s="1365"/>
      <c r="Z102" s="1351">
        <v>2022</v>
      </c>
      <c r="AA102" s="1352">
        <v>2024</v>
      </c>
      <c r="AB102" s="1366">
        <v>2022</v>
      </c>
      <c r="AC102" s="1367" t="s">
        <v>4568</v>
      </c>
      <c r="AD102" s="1358" t="s">
        <v>1788</v>
      </c>
      <c r="AE102" s="1368"/>
      <c r="AF102" s="1357"/>
      <c r="AG102" s="1357"/>
      <c r="AH102" s="1358"/>
      <c r="AI102" s="1368"/>
      <c r="AJ102" s="1358"/>
      <c r="AK102" s="1369">
        <v>2021</v>
      </c>
      <c r="AL102" s="1364">
        <v>3068</v>
      </c>
      <c r="AM102" s="1364">
        <v>2986</v>
      </c>
      <c r="AN102" s="1370"/>
      <c r="AO102" s="1371"/>
      <c r="AP102" s="1372">
        <v>2024</v>
      </c>
      <c r="AQ102" s="1365">
        <v>2977</v>
      </c>
      <c r="AR102" s="1373">
        <v>2.96</v>
      </c>
      <c r="AS102" s="1365">
        <v>2897</v>
      </c>
      <c r="AT102" s="1373">
        <v>2.98</v>
      </c>
      <c r="AU102" s="1374"/>
      <c r="AV102" s="1371"/>
      <c r="AW102" s="1375"/>
      <c r="AX102" s="1372">
        <v>2022</v>
      </c>
      <c r="AY102" s="1365">
        <v>3129</v>
      </c>
      <c r="AZ102" s="1373">
        <v>-1.99</v>
      </c>
      <c r="BA102" s="1365">
        <v>3001</v>
      </c>
      <c r="BB102" s="1373">
        <v>-0.51</v>
      </c>
      <c r="BC102" s="1374"/>
      <c r="BD102" s="1371"/>
      <c r="BE102" s="1375"/>
      <c r="BF102" s="1372">
        <v>2023</v>
      </c>
      <c r="BG102" s="1365"/>
      <c r="BH102" s="1373"/>
      <c r="BI102" s="1365"/>
      <c r="BJ102" s="1373"/>
      <c r="BK102" s="1374"/>
      <c r="BL102" s="1371"/>
      <c r="BM102" s="1375"/>
      <c r="BN102" s="1372">
        <v>2024</v>
      </c>
      <c r="BO102" s="1365"/>
      <c r="BP102" s="1373"/>
      <c r="BQ102" s="1365"/>
      <c r="BR102" s="1373"/>
      <c r="BS102" s="1374"/>
      <c r="BT102" s="1371"/>
      <c r="BU102" s="1375"/>
      <c r="BV102" s="1376" t="s">
        <v>1005</v>
      </c>
      <c r="BW102" s="1377" t="s">
        <v>1072</v>
      </c>
      <c r="BX102" s="1378" t="s">
        <v>1007</v>
      </c>
      <c r="BY102" s="1379" t="s">
        <v>4590</v>
      </c>
      <c r="BZ102" s="1380"/>
      <c r="CA102" s="1364"/>
      <c r="CB102" s="1364"/>
      <c r="CC102" s="1370"/>
      <c r="CD102" s="1371"/>
      <c r="CE102" s="1372"/>
      <c r="CF102" s="1365"/>
      <c r="CG102" s="1373"/>
      <c r="CH102" s="1365"/>
      <c r="CI102" s="1373"/>
      <c r="CJ102" s="1374"/>
      <c r="CK102" s="1371"/>
      <c r="CL102" s="1375"/>
      <c r="CM102" s="1372"/>
      <c r="CN102" s="1365"/>
      <c r="CO102" s="1373"/>
      <c r="CP102" s="1365"/>
      <c r="CQ102" s="1373"/>
      <c r="CR102" s="1374"/>
      <c r="CS102" s="1371"/>
      <c r="CT102" s="1375"/>
      <c r="CU102" s="1372"/>
      <c r="CV102" s="1365"/>
      <c r="CW102" s="1373"/>
      <c r="CX102" s="1365"/>
      <c r="CY102" s="1373"/>
      <c r="CZ102" s="1374"/>
      <c r="DA102" s="1371"/>
      <c r="DB102" s="1375"/>
      <c r="DC102" s="1372"/>
      <c r="DD102" s="1365"/>
      <c r="DE102" s="1373"/>
      <c r="DF102" s="1365"/>
      <c r="DG102" s="1373"/>
      <c r="DH102" s="1374"/>
      <c r="DI102" s="1371"/>
      <c r="DJ102" s="1375"/>
      <c r="DK102" s="1376"/>
      <c r="DL102" s="1377"/>
      <c r="DM102" s="1378"/>
      <c r="DN102" s="1379"/>
      <c r="DO102" s="1356"/>
      <c r="DP102" s="1381"/>
      <c r="DQ102" s="1358"/>
      <c r="DR102" s="1356"/>
      <c r="DS102" s="1381"/>
      <c r="DT102" s="1358"/>
      <c r="DU102" s="1356"/>
      <c r="DV102" s="1381"/>
      <c r="DW102" s="1358"/>
      <c r="DX102" s="1356"/>
      <c r="DY102" s="1381"/>
      <c r="DZ102" s="1358"/>
      <c r="EA102" s="1356"/>
      <c r="EB102" s="1381"/>
      <c r="EC102" s="1358"/>
      <c r="ED102" s="1382"/>
      <c r="EE102" s="1383"/>
      <c r="EF102" s="1384"/>
      <c r="EG102" s="1357"/>
      <c r="EH102" s="1364"/>
      <c r="EI102" s="1352"/>
      <c r="EJ102" s="1356"/>
      <c r="EK102" s="1384"/>
      <c r="EL102" s="1357"/>
      <c r="EM102" s="1364"/>
      <c r="EN102" s="1352"/>
      <c r="EO102" s="1356"/>
      <c r="EP102" s="1384"/>
      <c r="EQ102" s="1357"/>
      <c r="ER102" s="1364"/>
      <c r="ES102" s="1352"/>
      <c r="ET102" s="1356"/>
      <c r="EU102" s="1384"/>
      <c r="EV102" s="1357"/>
      <c r="EW102" s="1364"/>
      <c r="EX102" s="1352"/>
      <c r="EY102" s="1356"/>
      <c r="EZ102" s="1384"/>
      <c r="FA102" s="1357"/>
      <c r="FB102" s="1364"/>
      <c r="FC102" s="1352"/>
      <c r="FD102" s="1385">
        <v>0</v>
      </c>
      <c r="FE102" s="1386">
        <v>0</v>
      </c>
      <c r="FF102" s="1387">
        <v>0</v>
      </c>
      <c r="FG102" s="1386">
        <v>0</v>
      </c>
      <c r="FH102" s="1387">
        <v>0</v>
      </c>
      <c r="FI102" s="1386">
        <v>0</v>
      </c>
      <c r="FJ102" s="1387">
        <v>0</v>
      </c>
      <c r="FK102" s="1386">
        <v>0</v>
      </c>
      <c r="FL102" s="1388" t="s">
        <v>1008</v>
      </c>
      <c r="FM102" s="1389" t="s">
        <v>1012</v>
      </c>
      <c r="FN102" s="1352"/>
      <c r="FO102" s="1390" t="s">
        <v>1010</v>
      </c>
      <c r="FP102" s="1391" t="s">
        <v>1012</v>
      </c>
      <c r="FQ102" s="1352"/>
      <c r="FR102" s="1390" t="s">
        <v>1010</v>
      </c>
      <c r="FS102" s="1391" t="s">
        <v>1012</v>
      </c>
      <c r="FT102" s="1352"/>
      <c r="FU102" s="1390" t="s">
        <v>1010</v>
      </c>
      <c r="FV102" s="1391" t="s">
        <v>1012</v>
      </c>
      <c r="FW102" s="1352"/>
      <c r="FX102" s="1390" t="s">
        <v>1010</v>
      </c>
      <c r="FY102" s="1391" t="s">
        <v>1012</v>
      </c>
      <c r="FZ102" s="1352"/>
      <c r="GA102" s="1390" t="s">
        <v>1010</v>
      </c>
      <c r="GB102" s="1391" t="s">
        <v>1012</v>
      </c>
      <c r="GC102" s="1352"/>
      <c r="GD102" s="1390" t="s">
        <v>1013</v>
      </c>
      <c r="GE102" s="1391" t="s">
        <v>1013</v>
      </c>
      <c r="GF102" s="1352"/>
      <c r="GG102" s="1390" t="s">
        <v>1013</v>
      </c>
      <c r="GH102" s="1391" t="s">
        <v>1013</v>
      </c>
      <c r="GI102" s="1352"/>
      <c r="GJ102" s="1390" t="s">
        <v>1010</v>
      </c>
      <c r="GK102" s="1391" t="s">
        <v>1012</v>
      </c>
      <c r="GL102" s="1352"/>
      <c r="GM102" s="1390" t="s">
        <v>1010</v>
      </c>
      <c r="GN102" s="1391" t="s">
        <v>1012</v>
      </c>
      <c r="GO102" s="1352"/>
      <c r="GP102" s="1390" t="s">
        <v>1010</v>
      </c>
      <c r="GQ102" s="1391" t="s">
        <v>1012</v>
      </c>
      <c r="GR102" s="1352"/>
      <c r="GS102" s="1390" t="s">
        <v>1013</v>
      </c>
      <c r="GT102" s="1391" t="s">
        <v>1013</v>
      </c>
      <c r="GU102" s="1352"/>
      <c r="GV102" s="1390" t="s">
        <v>1010</v>
      </c>
      <c r="GW102" s="1391" t="s">
        <v>1012</v>
      </c>
      <c r="GX102" s="1352"/>
      <c r="GY102" s="1388"/>
      <c r="GZ102" s="1389"/>
      <c r="HA102" s="1352"/>
      <c r="HB102" s="1390"/>
      <c r="HC102" s="1391"/>
      <c r="HD102" s="1352"/>
      <c r="HE102" s="1390"/>
      <c r="HF102" s="1391"/>
      <c r="HG102" s="1352"/>
      <c r="HH102" s="1390"/>
      <c r="HI102" s="1391"/>
      <c r="HJ102" s="1352"/>
      <c r="HK102" s="1390"/>
      <c r="HL102" s="1391"/>
      <c r="HM102" s="1352"/>
      <c r="HN102" s="1392">
        <v>3129</v>
      </c>
      <c r="HO102" s="1393">
        <v>108.30899999999997</v>
      </c>
      <c r="HP102" s="1394">
        <v>3.4614573346116959</v>
      </c>
      <c r="HQ102" s="1395" t="s">
        <v>4037</v>
      </c>
      <c r="HR102" s="1357" t="s">
        <v>333</v>
      </c>
      <c r="HS102" s="1357" t="s">
        <v>357</v>
      </c>
      <c r="HT102" s="1357" t="s">
        <v>4152</v>
      </c>
      <c r="HU102" s="1396">
        <v>108.30899999999997</v>
      </c>
      <c r="HV102" s="1397"/>
      <c r="HW102" s="1398"/>
      <c r="HX102" s="1398"/>
      <c r="HY102" s="1398"/>
      <c r="HZ102" s="1398"/>
      <c r="IA102" s="1398"/>
      <c r="IB102" s="1398" t="s">
        <v>4568</v>
      </c>
      <c r="IC102" s="1398"/>
      <c r="ID102" s="1399" t="s">
        <v>1790</v>
      </c>
      <c r="IE102" s="1400" t="s">
        <v>4591</v>
      </c>
      <c r="IF102" s="227" t="str">
        <f>_xlfn.IFNA(VLOOKUP(報告書!$B102&amp;"-"&amp;報告書!IF$12,自主項目!$G$13:$G$500,1,FALSE),"")</f>
        <v>124-1</v>
      </c>
      <c r="IG102" s="227" t="str">
        <f>_xlfn.IFNA(VLOOKUP(報告書!$B102&amp;"-"&amp;報告書!IG$12,自主項目!$G$13:$G$500,1,FALSE),"")</f>
        <v/>
      </c>
      <c r="IH102" s="227" t="str">
        <f>_xlfn.IFNA(VLOOKUP(報告書!$B102&amp;"-"&amp;報告書!IH$12,自主項目!$G$13:$G$500,1,FALSE),"")</f>
        <v/>
      </c>
      <c r="II102" s="227" t="str">
        <f>_xlfn.IFNA(VLOOKUP(報告書!$B102&amp;"-"&amp;報告書!II$12,自主項目!$G$13:$G$500,1,FALSE),"")</f>
        <v/>
      </c>
      <c r="IJ102" s="227" t="str">
        <f>_xlfn.IFNA(VLOOKUP(報告書!$B102&amp;"-"&amp;報告書!IJ$12,自主項目!$G$13:$G$500,1,FALSE),"")</f>
        <v/>
      </c>
      <c r="IK102" s="227" t="str">
        <f>_xlfn.IFNA(VLOOKUP(報告書!$B102&amp;"-"&amp;報告書!IK$12,自主項目!$G$13:$G$500,1,FALSE),"")</f>
        <v/>
      </c>
      <c r="IL102" s="227" t="str">
        <f>_xlfn.IFNA(VLOOKUP(報告書!$B102&amp;"-"&amp;報告書!IL$12,自主項目!$G$13:$G$500,1,FALSE),"")</f>
        <v/>
      </c>
      <c r="IM102" s="227" t="str">
        <f>_xlfn.IFNA(VLOOKUP(報告書!$B102&amp;"-"&amp;報告書!IM$12,自主項目!$G$13:$G$500,1,FALSE),"")</f>
        <v/>
      </c>
      <c r="IN102" s="227" t="str">
        <f>_xlfn.IFNA(VLOOKUP(報告書!$B102&amp;"-"&amp;報告書!IN$12,自主項目!$G$13:$G$500,1,FALSE),"")</f>
        <v/>
      </c>
      <c r="IO102" s="227" t="str">
        <f>_xlfn.IFNA(VLOOKUP(報告書!$B102&amp;"-"&amp;報告書!IO$12,自主項目!$G$13:$G$500,1,FALSE),"")</f>
        <v/>
      </c>
      <c r="IP102" s="227" t="str">
        <f>_xlfn.IFNA(VLOOKUP(報告書!$B102&amp;"-"&amp;報告書!IP$12,自主項目!$G$13:$G$500,1,FALSE),"")</f>
        <v/>
      </c>
      <c r="IQ102" s="227" t="str">
        <f>_xlfn.IFNA(VLOOKUP(報告書!$B102&amp;"-"&amp;報告書!IQ$12,自主項目!$G$13:$G$500,1,FALSE),"")</f>
        <v/>
      </c>
      <c r="IR102" s="227" t="str">
        <f>_xlfn.IFNA(VLOOKUP(報告書!$B102&amp;"-"&amp;報告書!IR$12,自主項目!$G$13:$G$500,1,FALSE),"")</f>
        <v/>
      </c>
      <c r="IS102" s="227" t="str">
        <f>_xlfn.IFNA(VLOOKUP(報告書!$B102&amp;"-"&amp;報告書!IS$12,自主項目!$G$13:$G$500,1,FALSE),"")</f>
        <v/>
      </c>
      <c r="IT102" s="755"/>
      <c r="IU102" s="755"/>
      <c r="IV102" s="376">
        <v>25547</v>
      </c>
      <c r="IW102" s="377">
        <v>25321</v>
      </c>
      <c r="IX102" s="378">
        <v>1.67</v>
      </c>
      <c r="IY102" s="379">
        <v>-70.97</v>
      </c>
      <c r="IZ102" s="379">
        <v>-74.209999999999994</v>
      </c>
      <c r="JA102" s="380">
        <v>25.11</v>
      </c>
      <c r="JB102" s="381">
        <v>-23.656666666666666</v>
      </c>
      <c r="JC102" s="379">
        <v>-24.736666666666665</v>
      </c>
      <c r="JD102" s="379">
        <v>8.3699999999999992</v>
      </c>
      <c r="JE102" s="382">
        <v>98</v>
      </c>
      <c r="JF102" s="383">
        <v>98</v>
      </c>
      <c r="JG102" s="384">
        <v>17</v>
      </c>
      <c r="JH102" s="376" t="s">
        <v>179</v>
      </c>
      <c r="JI102" s="377" t="s">
        <v>179</v>
      </c>
      <c r="JJ102" s="378" t="s">
        <v>179</v>
      </c>
      <c r="JK102" s="379" t="s">
        <v>179</v>
      </c>
      <c r="JL102" s="379" t="s">
        <v>179</v>
      </c>
      <c r="JM102" s="380" t="s">
        <v>179</v>
      </c>
      <c r="JN102" s="381" t="s">
        <v>179</v>
      </c>
      <c r="JO102" s="379" t="s">
        <v>179</v>
      </c>
      <c r="JP102" s="379" t="s">
        <v>179</v>
      </c>
      <c r="JQ102" s="382" t="s">
        <v>179</v>
      </c>
      <c r="JR102" s="383" t="s">
        <v>179</v>
      </c>
      <c r="JS102" s="384" t="s">
        <v>179</v>
      </c>
      <c r="JU102" s="634" t="s">
        <v>1722</v>
      </c>
      <c r="JV102" s="636" t="s">
        <v>1723</v>
      </c>
      <c r="JW102" s="635">
        <v>2019</v>
      </c>
      <c r="JX102" s="635" t="s">
        <v>1018</v>
      </c>
      <c r="JY102" s="386" t="s">
        <v>179</v>
      </c>
      <c r="JZ102" s="387" t="s">
        <v>179</v>
      </c>
      <c r="KA102" s="422" t="s">
        <v>179</v>
      </c>
      <c r="KB102" s="637" t="s">
        <v>179</v>
      </c>
      <c r="KC102" s="638">
        <v>3.2768779113007405</v>
      </c>
      <c r="KD102" s="639" t="s">
        <v>1015</v>
      </c>
      <c r="KE102" s="640">
        <v>-127.74</v>
      </c>
      <c r="KF102" s="641">
        <v>-70.97</v>
      </c>
      <c r="KG102" s="642">
        <v>-90.733333333333348</v>
      </c>
      <c r="KH102" s="639" t="s">
        <v>1015</v>
      </c>
      <c r="KI102" s="643">
        <v>-134.13999999999999</v>
      </c>
      <c r="KJ102" s="641">
        <v>-24.736666666666665</v>
      </c>
      <c r="KK102" s="642">
        <v>-87.99</v>
      </c>
      <c r="KL102" s="639" t="s">
        <v>1028</v>
      </c>
      <c r="KM102" s="643">
        <v>28.25</v>
      </c>
      <c r="KN102" s="644">
        <v>25.11</v>
      </c>
      <c r="KO102" s="645" t="s">
        <v>179</v>
      </c>
      <c r="KP102" s="646" t="s">
        <v>179</v>
      </c>
      <c r="KQ102" s="646" t="s">
        <v>179</v>
      </c>
      <c r="KR102" s="646" t="s">
        <v>179</v>
      </c>
      <c r="KS102" s="647" t="s">
        <v>179</v>
      </c>
      <c r="KT102" s="646" t="s">
        <v>179</v>
      </c>
      <c r="KU102" s="646" t="s">
        <v>179</v>
      </c>
      <c r="KV102" s="648" t="s">
        <v>179</v>
      </c>
      <c r="KW102" s="639" t="s">
        <v>179</v>
      </c>
      <c r="KX102" s="643" t="s">
        <v>179</v>
      </c>
      <c r="KY102" s="644" t="s">
        <v>179</v>
      </c>
      <c r="KZ102" s="434" t="s">
        <v>1151</v>
      </c>
      <c r="LA102" s="434" t="s">
        <v>1015</v>
      </c>
      <c r="LB102" s="435" t="s">
        <v>1029</v>
      </c>
      <c r="LC102" s="436">
        <v>20</v>
      </c>
      <c r="LD102" s="437">
        <v>0</v>
      </c>
      <c r="LE102" s="438">
        <v>20</v>
      </c>
      <c r="LF102" s="439" t="s">
        <v>1015</v>
      </c>
      <c r="LG102" s="440">
        <v>17</v>
      </c>
      <c r="LH102" s="437">
        <v>0</v>
      </c>
      <c r="LI102" s="438">
        <v>20</v>
      </c>
      <c r="LJ102" s="649"/>
      <c r="LK102" s="650"/>
    </row>
    <row r="103" spans="2:323" ht="15" customHeight="1" x14ac:dyDescent="0.15">
      <c r="B103" s="1349" t="s">
        <v>1791</v>
      </c>
      <c r="C103" s="1350" t="s">
        <v>1792</v>
      </c>
      <c r="D103" s="1351">
        <v>2022</v>
      </c>
      <c r="E103" s="1352" t="s">
        <v>1018</v>
      </c>
      <c r="F103" s="1353">
        <v>1009125</v>
      </c>
      <c r="G103" s="1354" t="s">
        <v>1792</v>
      </c>
      <c r="H103" s="1355">
        <v>45131</v>
      </c>
      <c r="I103" s="1356" t="s">
        <v>1793</v>
      </c>
      <c r="J103" s="1357" t="s">
        <v>1792</v>
      </c>
      <c r="K103" s="1358" t="s">
        <v>1091</v>
      </c>
      <c r="L103" s="1350" t="s">
        <v>1792</v>
      </c>
      <c r="M103" s="1357" t="s">
        <v>1091</v>
      </c>
      <c r="N103" s="1358" t="s">
        <v>1793</v>
      </c>
      <c r="O103" s="1356" t="s">
        <v>12</v>
      </c>
      <c r="P103" s="1358" t="s">
        <v>13</v>
      </c>
      <c r="Q103" s="1359" t="s">
        <v>1018</v>
      </c>
      <c r="R103" s="1360"/>
      <c r="S103" s="1360"/>
      <c r="T103" s="1361"/>
      <c r="U103" s="1362"/>
      <c r="V103" s="1363">
        <v>4836.1841999999997</v>
      </c>
      <c r="W103" s="1364">
        <v>4</v>
      </c>
      <c r="X103" s="1364">
        <v>1</v>
      </c>
      <c r="Y103" s="1365"/>
      <c r="Z103" s="1351">
        <v>2022</v>
      </c>
      <c r="AA103" s="1352">
        <v>2024</v>
      </c>
      <c r="AB103" s="1366">
        <v>2022</v>
      </c>
      <c r="AC103" s="1367"/>
      <c r="AD103" s="1358"/>
      <c r="AE103" s="1368" t="s">
        <v>4568</v>
      </c>
      <c r="AF103" s="1357" t="s">
        <v>1794</v>
      </c>
      <c r="AG103" s="1357" t="s">
        <v>1795</v>
      </c>
      <c r="AH103" s="1358" t="s">
        <v>1796</v>
      </c>
      <c r="AI103" s="1368"/>
      <c r="AJ103" s="1358"/>
      <c r="AK103" s="1369">
        <v>2021</v>
      </c>
      <c r="AL103" s="1364">
        <v>9231</v>
      </c>
      <c r="AM103" s="1364">
        <v>9199</v>
      </c>
      <c r="AN103" s="1370">
        <v>0.46</v>
      </c>
      <c r="AO103" s="1371" t="s">
        <v>1004</v>
      </c>
      <c r="AP103" s="1372">
        <v>2024</v>
      </c>
      <c r="AQ103" s="1365">
        <v>8954</v>
      </c>
      <c r="AR103" s="1373">
        <v>3</v>
      </c>
      <c r="AS103" s="1365">
        <v>8923</v>
      </c>
      <c r="AT103" s="1373">
        <v>3</v>
      </c>
      <c r="AU103" s="1374">
        <v>0.44600000000000001</v>
      </c>
      <c r="AV103" s="1371" t="s">
        <v>1004</v>
      </c>
      <c r="AW103" s="1375">
        <v>3.04</v>
      </c>
      <c r="AX103" s="1372">
        <v>2022</v>
      </c>
      <c r="AY103" s="1365">
        <v>9184</v>
      </c>
      <c r="AZ103" s="1373">
        <v>0.5</v>
      </c>
      <c r="BA103" s="1365">
        <v>9177</v>
      </c>
      <c r="BB103" s="1373">
        <v>0.23</v>
      </c>
      <c r="BC103" s="1374">
        <v>0.45925042569674152</v>
      </c>
      <c r="BD103" s="1371" t="s">
        <v>1004</v>
      </c>
      <c r="BE103" s="1375">
        <v>0.16</v>
      </c>
      <c r="BF103" s="1372">
        <v>2023</v>
      </c>
      <c r="BG103" s="1365"/>
      <c r="BH103" s="1373"/>
      <c r="BI103" s="1365"/>
      <c r="BJ103" s="1373"/>
      <c r="BK103" s="1374"/>
      <c r="BL103" s="1371"/>
      <c r="BM103" s="1375"/>
      <c r="BN103" s="1372">
        <v>2024</v>
      </c>
      <c r="BO103" s="1365"/>
      <c r="BP103" s="1373"/>
      <c r="BQ103" s="1365"/>
      <c r="BR103" s="1373"/>
      <c r="BS103" s="1374"/>
      <c r="BT103" s="1371"/>
      <c r="BU103" s="1375"/>
      <c r="BV103" s="1376" t="s">
        <v>1005</v>
      </c>
      <c r="BW103" s="1377" t="s">
        <v>1072</v>
      </c>
      <c r="BX103" s="1378" t="s">
        <v>1007</v>
      </c>
      <c r="BY103" s="1379" t="s">
        <v>4592</v>
      </c>
      <c r="BZ103" s="1380"/>
      <c r="CA103" s="1364"/>
      <c r="CB103" s="1364"/>
      <c r="CC103" s="1370"/>
      <c r="CD103" s="1371"/>
      <c r="CE103" s="1372"/>
      <c r="CF103" s="1365"/>
      <c r="CG103" s="1373"/>
      <c r="CH103" s="1365"/>
      <c r="CI103" s="1373"/>
      <c r="CJ103" s="1374"/>
      <c r="CK103" s="1371"/>
      <c r="CL103" s="1375"/>
      <c r="CM103" s="1372"/>
      <c r="CN103" s="1365"/>
      <c r="CO103" s="1373"/>
      <c r="CP103" s="1365"/>
      <c r="CQ103" s="1373"/>
      <c r="CR103" s="1374"/>
      <c r="CS103" s="1371"/>
      <c r="CT103" s="1375"/>
      <c r="CU103" s="1372"/>
      <c r="CV103" s="1365"/>
      <c r="CW103" s="1373"/>
      <c r="CX103" s="1365"/>
      <c r="CY103" s="1373"/>
      <c r="CZ103" s="1374"/>
      <c r="DA103" s="1371"/>
      <c r="DB103" s="1375"/>
      <c r="DC103" s="1372"/>
      <c r="DD103" s="1365"/>
      <c r="DE103" s="1373"/>
      <c r="DF103" s="1365"/>
      <c r="DG103" s="1373"/>
      <c r="DH103" s="1374"/>
      <c r="DI103" s="1371"/>
      <c r="DJ103" s="1375"/>
      <c r="DK103" s="1376"/>
      <c r="DL103" s="1377"/>
      <c r="DM103" s="1378"/>
      <c r="DN103" s="1379"/>
      <c r="DO103" s="1356"/>
      <c r="DP103" s="1381"/>
      <c r="DQ103" s="1358"/>
      <c r="DR103" s="1356"/>
      <c r="DS103" s="1381"/>
      <c r="DT103" s="1358"/>
      <c r="DU103" s="1356"/>
      <c r="DV103" s="1381"/>
      <c r="DW103" s="1358"/>
      <c r="DX103" s="1356"/>
      <c r="DY103" s="1381"/>
      <c r="DZ103" s="1358"/>
      <c r="EA103" s="1356"/>
      <c r="EB103" s="1381"/>
      <c r="EC103" s="1358"/>
      <c r="ED103" s="1382"/>
      <c r="EE103" s="1383"/>
      <c r="EF103" s="1384"/>
      <c r="EG103" s="1357"/>
      <c r="EH103" s="1364"/>
      <c r="EI103" s="1352"/>
      <c r="EJ103" s="1356"/>
      <c r="EK103" s="1384"/>
      <c r="EL103" s="1357"/>
      <c r="EM103" s="1364"/>
      <c r="EN103" s="1352"/>
      <c r="EO103" s="1356"/>
      <c r="EP103" s="1384"/>
      <c r="EQ103" s="1357"/>
      <c r="ER103" s="1364"/>
      <c r="ES103" s="1352"/>
      <c r="ET103" s="1356"/>
      <c r="EU103" s="1384"/>
      <c r="EV103" s="1357"/>
      <c r="EW103" s="1364"/>
      <c r="EX103" s="1352"/>
      <c r="EY103" s="1356"/>
      <c r="EZ103" s="1384"/>
      <c r="FA103" s="1357"/>
      <c r="FB103" s="1364"/>
      <c r="FC103" s="1352"/>
      <c r="FD103" s="1385">
        <v>0</v>
      </c>
      <c r="FE103" s="1386">
        <v>0</v>
      </c>
      <c r="FF103" s="1387">
        <v>0</v>
      </c>
      <c r="FG103" s="1386">
        <v>0</v>
      </c>
      <c r="FH103" s="1387">
        <v>0</v>
      </c>
      <c r="FI103" s="1386">
        <v>0</v>
      </c>
      <c r="FJ103" s="1387">
        <v>0</v>
      </c>
      <c r="FK103" s="1386">
        <v>0</v>
      </c>
      <c r="FL103" s="1388" t="s">
        <v>1008</v>
      </c>
      <c r="FM103" s="1389" t="s">
        <v>1012</v>
      </c>
      <c r="FN103" s="1352"/>
      <c r="FO103" s="1390" t="s">
        <v>1010</v>
      </c>
      <c r="FP103" s="1391" t="s">
        <v>1012</v>
      </c>
      <c r="FQ103" s="1352"/>
      <c r="FR103" s="1390" t="s">
        <v>1010</v>
      </c>
      <c r="FS103" s="1391" t="s">
        <v>1012</v>
      </c>
      <c r="FT103" s="1352"/>
      <c r="FU103" s="1390" t="s">
        <v>1010</v>
      </c>
      <c r="FV103" s="1391" t="s">
        <v>1012</v>
      </c>
      <c r="FW103" s="1352"/>
      <c r="FX103" s="1390" t="s">
        <v>1010</v>
      </c>
      <c r="FY103" s="1391" t="s">
        <v>1012</v>
      </c>
      <c r="FZ103" s="1352"/>
      <c r="GA103" s="1390" t="s">
        <v>1010</v>
      </c>
      <c r="GB103" s="1391" t="s">
        <v>1012</v>
      </c>
      <c r="GC103" s="1352"/>
      <c r="GD103" s="1390" t="s">
        <v>1010</v>
      </c>
      <c r="GE103" s="1391" t="s">
        <v>1012</v>
      </c>
      <c r="GF103" s="1352"/>
      <c r="GG103" s="1390" t="s">
        <v>1010</v>
      </c>
      <c r="GH103" s="1391" t="s">
        <v>1012</v>
      </c>
      <c r="GI103" s="1352"/>
      <c r="GJ103" s="1390" t="s">
        <v>1010</v>
      </c>
      <c r="GK103" s="1391" t="s">
        <v>1012</v>
      </c>
      <c r="GL103" s="1352"/>
      <c r="GM103" s="1390" t="s">
        <v>1010</v>
      </c>
      <c r="GN103" s="1391" t="s">
        <v>1012</v>
      </c>
      <c r="GO103" s="1352"/>
      <c r="GP103" s="1390" t="s">
        <v>1010</v>
      </c>
      <c r="GQ103" s="1391" t="s">
        <v>1012</v>
      </c>
      <c r="GR103" s="1352"/>
      <c r="GS103" s="1390" t="s">
        <v>1010</v>
      </c>
      <c r="GT103" s="1391" t="s">
        <v>1012</v>
      </c>
      <c r="GU103" s="1352"/>
      <c r="GV103" s="1390" t="s">
        <v>1010</v>
      </c>
      <c r="GW103" s="1391" t="s">
        <v>1012</v>
      </c>
      <c r="GX103" s="1352"/>
      <c r="GY103" s="1388"/>
      <c r="GZ103" s="1389"/>
      <c r="HA103" s="1352"/>
      <c r="HB103" s="1390"/>
      <c r="HC103" s="1391"/>
      <c r="HD103" s="1352"/>
      <c r="HE103" s="1390"/>
      <c r="HF103" s="1391"/>
      <c r="HG103" s="1352"/>
      <c r="HH103" s="1390"/>
      <c r="HI103" s="1391"/>
      <c r="HJ103" s="1352"/>
      <c r="HK103" s="1390"/>
      <c r="HL103" s="1391"/>
      <c r="HM103" s="1352"/>
      <c r="HN103" s="1392">
        <v>9184</v>
      </c>
      <c r="HO103" s="1393">
        <v>23.828894000000009</v>
      </c>
      <c r="HP103" s="1394">
        <v>0.25946095383275269</v>
      </c>
      <c r="HQ103" s="1395" t="s">
        <v>4153</v>
      </c>
      <c r="HR103" s="1357" t="s">
        <v>1191</v>
      </c>
      <c r="HS103" s="1357" t="s">
        <v>349</v>
      </c>
      <c r="HT103" s="1357" t="s">
        <v>4154</v>
      </c>
      <c r="HU103" s="1396">
        <v>23.806958000000009</v>
      </c>
      <c r="HV103" s="1397"/>
      <c r="HW103" s="1398" t="s">
        <v>4568</v>
      </c>
      <c r="HX103" s="1398"/>
      <c r="HY103" s="1398"/>
      <c r="HZ103" s="1398"/>
      <c r="IA103" s="1398"/>
      <c r="IB103" s="1398"/>
      <c r="IC103" s="1398" t="s">
        <v>4568</v>
      </c>
      <c r="ID103" s="1399" t="s">
        <v>1799</v>
      </c>
      <c r="IE103" s="1400" t="s">
        <v>1800</v>
      </c>
      <c r="IF103" s="227" t="str">
        <f>_xlfn.IFNA(VLOOKUP(報告書!$B103&amp;"-"&amp;報告書!IF$12,自主項目!$G$13:$G$500,1,FALSE),"")</f>
        <v>125-1</v>
      </c>
      <c r="IG103" s="227" t="str">
        <f>_xlfn.IFNA(VLOOKUP(報告書!$B103&amp;"-"&amp;報告書!IG$12,自主項目!$G$13:$G$500,1,FALSE),"")</f>
        <v>125-2</v>
      </c>
      <c r="IH103" s="227" t="str">
        <f>_xlfn.IFNA(VLOOKUP(報告書!$B103&amp;"-"&amp;報告書!IH$12,自主項目!$G$13:$G$500,1,FALSE),"")</f>
        <v>125-3</v>
      </c>
      <c r="II103" s="227" t="str">
        <f>_xlfn.IFNA(VLOOKUP(報告書!$B103&amp;"-"&amp;報告書!II$12,自主項目!$G$13:$G$500,1,FALSE),"")</f>
        <v/>
      </c>
      <c r="IJ103" s="227" t="str">
        <f>_xlfn.IFNA(VLOOKUP(報告書!$B103&amp;"-"&amp;報告書!IJ$12,自主項目!$G$13:$G$500,1,FALSE),"")</f>
        <v/>
      </c>
      <c r="IK103" s="227" t="str">
        <f>_xlfn.IFNA(VLOOKUP(報告書!$B103&amp;"-"&amp;報告書!IK$12,自主項目!$G$13:$G$500,1,FALSE),"")</f>
        <v/>
      </c>
      <c r="IL103" s="227" t="str">
        <f>_xlfn.IFNA(VLOOKUP(報告書!$B103&amp;"-"&amp;報告書!IL$12,自主項目!$G$13:$G$500,1,FALSE),"")</f>
        <v/>
      </c>
      <c r="IM103" s="227" t="str">
        <f>_xlfn.IFNA(VLOOKUP(報告書!$B103&amp;"-"&amp;報告書!IM$12,自主項目!$G$13:$G$500,1,FALSE),"")</f>
        <v/>
      </c>
      <c r="IN103" s="227" t="str">
        <f>_xlfn.IFNA(VLOOKUP(報告書!$B103&amp;"-"&amp;報告書!IN$12,自主項目!$G$13:$G$500,1,FALSE),"")</f>
        <v/>
      </c>
      <c r="IO103" s="227" t="str">
        <f>_xlfn.IFNA(VLOOKUP(報告書!$B103&amp;"-"&amp;報告書!IO$12,自主項目!$G$13:$G$500,1,FALSE),"")</f>
        <v/>
      </c>
      <c r="IP103" s="227" t="str">
        <f>_xlfn.IFNA(VLOOKUP(報告書!$B103&amp;"-"&amp;報告書!IP$12,自主項目!$G$13:$G$500,1,FALSE),"")</f>
        <v/>
      </c>
      <c r="IQ103" s="227" t="str">
        <f>_xlfn.IFNA(VLOOKUP(報告書!$B103&amp;"-"&amp;報告書!IQ$12,自主項目!$G$13:$G$500,1,FALSE),"")</f>
        <v/>
      </c>
      <c r="IR103" s="227" t="str">
        <f>_xlfn.IFNA(VLOOKUP(報告書!$B103&amp;"-"&amp;報告書!IR$12,自主項目!$G$13:$G$500,1,FALSE),"")</f>
        <v/>
      </c>
      <c r="IS103" s="227" t="str">
        <f>_xlfn.IFNA(VLOOKUP(報告書!$B103&amp;"-"&amp;報告書!IS$12,自主項目!$G$13:$G$500,1,FALSE),"")</f>
        <v/>
      </c>
      <c r="IT103" s="755"/>
      <c r="IU103" s="755"/>
      <c r="IV103" s="376" t="s">
        <v>179</v>
      </c>
      <c r="IW103" s="377" t="s">
        <v>179</v>
      </c>
      <c r="IX103" s="378" t="s">
        <v>179</v>
      </c>
      <c r="IY103" s="379" t="s">
        <v>179</v>
      </c>
      <c r="IZ103" s="379" t="s">
        <v>179</v>
      </c>
      <c r="JA103" s="380" t="s">
        <v>179</v>
      </c>
      <c r="JB103" s="381" t="s">
        <v>179</v>
      </c>
      <c r="JC103" s="379" t="s">
        <v>179</v>
      </c>
      <c r="JD103" s="379" t="s">
        <v>179</v>
      </c>
      <c r="JE103" s="382" t="s">
        <v>179</v>
      </c>
      <c r="JF103" s="383" t="s">
        <v>179</v>
      </c>
      <c r="JG103" s="384" t="s">
        <v>179</v>
      </c>
      <c r="JH103" s="376">
        <v>251</v>
      </c>
      <c r="JI103" s="377">
        <v>251</v>
      </c>
      <c r="JJ103" s="378" t="s">
        <v>179</v>
      </c>
      <c r="JK103" s="379">
        <v>27.03</v>
      </c>
      <c r="JL103" s="379">
        <v>27.03</v>
      </c>
      <c r="JM103" s="380" t="s">
        <v>179</v>
      </c>
      <c r="JN103" s="381">
        <v>9.01</v>
      </c>
      <c r="JO103" s="379">
        <v>9.01</v>
      </c>
      <c r="JP103" s="379" t="s">
        <v>179</v>
      </c>
      <c r="JQ103" s="382">
        <v>38</v>
      </c>
      <c r="JR103" s="383">
        <v>38</v>
      </c>
      <c r="JS103" s="384" t="s">
        <v>179</v>
      </c>
      <c r="JU103" s="634" t="s">
        <v>1734</v>
      </c>
      <c r="JV103" s="636" t="s">
        <v>1735</v>
      </c>
      <c r="JW103" s="635">
        <v>2019</v>
      </c>
      <c r="JX103" s="635" t="s">
        <v>1058</v>
      </c>
      <c r="JY103" s="386" t="s">
        <v>179</v>
      </c>
      <c r="JZ103" s="387" t="s">
        <v>179</v>
      </c>
      <c r="KA103" s="422" t="s">
        <v>179</v>
      </c>
      <c r="KB103" s="637" t="s">
        <v>179</v>
      </c>
      <c r="KC103" s="638" t="s">
        <v>179</v>
      </c>
      <c r="KD103" s="639" t="s">
        <v>179</v>
      </c>
      <c r="KE103" s="640" t="s">
        <v>179</v>
      </c>
      <c r="KF103" s="641" t="s">
        <v>179</v>
      </c>
      <c r="KG103" s="642" t="s">
        <v>179</v>
      </c>
      <c r="KH103" s="639" t="s">
        <v>179</v>
      </c>
      <c r="KI103" s="643" t="s">
        <v>179</v>
      </c>
      <c r="KJ103" s="641" t="s">
        <v>179</v>
      </c>
      <c r="KK103" s="642" t="s">
        <v>179</v>
      </c>
      <c r="KL103" s="639" t="s">
        <v>179</v>
      </c>
      <c r="KM103" s="643" t="s">
        <v>179</v>
      </c>
      <c r="KN103" s="644" t="s">
        <v>179</v>
      </c>
      <c r="KO103" s="645" t="s">
        <v>1055</v>
      </c>
      <c r="KP103" s="646">
        <v>4.0599999999999996</v>
      </c>
      <c r="KQ103" s="646">
        <v>27.03</v>
      </c>
      <c r="KR103" s="646">
        <v>20.443333333333332</v>
      </c>
      <c r="KS103" s="647" t="s">
        <v>1055</v>
      </c>
      <c r="KT103" s="646">
        <v>4.0599999999999996</v>
      </c>
      <c r="KU103" s="646">
        <v>9.01</v>
      </c>
      <c r="KV103" s="648">
        <v>17.149999999999999</v>
      </c>
      <c r="KW103" s="639" t="s">
        <v>179</v>
      </c>
      <c r="KX103" s="643">
        <v>0</v>
      </c>
      <c r="KY103" s="644" t="s">
        <v>179</v>
      </c>
      <c r="KZ103" s="434" t="s">
        <v>1015</v>
      </c>
      <c r="LA103" s="434" t="s">
        <v>1151</v>
      </c>
      <c r="LB103" s="435" t="s">
        <v>1029</v>
      </c>
      <c r="LC103" s="436">
        <v>0</v>
      </c>
      <c r="LD103" s="437">
        <v>0</v>
      </c>
      <c r="LE103" s="438">
        <v>0</v>
      </c>
      <c r="LF103" s="439" t="s">
        <v>1015</v>
      </c>
      <c r="LG103" s="440">
        <v>0</v>
      </c>
      <c r="LH103" s="437">
        <v>1</v>
      </c>
      <c r="LI103" s="438">
        <v>3</v>
      </c>
      <c r="LJ103" s="649"/>
      <c r="LK103" s="650"/>
    </row>
    <row r="104" spans="2:323" ht="15" customHeight="1" x14ac:dyDescent="0.15">
      <c r="B104" s="1349" t="s">
        <v>1801</v>
      </c>
      <c r="C104" s="1350" t="s">
        <v>1802</v>
      </c>
      <c r="D104" s="1351">
        <v>2022</v>
      </c>
      <c r="E104" s="1352" t="s">
        <v>1018</v>
      </c>
      <c r="F104" s="1353">
        <v>1083126</v>
      </c>
      <c r="G104" s="1354" t="s">
        <v>1802</v>
      </c>
      <c r="H104" s="1355">
        <v>45166</v>
      </c>
      <c r="I104" s="1356" t="s">
        <v>1803</v>
      </c>
      <c r="J104" s="1357" t="s">
        <v>1802</v>
      </c>
      <c r="K104" s="1358" t="s">
        <v>1804</v>
      </c>
      <c r="L104" s="1350" t="s">
        <v>1802</v>
      </c>
      <c r="M104" s="1357" t="s">
        <v>1805</v>
      </c>
      <c r="N104" s="1358" t="s">
        <v>1806</v>
      </c>
      <c r="O104" s="1356" t="s">
        <v>491</v>
      </c>
      <c r="P104" s="1358" t="s">
        <v>96</v>
      </c>
      <c r="Q104" s="1359" t="s">
        <v>1018</v>
      </c>
      <c r="R104" s="1360"/>
      <c r="S104" s="1360"/>
      <c r="T104" s="1361"/>
      <c r="U104" s="1362"/>
      <c r="V104" s="1363">
        <v>8436.6515999999992</v>
      </c>
      <c r="W104" s="1364">
        <v>7</v>
      </c>
      <c r="X104" s="1364">
        <v>4</v>
      </c>
      <c r="Y104" s="1365"/>
      <c r="Z104" s="1351">
        <v>2022</v>
      </c>
      <c r="AA104" s="1352">
        <v>2024</v>
      </c>
      <c r="AB104" s="1366">
        <v>2022</v>
      </c>
      <c r="AC104" s="1367"/>
      <c r="AD104" s="1358"/>
      <c r="AE104" s="1368" t="s">
        <v>4568</v>
      </c>
      <c r="AF104" s="1357" t="s">
        <v>1807</v>
      </c>
      <c r="AG104" s="1357" t="s">
        <v>1808</v>
      </c>
      <c r="AH104" s="1358" t="s">
        <v>1809</v>
      </c>
      <c r="AI104" s="1368"/>
      <c r="AJ104" s="1358"/>
      <c r="AK104" s="1369">
        <v>2021</v>
      </c>
      <c r="AL104" s="1364">
        <v>15723</v>
      </c>
      <c r="AM104" s="1364">
        <v>15368</v>
      </c>
      <c r="AN104" s="1370"/>
      <c r="AO104" s="1371"/>
      <c r="AP104" s="1372">
        <v>2024</v>
      </c>
      <c r="AQ104" s="1365">
        <v>15565.649999999998</v>
      </c>
      <c r="AR104" s="1373">
        <v>1</v>
      </c>
      <c r="AS104" s="1365">
        <v>15186</v>
      </c>
      <c r="AT104" s="1373">
        <v>1.18</v>
      </c>
      <c r="AU104" s="1374"/>
      <c r="AV104" s="1371"/>
      <c r="AW104" s="1375"/>
      <c r="AX104" s="1372">
        <v>2022</v>
      </c>
      <c r="AY104" s="1365">
        <v>15637</v>
      </c>
      <c r="AZ104" s="1373">
        <v>0.54</v>
      </c>
      <c r="BA104" s="1365">
        <v>15431</v>
      </c>
      <c r="BB104" s="1373">
        <v>-0.41</v>
      </c>
      <c r="BC104" s="1374"/>
      <c r="BD104" s="1371"/>
      <c r="BE104" s="1375"/>
      <c r="BF104" s="1372">
        <v>2023</v>
      </c>
      <c r="BG104" s="1365"/>
      <c r="BH104" s="1373"/>
      <c r="BI104" s="1365"/>
      <c r="BJ104" s="1373"/>
      <c r="BK104" s="1374"/>
      <c r="BL104" s="1371"/>
      <c r="BM104" s="1375"/>
      <c r="BN104" s="1372">
        <v>2024</v>
      </c>
      <c r="BO104" s="1365"/>
      <c r="BP104" s="1373"/>
      <c r="BQ104" s="1365"/>
      <c r="BR104" s="1373"/>
      <c r="BS104" s="1374"/>
      <c r="BT104" s="1371"/>
      <c r="BU104" s="1375"/>
      <c r="BV104" s="1376" t="s">
        <v>1062</v>
      </c>
      <c r="BW104" s="1377" t="s">
        <v>1072</v>
      </c>
      <c r="BX104" s="1378" t="s">
        <v>1024</v>
      </c>
      <c r="BY104" s="1379" t="s">
        <v>4593</v>
      </c>
      <c r="BZ104" s="1380"/>
      <c r="CA104" s="1364"/>
      <c r="CB104" s="1364"/>
      <c r="CC104" s="1370"/>
      <c r="CD104" s="1371"/>
      <c r="CE104" s="1372"/>
      <c r="CF104" s="1365"/>
      <c r="CG104" s="1373"/>
      <c r="CH104" s="1365"/>
      <c r="CI104" s="1373"/>
      <c r="CJ104" s="1374"/>
      <c r="CK104" s="1371"/>
      <c r="CL104" s="1375"/>
      <c r="CM104" s="1372"/>
      <c r="CN104" s="1365"/>
      <c r="CO104" s="1373"/>
      <c r="CP104" s="1365"/>
      <c r="CQ104" s="1373"/>
      <c r="CR104" s="1374"/>
      <c r="CS104" s="1371"/>
      <c r="CT104" s="1375"/>
      <c r="CU104" s="1372"/>
      <c r="CV104" s="1365"/>
      <c r="CW104" s="1373"/>
      <c r="CX104" s="1365"/>
      <c r="CY104" s="1373"/>
      <c r="CZ104" s="1374"/>
      <c r="DA104" s="1371"/>
      <c r="DB104" s="1375"/>
      <c r="DC104" s="1372"/>
      <c r="DD104" s="1365"/>
      <c r="DE104" s="1373"/>
      <c r="DF104" s="1365"/>
      <c r="DG104" s="1373"/>
      <c r="DH104" s="1374"/>
      <c r="DI104" s="1371"/>
      <c r="DJ104" s="1375"/>
      <c r="DK104" s="1376"/>
      <c r="DL104" s="1377"/>
      <c r="DM104" s="1378"/>
      <c r="DN104" s="1379"/>
      <c r="DO104" s="1356"/>
      <c r="DP104" s="1381"/>
      <c r="DQ104" s="1358"/>
      <c r="DR104" s="1356"/>
      <c r="DS104" s="1381"/>
      <c r="DT104" s="1358"/>
      <c r="DU104" s="1356"/>
      <c r="DV104" s="1381"/>
      <c r="DW104" s="1358"/>
      <c r="DX104" s="1356"/>
      <c r="DY104" s="1381"/>
      <c r="DZ104" s="1358"/>
      <c r="EA104" s="1356"/>
      <c r="EB104" s="1381"/>
      <c r="EC104" s="1358"/>
      <c r="ED104" s="1382"/>
      <c r="EE104" s="1383"/>
      <c r="EF104" s="1384"/>
      <c r="EG104" s="1357"/>
      <c r="EH104" s="1364"/>
      <c r="EI104" s="1352"/>
      <c r="EJ104" s="1356"/>
      <c r="EK104" s="1384"/>
      <c r="EL104" s="1357"/>
      <c r="EM104" s="1364"/>
      <c r="EN104" s="1352"/>
      <c r="EO104" s="1356"/>
      <c r="EP104" s="1384"/>
      <c r="EQ104" s="1357"/>
      <c r="ER104" s="1364"/>
      <c r="ES104" s="1352"/>
      <c r="ET104" s="1356"/>
      <c r="EU104" s="1384"/>
      <c r="EV104" s="1357"/>
      <c r="EW104" s="1364"/>
      <c r="EX104" s="1352"/>
      <c r="EY104" s="1356"/>
      <c r="EZ104" s="1384"/>
      <c r="FA104" s="1357"/>
      <c r="FB104" s="1364"/>
      <c r="FC104" s="1352"/>
      <c r="FD104" s="1385">
        <v>0</v>
      </c>
      <c r="FE104" s="1386">
        <v>0</v>
      </c>
      <c r="FF104" s="1387">
        <v>0</v>
      </c>
      <c r="FG104" s="1386">
        <v>0</v>
      </c>
      <c r="FH104" s="1387">
        <v>0</v>
      </c>
      <c r="FI104" s="1386">
        <v>0</v>
      </c>
      <c r="FJ104" s="1387">
        <v>0</v>
      </c>
      <c r="FK104" s="1386">
        <v>0</v>
      </c>
      <c r="FL104" s="1388" t="s">
        <v>1008</v>
      </c>
      <c r="FM104" s="1389" t="s">
        <v>1012</v>
      </c>
      <c r="FN104" s="1352"/>
      <c r="FO104" s="1390" t="s">
        <v>1025</v>
      </c>
      <c r="FP104" s="1391" t="s">
        <v>1011</v>
      </c>
      <c r="FQ104" s="1352" t="s">
        <v>4594</v>
      </c>
      <c r="FR104" s="1390" t="s">
        <v>1025</v>
      </c>
      <c r="FS104" s="1391" t="s">
        <v>1011</v>
      </c>
      <c r="FT104" s="1352" t="s">
        <v>4595</v>
      </c>
      <c r="FU104" s="1390" t="s">
        <v>1025</v>
      </c>
      <c r="FV104" s="1391" t="s">
        <v>1011</v>
      </c>
      <c r="FW104" s="1352" t="s">
        <v>4594</v>
      </c>
      <c r="FX104" s="1390" t="s">
        <v>1025</v>
      </c>
      <c r="FY104" s="1391" t="s">
        <v>1011</v>
      </c>
      <c r="FZ104" s="1352" t="s">
        <v>4594</v>
      </c>
      <c r="GA104" s="1390" t="s">
        <v>1010</v>
      </c>
      <c r="GB104" s="1391" t="s">
        <v>1012</v>
      </c>
      <c r="GC104" s="1352"/>
      <c r="GD104" s="1390" t="s">
        <v>1025</v>
      </c>
      <c r="GE104" s="1391" t="s">
        <v>1011</v>
      </c>
      <c r="GF104" s="1352" t="s">
        <v>4595</v>
      </c>
      <c r="GG104" s="1390" t="s">
        <v>1025</v>
      </c>
      <c r="GH104" s="1391" t="s">
        <v>1011</v>
      </c>
      <c r="GI104" s="1352" t="s">
        <v>4594</v>
      </c>
      <c r="GJ104" s="1390" t="s">
        <v>1025</v>
      </c>
      <c r="GK104" s="1391" t="s">
        <v>1011</v>
      </c>
      <c r="GL104" s="1352" t="s">
        <v>4594</v>
      </c>
      <c r="GM104" s="1390" t="s">
        <v>1025</v>
      </c>
      <c r="GN104" s="1391" t="s">
        <v>1011</v>
      </c>
      <c r="GO104" s="1352" t="s">
        <v>4595</v>
      </c>
      <c r="GP104" s="1390" t="s">
        <v>1025</v>
      </c>
      <c r="GQ104" s="1391" t="s">
        <v>1011</v>
      </c>
      <c r="GR104" s="1352" t="s">
        <v>4596</v>
      </c>
      <c r="GS104" s="1390" t="s">
        <v>1025</v>
      </c>
      <c r="GT104" s="1391" t="s">
        <v>1011</v>
      </c>
      <c r="GU104" s="1352" t="s">
        <v>4596</v>
      </c>
      <c r="GV104" s="1390" t="s">
        <v>1025</v>
      </c>
      <c r="GW104" s="1391" t="s">
        <v>1011</v>
      </c>
      <c r="GX104" s="1352" t="s">
        <v>4594</v>
      </c>
      <c r="GY104" s="1388"/>
      <c r="GZ104" s="1389"/>
      <c r="HA104" s="1352"/>
      <c r="HB104" s="1390"/>
      <c r="HC104" s="1391"/>
      <c r="HD104" s="1352"/>
      <c r="HE104" s="1390"/>
      <c r="HF104" s="1391"/>
      <c r="HG104" s="1352"/>
      <c r="HH104" s="1390"/>
      <c r="HI104" s="1391"/>
      <c r="HJ104" s="1352"/>
      <c r="HK104" s="1390"/>
      <c r="HL104" s="1391"/>
      <c r="HM104" s="1352"/>
      <c r="HN104" s="1392">
        <v>15637</v>
      </c>
      <c r="HO104" s="1393">
        <v>37.97009999999996</v>
      </c>
      <c r="HP104" s="1394">
        <v>0.24282215258681306</v>
      </c>
      <c r="HQ104" s="1395">
        <v>2022</v>
      </c>
      <c r="HR104" s="1357" t="s">
        <v>348</v>
      </c>
      <c r="HS104" s="1357" t="s">
        <v>348</v>
      </c>
      <c r="HT104" s="1357" t="s">
        <v>4157</v>
      </c>
      <c r="HU104" s="1396">
        <v>10.550099999999999</v>
      </c>
      <c r="HV104" s="1397"/>
      <c r="HW104" s="1398"/>
      <c r="HX104" s="1398"/>
      <c r="HY104" s="1398"/>
      <c r="HZ104" s="1398"/>
      <c r="IA104" s="1398"/>
      <c r="IB104" s="1398"/>
      <c r="IC104" s="1398"/>
      <c r="ID104" s="1399"/>
      <c r="IE104" s="1400"/>
      <c r="IF104" s="227" t="str">
        <f>_xlfn.IFNA(VLOOKUP(報告書!$B104&amp;"-"&amp;報告書!IF$12,自主項目!$G$13:$G$500,1,FALSE),"")</f>
        <v>126-1</v>
      </c>
      <c r="IG104" s="227" t="str">
        <f>_xlfn.IFNA(VLOOKUP(報告書!$B104&amp;"-"&amp;報告書!IG$12,自主項目!$G$13:$G$500,1,FALSE),"")</f>
        <v>126-2</v>
      </c>
      <c r="IH104" s="227" t="str">
        <f>_xlfn.IFNA(VLOOKUP(報告書!$B104&amp;"-"&amp;報告書!IH$12,自主項目!$G$13:$G$500,1,FALSE),"")</f>
        <v/>
      </c>
      <c r="II104" s="227" t="str">
        <f>_xlfn.IFNA(VLOOKUP(報告書!$B104&amp;"-"&amp;報告書!II$12,自主項目!$G$13:$G$500,1,FALSE),"")</f>
        <v/>
      </c>
      <c r="IJ104" s="227" t="str">
        <f>_xlfn.IFNA(VLOOKUP(報告書!$B104&amp;"-"&amp;報告書!IJ$12,自主項目!$G$13:$G$500,1,FALSE),"")</f>
        <v/>
      </c>
      <c r="IK104" s="227" t="str">
        <f>_xlfn.IFNA(VLOOKUP(報告書!$B104&amp;"-"&amp;報告書!IK$12,自主項目!$G$13:$G$500,1,FALSE),"")</f>
        <v/>
      </c>
      <c r="IL104" s="227" t="str">
        <f>_xlfn.IFNA(VLOOKUP(報告書!$B104&amp;"-"&amp;報告書!IL$12,自主項目!$G$13:$G$500,1,FALSE),"")</f>
        <v/>
      </c>
      <c r="IM104" s="227" t="str">
        <f>_xlfn.IFNA(VLOOKUP(報告書!$B104&amp;"-"&amp;報告書!IM$12,自主項目!$G$13:$G$500,1,FALSE),"")</f>
        <v/>
      </c>
      <c r="IN104" s="227" t="str">
        <f>_xlfn.IFNA(VLOOKUP(報告書!$B104&amp;"-"&amp;報告書!IN$12,自主項目!$G$13:$G$500,1,FALSE),"")</f>
        <v/>
      </c>
      <c r="IO104" s="227" t="str">
        <f>_xlfn.IFNA(VLOOKUP(報告書!$B104&amp;"-"&amp;報告書!IO$12,自主項目!$G$13:$G$500,1,FALSE),"")</f>
        <v/>
      </c>
      <c r="IP104" s="227" t="str">
        <f>_xlfn.IFNA(VLOOKUP(報告書!$B104&amp;"-"&amp;報告書!IP$12,自主項目!$G$13:$G$500,1,FALSE),"")</f>
        <v/>
      </c>
      <c r="IQ104" s="227" t="str">
        <f>_xlfn.IFNA(VLOOKUP(報告書!$B104&amp;"-"&amp;報告書!IQ$12,自主項目!$G$13:$G$500,1,FALSE),"")</f>
        <v/>
      </c>
      <c r="IR104" s="227" t="str">
        <f>_xlfn.IFNA(VLOOKUP(報告書!$B104&amp;"-"&amp;報告書!IR$12,自主項目!$G$13:$G$500,1,FALSE),"")</f>
        <v/>
      </c>
      <c r="IS104" s="227" t="str">
        <f>_xlfn.IFNA(VLOOKUP(報告書!$B104&amp;"-"&amp;報告書!IS$12,自主項目!$G$13:$G$500,1,FALSE),"")</f>
        <v/>
      </c>
      <c r="IT104" s="755"/>
      <c r="IU104" s="755"/>
      <c r="IV104" s="376">
        <v>3241</v>
      </c>
      <c r="IW104" s="377">
        <v>2664</v>
      </c>
      <c r="IX104" s="378" t="s">
        <v>179</v>
      </c>
      <c r="IY104" s="379">
        <v>18.690000000000001</v>
      </c>
      <c r="IZ104" s="379">
        <v>31.42</v>
      </c>
      <c r="JA104" s="380" t="s">
        <v>179</v>
      </c>
      <c r="JB104" s="381">
        <v>6.23</v>
      </c>
      <c r="JC104" s="379">
        <v>10.473333333333334</v>
      </c>
      <c r="JD104" s="379" t="s">
        <v>179</v>
      </c>
      <c r="JE104" s="382">
        <v>27</v>
      </c>
      <c r="JF104" s="383">
        <v>17</v>
      </c>
      <c r="JG104" s="384" t="s">
        <v>179</v>
      </c>
      <c r="JH104" s="376" t="s">
        <v>179</v>
      </c>
      <c r="JI104" s="377" t="s">
        <v>179</v>
      </c>
      <c r="JJ104" s="378" t="s">
        <v>179</v>
      </c>
      <c r="JK104" s="379" t="s">
        <v>179</v>
      </c>
      <c r="JL104" s="379" t="s">
        <v>179</v>
      </c>
      <c r="JM104" s="380" t="s">
        <v>179</v>
      </c>
      <c r="JN104" s="381" t="s">
        <v>179</v>
      </c>
      <c r="JO104" s="379" t="s">
        <v>179</v>
      </c>
      <c r="JP104" s="379" t="s">
        <v>179</v>
      </c>
      <c r="JQ104" s="382" t="s">
        <v>179</v>
      </c>
      <c r="JR104" s="383" t="s">
        <v>179</v>
      </c>
      <c r="JS104" s="384" t="s">
        <v>179</v>
      </c>
      <c r="JU104" s="634" t="s">
        <v>1736</v>
      </c>
      <c r="JV104" s="636" t="s">
        <v>1737</v>
      </c>
      <c r="JW104" s="635">
        <v>2019</v>
      </c>
      <c r="JX104" s="635" t="s">
        <v>1018</v>
      </c>
      <c r="JY104" s="386" t="s">
        <v>179</v>
      </c>
      <c r="JZ104" s="387" t="s">
        <v>179</v>
      </c>
      <c r="KA104" s="422" t="s">
        <v>179</v>
      </c>
      <c r="KB104" s="637" t="s">
        <v>179</v>
      </c>
      <c r="KC104" s="638">
        <v>2.4194057698241287</v>
      </c>
      <c r="KD104" s="639" t="s">
        <v>1055</v>
      </c>
      <c r="KE104" s="640">
        <v>3.01</v>
      </c>
      <c r="KF104" s="641">
        <v>18.690000000000001</v>
      </c>
      <c r="KG104" s="642">
        <v>1.7433333333333334</v>
      </c>
      <c r="KH104" s="639" t="s">
        <v>1055</v>
      </c>
      <c r="KI104" s="643">
        <v>3.01</v>
      </c>
      <c r="KJ104" s="641">
        <v>10.473333333333334</v>
      </c>
      <c r="KK104" s="642">
        <v>7.98</v>
      </c>
      <c r="KL104" s="639" t="s">
        <v>179</v>
      </c>
      <c r="KM104" s="643" t="s">
        <v>179</v>
      </c>
      <c r="KN104" s="644" t="s">
        <v>179</v>
      </c>
      <c r="KO104" s="645" t="s">
        <v>179</v>
      </c>
      <c r="KP104" s="646" t="s">
        <v>179</v>
      </c>
      <c r="KQ104" s="646" t="s">
        <v>179</v>
      </c>
      <c r="KR104" s="646" t="s">
        <v>179</v>
      </c>
      <c r="KS104" s="647" t="s">
        <v>179</v>
      </c>
      <c r="KT104" s="646" t="s">
        <v>179</v>
      </c>
      <c r="KU104" s="646" t="s">
        <v>179</v>
      </c>
      <c r="KV104" s="648" t="s">
        <v>179</v>
      </c>
      <c r="KW104" s="639" t="s">
        <v>179</v>
      </c>
      <c r="KX104" s="643" t="s">
        <v>179</v>
      </c>
      <c r="KY104" s="644" t="s">
        <v>179</v>
      </c>
      <c r="KZ104" s="434" t="s">
        <v>1151</v>
      </c>
      <c r="LA104" s="434" t="s">
        <v>1015</v>
      </c>
      <c r="LB104" s="435" t="s">
        <v>1029</v>
      </c>
      <c r="LC104" s="436">
        <v>20</v>
      </c>
      <c r="LD104" s="437">
        <v>0</v>
      </c>
      <c r="LE104" s="438">
        <v>20</v>
      </c>
      <c r="LF104" s="439" t="s">
        <v>1015</v>
      </c>
      <c r="LG104" s="440">
        <v>17</v>
      </c>
      <c r="LH104" s="437">
        <v>0</v>
      </c>
      <c r="LI104" s="438">
        <v>20</v>
      </c>
      <c r="LJ104" s="649"/>
      <c r="LK104" s="650"/>
    </row>
    <row r="105" spans="2:323" ht="15" customHeight="1" x14ac:dyDescent="0.15">
      <c r="B105" s="1349" t="s">
        <v>1811</v>
      </c>
      <c r="C105" s="1350" t="s">
        <v>1814</v>
      </c>
      <c r="D105" s="1351">
        <v>2022</v>
      </c>
      <c r="E105" s="1352" t="s">
        <v>1018</v>
      </c>
      <c r="F105" s="1353">
        <v>1022129</v>
      </c>
      <c r="G105" s="1354" t="s">
        <v>1814</v>
      </c>
      <c r="H105" s="1355">
        <v>45163</v>
      </c>
      <c r="I105" s="1356" t="s">
        <v>1813</v>
      </c>
      <c r="J105" s="1357" t="s">
        <v>1814</v>
      </c>
      <c r="K105" s="1358" t="s">
        <v>1815</v>
      </c>
      <c r="L105" s="1350" t="s">
        <v>1814</v>
      </c>
      <c r="M105" s="1357" t="s">
        <v>1816</v>
      </c>
      <c r="N105" s="1358" t="s">
        <v>1817</v>
      </c>
      <c r="O105" s="1356" t="s">
        <v>12</v>
      </c>
      <c r="P105" s="1358" t="s">
        <v>26</v>
      </c>
      <c r="Q105" s="1359" t="s">
        <v>1018</v>
      </c>
      <c r="R105" s="1360"/>
      <c r="S105" s="1360"/>
      <c r="T105" s="1361"/>
      <c r="U105" s="1362"/>
      <c r="V105" s="1363" t="s">
        <v>5173</v>
      </c>
      <c r="W105" s="1364">
        <v>2</v>
      </c>
      <c r="X105" s="1364">
        <v>1</v>
      </c>
      <c r="Y105" s="1365"/>
      <c r="Z105" s="1351">
        <v>2022</v>
      </c>
      <c r="AA105" s="1352">
        <v>2024</v>
      </c>
      <c r="AB105" s="1366">
        <v>2022</v>
      </c>
      <c r="AC105" s="1367"/>
      <c r="AD105" s="1358"/>
      <c r="AE105" s="1368" t="s">
        <v>4568</v>
      </c>
      <c r="AF105" s="1357" t="s">
        <v>1818</v>
      </c>
      <c r="AG105" s="1357" t="s">
        <v>1813</v>
      </c>
      <c r="AH105" s="1358" t="s">
        <v>1819</v>
      </c>
      <c r="AI105" s="1368"/>
      <c r="AJ105" s="1358"/>
      <c r="AK105" s="1369">
        <v>2021</v>
      </c>
      <c r="AL105" s="1364">
        <v>578917</v>
      </c>
      <c r="AM105" s="1364" t="s">
        <v>5172</v>
      </c>
      <c r="AN105" s="1370"/>
      <c r="AO105" s="1371"/>
      <c r="AP105" s="1372">
        <v>2024</v>
      </c>
      <c r="AQ105" s="1365">
        <v>176108</v>
      </c>
      <c r="AR105" s="1373">
        <v>69.569999999999993</v>
      </c>
      <c r="AS105" s="1365" t="s">
        <v>5172</v>
      </c>
      <c r="AT105" s="1373" t="s">
        <v>5172</v>
      </c>
      <c r="AU105" s="1374"/>
      <c r="AV105" s="1371"/>
      <c r="AW105" s="1375"/>
      <c r="AX105" s="1372">
        <v>2022</v>
      </c>
      <c r="AY105" s="1365">
        <v>502292</v>
      </c>
      <c r="AZ105" s="1373">
        <v>13.23</v>
      </c>
      <c r="BA105" s="1365" t="s">
        <v>5172</v>
      </c>
      <c r="BB105" s="1373" t="s">
        <v>5172</v>
      </c>
      <c r="BC105" s="1374"/>
      <c r="BD105" s="1371"/>
      <c r="BE105" s="1375"/>
      <c r="BF105" s="1372">
        <v>2023</v>
      </c>
      <c r="BG105" s="1365"/>
      <c r="BH105" s="1373"/>
      <c r="BI105" s="1365"/>
      <c r="BJ105" s="1373"/>
      <c r="BK105" s="1374"/>
      <c r="BL105" s="1371"/>
      <c r="BM105" s="1375"/>
      <c r="BN105" s="1372">
        <v>2024</v>
      </c>
      <c r="BO105" s="1365"/>
      <c r="BP105" s="1373"/>
      <c r="BQ105" s="1365"/>
      <c r="BR105" s="1373"/>
      <c r="BS105" s="1374"/>
      <c r="BT105" s="1371"/>
      <c r="BU105" s="1375"/>
      <c r="BV105" s="1376" t="s">
        <v>1023</v>
      </c>
      <c r="BW105" s="1377" t="s">
        <v>1072</v>
      </c>
      <c r="BX105" s="1378" t="s">
        <v>1038</v>
      </c>
      <c r="BY105" s="1379" t="s">
        <v>5174</v>
      </c>
      <c r="BZ105" s="1380"/>
      <c r="CA105" s="1364"/>
      <c r="CB105" s="1364"/>
      <c r="CC105" s="1370"/>
      <c r="CD105" s="1371"/>
      <c r="CE105" s="1372"/>
      <c r="CF105" s="1365"/>
      <c r="CG105" s="1373"/>
      <c r="CH105" s="1365"/>
      <c r="CI105" s="1373"/>
      <c r="CJ105" s="1374"/>
      <c r="CK105" s="1371"/>
      <c r="CL105" s="1375"/>
      <c r="CM105" s="1372"/>
      <c r="CN105" s="1365"/>
      <c r="CO105" s="1373"/>
      <c r="CP105" s="1365"/>
      <c r="CQ105" s="1373"/>
      <c r="CR105" s="1374"/>
      <c r="CS105" s="1371"/>
      <c r="CT105" s="1375"/>
      <c r="CU105" s="1372"/>
      <c r="CV105" s="1365"/>
      <c r="CW105" s="1373"/>
      <c r="CX105" s="1365"/>
      <c r="CY105" s="1373"/>
      <c r="CZ105" s="1374"/>
      <c r="DA105" s="1371"/>
      <c r="DB105" s="1375"/>
      <c r="DC105" s="1372"/>
      <c r="DD105" s="1365"/>
      <c r="DE105" s="1373"/>
      <c r="DF105" s="1365"/>
      <c r="DG105" s="1373"/>
      <c r="DH105" s="1374"/>
      <c r="DI105" s="1371"/>
      <c r="DJ105" s="1375"/>
      <c r="DK105" s="1376"/>
      <c r="DL105" s="1377"/>
      <c r="DM105" s="1378"/>
      <c r="DN105" s="1379"/>
      <c r="DO105" s="1356"/>
      <c r="DP105" s="1381"/>
      <c r="DQ105" s="1358"/>
      <c r="DR105" s="1356"/>
      <c r="DS105" s="1381"/>
      <c r="DT105" s="1358"/>
      <c r="DU105" s="1356"/>
      <c r="DV105" s="1381"/>
      <c r="DW105" s="1358"/>
      <c r="DX105" s="1356"/>
      <c r="DY105" s="1381"/>
      <c r="DZ105" s="1358"/>
      <c r="EA105" s="1356"/>
      <c r="EB105" s="1381"/>
      <c r="EC105" s="1358"/>
      <c r="ED105" s="1382"/>
      <c r="EE105" s="1383"/>
      <c r="EF105" s="1384"/>
      <c r="EG105" s="1357"/>
      <c r="EH105" s="1364"/>
      <c r="EI105" s="1352"/>
      <c r="EJ105" s="1356"/>
      <c r="EK105" s="1384"/>
      <c r="EL105" s="1357"/>
      <c r="EM105" s="1364"/>
      <c r="EN105" s="1352"/>
      <c r="EO105" s="1356"/>
      <c r="EP105" s="1384"/>
      <c r="EQ105" s="1357"/>
      <c r="ER105" s="1364"/>
      <c r="ES105" s="1352"/>
      <c r="ET105" s="1356"/>
      <c r="EU105" s="1384"/>
      <c r="EV105" s="1357"/>
      <c r="EW105" s="1364"/>
      <c r="EX105" s="1352"/>
      <c r="EY105" s="1356"/>
      <c r="EZ105" s="1384"/>
      <c r="FA105" s="1357"/>
      <c r="FB105" s="1364"/>
      <c r="FC105" s="1352"/>
      <c r="FD105" s="1385">
        <v>0</v>
      </c>
      <c r="FE105" s="1386">
        <v>0</v>
      </c>
      <c r="FF105" s="1387">
        <v>0</v>
      </c>
      <c r="FG105" s="1386">
        <v>0</v>
      </c>
      <c r="FH105" s="1387">
        <v>0</v>
      </c>
      <c r="FI105" s="1386">
        <v>0</v>
      </c>
      <c r="FJ105" s="1387">
        <v>0</v>
      </c>
      <c r="FK105" s="1386">
        <v>0</v>
      </c>
      <c r="FL105" s="1388" t="s">
        <v>1013</v>
      </c>
      <c r="FM105" s="1389" t="s">
        <v>1012</v>
      </c>
      <c r="FN105" s="1352"/>
      <c r="FO105" s="1390" t="s">
        <v>1010</v>
      </c>
      <c r="FP105" s="1391" t="s">
        <v>1012</v>
      </c>
      <c r="FQ105" s="1352"/>
      <c r="FR105" s="1390" t="s">
        <v>1010</v>
      </c>
      <c r="FS105" s="1391" t="s">
        <v>1012</v>
      </c>
      <c r="FT105" s="1352"/>
      <c r="FU105" s="1390" t="s">
        <v>1010</v>
      </c>
      <c r="FV105" s="1391" t="s">
        <v>1012</v>
      </c>
      <c r="FW105" s="1352"/>
      <c r="FX105" s="1390" t="s">
        <v>1010</v>
      </c>
      <c r="FY105" s="1391" t="s">
        <v>1012</v>
      </c>
      <c r="FZ105" s="1352"/>
      <c r="GA105" s="1390" t="s">
        <v>1010</v>
      </c>
      <c r="GB105" s="1391" t="s">
        <v>1012</v>
      </c>
      <c r="GC105" s="1352"/>
      <c r="GD105" s="1390" t="s">
        <v>1010</v>
      </c>
      <c r="GE105" s="1391" t="s">
        <v>1011</v>
      </c>
      <c r="GF105" s="1352"/>
      <c r="GG105" s="1390" t="s">
        <v>1010</v>
      </c>
      <c r="GH105" s="1391" t="s">
        <v>1012</v>
      </c>
      <c r="GI105" s="1352"/>
      <c r="GJ105" s="1390" t="s">
        <v>1010</v>
      </c>
      <c r="GK105" s="1391" t="s">
        <v>1012</v>
      </c>
      <c r="GL105" s="1352"/>
      <c r="GM105" s="1390" t="s">
        <v>1010</v>
      </c>
      <c r="GN105" s="1391" t="s">
        <v>1012</v>
      </c>
      <c r="GO105" s="1352"/>
      <c r="GP105" s="1390" t="s">
        <v>1010</v>
      </c>
      <c r="GQ105" s="1391" t="s">
        <v>1012</v>
      </c>
      <c r="GR105" s="1352"/>
      <c r="GS105" s="1390" t="s">
        <v>1010</v>
      </c>
      <c r="GT105" s="1391" t="s">
        <v>1012</v>
      </c>
      <c r="GU105" s="1352"/>
      <c r="GV105" s="1390" t="s">
        <v>1010</v>
      </c>
      <c r="GW105" s="1391" t="s">
        <v>1012</v>
      </c>
      <c r="GX105" s="1352"/>
      <c r="GY105" s="1388"/>
      <c r="GZ105" s="1389"/>
      <c r="HA105" s="1352"/>
      <c r="HB105" s="1390"/>
      <c r="HC105" s="1391"/>
      <c r="HD105" s="1352"/>
      <c r="HE105" s="1390"/>
      <c r="HF105" s="1391"/>
      <c r="HG105" s="1352"/>
      <c r="HH105" s="1390"/>
      <c r="HI105" s="1391"/>
      <c r="HJ105" s="1352"/>
      <c r="HK105" s="1390"/>
      <c r="HL105" s="1391"/>
      <c r="HM105" s="1352"/>
      <c r="HN105" s="1392"/>
      <c r="HO105" s="1393"/>
      <c r="HP105" s="1394"/>
      <c r="HQ105" s="1395"/>
      <c r="HR105" s="1357"/>
      <c r="HS105" s="1357"/>
      <c r="HT105" s="1357"/>
      <c r="HU105" s="1396"/>
      <c r="HV105" s="1397" t="s">
        <v>4568</v>
      </c>
      <c r="HW105" s="1398" t="s">
        <v>4568</v>
      </c>
      <c r="HX105" s="1398"/>
      <c r="HY105" s="1398"/>
      <c r="HZ105" s="1398" t="s">
        <v>4568</v>
      </c>
      <c r="IA105" s="1398"/>
      <c r="IB105" s="1398" t="s">
        <v>4568</v>
      </c>
      <c r="IC105" s="1398" t="s">
        <v>4568</v>
      </c>
      <c r="ID105" s="1399" t="s">
        <v>4597</v>
      </c>
      <c r="IE105" s="1400"/>
      <c r="IF105" s="227" t="str">
        <f>_xlfn.IFNA(VLOOKUP(報告書!$B105&amp;"-"&amp;報告書!IF$12,自主項目!$G$13:$G$500,1,FALSE),"")</f>
        <v/>
      </c>
      <c r="IG105" s="227" t="str">
        <f>_xlfn.IFNA(VLOOKUP(報告書!$B105&amp;"-"&amp;報告書!IG$12,自主項目!$G$13:$G$500,1,FALSE),"")</f>
        <v/>
      </c>
      <c r="IH105" s="227" t="str">
        <f>_xlfn.IFNA(VLOOKUP(報告書!$B105&amp;"-"&amp;報告書!IH$12,自主項目!$G$13:$G$500,1,FALSE),"")</f>
        <v/>
      </c>
      <c r="II105" s="227" t="str">
        <f>_xlfn.IFNA(VLOOKUP(報告書!$B105&amp;"-"&amp;報告書!II$12,自主項目!$G$13:$G$500,1,FALSE),"")</f>
        <v/>
      </c>
      <c r="IJ105" s="227" t="str">
        <f>_xlfn.IFNA(VLOOKUP(報告書!$B105&amp;"-"&amp;報告書!IJ$12,自主項目!$G$13:$G$500,1,FALSE),"")</f>
        <v/>
      </c>
      <c r="IK105" s="227" t="str">
        <f>_xlfn.IFNA(VLOOKUP(報告書!$B105&amp;"-"&amp;報告書!IK$12,自主項目!$G$13:$G$500,1,FALSE),"")</f>
        <v/>
      </c>
      <c r="IL105" s="227" t="str">
        <f>_xlfn.IFNA(VLOOKUP(報告書!$B105&amp;"-"&amp;報告書!IL$12,自主項目!$G$13:$G$500,1,FALSE),"")</f>
        <v/>
      </c>
      <c r="IM105" s="227" t="str">
        <f>_xlfn.IFNA(VLOOKUP(報告書!$B105&amp;"-"&amp;報告書!IM$12,自主項目!$G$13:$G$500,1,FALSE),"")</f>
        <v/>
      </c>
      <c r="IN105" s="227" t="str">
        <f>_xlfn.IFNA(VLOOKUP(報告書!$B105&amp;"-"&amp;報告書!IN$12,自主項目!$G$13:$G$500,1,FALSE),"")</f>
        <v/>
      </c>
      <c r="IO105" s="227" t="str">
        <f>_xlfn.IFNA(VLOOKUP(報告書!$B105&amp;"-"&amp;報告書!IO$12,自主項目!$G$13:$G$500,1,FALSE),"")</f>
        <v/>
      </c>
      <c r="IP105" s="227" t="str">
        <f>_xlfn.IFNA(VLOOKUP(報告書!$B105&amp;"-"&amp;報告書!IP$12,自主項目!$G$13:$G$500,1,FALSE),"")</f>
        <v/>
      </c>
      <c r="IQ105" s="227" t="str">
        <f>_xlfn.IFNA(VLOOKUP(報告書!$B105&amp;"-"&amp;報告書!IQ$12,自主項目!$G$13:$G$500,1,FALSE),"")</f>
        <v/>
      </c>
      <c r="IR105" s="227" t="str">
        <f>_xlfn.IFNA(VLOOKUP(報告書!$B105&amp;"-"&amp;報告書!IR$12,自主項目!$G$13:$G$500,1,FALSE),"")</f>
        <v/>
      </c>
      <c r="IS105" s="227" t="str">
        <f>_xlfn.IFNA(VLOOKUP(報告書!$B105&amp;"-"&amp;報告書!IS$12,自主項目!$G$13:$G$500,1,FALSE),"")</f>
        <v/>
      </c>
      <c r="IT105" s="755"/>
      <c r="IU105" s="755"/>
      <c r="IV105" s="376">
        <v>4649</v>
      </c>
      <c r="IW105" s="377">
        <v>4347</v>
      </c>
      <c r="IX105" s="378" t="s">
        <v>179</v>
      </c>
      <c r="IY105" s="379">
        <v>21.77</v>
      </c>
      <c r="IZ105" s="379">
        <v>25.59</v>
      </c>
      <c r="JA105" s="380" t="s">
        <v>179</v>
      </c>
      <c r="JB105" s="381">
        <v>7.2566666666666668</v>
      </c>
      <c r="JC105" s="379">
        <v>8.5299999999999994</v>
      </c>
      <c r="JD105" s="379" t="s">
        <v>179</v>
      </c>
      <c r="JE105" s="382">
        <v>16</v>
      </c>
      <c r="JF105" s="383">
        <v>21</v>
      </c>
      <c r="JG105" s="384" t="s">
        <v>179</v>
      </c>
      <c r="JH105" s="376" t="s">
        <v>179</v>
      </c>
      <c r="JI105" s="377" t="s">
        <v>179</v>
      </c>
      <c r="JJ105" s="378" t="s">
        <v>179</v>
      </c>
      <c r="JK105" s="379" t="s">
        <v>179</v>
      </c>
      <c r="JL105" s="379" t="s">
        <v>179</v>
      </c>
      <c r="JM105" s="380" t="s">
        <v>179</v>
      </c>
      <c r="JN105" s="381" t="s">
        <v>179</v>
      </c>
      <c r="JO105" s="379" t="s">
        <v>179</v>
      </c>
      <c r="JP105" s="379" t="s">
        <v>179</v>
      </c>
      <c r="JQ105" s="382" t="s">
        <v>179</v>
      </c>
      <c r="JR105" s="383" t="s">
        <v>179</v>
      </c>
      <c r="JS105" s="384" t="s">
        <v>179</v>
      </c>
      <c r="JU105" s="634" t="s">
        <v>1746</v>
      </c>
      <c r="JV105" s="636" t="s">
        <v>1747</v>
      </c>
      <c r="JW105" s="635">
        <v>2019</v>
      </c>
      <c r="JX105" s="635" t="s">
        <v>1018</v>
      </c>
      <c r="JY105" s="386" t="s">
        <v>179</v>
      </c>
      <c r="JZ105" s="387" t="s">
        <v>179</v>
      </c>
      <c r="KA105" s="422" t="s">
        <v>179</v>
      </c>
      <c r="KB105" s="637" t="s">
        <v>179</v>
      </c>
      <c r="KC105" s="638">
        <v>1.6766261776726181</v>
      </c>
      <c r="KD105" s="639" t="s">
        <v>1055</v>
      </c>
      <c r="KE105" s="640">
        <v>2.99</v>
      </c>
      <c r="KF105" s="641">
        <v>21.77</v>
      </c>
      <c r="KG105" s="642">
        <v>12.906666666666666</v>
      </c>
      <c r="KH105" s="639" t="s">
        <v>1055</v>
      </c>
      <c r="KI105" s="643">
        <v>2.99</v>
      </c>
      <c r="KJ105" s="641">
        <v>8.5299999999999994</v>
      </c>
      <c r="KK105" s="642">
        <v>15.229999999999999</v>
      </c>
      <c r="KL105" s="639" t="s">
        <v>179</v>
      </c>
      <c r="KM105" s="643" t="s">
        <v>179</v>
      </c>
      <c r="KN105" s="644" t="s">
        <v>179</v>
      </c>
      <c r="KO105" s="645" t="s">
        <v>179</v>
      </c>
      <c r="KP105" s="646" t="s">
        <v>179</v>
      </c>
      <c r="KQ105" s="646" t="s">
        <v>179</v>
      </c>
      <c r="KR105" s="646" t="s">
        <v>179</v>
      </c>
      <c r="KS105" s="647" t="s">
        <v>179</v>
      </c>
      <c r="KT105" s="646" t="s">
        <v>179</v>
      </c>
      <c r="KU105" s="646" t="s">
        <v>179</v>
      </c>
      <c r="KV105" s="648" t="s">
        <v>179</v>
      </c>
      <c r="KW105" s="639" t="s">
        <v>179</v>
      </c>
      <c r="KX105" s="643" t="s">
        <v>179</v>
      </c>
      <c r="KY105" s="644" t="s">
        <v>179</v>
      </c>
      <c r="KZ105" s="434" t="s">
        <v>1015</v>
      </c>
      <c r="LA105" s="434" t="s">
        <v>1015</v>
      </c>
      <c r="LB105" s="435" t="s">
        <v>1029</v>
      </c>
      <c r="LC105" s="436">
        <v>20</v>
      </c>
      <c r="LD105" s="437">
        <v>0</v>
      </c>
      <c r="LE105" s="438">
        <v>20</v>
      </c>
      <c r="LF105" s="439" t="s">
        <v>1015</v>
      </c>
      <c r="LG105" s="440">
        <v>17</v>
      </c>
      <c r="LH105" s="437">
        <v>0</v>
      </c>
      <c r="LI105" s="438">
        <v>20</v>
      </c>
      <c r="LJ105" s="649"/>
      <c r="LK105" s="650"/>
    </row>
    <row r="106" spans="2:323" ht="15" customHeight="1" x14ac:dyDescent="0.15">
      <c r="B106" s="1349" t="s">
        <v>1820</v>
      </c>
      <c r="C106" s="1350" t="s">
        <v>1821</v>
      </c>
      <c r="D106" s="1351">
        <v>2022</v>
      </c>
      <c r="E106" s="1352" t="s">
        <v>1018</v>
      </c>
      <c r="F106" s="1353">
        <v>1075130</v>
      </c>
      <c r="G106" s="1354" t="s">
        <v>1821</v>
      </c>
      <c r="H106" s="1355">
        <v>45106</v>
      </c>
      <c r="I106" s="1356" t="s">
        <v>1822</v>
      </c>
      <c r="J106" s="1357" t="s">
        <v>1821</v>
      </c>
      <c r="K106" s="1358" t="s">
        <v>1823</v>
      </c>
      <c r="L106" s="1350" t="s">
        <v>1821</v>
      </c>
      <c r="M106" s="1357" t="s">
        <v>1823</v>
      </c>
      <c r="N106" s="1358" t="s">
        <v>1824</v>
      </c>
      <c r="O106" s="1356" t="s">
        <v>86</v>
      </c>
      <c r="P106" s="1358" t="s">
        <v>87</v>
      </c>
      <c r="Q106" s="1359" t="s">
        <v>1018</v>
      </c>
      <c r="R106" s="1360"/>
      <c r="S106" s="1360"/>
      <c r="T106" s="1361"/>
      <c r="U106" s="1362"/>
      <c r="V106" s="1363">
        <v>3590.973</v>
      </c>
      <c r="W106" s="1364">
        <v>2</v>
      </c>
      <c r="X106" s="1364">
        <v>1</v>
      </c>
      <c r="Y106" s="1365"/>
      <c r="Z106" s="1351">
        <v>2022</v>
      </c>
      <c r="AA106" s="1352">
        <v>2024</v>
      </c>
      <c r="AB106" s="1366">
        <v>2022</v>
      </c>
      <c r="AC106" s="1367"/>
      <c r="AD106" s="1358"/>
      <c r="AE106" s="1368" t="s">
        <v>4568</v>
      </c>
      <c r="AF106" s="1357" t="s">
        <v>1825</v>
      </c>
      <c r="AG106" s="1357" t="s">
        <v>1824</v>
      </c>
      <c r="AH106" s="1358" t="s">
        <v>1358</v>
      </c>
      <c r="AI106" s="1368"/>
      <c r="AJ106" s="1358"/>
      <c r="AK106" s="1369">
        <v>2021</v>
      </c>
      <c r="AL106" s="1364">
        <v>5391</v>
      </c>
      <c r="AM106" s="1364">
        <v>5364</v>
      </c>
      <c r="AN106" s="1370"/>
      <c r="AO106" s="1371"/>
      <c r="AP106" s="1372">
        <v>2024</v>
      </c>
      <c r="AQ106" s="1365">
        <v>5385.6090000000004</v>
      </c>
      <c r="AR106" s="1373">
        <v>0.09</v>
      </c>
      <c r="AS106" s="1365">
        <v>5358.6360000000004</v>
      </c>
      <c r="AT106" s="1373">
        <v>0.09</v>
      </c>
      <c r="AU106" s="1374"/>
      <c r="AV106" s="1371"/>
      <c r="AW106" s="1375"/>
      <c r="AX106" s="1372">
        <v>2022</v>
      </c>
      <c r="AY106" s="1365">
        <v>6166</v>
      </c>
      <c r="AZ106" s="1373">
        <v>-14.38</v>
      </c>
      <c r="BA106" s="1365">
        <v>6159</v>
      </c>
      <c r="BB106" s="1373">
        <v>-14.83</v>
      </c>
      <c r="BC106" s="1374"/>
      <c r="BD106" s="1371"/>
      <c r="BE106" s="1375"/>
      <c r="BF106" s="1372">
        <v>2023</v>
      </c>
      <c r="BG106" s="1365"/>
      <c r="BH106" s="1373"/>
      <c r="BI106" s="1365"/>
      <c r="BJ106" s="1373"/>
      <c r="BK106" s="1374"/>
      <c r="BL106" s="1371"/>
      <c r="BM106" s="1375"/>
      <c r="BN106" s="1372">
        <v>2024</v>
      </c>
      <c r="BO106" s="1365"/>
      <c r="BP106" s="1373"/>
      <c r="BQ106" s="1365"/>
      <c r="BR106" s="1373"/>
      <c r="BS106" s="1374"/>
      <c r="BT106" s="1371"/>
      <c r="BU106" s="1375"/>
      <c r="BV106" s="1376" t="s">
        <v>1005</v>
      </c>
      <c r="BW106" s="1377" t="s">
        <v>1072</v>
      </c>
      <c r="BX106" s="1378" t="s">
        <v>1007</v>
      </c>
      <c r="BY106" s="1379" t="s">
        <v>4598</v>
      </c>
      <c r="BZ106" s="1380"/>
      <c r="CA106" s="1364"/>
      <c r="CB106" s="1364"/>
      <c r="CC106" s="1370"/>
      <c r="CD106" s="1371"/>
      <c r="CE106" s="1372"/>
      <c r="CF106" s="1365"/>
      <c r="CG106" s="1373"/>
      <c r="CH106" s="1365"/>
      <c r="CI106" s="1373"/>
      <c r="CJ106" s="1374"/>
      <c r="CK106" s="1371"/>
      <c r="CL106" s="1375"/>
      <c r="CM106" s="1372"/>
      <c r="CN106" s="1365"/>
      <c r="CO106" s="1373"/>
      <c r="CP106" s="1365"/>
      <c r="CQ106" s="1373"/>
      <c r="CR106" s="1374"/>
      <c r="CS106" s="1371"/>
      <c r="CT106" s="1375"/>
      <c r="CU106" s="1372"/>
      <c r="CV106" s="1365"/>
      <c r="CW106" s="1373"/>
      <c r="CX106" s="1365"/>
      <c r="CY106" s="1373"/>
      <c r="CZ106" s="1374"/>
      <c r="DA106" s="1371"/>
      <c r="DB106" s="1375"/>
      <c r="DC106" s="1372"/>
      <c r="DD106" s="1365"/>
      <c r="DE106" s="1373"/>
      <c r="DF106" s="1365"/>
      <c r="DG106" s="1373"/>
      <c r="DH106" s="1374"/>
      <c r="DI106" s="1371"/>
      <c r="DJ106" s="1375"/>
      <c r="DK106" s="1376"/>
      <c r="DL106" s="1377"/>
      <c r="DM106" s="1378"/>
      <c r="DN106" s="1379"/>
      <c r="DO106" s="1356"/>
      <c r="DP106" s="1381"/>
      <c r="DQ106" s="1358"/>
      <c r="DR106" s="1356"/>
      <c r="DS106" s="1381"/>
      <c r="DT106" s="1358"/>
      <c r="DU106" s="1356"/>
      <c r="DV106" s="1381"/>
      <c r="DW106" s="1358"/>
      <c r="DX106" s="1356"/>
      <c r="DY106" s="1381"/>
      <c r="DZ106" s="1358"/>
      <c r="EA106" s="1356"/>
      <c r="EB106" s="1381"/>
      <c r="EC106" s="1358"/>
      <c r="ED106" s="1382"/>
      <c r="EE106" s="1383"/>
      <c r="EF106" s="1384"/>
      <c r="EG106" s="1357"/>
      <c r="EH106" s="1364"/>
      <c r="EI106" s="1352"/>
      <c r="EJ106" s="1356"/>
      <c r="EK106" s="1384"/>
      <c r="EL106" s="1357"/>
      <c r="EM106" s="1364"/>
      <c r="EN106" s="1352"/>
      <c r="EO106" s="1356"/>
      <c r="EP106" s="1384"/>
      <c r="EQ106" s="1357"/>
      <c r="ER106" s="1364"/>
      <c r="ES106" s="1352"/>
      <c r="ET106" s="1356"/>
      <c r="EU106" s="1384"/>
      <c r="EV106" s="1357"/>
      <c r="EW106" s="1364"/>
      <c r="EX106" s="1352"/>
      <c r="EY106" s="1356"/>
      <c r="EZ106" s="1384"/>
      <c r="FA106" s="1357"/>
      <c r="FB106" s="1364"/>
      <c r="FC106" s="1352"/>
      <c r="FD106" s="1385">
        <v>0</v>
      </c>
      <c r="FE106" s="1386">
        <v>0</v>
      </c>
      <c r="FF106" s="1387">
        <v>0</v>
      </c>
      <c r="FG106" s="1386">
        <v>0</v>
      </c>
      <c r="FH106" s="1387">
        <v>0</v>
      </c>
      <c r="FI106" s="1386">
        <v>0</v>
      </c>
      <c r="FJ106" s="1387">
        <v>0</v>
      </c>
      <c r="FK106" s="1386">
        <v>0</v>
      </c>
      <c r="FL106" s="1388" t="s">
        <v>1008</v>
      </c>
      <c r="FM106" s="1389" t="s">
        <v>1012</v>
      </c>
      <c r="FN106" s="1352"/>
      <c r="FO106" s="1390" t="s">
        <v>1010</v>
      </c>
      <c r="FP106" s="1391" t="s">
        <v>1012</v>
      </c>
      <c r="FQ106" s="1352"/>
      <c r="FR106" s="1390" t="s">
        <v>1010</v>
      </c>
      <c r="FS106" s="1391" t="s">
        <v>1012</v>
      </c>
      <c r="FT106" s="1352"/>
      <c r="FU106" s="1390" t="s">
        <v>1013</v>
      </c>
      <c r="FV106" s="1391" t="s">
        <v>1013</v>
      </c>
      <c r="FW106" s="1352"/>
      <c r="FX106" s="1390" t="s">
        <v>1010</v>
      </c>
      <c r="FY106" s="1391" t="s">
        <v>1012</v>
      </c>
      <c r="FZ106" s="1352"/>
      <c r="GA106" s="1390" t="s">
        <v>1010</v>
      </c>
      <c r="GB106" s="1391" t="s">
        <v>1012</v>
      </c>
      <c r="GC106" s="1352"/>
      <c r="GD106" s="1390" t="s">
        <v>1013</v>
      </c>
      <c r="GE106" s="1391" t="s">
        <v>1013</v>
      </c>
      <c r="GF106" s="1352"/>
      <c r="GG106" s="1390" t="s">
        <v>1010</v>
      </c>
      <c r="GH106" s="1391" t="s">
        <v>1012</v>
      </c>
      <c r="GI106" s="1352"/>
      <c r="GJ106" s="1390" t="s">
        <v>1010</v>
      </c>
      <c r="GK106" s="1391" t="s">
        <v>1012</v>
      </c>
      <c r="GL106" s="1352"/>
      <c r="GM106" s="1390" t="s">
        <v>1013</v>
      </c>
      <c r="GN106" s="1391" t="s">
        <v>1013</v>
      </c>
      <c r="GO106" s="1352"/>
      <c r="GP106" s="1390" t="s">
        <v>1013</v>
      </c>
      <c r="GQ106" s="1391" t="s">
        <v>1013</v>
      </c>
      <c r="GR106" s="1352"/>
      <c r="GS106" s="1390" t="s">
        <v>1013</v>
      </c>
      <c r="GT106" s="1391" t="s">
        <v>1013</v>
      </c>
      <c r="GU106" s="1352"/>
      <c r="GV106" s="1390" t="s">
        <v>1010</v>
      </c>
      <c r="GW106" s="1391" t="s">
        <v>1012</v>
      </c>
      <c r="GX106" s="1352"/>
      <c r="GY106" s="1388"/>
      <c r="GZ106" s="1389"/>
      <c r="HA106" s="1352"/>
      <c r="HB106" s="1390"/>
      <c r="HC106" s="1391"/>
      <c r="HD106" s="1352"/>
      <c r="HE106" s="1390"/>
      <c r="HF106" s="1391"/>
      <c r="HG106" s="1352"/>
      <c r="HH106" s="1390"/>
      <c r="HI106" s="1391"/>
      <c r="HJ106" s="1352"/>
      <c r="HK106" s="1390"/>
      <c r="HL106" s="1391"/>
      <c r="HM106" s="1352"/>
      <c r="HN106" s="1392"/>
      <c r="HO106" s="1393"/>
      <c r="HP106" s="1394"/>
      <c r="HQ106" s="1395"/>
      <c r="HR106" s="1357"/>
      <c r="HS106" s="1357"/>
      <c r="HT106" s="1357"/>
      <c r="HU106" s="1396"/>
      <c r="HV106" s="1397"/>
      <c r="HW106" s="1398" t="s">
        <v>4568</v>
      </c>
      <c r="HX106" s="1398"/>
      <c r="HY106" s="1398"/>
      <c r="HZ106" s="1398"/>
      <c r="IA106" s="1398" t="s">
        <v>4568</v>
      </c>
      <c r="IB106" s="1398"/>
      <c r="IC106" s="1398"/>
      <c r="ID106" s="1399" t="s">
        <v>1827</v>
      </c>
      <c r="IE106" s="1400"/>
      <c r="IF106" s="227" t="str">
        <f>_xlfn.IFNA(VLOOKUP(報告書!$B106&amp;"-"&amp;報告書!IF$12,自主項目!$G$13:$G$500,1,FALSE),"")</f>
        <v/>
      </c>
      <c r="IG106" s="227" t="str">
        <f>_xlfn.IFNA(VLOOKUP(報告書!$B106&amp;"-"&amp;報告書!IG$12,自主項目!$G$13:$G$500,1,FALSE),"")</f>
        <v/>
      </c>
      <c r="IH106" s="227" t="str">
        <f>_xlfn.IFNA(VLOOKUP(報告書!$B106&amp;"-"&amp;報告書!IH$12,自主項目!$G$13:$G$500,1,FALSE),"")</f>
        <v/>
      </c>
      <c r="II106" s="227" t="str">
        <f>_xlfn.IFNA(VLOOKUP(報告書!$B106&amp;"-"&amp;報告書!II$12,自主項目!$G$13:$G$500,1,FALSE),"")</f>
        <v/>
      </c>
      <c r="IJ106" s="227" t="str">
        <f>_xlfn.IFNA(VLOOKUP(報告書!$B106&amp;"-"&amp;報告書!IJ$12,自主項目!$G$13:$G$500,1,FALSE),"")</f>
        <v/>
      </c>
      <c r="IK106" s="227" t="str">
        <f>_xlfn.IFNA(VLOOKUP(報告書!$B106&amp;"-"&amp;報告書!IK$12,自主項目!$G$13:$G$500,1,FALSE),"")</f>
        <v/>
      </c>
      <c r="IL106" s="227" t="str">
        <f>_xlfn.IFNA(VLOOKUP(報告書!$B106&amp;"-"&amp;報告書!IL$12,自主項目!$G$13:$G$500,1,FALSE),"")</f>
        <v/>
      </c>
      <c r="IM106" s="227" t="str">
        <f>_xlfn.IFNA(VLOOKUP(報告書!$B106&amp;"-"&amp;報告書!IM$12,自主項目!$G$13:$G$500,1,FALSE),"")</f>
        <v/>
      </c>
      <c r="IN106" s="227" t="str">
        <f>_xlfn.IFNA(VLOOKUP(報告書!$B106&amp;"-"&amp;報告書!IN$12,自主項目!$G$13:$G$500,1,FALSE),"")</f>
        <v/>
      </c>
      <c r="IO106" s="227" t="str">
        <f>_xlfn.IFNA(VLOOKUP(報告書!$B106&amp;"-"&amp;報告書!IO$12,自主項目!$G$13:$G$500,1,FALSE),"")</f>
        <v/>
      </c>
      <c r="IP106" s="227" t="str">
        <f>_xlfn.IFNA(VLOOKUP(報告書!$B106&amp;"-"&amp;報告書!IP$12,自主項目!$G$13:$G$500,1,FALSE),"")</f>
        <v/>
      </c>
      <c r="IQ106" s="227" t="str">
        <f>_xlfn.IFNA(VLOOKUP(報告書!$B106&amp;"-"&amp;報告書!IQ$12,自主項目!$G$13:$G$500,1,FALSE),"")</f>
        <v/>
      </c>
      <c r="IR106" s="227" t="str">
        <f>_xlfn.IFNA(VLOOKUP(報告書!$B106&amp;"-"&amp;報告書!IR$12,自主項目!$G$13:$G$500,1,FALSE),"")</f>
        <v/>
      </c>
      <c r="IS106" s="227" t="str">
        <f>_xlfn.IFNA(VLOOKUP(報告書!$B106&amp;"-"&amp;報告書!IS$12,自主項目!$G$13:$G$500,1,FALSE),"")</f>
        <v/>
      </c>
      <c r="IT106" s="755"/>
      <c r="IU106" s="755"/>
      <c r="IV106" s="376">
        <v>12803</v>
      </c>
      <c r="IW106" s="377">
        <v>12689</v>
      </c>
      <c r="IX106" s="378" t="s">
        <v>179</v>
      </c>
      <c r="IY106" s="379">
        <v>8.3800000000000008</v>
      </c>
      <c r="IZ106" s="379">
        <v>6.65</v>
      </c>
      <c r="JA106" s="380" t="s">
        <v>179</v>
      </c>
      <c r="JB106" s="381">
        <v>2.7933333333333334</v>
      </c>
      <c r="JC106" s="379">
        <v>2.2166666666666668</v>
      </c>
      <c r="JD106" s="379" t="s">
        <v>179</v>
      </c>
      <c r="JE106" s="382">
        <v>60</v>
      </c>
      <c r="JF106" s="383">
        <v>69</v>
      </c>
      <c r="JG106" s="384" t="s">
        <v>179</v>
      </c>
      <c r="JH106" s="376" t="s">
        <v>179</v>
      </c>
      <c r="JI106" s="377" t="s">
        <v>179</v>
      </c>
      <c r="JJ106" s="378" t="s">
        <v>179</v>
      </c>
      <c r="JK106" s="379" t="s">
        <v>179</v>
      </c>
      <c r="JL106" s="379" t="s">
        <v>179</v>
      </c>
      <c r="JM106" s="380" t="s">
        <v>179</v>
      </c>
      <c r="JN106" s="381" t="s">
        <v>179</v>
      </c>
      <c r="JO106" s="379" t="s">
        <v>179</v>
      </c>
      <c r="JP106" s="379" t="s">
        <v>179</v>
      </c>
      <c r="JQ106" s="382" t="s">
        <v>179</v>
      </c>
      <c r="JR106" s="383" t="s">
        <v>179</v>
      </c>
      <c r="JS106" s="384" t="s">
        <v>179</v>
      </c>
      <c r="JU106" s="634" t="s">
        <v>1754</v>
      </c>
      <c r="JV106" s="636" t="s">
        <v>1755</v>
      </c>
      <c r="JW106" s="635">
        <v>2019</v>
      </c>
      <c r="JX106" s="635" t="s">
        <v>1018</v>
      </c>
      <c r="JY106" s="386" t="s">
        <v>179</v>
      </c>
      <c r="JZ106" s="387" t="s">
        <v>179</v>
      </c>
      <c r="KA106" s="422" t="s">
        <v>179</v>
      </c>
      <c r="KB106" s="637" t="s">
        <v>179</v>
      </c>
      <c r="KC106" s="638">
        <v>0.11099013043817854</v>
      </c>
      <c r="KD106" s="639" t="s">
        <v>1055</v>
      </c>
      <c r="KE106" s="640">
        <v>2.99</v>
      </c>
      <c r="KF106" s="641">
        <v>8.3800000000000008</v>
      </c>
      <c r="KG106" s="642">
        <v>4.66</v>
      </c>
      <c r="KH106" s="639" t="s">
        <v>1055</v>
      </c>
      <c r="KI106" s="643">
        <v>3</v>
      </c>
      <c r="KJ106" s="641">
        <v>2.2166666666666668</v>
      </c>
      <c r="KK106" s="642">
        <v>5.9633333333333338</v>
      </c>
      <c r="KL106" s="639" t="s">
        <v>179</v>
      </c>
      <c r="KM106" s="643" t="s">
        <v>179</v>
      </c>
      <c r="KN106" s="644" t="s">
        <v>179</v>
      </c>
      <c r="KO106" s="645" t="s">
        <v>179</v>
      </c>
      <c r="KP106" s="646" t="s">
        <v>179</v>
      </c>
      <c r="KQ106" s="646" t="s">
        <v>179</v>
      </c>
      <c r="KR106" s="646" t="s">
        <v>179</v>
      </c>
      <c r="KS106" s="647" t="s">
        <v>179</v>
      </c>
      <c r="KT106" s="646" t="s">
        <v>179</v>
      </c>
      <c r="KU106" s="646" t="s">
        <v>179</v>
      </c>
      <c r="KV106" s="648" t="s">
        <v>179</v>
      </c>
      <c r="KW106" s="639" t="s">
        <v>179</v>
      </c>
      <c r="KX106" s="643" t="s">
        <v>179</v>
      </c>
      <c r="KY106" s="644" t="s">
        <v>179</v>
      </c>
      <c r="KZ106" s="434" t="s">
        <v>1015</v>
      </c>
      <c r="LA106" s="434" t="s">
        <v>1015</v>
      </c>
      <c r="LB106" s="435" t="s">
        <v>1028</v>
      </c>
      <c r="LC106" s="436">
        <v>14</v>
      </c>
      <c r="LD106" s="437">
        <v>2</v>
      </c>
      <c r="LE106" s="438">
        <v>16</v>
      </c>
      <c r="LF106" s="439" t="s">
        <v>1015</v>
      </c>
      <c r="LG106" s="440">
        <v>11</v>
      </c>
      <c r="LH106" s="437">
        <v>2</v>
      </c>
      <c r="LI106" s="438">
        <v>16</v>
      </c>
      <c r="LJ106" s="649"/>
      <c r="LK106" s="650"/>
    </row>
    <row r="107" spans="2:323" ht="15" customHeight="1" x14ac:dyDescent="0.15">
      <c r="B107" s="1349" t="s">
        <v>1828</v>
      </c>
      <c r="C107" s="1350" t="s">
        <v>1829</v>
      </c>
      <c r="D107" s="1351">
        <v>2022</v>
      </c>
      <c r="E107" s="1352" t="s">
        <v>1018</v>
      </c>
      <c r="F107" s="1353">
        <v>1014133</v>
      </c>
      <c r="G107" s="1354" t="s">
        <v>1829</v>
      </c>
      <c r="H107" s="1355">
        <v>45128</v>
      </c>
      <c r="I107" s="1356" t="s">
        <v>1830</v>
      </c>
      <c r="J107" s="1357" t="s">
        <v>1829</v>
      </c>
      <c r="K107" s="1358" t="s">
        <v>1831</v>
      </c>
      <c r="L107" s="1350" t="s">
        <v>1829</v>
      </c>
      <c r="M107" s="1357" t="s">
        <v>1832</v>
      </c>
      <c r="N107" s="1358" t="s">
        <v>1830</v>
      </c>
      <c r="O107" s="1356" t="s">
        <v>12</v>
      </c>
      <c r="P107" s="1358" t="s">
        <v>19</v>
      </c>
      <c r="Q107" s="1359" t="s">
        <v>1018</v>
      </c>
      <c r="R107" s="1360"/>
      <c r="S107" s="1360"/>
      <c r="T107" s="1361"/>
      <c r="U107" s="1362"/>
      <c r="V107" s="1363">
        <v>10025.9058</v>
      </c>
      <c r="W107" s="1364">
        <v>1</v>
      </c>
      <c r="X107" s="1364">
        <v>1</v>
      </c>
      <c r="Y107" s="1365"/>
      <c r="Z107" s="1351">
        <v>2022</v>
      </c>
      <c r="AA107" s="1352">
        <v>2024</v>
      </c>
      <c r="AB107" s="1366">
        <v>2022</v>
      </c>
      <c r="AC107" s="1367"/>
      <c r="AD107" s="1358"/>
      <c r="AE107" s="1368" t="s">
        <v>4568</v>
      </c>
      <c r="AF107" s="1357" t="s">
        <v>1833</v>
      </c>
      <c r="AG107" s="1357" t="s">
        <v>1830</v>
      </c>
      <c r="AH107" s="1358" t="s">
        <v>1834</v>
      </c>
      <c r="AI107" s="1368"/>
      <c r="AJ107" s="1358"/>
      <c r="AK107" s="1369">
        <v>2021</v>
      </c>
      <c r="AL107" s="1364">
        <v>18205</v>
      </c>
      <c r="AM107" s="1364">
        <v>18078</v>
      </c>
      <c r="AN107" s="1370">
        <v>230.74</v>
      </c>
      <c r="AO107" s="1371" t="s">
        <v>1295</v>
      </c>
      <c r="AP107" s="1372">
        <v>2024</v>
      </c>
      <c r="AQ107" s="1365">
        <v>17646</v>
      </c>
      <c r="AR107" s="1373">
        <v>3.07</v>
      </c>
      <c r="AS107" s="1365">
        <v>17522.899642955232</v>
      </c>
      <c r="AT107" s="1373">
        <v>3.07</v>
      </c>
      <c r="AU107" s="1374">
        <v>219.4</v>
      </c>
      <c r="AV107" s="1371" t="s">
        <v>1295</v>
      </c>
      <c r="AW107" s="1375">
        <v>4.91</v>
      </c>
      <c r="AX107" s="1372">
        <v>2022</v>
      </c>
      <c r="AY107" s="1365">
        <v>18620</v>
      </c>
      <c r="AZ107" s="1373">
        <v>-2.2799999999999998</v>
      </c>
      <c r="BA107" s="1365">
        <v>18588</v>
      </c>
      <c r="BB107" s="1373">
        <v>-2.83</v>
      </c>
      <c r="BC107" s="1374">
        <v>221.66666666666666</v>
      </c>
      <c r="BD107" s="1371" t="s">
        <v>1295</v>
      </c>
      <c r="BE107" s="1375">
        <v>3.93</v>
      </c>
      <c r="BF107" s="1372">
        <v>2023</v>
      </c>
      <c r="BG107" s="1365"/>
      <c r="BH107" s="1373"/>
      <c r="BI107" s="1365"/>
      <c r="BJ107" s="1373"/>
      <c r="BK107" s="1374"/>
      <c r="BL107" s="1371"/>
      <c r="BM107" s="1375"/>
      <c r="BN107" s="1372">
        <v>2024</v>
      </c>
      <c r="BO107" s="1365"/>
      <c r="BP107" s="1373"/>
      <c r="BQ107" s="1365"/>
      <c r="BR107" s="1373"/>
      <c r="BS107" s="1374"/>
      <c r="BT107" s="1371"/>
      <c r="BU107" s="1375"/>
      <c r="BV107" s="1376" t="s">
        <v>1023</v>
      </c>
      <c r="BW107" s="1377" t="s">
        <v>1072</v>
      </c>
      <c r="BX107" s="1378" t="s">
        <v>1007</v>
      </c>
      <c r="BY107" s="1379" t="s">
        <v>4599</v>
      </c>
      <c r="BZ107" s="1380"/>
      <c r="CA107" s="1364"/>
      <c r="CB107" s="1364"/>
      <c r="CC107" s="1370"/>
      <c r="CD107" s="1371"/>
      <c r="CE107" s="1372"/>
      <c r="CF107" s="1365"/>
      <c r="CG107" s="1373"/>
      <c r="CH107" s="1365"/>
      <c r="CI107" s="1373"/>
      <c r="CJ107" s="1374"/>
      <c r="CK107" s="1371"/>
      <c r="CL107" s="1375"/>
      <c r="CM107" s="1372"/>
      <c r="CN107" s="1365"/>
      <c r="CO107" s="1373"/>
      <c r="CP107" s="1365"/>
      <c r="CQ107" s="1373"/>
      <c r="CR107" s="1374"/>
      <c r="CS107" s="1371"/>
      <c r="CT107" s="1375"/>
      <c r="CU107" s="1372"/>
      <c r="CV107" s="1365"/>
      <c r="CW107" s="1373"/>
      <c r="CX107" s="1365"/>
      <c r="CY107" s="1373"/>
      <c r="CZ107" s="1374"/>
      <c r="DA107" s="1371"/>
      <c r="DB107" s="1375"/>
      <c r="DC107" s="1372"/>
      <c r="DD107" s="1365"/>
      <c r="DE107" s="1373"/>
      <c r="DF107" s="1365"/>
      <c r="DG107" s="1373"/>
      <c r="DH107" s="1374"/>
      <c r="DI107" s="1371"/>
      <c r="DJ107" s="1375"/>
      <c r="DK107" s="1376"/>
      <c r="DL107" s="1377"/>
      <c r="DM107" s="1378"/>
      <c r="DN107" s="1379"/>
      <c r="DO107" s="1356"/>
      <c r="DP107" s="1381"/>
      <c r="DQ107" s="1358"/>
      <c r="DR107" s="1356"/>
      <c r="DS107" s="1381"/>
      <c r="DT107" s="1358"/>
      <c r="DU107" s="1356"/>
      <c r="DV107" s="1381"/>
      <c r="DW107" s="1358"/>
      <c r="DX107" s="1356"/>
      <c r="DY107" s="1381"/>
      <c r="DZ107" s="1358"/>
      <c r="EA107" s="1356"/>
      <c r="EB107" s="1381"/>
      <c r="EC107" s="1358"/>
      <c r="ED107" s="1382"/>
      <c r="EE107" s="1383"/>
      <c r="EF107" s="1384"/>
      <c r="EG107" s="1357"/>
      <c r="EH107" s="1364"/>
      <c r="EI107" s="1352"/>
      <c r="EJ107" s="1356"/>
      <c r="EK107" s="1384"/>
      <c r="EL107" s="1357"/>
      <c r="EM107" s="1364"/>
      <c r="EN107" s="1352"/>
      <c r="EO107" s="1356"/>
      <c r="EP107" s="1384"/>
      <c r="EQ107" s="1357"/>
      <c r="ER107" s="1364"/>
      <c r="ES107" s="1352"/>
      <c r="ET107" s="1356"/>
      <c r="EU107" s="1384"/>
      <c r="EV107" s="1357"/>
      <c r="EW107" s="1364"/>
      <c r="EX107" s="1352"/>
      <c r="EY107" s="1356"/>
      <c r="EZ107" s="1384"/>
      <c r="FA107" s="1357"/>
      <c r="FB107" s="1364"/>
      <c r="FC107" s="1352"/>
      <c r="FD107" s="1385">
        <v>0</v>
      </c>
      <c r="FE107" s="1386">
        <v>0</v>
      </c>
      <c r="FF107" s="1387">
        <v>0</v>
      </c>
      <c r="FG107" s="1386">
        <v>0</v>
      </c>
      <c r="FH107" s="1387">
        <v>0</v>
      </c>
      <c r="FI107" s="1386">
        <v>0</v>
      </c>
      <c r="FJ107" s="1387">
        <v>0</v>
      </c>
      <c r="FK107" s="1386">
        <v>0</v>
      </c>
      <c r="FL107" s="1388" t="s">
        <v>1008</v>
      </c>
      <c r="FM107" s="1389" t="s">
        <v>1012</v>
      </c>
      <c r="FN107" s="1352"/>
      <c r="FO107" s="1390" t="s">
        <v>1010</v>
      </c>
      <c r="FP107" s="1391" t="s">
        <v>1012</v>
      </c>
      <c r="FQ107" s="1352"/>
      <c r="FR107" s="1390" t="s">
        <v>1010</v>
      </c>
      <c r="FS107" s="1391" t="s">
        <v>1012</v>
      </c>
      <c r="FT107" s="1352"/>
      <c r="FU107" s="1390" t="s">
        <v>1010</v>
      </c>
      <c r="FV107" s="1391" t="s">
        <v>1012</v>
      </c>
      <c r="FW107" s="1352"/>
      <c r="FX107" s="1390" t="s">
        <v>1010</v>
      </c>
      <c r="FY107" s="1391" t="s">
        <v>1012</v>
      </c>
      <c r="FZ107" s="1352"/>
      <c r="GA107" s="1390" t="s">
        <v>1010</v>
      </c>
      <c r="GB107" s="1391" t="s">
        <v>1012</v>
      </c>
      <c r="GC107" s="1352"/>
      <c r="GD107" s="1390" t="s">
        <v>1010</v>
      </c>
      <c r="GE107" s="1391" t="s">
        <v>1012</v>
      </c>
      <c r="GF107" s="1352"/>
      <c r="GG107" s="1390" t="s">
        <v>1010</v>
      </c>
      <c r="GH107" s="1391" t="s">
        <v>1012</v>
      </c>
      <c r="GI107" s="1352"/>
      <c r="GJ107" s="1390" t="s">
        <v>1010</v>
      </c>
      <c r="GK107" s="1391" t="s">
        <v>1012</v>
      </c>
      <c r="GL107" s="1352"/>
      <c r="GM107" s="1390" t="s">
        <v>1010</v>
      </c>
      <c r="GN107" s="1391" t="s">
        <v>1012</v>
      </c>
      <c r="GO107" s="1352"/>
      <c r="GP107" s="1390" t="s">
        <v>1010</v>
      </c>
      <c r="GQ107" s="1391" t="s">
        <v>1012</v>
      </c>
      <c r="GR107" s="1352"/>
      <c r="GS107" s="1390" t="s">
        <v>1010</v>
      </c>
      <c r="GT107" s="1391" t="s">
        <v>1012</v>
      </c>
      <c r="GU107" s="1352"/>
      <c r="GV107" s="1390" t="s">
        <v>1010</v>
      </c>
      <c r="GW107" s="1391" t="s">
        <v>1012</v>
      </c>
      <c r="GX107" s="1352"/>
      <c r="GY107" s="1388"/>
      <c r="GZ107" s="1389"/>
      <c r="HA107" s="1352"/>
      <c r="HB107" s="1390"/>
      <c r="HC107" s="1391"/>
      <c r="HD107" s="1352"/>
      <c r="HE107" s="1390"/>
      <c r="HF107" s="1391"/>
      <c r="HG107" s="1352"/>
      <c r="HH107" s="1390"/>
      <c r="HI107" s="1391"/>
      <c r="HJ107" s="1352"/>
      <c r="HK107" s="1390"/>
      <c r="HL107" s="1391"/>
      <c r="HM107" s="1352"/>
      <c r="HN107" s="1392">
        <v>18620</v>
      </c>
      <c r="HO107" s="1393">
        <v>374.56189449999999</v>
      </c>
      <c r="HP107" s="1394">
        <v>2.0116106041890442</v>
      </c>
      <c r="HQ107" s="1395">
        <v>2022</v>
      </c>
      <c r="HR107" s="1357" t="s">
        <v>1191</v>
      </c>
      <c r="HS107" s="1357" t="s">
        <v>352</v>
      </c>
      <c r="HT107" s="1357" t="s">
        <v>4159</v>
      </c>
      <c r="HU107" s="1396">
        <v>35.613095999999999</v>
      </c>
      <c r="HV107" s="1397"/>
      <c r="HW107" s="1398" t="s">
        <v>4568</v>
      </c>
      <c r="HX107" s="1398"/>
      <c r="HY107" s="1398"/>
      <c r="HZ107" s="1398" t="s">
        <v>4568</v>
      </c>
      <c r="IA107" s="1398" t="s">
        <v>4568</v>
      </c>
      <c r="IB107" s="1398"/>
      <c r="IC107" s="1398"/>
      <c r="ID107" s="1399" t="s">
        <v>4600</v>
      </c>
      <c r="IE107" s="1400"/>
      <c r="IF107" s="227" t="str">
        <f>_xlfn.IFNA(VLOOKUP(報告書!$B107&amp;"-"&amp;報告書!IF$12,自主項目!$G$13:$G$500,1,FALSE),"")</f>
        <v>133-1</v>
      </c>
      <c r="IG107" s="227" t="str">
        <f>_xlfn.IFNA(VLOOKUP(報告書!$B107&amp;"-"&amp;報告書!IG$12,自主項目!$G$13:$G$500,1,FALSE),"")</f>
        <v>133-2</v>
      </c>
      <c r="IH107" s="227" t="str">
        <f>_xlfn.IFNA(VLOOKUP(報告書!$B107&amp;"-"&amp;報告書!IH$12,自主項目!$G$13:$G$500,1,FALSE),"")</f>
        <v>133-3</v>
      </c>
      <c r="II107" s="227" t="str">
        <f>_xlfn.IFNA(VLOOKUP(報告書!$B107&amp;"-"&amp;報告書!II$12,自主項目!$G$13:$G$500,1,FALSE),"")</f>
        <v>133-4</v>
      </c>
      <c r="IJ107" s="227" t="str">
        <f>_xlfn.IFNA(VLOOKUP(報告書!$B107&amp;"-"&amp;報告書!IJ$12,自主項目!$G$13:$G$500,1,FALSE),"")</f>
        <v>133-5</v>
      </c>
      <c r="IK107" s="227" t="str">
        <f>_xlfn.IFNA(VLOOKUP(報告書!$B107&amp;"-"&amp;報告書!IK$12,自主項目!$G$13:$G$500,1,FALSE),"")</f>
        <v/>
      </c>
      <c r="IL107" s="227" t="str">
        <f>_xlfn.IFNA(VLOOKUP(報告書!$B107&amp;"-"&amp;報告書!IL$12,自主項目!$G$13:$G$500,1,FALSE),"")</f>
        <v/>
      </c>
      <c r="IM107" s="227" t="str">
        <f>_xlfn.IFNA(VLOOKUP(報告書!$B107&amp;"-"&amp;報告書!IM$12,自主項目!$G$13:$G$500,1,FALSE),"")</f>
        <v/>
      </c>
      <c r="IN107" s="227" t="str">
        <f>_xlfn.IFNA(VLOOKUP(報告書!$B107&amp;"-"&amp;報告書!IN$12,自主項目!$G$13:$G$500,1,FALSE),"")</f>
        <v/>
      </c>
      <c r="IO107" s="227" t="str">
        <f>_xlfn.IFNA(VLOOKUP(報告書!$B107&amp;"-"&amp;報告書!IO$12,自主項目!$G$13:$G$500,1,FALSE),"")</f>
        <v/>
      </c>
      <c r="IP107" s="227" t="str">
        <f>_xlfn.IFNA(VLOOKUP(報告書!$B107&amp;"-"&amp;報告書!IP$12,自主項目!$G$13:$G$500,1,FALSE),"")</f>
        <v/>
      </c>
      <c r="IQ107" s="227" t="str">
        <f>_xlfn.IFNA(VLOOKUP(報告書!$B107&amp;"-"&amp;報告書!IQ$12,自主項目!$G$13:$G$500,1,FALSE),"")</f>
        <v/>
      </c>
      <c r="IR107" s="227" t="str">
        <f>_xlfn.IFNA(VLOOKUP(報告書!$B107&amp;"-"&amp;報告書!IR$12,自主項目!$G$13:$G$500,1,FALSE),"")</f>
        <v/>
      </c>
      <c r="IS107" s="227" t="str">
        <f>_xlfn.IFNA(VLOOKUP(報告書!$B107&amp;"-"&amp;報告書!IS$12,自主項目!$G$13:$G$500,1,FALSE),"")</f>
        <v/>
      </c>
      <c r="IT107" s="755"/>
      <c r="IU107" s="755"/>
      <c r="IV107" s="376">
        <v>13535</v>
      </c>
      <c r="IW107" s="377">
        <v>13416</v>
      </c>
      <c r="IX107" s="378" t="s">
        <v>179</v>
      </c>
      <c r="IY107" s="379">
        <v>6.53</v>
      </c>
      <c r="IZ107" s="379">
        <v>4.83</v>
      </c>
      <c r="JA107" s="380" t="s">
        <v>179</v>
      </c>
      <c r="JB107" s="381">
        <v>2.1766666666666667</v>
      </c>
      <c r="JC107" s="379">
        <v>1.61</v>
      </c>
      <c r="JD107" s="379" t="s">
        <v>179</v>
      </c>
      <c r="JE107" s="382">
        <v>64</v>
      </c>
      <c r="JF107" s="383">
        <v>71</v>
      </c>
      <c r="JG107" s="384" t="s">
        <v>179</v>
      </c>
      <c r="JH107" s="376" t="s">
        <v>179</v>
      </c>
      <c r="JI107" s="377" t="s">
        <v>179</v>
      </c>
      <c r="JJ107" s="378" t="s">
        <v>179</v>
      </c>
      <c r="JK107" s="379" t="s">
        <v>179</v>
      </c>
      <c r="JL107" s="379" t="s">
        <v>179</v>
      </c>
      <c r="JM107" s="380" t="s">
        <v>179</v>
      </c>
      <c r="JN107" s="381" t="s">
        <v>179</v>
      </c>
      <c r="JO107" s="379" t="s">
        <v>179</v>
      </c>
      <c r="JP107" s="379" t="s">
        <v>179</v>
      </c>
      <c r="JQ107" s="382" t="s">
        <v>179</v>
      </c>
      <c r="JR107" s="383" t="s">
        <v>179</v>
      </c>
      <c r="JS107" s="384" t="s">
        <v>179</v>
      </c>
      <c r="JU107" s="634" t="s">
        <v>1761</v>
      </c>
      <c r="JV107" s="636" t="s">
        <v>1762</v>
      </c>
      <c r="JW107" s="635">
        <v>2019</v>
      </c>
      <c r="JX107" s="635" t="s">
        <v>1018</v>
      </c>
      <c r="JY107" s="386" t="s">
        <v>179</v>
      </c>
      <c r="JZ107" s="387" t="s">
        <v>179</v>
      </c>
      <c r="KA107" s="422" t="s">
        <v>179</v>
      </c>
      <c r="KB107" s="637" t="s">
        <v>179</v>
      </c>
      <c r="KC107" s="638" t="s">
        <v>179</v>
      </c>
      <c r="KD107" s="639" t="s">
        <v>1029</v>
      </c>
      <c r="KE107" s="640">
        <v>0.99</v>
      </c>
      <c r="KF107" s="641">
        <v>6.53</v>
      </c>
      <c r="KG107" s="642">
        <v>3.2166666666666668</v>
      </c>
      <c r="KH107" s="639" t="s">
        <v>1029</v>
      </c>
      <c r="KI107" s="643">
        <v>0.99</v>
      </c>
      <c r="KJ107" s="641">
        <v>1.61</v>
      </c>
      <c r="KK107" s="642">
        <v>4.51</v>
      </c>
      <c r="KL107" s="639" t="s">
        <v>179</v>
      </c>
      <c r="KM107" s="643" t="s">
        <v>179</v>
      </c>
      <c r="KN107" s="644" t="s">
        <v>179</v>
      </c>
      <c r="KO107" s="645" t="s">
        <v>179</v>
      </c>
      <c r="KP107" s="646" t="s">
        <v>179</v>
      </c>
      <c r="KQ107" s="646" t="s">
        <v>179</v>
      </c>
      <c r="KR107" s="646" t="s">
        <v>179</v>
      </c>
      <c r="KS107" s="647" t="s">
        <v>179</v>
      </c>
      <c r="KT107" s="646" t="s">
        <v>179</v>
      </c>
      <c r="KU107" s="646" t="s">
        <v>179</v>
      </c>
      <c r="KV107" s="648" t="s">
        <v>179</v>
      </c>
      <c r="KW107" s="639" t="s">
        <v>179</v>
      </c>
      <c r="KX107" s="643" t="s">
        <v>179</v>
      </c>
      <c r="KY107" s="644" t="s">
        <v>179</v>
      </c>
      <c r="KZ107" s="434" t="s">
        <v>1015</v>
      </c>
      <c r="LA107" s="434" t="s">
        <v>1015</v>
      </c>
      <c r="LB107" s="435" t="s">
        <v>1028</v>
      </c>
      <c r="LC107" s="436">
        <v>10</v>
      </c>
      <c r="LD107" s="437">
        <v>2</v>
      </c>
      <c r="LE107" s="438">
        <v>12</v>
      </c>
      <c r="LF107" s="439" t="s">
        <v>1015</v>
      </c>
      <c r="LG107" s="440">
        <v>7</v>
      </c>
      <c r="LH107" s="437">
        <v>2</v>
      </c>
      <c r="LI107" s="438">
        <v>12</v>
      </c>
      <c r="LJ107" s="649"/>
      <c r="LK107" s="650"/>
    </row>
    <row r="108" spans="2:323" ht="15" customHeight="1" x14ac:dyDescent="0.15">
      <c r="B108" s="1349" t="s">
        <v>1836</v>
      </c>
      <c r="C108" s="1350" t="s">
        <v>1839</v>
      </c>
      <c r="D108" s="1351">
        <v>2022</v>
      </c>
      <c r="E108" s="1352" t="s">
        <v>1018</v>
      </c>
      <c r="F108" s="1353">
        <v>1033134</v>
      </c>
      <c r="G108" s="1354" t="s">
        <v>1839</v>
      </c>
      <c r="H108" s="1355">
        <v>45119</v>
      </c>
      <c r="I108" s="1356" t="s">
        <v>1838</v>
      </c>
      <c r="J108" s="1357" t="s">
        <v>1839</v>
      </c>
      <c r="K108" s="1358" t="s">
        <v>4601</v>
      </c>
      <c r="L108" s="1350" t="s">
        <v>1839</v>
      </c>
      <c r="M108" s="1357" t="s">
        <v>4602</v>
      </c>
      <c r="N108" s="1358" t="s">
        <v>1840</v>
      </c>
      <c r="O108" s="1356" t="s">
        <v>37</v>
      </c>
      <c r="P108" s="1358" t="s">
        <v>38</v>
      </c>
      <c r="Q108" s="1359" t="s">
        <v>1018</v>
      </c>
      <c r="R108" s="1360"/>
      <c r="S108" s="1360"/>
      <c r="T108" s="1361"/>
      <c r="U108" s="1362"/>
      <c r="V108" s="1363">
        <v>1391631.6954000001</v>
      </c>
      <c r="W108" s="1364">
        <v>1</v>
      </c>
      <c r="X108" s="1364">
        <v>1</v>
      </c>
      <c r="Y108" s="1365"/>
      <c r="Z108" s="1351">
        <v>2022</v>
      </c>
      <c r="AA108" s="1352">
        <v>2024</v>
      </c>
      <c r="AB108" s="1366">
        <v>2022</v>
      </c>
      <c r="AC108" s="1367"/>
      <c r="AD108" s="1358"/>
      <c r="AE108" s="1368" t="s">
        <v>4568</v>
      </c>
      <c r="AF108" s="1357" t="s">
        <v>1841</v>
      </c>
      <c r="AG108" s="1357" t="s">
        <v>1842</v>
      </c>
      <c r="AH108" s="1358" t="s">
        <v>1843</v>
      </c>
      <c r="AI108" s="1368"/>
      <c r="AJ108" s="1358"/>
      <c r="AK108" s="1369">
        <v>2021</v>
      </c>
      <c r="AL108" s="1364">
        <v>343953</v>
      </c>
      <c r="AM108" s="1364">
        <v>343953</v>
      </c>
      <c r="AN108" s="1370">
        <v>44.12</v>
      </c>
      <c r="AO108" s="1371" t="s">
        <v>1844</v>
      </c>
      <c r="AP108" s="1372">
        <v>2024</v>
      </c>
      <c r="AQ108" s="1365">
        <v>394853</v>
      </c>
      <c r="AR108" s="1373">
        <v>-14.8</v>
      </c>
      <c r="AS108" s="1365">
        <v>394853</v>
      </c>
      <c r="AT108" s="1373">
        <v>-14.8</v>
      </c>
      <c r="AU108" s="1374">
        <v>44.12</v>
      </c>
      <c r="AV108" s="1371" t="s">
        <v>1844</v>
      </c>
      <c r="AW108" s="1375">
        <v>0</v>
      </c>
      <c r="AX108" s="1372">
        <v>2022</v>
      </c>
      <c r="AY108" s="1365">
        <v>298569</v>
      </c>
      <c r="AZ108" s="1373">
        <v>13.19</v>
      </c>
      <c r="BA108" s="1365">
        <v>298569</v>
      </c>
      <c r="BB108" s="1373">
        <v>13.19</v>
      </c>
      <c r="BC108" s="1374">
        <v>50.862945563331536</v>
      </c>
      <c r="BD108" s="1371" t="s">
        <v>1844</v>
      </c>
      <c r="BE108" s="1375">
        <v>-15.29</v>
      </c>
      <c r="BF108" s="1372">
        <v>2023</v>
      </c>
      <c r="BG108" s="1365"/>
      <c r="BH108" s="1373"/>
      <c r="BI108" s="1365"/>
      <c r="BJ108" s="1373"/>
      <c r="BK108" s="1374"/>
      <c r="BL108" s="1371"/>
      <c r="BM108" s="1375"/>
      <c r="BN108" s="1372">
        <v>2024</v>
      </c>
      <c r="BO108" s="1365"/>
      <c r="BP108" s="1373"/>
      <c r="BQ108" s="1365"/>
      <c r="BR108" s="1373"/>
      <c r="BS108" s="1374"/>
      <c r="BT108" s="1371"/>
      <c r="BU108" s="1375"/>
      <c r="BV108" s="1376" t="s">
        <v>1005</v>
      </c>
      <c r="BW108" s="1377" t="s">
        <v>1072</v>
      </c>
      <c r="BX108" s="1378" t="s">
        <v>1038</v>
      </c>
      <c r="BY108" s="1379" t="s">
        <v>4603</v>
      </c>
      <c r="BZ108" s="1380"/>
      <c r="CA108" s="1364"/>
      <c r="CB108" s="1364"/>
      <c r="CC108" s="1370"/>
      <c r="CD108" s="1371"/>
      <c r="CE108" s="1372"/>
      <c r="CF108" s="1365"/>
      <c r="CG108" s="1373"/>
      <c r="CH108" s="1365"/>
      <c r="CI108" s="1373"/>
      <c r="CJ108" s="1374"/>
      <c r="CK108" s="1371"/>
      <c r="CL108" s="1375"/>
      <c r="CM108" s="1372"/>
      <c r="CN108" s="1365"/>
      <c r="CO108" s="1373"/>
      <c r="CP108" s="1365"/>
      <c r="CQ108" s="1373"/>
      <c r="CR108" s="1374"/>
      <c r="CS108" s="1371"/>
      <c r="CT108" s="1375"/>
      <c r="CU108" s="1372"/>
      <c r="CV108" s="1365"/>
      <c r="CW108" s="1373"/>
      <c r="CX108" s="1365"/>
      <c r="CY108" s="1373"/>
      <c r="CZ108" s="1374"/>
      <c r="DA108" s="1371"/>
      <c r="DB108" s="1375"/>
      <c r="DC108" s="1372"/>
      <c r="DD108" s="1365"/>
      <c r="DE108" s="1373"/>
      <c r="DF108" s="1365"/>
      <c r="DG108" s="1373"/>
      <c r="DH108" s="1374"/>
      <c r="DI108" s="1371"/>
      <c r="DJ108" s="1375"/>
      <c r="DK108" s="1376"/>
      <c r="DL108" s="1377"/>
      <c r="DM108" s="1378"/>
      <c r="DN108" s="1379"/>
      <c r="DO108" s="1356"/>
      <c r="DP108" s="1381"/>
      <c r="DQ108" s="1358"/>
      <c r="DR108" s="1356"/>
      <c r="DS108" s="1381"/>
      <c r="DT108" s="1358"/>
      <c r="DU108" s="1356"/>
      <c r="DV108" s="1381"/>
      <c r="DW108" s="1358"/>
      <c r="DX108" s="1356"/>
      <c r="DY108" s="1381"/>
      <c r="DZ108" s="1358"/>
      <c r="EA108" s="1356"/>
      <c r="EB108" s="1381"/>
      <c r="EC108" s="1358"/>
      <c r="ED108" s="1382"/>
      <c r="EE108" s="1383" t="s">
        <v>1160</v>
      </c>
      <c r="EF108" s="1384">
        <v>2010</v>
      </c>
      <c r="EG108" s="1357" t="s">
        <v>1845</v>
      </c>
      <c r="EH108" s="1364" t="s">
        <v>4604</v>
      </c>
      <c r="EI108" s="1352" t="s">
        <v>1162</v>
      </c>
      <c r="EJ108" s="1356"/>
      <c r="EK108" s="1384"/>
      <c r="EL108" s="1357"/>
      <c r="EM108" s="1364"/>
      <c r="EN108" s="1352"/>
      <c r="EO108" s="1356"/>
      <c r="EP108" s="1384"/>
      <c r="EQ108" s="1357"/>
      <c r="ER108" s="1364"/>
      <c r="ES108" s="1352"/>
      <c r="ET108" s="1356"/>
      <c r="EU108" s="1384"/>
      <c r="EV108" s="1357"/>
      <c r="EW108" s="1364"/>
      <c r="EX108" s="1352"/>
      <c r="EY108" s="1356"/>
      <c r="EZ108" s="1384"/>
      <c r="FA108" s="1357"/>
      <c r="FB108" s="1364"/>
      <c r="FC108" s="1352"/>
      <c r="FD108" s="1385">
        <v>0</v>
      </c>
      <c r="FE108" s="1386">
        <v>0</v>
      </c>
      <c r="FF108" s="1387">
        <v>0</v>
      </c>
      <c r="FG108" s="1386">
        <v>0</v>
      </c>
      <c r="FH108" s="1387">
        <v>0</v>
      </c>
      <c r="FI108" s="1386">
        <v>0</v>
      </c>
      <c r="FJ108" s="1387">
        <v>0</v>
      </c>
      <c r="FK108" s="1386">
        <v>0</v>
      </c>
      <c r="FL108" s="1388" t="s">
        <v>1008</v>
      </c>
      <c r="FM108" s="1389" t="s">
        <v>1012</v>
      </c>
      <c r="FN108" s="1352"/>
      <c r="FO108" s="1390" t="s">
        <v>1010</v>
      </c>
      <c r="FP108" s="1391" t="s">
        <v>1012</v>
      </c>
      <c r="FQ108" s="1352"/>
      <c r="FR108" s="1390" t="s">
        <v>1010</v>
      </c>
      <c r="FS108" s="1391" t="s">
        <v>1012</v>
      </c>
      <c r="FT108" s="1352"/>
      <c r="FU108" s="1390" t="s">
        <v>1010</v>
      </c>
      <c r="FV108" s="1391" t="s">
        <v>1012</v>
      </c>
      <c r="FW108" s="1352"/>
      <c r="FX108" s="1390" t="s">
        <v>1010</v>
      </c>
      <c r="FY108" s="1391" t="s">
        <v>1012</v>
      </c>
      <c r="FZ108" s="1352"/>
      <c r="GA108" s="1390" t="s">
        <v>1010</v>
      </c>
      <c r="GB108" s="1391" t="s">
        <v>1012</v>
      </c>
      <c r="GC108" s="1352"/>
      <c r="GD108" s="1390" t="s">
        <v>1010</v>
      </c>
      <c r="GE108" s="1391" t="s">
        <v>1012</v>
      </c>
      <c r="GF108" s="1352"/>
      <c r="GG108" s="1390" t="s">
        <v>1010</v>
      </c>
      <c r="GH108" s="1391" t="s">
        <v>1012</v>
      </c>
      <c r="GI108" s="1352"/>
      <c r="GJ108" s="1390" t="s">
        <v>1010</v>
      </c>
      <c r="GK108" s="1391" t="s">
        <v>1012</v>
      </c>
      <c r="GL108" s="1352"/>
      <c r="GM108" s="1390" t="s">
        <v>1010</v>
      </c>
      <c r="GN108" s="1391" t="s">
        <v>1012</v>
      </c>
      <c r="GO108" s="1352"/>
      <c r="GP108" s="1390" t="s">
        <v>1010</v>
      </c>
      <c r="GQ108" s="1391" t="s">
        <v>1012</v>
      </c>
      <c r="GR108" s="1352"/>
      <c r="GS108" s="1390" t="s">
        <v>1010</v>
      </c>
      <c r="GT108" s="1391" t="s">
        <v>1012</v>
      </c>
      <c r="GU108" s="1352"/>
      <c r="GV108" s="1390" t="s">
        <v>1010</v>
      </c>
      <c r="GW108" s="1391" t="s">
        <v>1012</v>
      </c>
      <c r="GX108" s="1352"/>
      <c r="GY108" s="1388"/>
      <c r="GZ108" s="1389"/>
      <c r="HA108" s="1352"/>
      <c r="HB108" s="1390"/>
      <c r="HC108" s="1391"/>
      <c r="HD108" s="1352"/>
      <c r="HE108" s="1390"/>
      <c r="HF108" s="1391"/>
      <c r="HG108" s="1352"/>
      <c r="HH108" s="1390"/>
      <c r="HI108" s="1391"/>
      <c r="HJ108" s="1352"/>
      <c r="HK108" s="1390"/>
      <c r="HL108" s="1391"/>
      <c r="HM108" s="1352"/>
      <c r="HN108" s="1392"/>
      <c r="HO108" s="1393"/>
      <c r="HP108" s="1394"/>
      <c r="HQ108" s="1395"/>
      <c r="HR108" s="1357"/>
      <c r="HS108" s="1357"/>
      <c r="HT108" s="1357"/>
      <c r="HU108" s="1396"/>
      <c r="HV108" s="1397"/>
      <c r="HW108" s="1398" t="s">
        <v>4568</v>
      </c>
      <c r="HX108" s="1398"/>
      <c r="HY108" s="1398" t="s">
        <v>4568</v>
      </c>
      <c r="HZ108" s="1398"/>
      <c r="IA108" s="1398" t="s">
        <v>4568</v>
      </c>
      <c r="IB108" s="1398"/>
      <c r="IC108" s="1398"/>
      <c r="ID108" s="1399"/>
      <c r="IE108" s="1400" t="s">
        <v>4605</v>
      </c>
      <c r="IF108" s="227" t="str">
        <f>_xlfn.IFNA(VLOOKUP(報告書!$B108&amp;"-"&amp;報告書!IF$12,自主項目!$G$13:$G$500,1,FALSE),"")</f>
        <v/>
      </c>
      <c r="IG108" s="227" t="str">
        <f>_xlfn.IFNA(VLOOKUP(報告書!$B108&amp;"-"&amp;報告書!IG$12,自主項目!$G$13:$G$500,1,FALSE),"")</f>
        <v/>
      </c>
      <c r="IH108" s="227" t="str">
        <f>_xlfn.IFNA(VLOOKUP(報告書!$B108&amp;"-"&amp;報告書!IH$12,自主項目!$G$13:$G$500,1,FALSE),"")</f>
        <v/>
      </c>
      <c r="II108" s="227" t="str">
        <f>_xlfn.IFNA(VLOOKUP(報告書!$B108&amp;"-"&amp;報告書!II$12,自主項目!$G$13:$G$500,1,FALSE),"")</f>
        <v/>
      </c>
      <c r="IJ108" s="227" t="str">
        <f>_xlfn.IFNA(VLOOKUP(報告書!$B108&amp;"-"&amp;報告書!IJ$12,自主項目!$G$13:$G$500,1,FALSE),"")</f>
        <v/>
      </c>
      <c r="IK108" s="227" t="str">
        <f>_xlfn.IFNA(VLOOKUP(報告書!$B108&amp;"-"&amp;報告書!IK$12,自主項目!$G$13:$G$500,1,FALSE),"")</f>
        <v/>
      </c>
      <c r="IL108" s="227" t="str">
        <f>_xlfn.IFNA(VLOOKUP(報告書!$B108&amp;"-"&amp;報告書!IL$12,自主項目!$G$13:$G$500,1,FALSE),"")</f>
        <v/>
      </c>
      <c r="IM108" s="227" t="str">
        <f>_xlfn.IFNA(VLOOKUP(報告書!$B108&amp;"-"&amp;報告書!IM$12,自主項目!$G$13:$G$500,1,FALSE),"")</f>
        <v/>
      </c>
      <c r="IN108" s="227" t="str">
        <f>_xlfn.IFNA(VLOOKUP(報告書!$B108&amp;"-"&amp;報告書!IN$12,自主項目!$G$13:$G$500,1,FALSE),"")</f>
        <v/>
      </c>
      <c r="IO108" s="227" t="str">
        <f>_xlfn.IFNA(VLOOKUP(報告書!$B108&amp;"-"&amp;報告書!IO$12,自主項目!$G$13:$G$500,1,FALSE),"")</f>
        <v/>
      </c>
      <c r="IP108" s="227" t="str">
        <f>_xlfn.IFNA(VLOOKUP(報告書!$B108&amp;"-"&amp;報告書!IP$12,自主項目!$G$13:$G$500,1,FALSE),"")</f>
        <v/>
      </c>
      <c r="IQ108" s="227" t="str">
        <f>_xlfn.IFNA(VLOOKUP(報告書!$B108&amp;"-"&amp;報告書!IQ$12,自主項目!$G$13:$G$500,1,FALSE),"")</f>
        <v/>
      </c>
      <c r="IR108" s="227" t="str">
        <f>_xlfn.IFNA(VLOOKUP(報告書!$B108&amp;"-"&amp;報告書!IR$12,自主項目!$G$13:$G$500,1,FALSE),"")</f>
        <v/>
      </c>
      <c r="IS108" s="227" t="str">
        <f>_xlfn.IFNA(VLOOKUP(報告書!$B108&amp;"-"&amp;報告書!IS$12,自主項目!$G$13:$G$500,1,FALSE),"")</f>
        <v/>
      </c>
      <c r="IT108" s="755"/>
      <c r="IU108" s="755"/>
      <c r="IV108" s="376">
        <v>3316</v>
      </c>
      <c r="IW108" s="377">
        <v>3287</v>
      </c>
      <c r="IX108" s="378" t="s">
        <v>179</v>
      </c>
      <c r="IY108" s="379">
        <v>2.64</v>
      </c>
      <c r="IZ108" s="379">
        <v>0.81</v>
      </c>
      <c r="JA108" s="380" t="s">
        <v>179</v>
      </c>
      <c r="JB108" s="381">
        <v>0.88</v>
      </c>
      <c r="JC108" s="379">
        <v>0.27</v>
      </c>
      <c r="JD108" s="379" t="s">
        <v>179</v>
      </c>
      <c r="JE108" s="382">
        <v>77</v>
      </c>
      <c r="JF108" s="383">
        <v>79</v>
      </c>
      <c r="JG108" s="384" t="s">
        <v>179</v>
      </c>
      <c r="JH108" s="376" t="s">
        <v>179</v>
      </c>
      <c r="JI108" s="377" t="s">
        <v>179</v>
      </c>
      <c r="JJ108" s="378" t="s">
        <v>179</v>
      </c>
      <c r="JK108" s="379" t="s">
        <v>179</v>
      </c>
      <c r="JL108" s="379" t="s">
        <v>179</v>
      </c>
      <c r="JM108" s="380" t="s">
        <v>179</v>
      </c>
      <c r="JN108" s="381" t="s">
        <v>179</v>
      </c>
      <c r="JO108" s="379" t="s">
        <v>179</v>
      </c>
      <c r="JP108" s="379" t="s">
        <v>179</v>
      </c>
      <c r="JQ108" s="382" t="s">
        <v>179</v>
      </c>
      <c r="JR108" s="383" t="s">
        <v>179</v>
      </c>
      <c r="JS108" s="384" t="s">
        <v>179</v>
      </c>
      <c r="JU108" s="634" t="s">
        <v>1769</v>
      </c>
      <c r="JV108" s="636" t="s">
        <v>1770</v>
      </c>
      <c r="JW108" s="635">
        <v>2019</v>
      </c>
      <c r="JX108" s="635" t="s">
        <v>1018</v>
      </c>
      <c r="JY108" s="386">
        <v>44805</v>
      </c>
      <c r="JZ108" s="387">
        <v>44818</v>
      </c>
      <c r="KA108" s="422" t="s">
        <v>179</v>
      </c>
      <c r="KB108" s="637" t="s">
        <v>179</v>
      </c>
      <c r="KC108" s="638" t="s">
        <v>179</v>
      </c>
      <c r="KD108" s="639" t="s">
        <v>1029</v>
      </c>
      <c r="KE108" s="640">
        <v>0.99</v>
      </c>
      <c r="KF108" s="641">
        <v>2.64</v>
      </c>
      <c r="KG108" s="642">
        <v>-2.1666666666666665</v>
      </c>
      <c r="KH108" s="639" t="s">
        <v>1028</v>
      </c>
      <c r="KI108" s="643">
        <v>0.99</v>
      </c>
      <c r="KJ108" s="641">
        <v>0.27</v>
      </c>
      <c r="KK108" s="642">
        <v>-0.69</v>
      </c>
      <c r="KL108" s="639" t="s">
        <v>179</v>
      </c>
      <c r="KM108" s="643" t="s">
        <v>179</v>
      </c>
      <c r="KN108" s="644" t="s">
        <v>179</v>
      </c>
      <c r="KO108" s="645" t="s">
        <v>179</v>
      </c>
      <c r="KP108" s="646" t="s">
        <v>179</v>
      </c>
      <c r="KQ108" s="646" t="s">
        <v>179</v>
      </c>
      <c r="KR108" s="646" t="s">
        <v>179</v>
      </c>
      <c r="KS108" s="647" t="s">
        <v>179</v>
      </c>
      <c r="KT108" s="646" t="s">
        <v>179</v>
      </c>
      <c r="KU108" s="646" t="s">
        <v>179</v>
      </c>
      <c r="KV108" s="648" t="s">
        <v>179</v>
      </c>
      <c r="KW108" s="639" t="s">
        <v>179</v>
      </c>
      <c r="KX108" s="643" t="s">
        <v>179</v>
      </c>
      <c r="KY108" s="644" t="s">
        <v>179</v>
      </c>
      <c r="KZ108" s="434" t="s">
        <v>1015</v>
      </c>
      <c r="LA108" s="434" t="s">
        <v>1015</v>
      </c>
      <c r="LB108" s="435" t="s">
        <v>1029</v>
      </c>
      <c r="LC108" s="436">
        <v>18</v>
      </c>
      <c r="LD108" s="437">
        <v>0</v>
      </c>
      <c r="LE108" s="438">
        <v>18</v>
      </c>
      <c r="LF108" s="439" t="s">
        <v>1015</v>
      </c>
      <c r="LG108" s="440">
        <v>15</v>
      </c>
      <c r="LH108" s="437">
        <v>0</v>
      </c>
      <c r="LI108" s="438">
        <v>18</v>
      </c>
      <c r="LJ108" s="649"/>
      <c r="LK108" s="650"/>
    </row>
    <row r="109" spans="2:323" ht="15" customHeight="1" x14ac:dyDescent="0.15">
      <c r="B109" s="1349" t="s">
        <v>1855</v>
      </c>
      <c r="C109" s="1350" t="s">
        <v>1856</v>
      </c>
      <c r="D109" s="1351">
        <v>2022</v>
      </c>
      <c r="E109" s="1352" t="s">
        <v>1018</v>
      </c>
      <c r="F109" s="1353">
        <v>1081136</v>
      </c>
      <c r="G109" s="1354" t="s">
        <v>1856</v>
      </c>
      <c r="H109" s="1355">
        <v>45135</v>
      </c>
      <c r="I109" s="1356" t="s">
        <v>1857</v>
      </c>
      <c r="J109" s="1357" t="s">
        <v>1856</v>
      </c>
      <c r="K109" s="1358" t="s">
        <v>1858</v>
      </c>
      <c r="L109" s="1350" t="s">
        <v>1856</v>
      </c>
      <c r="M109" s="1357" t="s">
        <v>1859</v>
      </c>
      <c r="N109" s="1358" t="s">
        <v>1857</v>
      </c>
      <c r="O109" s="1356" t="s">
        <v>93</v>
      </c>
      <c r="P109" s="1358" t="s">
        <v>94</v>
      </c>
      <c r="Q109" s="1359" t="s">
        <v>1018</v>
      </c>
      <c r="R109" s="1360"/>
      <c r="S109" s="1360"/>
      <c r="T109" s="1361"/>
      <c r="U109" s="1362"/>
      <c r="V109" s="1363">
        <v>6768.8621999999996</v>
      </c>
      <c r="W109" s="1364">
        <v>1</v>
      </c>
      <c r="X109" s="1364">
        <v>1</v>
      </c>
      <c r="Y109" s="1365"/>
      <c r="Z109" s="1351">
        <v>2022</v>
      </c>
      <c r="AA109" s="1352">
        <v>2024</v>
      </c>
      <c r="AB109" s="1366">
        <v>2022</v>
      </c>
      <c r="AC109" s="1367" t="s">
        <v>4568</v>
      </c>
      <c r="AD109" s="1358" t="s">
        <v>4606</v>
      </c>
      <c r="AE109" s="1368"/>
      <c r="AF109" s="1357"/>
      <c r="AG109" s="1357"/>
      <c r="AH109" s="1358"/>
      <c r="AI109" s="1368"/>
      <c r="AJ109" s="1358"/>
      <c r="AK109" s="1369">
        <v>2021</v>
      </c>
      <c r="AL109" s="1364">
        <v>12493</v>
      </c>
      <c r="AM109" s="1364">
        <v>12331</v>
      </c>
      <c r="AN109" s="1370">
        <v>79.36</v>
      </c>
      <c r="AO109" s="1371" t="s">
        <v>1071</v>
      </c>
      <c r="AP109" s="1372">
        <v>2024</v>
      </c>
      <c r="AQ109" s="1365">
        <v>12118</v>
      </c>
      <c r="AR109" s="1373">
        <v>3</v>
      </c>
      <c r="AS109" s="1365">
        <v>11961</v>
      </c>
      <c r="AT109" s="1373">
        <v>3</v>
      </c>
      <c r="AU109" s="1374">
        <v>76.97351667656838</v>
      </c>
      <c r="AV109" s="1371" t="s">
        <v>1071</v>
      </c>
      <c r="AW109" s="1375">
        <v>3</v>
      </c>
      <c r="AX109" s="1372">
        <v>2022</v>
      </c>
      <c r="AY109" s="1365">
        <v>12052</v>
      </c>
      <c r="AZ109" s="1373">
        <v>3.52</v>
      </c>
      <c r="BA109" s="1365">
        <v>12039</v>
      </c>
      <c r="BB109" s="1373">
        <v>2.36</v>
      </c>
      <c r="BC109" s="1374">
        <v>76.554284781812356</v>
      </c>
      <c r="BD109" s="1371" t="s">
        <v>1071</v>
      </c>
      <c r="BE109" s="1375">
        <v>3.53</v>
      </c>
      <c r="BF109" s="1372">
        <v>2023</v>
      </c>
      <c r="BG109" s="1365"/>
      <c r="BH109" s="1373"/>
      <c r="BI109" s="1365"/>
      <c r="BJ109" s="1373"/>
      <c r="BK109" s="1374"/>
      <c r="BL109" s="1371"/>
      <c r="BM109" s="1375"/>
      <c r="BN109" s="1372">
        <v>2024</v>
      </c>
      <c r="BO109" s="1365"/>
      <c r="BP109" s="1373"/>
      <c r="BQ109" s="1365"/>
      <c r="BR109" s="1373"/>
      <c r="BS109" s="1374"/>
      <c r="BT109" s="1371"/>
      <c r="BU109" s="1375"/>
      <c r="BV109" s="1376" t="s">
        <v>1023</v>
      </c>
      <c r="BW109" s="1377" t="s">
        <v>1072</v>
      </c>
      <c r="BX109" s="1378" t="s">
        <v>1007</v>
      </c>
      <c r="BY109" s="1379" t="s">
        <v>1860</v>
      </c>
      <c r="BZ109" s="1380"/>
      <c r="CA109" s="1364"/>
      <c r="CB109" s="1364"/>
      <c r="CC109" s="1370"/>
      <c r="CD109" s="1371"/>
      <c r="CE109" s="1372"/>
      <c r="CF109" s="1365"/>
      <c r="CG109" s="1373"/>
      <c r="CH109" s="1365"/>
      <c r="CI109" s="1373"/>
      <c r="CJ109" s="1374"/>
      <c r="CK109" s="1371"/>
      <c r="CL109" s="1375"/>
      <c r="CM109" s="1372"/>
      <c r="CN109" s="1365"/>
      <c r="CO109" s="1373"/>
      <c r="CP109" s="1365"/>
      <c r="CQ109" s="1373"/>
      <c r="CR109" s="1374"/>
      <c r="CS109" s="1371"/>
      <c r="CT109" s="1375"/>
      <c r="CU109" s="1372"/>
      <c r="CV109" s="1365"/>
      <c r="CW109" s="1373"/>
      <c r="CX109" s="1365"/>
      <c r="CY109" s="1373"/>
      <c r="CZ109" s="1374"/>
      <c r="DA109" s="1371"/>
      <c r="DB109" s="1375"/>
      <c r="DC109" s="1372"/>
      <c r="DD109" s="1365"/>
      <c r="DE109" s="1373"/>
      <c r="DF109" s="1365"/>
      <c r="DG109" s="1373"/>
      <c r="DH109" s="1374"/>
      <c r="DI109" s="1371"/>
      <c r="DJ109" s="1375"/>
      <c r="DK109" s="1376"/>
      <c r="DL109" s="1377"/>
      <c r="DM109" s="1378"/>
      <c r="DN109" s="1379"/>
      <c r="DO109" s="1356"/>
      <c r="DP109" s="1381"/>
      <c r="DQ109" s="1358"/>
      <c r="DR109" s="1356"/>
      <c r="DS109" s="1381"/>
      <c r="DT109" s="1358"/>
      <c r="DU109" s="1356"/>
      <c r="DV109" s="1381"/>
      <c r="DW109" s="1358"/>
      <c r="DX109" s="1356"/>
      <c r="DY109" s="1381"/>
      <c r="DZ109" s="1358"/>
      <c r="EA109" s="1356"/>
      <c r="EB109" s="1381"/>
      <c r="EC109" s="1358"/>
      <c r="ED109" s="1382"/>
      <c r="EE109" s="1383" t="s">
        <v>1160</v>
      </c>
      <c r="EF109" s="1384">
        <v>2012</v>
      </c>
      <c r="EG109" s="1357" t="s">
        <v>1861</v>
      </c>
      <c r="EH109" s="1364">
        <v>9666.9</v>
      </c>
      <c r="EI109" s="1352" t="s">
        <v>1162</v>
      </c>
      <c r="EJ109" s="1356" t="s">
        <v>1160</v>
      </c>
      <c r="EK109" s="1384">
        <v>2013</v>
      </c>
      <c r="EL109" s="1357" t="s">
        <v>1862</v>
      </c>
      <c r="EM109" s="1364">
        <v>10352.799999999999</v>
      </c>
      <c r="EN109" s="1352" t="s">
        <v>1162</v>
      </c>
      <c r="EO109" s="1356" t="s">
        <v>1160</v>
      </c>
      <c r="EP109" s="1384">
        <v>2013</v>
      </c>
      <c r="EQ109" s="1357" t="s">
        <v>1863</v>
      </c>
      <c r="ER109" s="1364">
        <v>9989.4</v>
      </c>
      <c r="ES109" s="1352" t="s">
        <v>1162</v>
      </c>
      <c r="ET109" s="1356" t="s">
        <v>1160</v>
      </c>
      <c r="EU109" s="1384">
        <v>2014</v>
      </c>
      <c r="EV109" s="1357" t="s">
        <v>1864</v>
      </c>
      <c r="EW109" s="1364">
        <v>5801.6</v>
      </c>
      <c r="EX109" s="1352" t="s">
        <v>1162</v>
      </c>
      <c r="EY109" s="1356" t="s">
        <v>1160</v>
      </c>
      <c r="EZ109" s="1384">
        <v>2020</v>
      </c>
      <c r="FA109" s="1357" t="s">
        <v>1865</v>
      </c>
      <c r="FB109" s="1364">
        <v>31716.5</v>
      </c>
      <c r="FC109" s="1352" t="s">
        <v>1162</v>
      </c>
      <c r="FD109" s="1385">
        <v>0</v>
      </c>
      <c r="FE109" s="1386">
        <v>0</v>
      </c>
      <c r="FF109" s="1387">
        <v>0</v>
      </c>
      <c r="FG109" s="1386">
        <v>3</v>
      </c>
      <c r="FH109" s="1387">
        <v>0</v>
      </c>
      <c r="FI109" s="1386">
        <v>0</v>
      </c>
      <c r="FJ109" s="1387">
        <v>0</v>
      </c>
      <c r="FK109" s="1386">
        <v>3</v>
      </c>
      <c r="FL109" s="1388" t="s">
        <v>1008</v>
      </c>
      <c r="FM109" s="1389" t="s">
        <v>1012</v>
      </c>
      <c r="FN109" s="1352"/>
      <c r="FO109" s="1390" t="s">
        <v>1010</v>
      </c>
      <c r="FP109" s="1391" t="s">
        <v>1012</v>
      </c>
      <c r="FQ109" s="1352"/>
      <c r="FR109" s="1390" t="s">
        <v>1010</v>
      </c>
      <c r="FS109" s="1391" t="s">
        <v>1012</v>
      </c>
      <c r="FT109" s="1352"/>
      <c r="FU109" s="1390" t="s">
        <v>1010</v>
      </c>
      <c r="FV109" s="1391" t="s">
        <v>1012</v>
      </c>
      <c r="FW109" s="1352"/>
      <c r="FX109" s="1390" t="s">
        <v>1010</v>
      </c>
      <c r="FY109" s="1391" t="s">
        <v>1012</v>
      </c>
      <c r="FZ109" s="1352"/>
      <c r="GA109" s="1390" t="s">
        <v>1010</v>
      </c>
      <c r="GB109" s="1391" t="s">
        <v>1012</v>
      </c>
      <c r="GC109" s="1352"/>
      <c r="GD109" s="1390" t="s">
        <v>1010</v>
      </c>
      <c r="GE109" s="1391" t="s">
        <v>1012</v>
      </c>
      <c r="GF109" s="1352"/>
      <c r="GG109" s="1390" t="s">
        <v>1010</v>
      </c>
      <c r="GH109" s="1391" t="s">
        <v>1012</v>
      </c>
      <c r="GI109" s="1352"/>
      <c r="GJ109" s="1390" t="s">
        <v>1010</v>
      </c>
      <c r="GK109" s="1391" t="s">
        <v>1012</v>
      </c>
      <c r="GL109" s="1352"/>
      <c r="GM109" s="1390" t="s">
        <v>1013</v>
      </c>
      <c r="GN109" s="1391" t="s">
        <v>1013</v>
      </c>
      <c r="GO109" s="1352"/>
      <c r="GP109" s="1390" t="s">
        <v>1013</v>
      </c>
      <c r="GQ109" s="1391" t="s">
        <v>1013</v>
      </c>
      <c r="GR109" s="1352"/>
      <c r="GS109" s="1390" t="s">
        <v>1013</v>
      </c>
      <c r="GT109" s="1391" t="s">
        <v>1013</v>
      </c>
      <c r="GU109" s="1352"/>
      <c r="GV109" s="1390" t="s">
        <v>1010</v>
      </c>
      <c r="GW109" s="1391" t="s">
        <v>1012</v>
      </c>
      <c r="GX109" s="1352"/>
      <c r="GY109" s="1388"/>
      <c r="GZ109" s="1389"/>
      <c r="HA109" s="1352"/>
      <c r="HB109" s="1390"/>
      <c r="HC109" s="1391"/>
      <c r="HD109" s="1352"/>
      <c r="HE109" s="1390"/>
      <c r="HF109" s="1391"/>
      <c r="HG109" s="1352"/>
      <c r="HH109" s="1390"/>
      <c r="HI109" s="1391"/>
      <c r="HJ109" s="1352"/>
      <c r="HK109" s="1390"/>
      <c r="HL109" s="1391"/>
      <c r="HM109" s="1352"/>
      <c r="HN109" s="1392">
        <v>12052</v>
      </c>
      <c r="HO109" s="1393">
        <v>52.696858110199997</v>
      </c>
      <c r="HP109" s="1394">
        <v>0.43724575265682047</v>
      </c>
      <c r="HQ109" s="1395">
        <v>2022</v>
      </c>
      <c r="HR109" s="1357" t="s">
        <v>333</v>
      </c>
      <c r="HS109" s="1357" t="s">
        <v>352</v>
      </c>
      <c r="HT109" s="1357" t="s">
        <v>1866</v>
      </c>
      <c r="HU109" s="1396">
        <v>3.9457373602000017</v>
      </c>
      <c r="HV109" s="1397" t="s">
        <v>4568</v>
      </c>
      <c r="HW109" s="1398"/>
      <c r="HX109" s="1398"/>
      <c r="HY109" s="1398"/>
      <c r="HZ109" s="1398"/>
      <c r="IA109" s="1398"/>
      <c r="IB109" s="1398"/>
      <c r="IC109" s="1398" t="s">
        <v>4568</v>
      </c>
      <c r="ID109" s="1399" t="s">
        <v>1867</v>
      </c>
      <c r="IE109" s="1400"/>
      <c r="IF109" s="227" t="str">
        <f>_xlfn.IFNA(VLOOKUP(報告書!$B109&amp;"-"&amp;報告書!IF$12,自主項目!$G$13:$G$500,1,FALSE),"")</f>
        <v>136-1</v>
      </c>
      <c r="IG109" s="227" t="str">
        <f>_xlfn.IFNA(VLOOKUP(報告書!$B109&amp;"-"&amp;報告書!IG$12,自主項目!$G$13:$G$500,1,FALSE),"")</f>
        <v>136-2</v>
      </c>
      <c r="IH109" s="227" t="str">
        <f>_xlfn.IFNA(VLOOKUP(報告書!$B109&amp;"-"&amp;報告書!IH$12,自主項目!$G$13:$G$500,1,FALSE),"")</f>
        <v/>
      </c>
      <c r="II109" s="227" t="str">
        <f>_xlfn.IFNA(VLOOKUP(報告書!$B109&amp;"-"&amp;報告書!II$12,自主項目!$G$13:$G$500,1,FALSE),"")</f>
        <v/>
      </c>
      <c r="IJ109" s="227" t="str">
        <f>_xlfn.IFNA(VLOOKUP(報告書!$B109&amp;"-"&amp;報告書!IJ$12,自主項目!$G$13:$G$500,1,FALSE),"")</f>
        <v/>
      </c>
      <c r="IK109" s="227" t="str">
        <f>_xlfn.IFNA(VLOOKUP(報告書!$B109&amp;"-"&amp;報告書!IK$12,自主項目!$G$13:$G$500,1,FALSE),"")</f>
        <v/>
      </c>
      <c r="IL109" s="227" t="str">
        <f>_xlfn.IFNA(VLOOKUP(報告書!$B109&amp;"-"&amp;報告書!IL$12,自主項目!$G$13:$G$500,1,FALSE),"")</f>
        <v/>
      </c>
      <c r="IM109" s="227" t="str">
        <f>_xlfn.IFNA(VLOOKUP(報告書!$B109&amp;"-"&amp;報告書!IM$12,自主項目!$G$13:$G$500,1,FALSE),"")</f>
        <v/>
      </c>
      <c r="IN109" s="227" t="str">
        <f>_xlfn.IFNA(VLOOKUP(報告書!$B109&amp;"-"&amp;報告書!IN$12,自主項目!$G$13:$G$500,1,FALSE),"")</f>
        <v/>
      </c>
      <c r="IO109" s="227" t="str">
        <f>_xlfn.IFNA(VLOOKUP(報告書!$B109&amp;"-"&amp;報告書!IO$12,自主項目!$G$13:$G$500,1,FALSE),"")</f>
        <v/>
      </c>
      <c r="IP109" s="227" t="str">
        <f>_xlfn.IFNA(VLOOKUP(報告書!$B109&amp;"-"&amp;報告書!IP$12,自主項目!$G$13:$G$500,1,FALSE),"")</f>
        <v/>
      </c>
      <c r="IQ109" s="227" t="str">
        <f>_xlfn.IFNA(VLOOKUP(報告書!$B109&amp;"-"&amp;報告書!IQ$12,自主項目!$G$13:$G$500,1,FALSE),"")</f>
        <v/>
      </c>
      <c r="IR109" s="227" t="str">
        <f>_xlfn.IFNA(VLOOKUP(報告書!$B109&amp;"-"&amp;報告書!IR$12,自主項目!$G$13:$G$500,1,FALSE),"")</f>
        <v/>
      </c>
      <c r="IS109" s="227" t="str">
        <f>_xlfn.IFNA(VLOOKUP(報告書!$B109&amp;"-"&amp;報告書!IS$12,自主項目!$G$13:$G$500,1,FALSE),"")</f>
        <v/>
      </c>
      <c r="IT109" s="755"/>
      <c r="IU109" s="755"/>
      <c r="IV109" s="376">
        <v>18225</v>
      </c>
      <c r="IW109" s="377">
        <v>18155</v>
      </c>
      <c r="IX109" s="378">
        <v>3.19</v>
      </c>
      <c r="IY109" s="379">
        <v>-7.03</v>
      </c>
      <c r="IZ109" s="379">
        <v>-9.0399999999999991</v>
      </c>
      <c r="JA109" s="380">
        <v>6.06</v>
      </c>
      <c r="JB109" s="381">
        <v>-2.3433333333333333</v>
      </c>
      <c r="JC109" s="379">
        <v>-3.0133333333333332</v>
      </c>
      <c r="JD109" s="379">
        <v>2.02</v>
      </c>
      <c r="JE109" s="382">
        <v>88</v>
      </c>
      <c r="JF109" s="383">
        <v>88</v>
      </c>
      <c r="JG109" s="384">
        <v>55</v>
      </c>
      <c r="JH109" s="376" t="s">
        <v>179</v>
      </c>
      <c r="JI109" s="377" t="s">
        <v>179</v>
      </c>
      <c r="JJ109" s="378" t="s">
        <v>179</v>
      </c>
      <c r="JK109" s="379" t="s">
        <v>179</v>
      </c>
      <c r="JL109" s="379" t="s">
        <v>179</v>
      </c>
      <c r="JM109" s="380" t="s">
        <v>179</v>
      </c>
      <c r="JN109" s="381" t="s">
        <v>179</v>
      </c>
      <c r="JO109" s="379" t="s">
        <v>179</v>
      </c>
      <c r="JP109" s="379" t="s">
        <v>179</v>
      </c>
      <c r="JQ109" s="382" t="s">
        <v>179</v>
      </c>
      <c r="JR109" s="383" t="s">
        <v>179</v>
      </c>
      <c r="JS109" s="384" t="s">
        <v>179</v>
      </c>
      <c r="JU109" s="634" t="s">
        <v>1776</v>
      </c>
      <c r="JV109" s="636" t="s">
        <v>1777</v>
      </c>
      <c r="JW109" s="635">
        <v>2019</v>
      </c>
      <c r="JX109" s="635" t="s">
        <v>1018</v>
      </c>
      <c r="JY109" s="386" t="s">
        <v>179</v>
      </c>
      <c r="JZ109" s="387" t="s">
        <v>179</v>
      </c>
      <c r="KA109" s="422" t="s">
        <v>179</v>
      </c>
      <c r="KB109" s="637" t="s">
        <v>179</v>
      </c>
      <c r="KC109" s="638" t="s">
        <v>179</v>
      </c>
      <c r="KD109" s="639" t="s">
        <v>1015</v>
      </c>
      <c r="KE109" s="640">
        <v>1.29</v>
      </c>
      <c r="KF109" s="641">
        <v>-7.03</v>
      </c>
      <c r="KG109" s="642">
        <v>-0.91333333333333344</v>
      </c>
      <c r="KH109" s="639" t="s">
        <v>1028</v>
      </c>
      <c r="KI109" s="643">
        <v>1.29</v>
      </c>
      <c r="KJ109" s="641">
        <v>-3.0133333333333332</v>
      </c>
      <c r="KK109" s="642">
        <v>0.22000000000000006</v>
      </c>
      <c r="KL109" s="639" t="s">
        <v>1029</v>
      </c>
      <c r="KM109" s="643">
        <v>1.26</v>
      </c>
      <c r="KN109" s="644">
        <v>6.06</v>
      </c>
      <c r="KO109" s="645" t="s">
        <v>179</v>
      </c>
      <c r="KP109" s="646" t="s">
        <v>179</v>
      </c>
      <c r="KQ109" s="646" t="s">
        <v>179</v>
      </c>
      <c r="KR109" s="646" t="s">
        <v>179</v>
      </c>
      <c r="KS109" s="647" t="s">
        <v>179</v>
      </c>
      <c r="KT109" s="646" t="s">
        <v>179</v>
      </c>
      <c r="KU109" s="646" t="s">
        <v>179</v>
      </c>
      <c r="KV109" s="648" t="s">
        <v>179</v>
      </c>
      <c r="KW109" s="639" t="s">
        <v>179</v>
      </c>
      <c r="KX109" s="643" t="s">
        <v>179</v>
      </c>
      <c r="KY109" s="644" t="s">
        <v>179</v>
      </c>
      <c r="KZ109" s="434" t="s">
        <v>1015</v>
      </c>
      <c r="LA109" s="434" t="s">
        <v>1151</v>
      </c>
      <c r="LB109" s="435" t="s">
        <v>1029</v>
      </c>
      <c r="LC109" s="436">
        <v>26</v>
      </c>
      <c r="LD109" s="437">
        <v>0</v>
      </c>
      <c r="LE109" s="438">
        <v>26</v>
      </c>
      <c r="LF109" s="439" t="s">
        <v>1015</v>
      </c>
      <c r="LG109" s="440">
        <v>23</v>
      </c>
      <c r="LH109" s="437">
        <v>0</v>
      </c>
      <c r="LI109" s="438">
        <v>26</v>
      </c>
      <c r="LJ109" s="649"/>
      <c r="LK109" s="650"/>
    </row>
    <row r="110" spans="2:323" ht="15" customHeight="1" x14ac:dyDescent="0.15">
      <c r="B110" s="1349" t="s">
        <v>1868</v>
      </c>
      <c r="C110" s="1350" t="s">
        <v>1869</v>
      </c>
      <c r="D110" s="1351">
        <v>2022</v>
      </c>
      <c r="E110" s="1352" t="s">
        <v>1018</v>
      </c>
      <c r="F110" s="1353">
        <v>1035137</v>
      </c>
      <c r="G110" s="1354" t="s">
        <v>1869</v>
      </c>
      <c r="H110" s="1355">
        <v>45138</v>
      </c>
      <c r="I110" s="1356" t="s">
        <v>1870</v>
      </c>
      <c r="J110" s="1357" t="s">
        <v>1869</v>
      </c>
      <c r="K110" s="1358" t="s">
        <v>1871</v>
      </c>
      <c r="L110" s="1350" t="s">
        <v>1869</v>
      </c>
      <c r="M110" s="1357" t="s">
        <v>1871</v>
      </c>
      <c r="N110" s="1358" t="s">
        <v>1870</v>
      </c>
      <c r="O110" s="1356" t="s">
        <v>37</v>
      </c>
      <c r="P110" s="1358" t="s">
        <v>40</v>
      </c>
      <c r="Q110" s="1359" t="s">
        <v>1018</v>
      </c>
      <c r="R110" s="1360"/>
      <c r="S110" s="1360"/>
      <c r="T110" s="1361"/>
      <c r="U110" s="1362"/>
      <c r="V110" s="1363">
        <v>5803.2197999999999</v>
      </c>
      <c r="W110" s="1364">
        <v>6</v>
      </c>
      <c r="X110" s="1364">
        <v>2</v>
      </c>
      <c r="Y110" s="1365"/>
      <c r="Z110" s="1351">
        <v>2022</v>
      </c>
      <c r="AA110" s="1352">
        <v>2024</v>
      </c>
      <c r="AB110" s="1366">
        <v>2022</v>
      </c>
      <c r="AC110" s="1367"/>
      <c r="AD110" s="1358"/>
      <c r="AE110" s="1368" t="s">
        <v>4568</v>
      </c>
      <c r="AF110" s="1357" t="s">
        <v>1869</v>
      </c>
      <c r="AG110" s="1357" t="s">
        <v>1870</v>
      </c>
      <c r="AH110" s="1358" t="s">
        <v>1872</v>
      </c>
      <c r="AI110" s="1368"/>
      <c r="AJ110" s="1358"/>
      <c r="AK110" s="1369">
        <v>2021</v>
      </c>
      <c r="AL110" s="1364">
        <v>2591</v>
      </c>
      <c r="AM110" s="1364">
        <v>2580</v>
      </c>
      <c r="AN110" s="1370"/>
      <c r="AO110" s="1371"/>
      <c r="AP110" s="1372">
        <v>2024</v>
      </c>
      <c r="AQ110" s="1365">
        <v>2513</v>
      </c>
      <c r="AR110" s="1373">
        <v>3.01</v>
      </c>
      <c r="AS110" s="1365">
        <v>2503</v>
      </c>
      <c r="AT110" s="1373">
        <v>2.98</v>
      </c>
      <c r="AU110" s="1374"/>
      <c r="AV110" s="1371"/>
      <c r="AW110" s="1375"/>
      <c r="AX110" s="1372">
        <v>2022</v>
      </c>
      <c r="AY110" s="1365">
        <v>2672</v>
      </c>
      <c r="AZ110" s="1373">
        <v>-3.13</v>
      </c>
      <c r="BA110" s="1365">
        <v>2669</v>
      </c>
      <c r="BB110" s="1373">
        <v>-3.45</v>
      </c>
      <c r="BC110" s="1374"/>
      <c r="BD110" s="1371"/>
      <c r="BE110" s="1375"/>
      <c r="BF110" s="1372">
        <v>2023</v>
      </c>
      <c r="BG110" s="1365"/>
      <c r="BH110" s="1373"/>
      <c r="BI110" s="1365"/>
      <c r="BJ110" s="1373"/>
      <c r="BK110" s="1374"/>
      <c r="BL110" s="1371"/>
      <c r="BM110" s="1375"/>
      <c r="BN110" s="1372">
        <v>2024</v>
      </c>
      <c r="BO110" s="1365"/>
      <c r="BP110" s="1373"/>
      <c r="BQ110" s="1365"/>
      <c r="BR110" s="1373"/>
      <c r="BS110" s="1374"/>
      <c r="BT110" s="1371"/>
      <c r="BU110" s="1375"/>
      <c r="BV110" s="1376" t="s">
        <v>1005</v>
      </c>
      <c r="BW110" s="1377" t="s">
        <v>1072</v>
      </c>
      <c r="BX110" s="1378" t="s">
        <v>1007</v>
      </c>
      <c r="BY110" s="1379" t="s">
        <v>4607</v>
      </c>
      <c r="BZ110" s="1380"/>
      <c r="CA110" s="1364"/>
      <c r="CB110" s="1364"/>
      <c r="CC110" s="1370"/>
      <c r="CD110" s="1371"/>
      <c r="CE110" s="1372"/>
      <c r="CF110" s="1365"/>
      <c r="CG110" s="1373"/>
      <c r="CH110" s="1365"/>
      <c r="CI110" s="1373"/>
      <c r="CJ110" s="1374"/>
      <c r="CK110" s="1371"/>
      <c r="CL110" s="1375"/>
      <c r="CM110" s="1372"/>
      <c r="CN110" s="1365"/>
      <c r="CO110" s="1373"/>
      <c r="CP110" s="1365"/>
      <c r="CQ110" s="1373"/>
      <c r="CR110" s="1374"/>
      <c r="CS110" s="1371"/>
      <c r="CT110" s="1375"/>
      <c r="CU110" s="1372"/>
      <c r="CV110" s="1365"/>
      <c r="CW110" s="1373"/>
      <c r="CX110" s="1365"/>
      <c r="CY110" s="1373"/>
      <c r="CZ110" s="1374"/>
      <c r="DA110" s="1371"/>
      <c r="DB110" s="1375"/>
      <c r="DC110" s="1372"/>
      <c r="DD110" s="1365"/>
      <c r="DE110" s="1373"/>
      <c r="DF110" s="1365"/>
      <c r="DG110" s="1373"/>
      <c r="DH110" s="1374"/>
      <c r="DI110" s="1371"/>
      <c r="DJ110" s="1375"/>
      <c r="DK110" s="1376"/>
      <c r="DL110" s="1377"/>
      <c r="DM110" s="1378"/>
      <c r="DN110" s="1379"/>
      <c r="DO110" s="1356"/>
      <c r="DP110" s="1381"/>
      <c r="DQ110" s="1358"/>
      <c r="DR110" s="1356"/>
      <c r="DS110" s="1381"/>
      <c r="DT110" s="1358"/>
      <c r="DU110" s="1356"/>
      <c r="DV110" s="1381"/>
      <c r="DW110" s="1358"/>
      <c r="DX110" s="1356"/>
      <c r="DY110" s="1381"/>
      <c r="DZ110" s="1358"/>
      <c r="EA110" s="1356"/>
      <c r="EB110" s="1381"/>
      <c r="EC110" s="1358"/>
      <c r="ED110" s="1382"/>
      <c r="EE110" s="1383"/>
      <c r="EF110" s="1384"/>
      <c r="EG110" s="1357"/>
      <c r="EH110" s="1364"/>
      <c r="EI110" s="1352"/>
      <c r="EJ110" s="1356"/>
      <c r="EK110" s="1384"/>
      <c r="EL110" s="1357"/>
      <c r="EM110" s="1364"/>
      <c r="EN110" s="1352"/>
      <c r="EO110" s="1356"/>
      <c r="EP110" s="1384"/>
      <c r="EQ110" s="1357"/>
      <c r="ER110" s="1364"/>
      <c r="ES110" s="1352"/>
      <c r="ET110" s="1356"/>
      <c r="EU110" s="1384"/>
      <c r="EV110" s="1357"/>
      <c r="EW110" s="1364"/>
      <c r="EX110" s="1352"/>
      <c r="EY110" s="1356"/>
      <c r="EZ110" s="1384"/>
      <c r="FA110" s="1357"/>
      <c r="FB110" s="1364"/>
      <c r="FC110" s="1352"/>
      <c r="FD110" s="1385">
        <v>0</v>
      </c>
      <c r="FE110" s="1386">
        <v>0</v>
      </c>
      <c r="FF110" s="1387">
        <v>0</v>
      </c>
      <c r="FG110" s="1386">
        <v>0</v>
      </c>
      <c r="FH110" s="1387">
        <v>0</v>
      </c>
      <c r="FI110" s="1386">
        <v>0</v>
      </c>
      <c r="FJ110" s="1387">
        <v>0</v>
      </c>
      <c r="FK110" s="1386">
        <v>0</v>
      </c>
      <c r="FL110" s="1388" t="s">
        <v>1008</v>
      </c>
      <c r="FM110" s="1389" t="s">
        <v>1012</v>
      </c>
      <c r="FN110" s="1352"/>
      <c r="FO110" s="1390" t="s">
        <v>1010</v>
      </c>
      <c r="FP110" s="1391" t="s">
        <v>1012</v>
      </c>
      <c r="FQ110" s="1352"/>
      <c r="FR110" s="1390" t="s">
        <v>1010</v>
      </c>
      <c r="FS110" s="1391" t="s">
        <v>1012</v>
      </c>
      <c r="FT110" s="1352"/>
      <c r="FU110" s="1390" t="s">
        <v>1010</v>
      </c>
      <c r="FV110" s="1391" t="s">
        <v>1012</v>
      </c>
      <c r="FW110" s="1352"/>
      <c r="FX110" s="1390" t="s">
        <v>1010</v>
      </c>
      <c r="FY110" s="1391" t="s">
        <v>1012</v>
      </c>
      <c r="FZ110" s="1352"/>
      <c r="GA110" s="1390" t="s">
        <v>1010</v>
      </c>
      <c r="GB110" s="1391" t="s">
        <v>1012</v>
      </c>
      <c r="GC110" s="1352"/>
      <c r="GD110" s="1390" t="s">
        <v>1010</v>
      </c>
      <c r="GE110" s="1391" t="s">
        <v>1012</v>
      </c>
      <c r="GF110" s="1352"/>
      <c r="GG110" s="1390" t="s">
        <v>1010</v>
      </c>
      <c r="GH110" s="1391" t="s">
        <v>1012</v>
      </c>
      <c r="GI110" s="1352"/>
      <c r="GJ110" s="1390" t="s">
        <v>1010</v>
      </c>
      <c r="GK110" s="1391" t="s">
        <v>1012</v>
      </c>
      <c r="GL110" s="1352"/>
      <c r="GM110" s="1390" t="s">
        <v>1010</v>
      </c>
      <c r="GN110" s="1391" t="s">
        <v>1012</v>
      </c>
      <c r="GO110" s="1352"/>
      <c r="GP110" s="1390" t="s">
        <v>1010</v>
      </c>
      <c r="GQ110" s="1391" t="s">
        <v>1012</v>
      </c>
      <c r="GR110" s="1352"/>
      <c r="GS110" s="1390" t="s">
        <v>1013</v>
      </c>
      <c r="GT110" s="1391" t="s">
        <v>1013</v>
      </c>
      <c r="GU110" s="1352"/>
      <c r="GV110" s="1390" t="s">
        <v>1010</v>
      </c>
      <c r="GW110" s="1391" t="s">
        <v>1012</v>
      </c>
      <c r="GX110" s="1352"/>
      <c r="GY110" s="1388"/>
      <c r="GZ110" s="1389"/>
      <c r="HA110" s="1352"/>
      <c r="HB110" s="1390"/>
      <c r="HC110" s="1391"/>
      <c r="HD110" s="1352"/>
      <c r="HE110" s="1390"/>
      <c r="HF110" s="1391"/>
      <c r="HG110" s="1352"/>
      <c r="HH110" s="1390"/>
      <c r="HI110" s="1391"/>
      <c r="HJ110" s="1352"/>
      <c r="HK110" s="1390"/>
      <c r="HL110" s="1391"/>
      <c r="HM110" s="1352"/>
      <c r="HN110" s="1392"/>
      <c r="HO110" s="1393"/>
      <c r="HP110" s="1394"/>
      <c r="HQ110" s="1395"/>
      <c r="HR110" s="1357"/>
      <c r="HS110" s="1357"/>
      <c r="HT110" s="1357"/>
      <c r="HU110" s="1396"/>
      <c r="HV110" s="1397"/>
      <c r="HW110" s="1398"/>
      <c r="HX110" s="1398"/>
      <c r="HY110" s="1398"/>
      <c r="HZ110" s="1398"/>
      <c r="IA110" s="1398"/>
      <c r="IB110" s="1398"/>
      <c r="IC110" s="1398" t="s">
        <v>4568</v>
      </c>
      <c r="ID110" s="1399" t="s">
        <v>1873</v>
      </c>
      <c r="IE110" s="1400"/>
      <c r="IF110" s="227" t="str">
        <f>_xlfn.IFNA(VLOOKUP(報告書!$B110&amp;"-"&amp;報告書!IF$12,自主項目!$G$13:$G$500,1,FALSE),"")</f>
        <v/>
      </c>
      <c r="IG110" s="227" t="str">
        <f>_xlfn.IFNA(VLOOKUP(報告書!$B110&amp;"-"&amp;報告書!IG$12,自主項目!$G$13:$G$500,1,FALSE),"")</f>
        <v/>
      </c>
      <c r="IH110" s="227" t="str">
        <f>_xlfn.IFNA(VLOOKUP(報告書!$B110&amp;"-"&amp;報告書!IH$12,自主項目!$G$13:$G$500,1,FALSE),"")</f>
        <v/>
      </c>
      <c r="II110" s="227" t="str">
        <f>_xlfn.IFNA(VLOOKUP(報告書!$B110&amp;"-"&amp;報告書!II$12,自主項目!$G$13:$G$500,1,FALSE),"")</f>
        <v/>
      </c>
      <c r="IJ110" s="227" t="str">
        <f>_xlfn.IFNA(VLOOKUP(報告書!$B110&amp;"-"&amp;報告書!IJ$12,自主項目!$G$13:$G$500,1,FALSE),"")</f>
        <v/>
      </c>
      <c r="IK110" s="227" t="str">
        <f>_xlfn.IFNA(VLOOKUP(報告書!$B110&amp;"-"&amp;報告書!IK$12,自主項目!$G$13:$G$500,1,FALSE),"")</f>
        <v/>
      </c>
      <c r="IL110" s="227" t="str">
        <f>_xlfn.IFNA(VLOOKUP(報告書!$B110&amp;"-"&amp;報告書!IL$12,自主項目!$G$13:$G$500,1,FALSE),"")</f>
        <v/>
      </c>
      <c r="IM110" s="227" t="str">
        <f>_xlfn.IFNA(VLOOKUP(報告書!$B110&amp;"-"&amp;報告書!IM$12,自主項目!$G$13:$G$500,1,FALSE),"")</f>
        <v/>
      </c>
      <c r="IN110" s="227" t="str">
        <f>_xlfn.IFNA(VLOOKUP(報告書!$B110&amp;"-"&amp;報告書!IN$12,自主項目!$G$13:$G$500,1,FALSE),"")</f>
        <v/>
      </c>
      <c r="IO110" s="227" t="str">
        <f>_xlfn.IFNA(VLOOKUP(報告書!$B110&amp;"-"&amp;報告書!IO$12,自主項目!$G$13:$G$500,1,FALSE),"")</f>
        <v/>
      </c>
      <c r="IP110" s="227" t="str">
        <f>_xlfn.IFNA(VLOOKUP(報告書!$B110&amp;"-"&amp;報告書!IP$12,自主項目!$G$13:$G$500,1,FALSE),"")</f>
        <v/>
      </c>
      <c r="IQ110" s="227" t="str">
        <f>_xlfn.IFNA(VLOOKUP(報告書!$B110&amp;"-"&amp;報告書!IQ$12,自主項目!$G$13:$G$500,1,FALSE),"")</f>
        <v/>
      </c>
      <c r="IR110" s="227" t="str">
        <f>_xlfn.IFNA(VLOOKUP(報告書!$B110&amp;"-"&amp;報告書!IR$12,自主項目!$G$13:$G$500,1,FALSE),"")</f>
        <v/>
      </c>
      <c r="IS110" s="227" t="str">
        <f>_xlfn.IFNA(VLOOKUP(報告書!$B110&amp;"-"&amp;報告書!IS$12,自主項目!$G$13:$G$500,1,FALSE),"")</f>
        <v/>
      </c>
      <c r="IT110" s="755"/>
      <c r="IU110" s="755"/>
      <c r="IV110" s="376">
        <v>3091</v>
      </c>
      <c r="IW110" s="377">
        <v>3009</v>
      </c>
      <c r="IX110" s="378" t="s">
        <v>179</v>
      </c>
      <c r="IY110" s="379">
        <v>20.350000000000001</v>
      </c>
      <c r="IZ110" s="379">
        <v>21.2</v>
      </c>
      <c r="JA110" s="380" t="s">
        <v>179</v>
      </c>
      <c r="JB110" s="381">
        <v>6.7833333333333341</v>
      </c>
      <c r="JC110" s="379">
        <v>7.0666666666666664</v>
      </c>
      <c r="JD110" s="379" t="s">
        <v>179</v>
      </c>
      <c r="JE110" s="382">
        <v>20</v>
      </c>
      <c r="JF110" s="383">
        <v>27</v>
      </c>
      <c r="JG110" s="384" t="s">
        <v>179</v>
      </c>
      <c r="JH110" s="376" t="s">
        <v>179</v>
      </c>
      <c r="JI110" s="377" t="s">
        <v>179</v>
      </c>
      <c r="JJ110" s="378" t="s">
        <v>179</v>
      </c>
      <c r="JK110" s="379" t="s">
        <v>179</v>
      </c>
      <c r="JL110" s="379" t="s">
        <v>179</v>
      </c>
      <c r="JM110" s="380" t="s">
        <v>179</v>
      </c>
      <c r="JN110" s="381" t="s">
        <v>179</v>
      </c>
      <c r="JO110" s="379" t="s">
        <v>179</v>
      </c>
      <c r="JP110" s="379" t="s">
        <v>179</v>
      </c>
      <c r="JQ110" s="382" t="s">
        <v>179</v>
      </c>
      <c r="JR110" s="383" t="s">
        <v>179</v>
      </c>
      <c r="JS110" s="384" t="s">
        <v>179</v>
      </c>
      <c r="JU110" s="634" t="s">
        <v>1784</v>
      </c>
      <c r="JV110" s="636" t="s">
        <v>1785</v>
      </c>
      <c r="JW110" s="635">
        <v>2019</v>
      </c>
      <c r="JX110" s="635" t="s">
        <v>997</v>
      </c>
      <c r="JY110" s="386">
        <v>44838</v>
      </c>
      <c r="JZ110" s="387">
        <v>44845</v>
      </c>
      <c r="KA110" s="422" t="s">
        <v>179</v>
      </c>
      <c r="KB110" s="637" t="s">
        <v>179</v>
      </c>
      <c r="KC110" s="638">
        <v>2.3302167583306348</v>
      </c>
      <c r="KD110" s="639" t="s">
        <v>1055</v>
      </c>
      <c r="KE110" s="640">
        <v>3.01</v>
      </c>
      <c r="KF110" s="641">
        <v>20.350000000000001</v>
      </c>
      <c r="KG110" s="642">
        <v>12.846666666666669</v>
      </c>
      <c r="KH110" s="639" t="s">
        <v>1055</v>
      </c>
      <c r="KI110" s="643">
        <v>3.01</v>
      </c>
      <c r="KJ110" s="641">
        <v>7.0666666666666664</v>
      </c>
      <c r="KK110" s="642">
        <v>11.68</v>
      </c>
      <c r="KL110" s="639" t="s">
        <v>179</v>
      </c>
      <c r="KM110" s="643" t="s">
        <v>179</v>
      </c>
      <c r="KN110" s="644" t="s">
        <v>179</v>
      </c>
      <c r="KO110" s="645" t="s">
        <v>179</v>
      </c>
      <c r="KP110" s="646" t="s">
        <v>179</v>
      </c>
      <c r="KQ110" s="646" t="s">
        <v>179</v>
      </c>
      <c r="KR110" s="646" t="s">
        <v>179</v>
      </c>
      <c r="KS110" s="647" t="s">
        <v>179</v>
      </c>
      <c r="KT110" s="646" t="s">
        <v>179</v>
      </c>
      <c r="KU110" s="646" t="s">
        <v>179</v>
      </c>
      <c r="KV110" s="648" t="s">
        <v>179</v>
      </c>
      <c r="KW110" s="639" t="s">
        <v>179</v>
      </c>
      <c r="KX110" s="643" t="s">
        <v>179</v>
      </c>
      <c r="KY110" s="644" t="s">
        <v>179</v>
      </c>
      <c r="KZ110" s="434" t="s">
        <v>1015</v>
      </c>
      <c r="LA110" s="434" t="s">
        <v>1015</v>
      </c>
      <c r="LB110" s="435" t="s">
        <v>1029</v>
      </c>
      <c r="LC110" s="436">
        <v>20</v>
      </c>
      <c r="LD110" s="437">
        <v>0</v>
      </c>
      <c r="LE110" s="438">
        <v>20</v>
      </c>
      <c r="LF110" s="439" t="s">
        <v>1015</v>
      </c>
      <c r="LG110" s="440">
        <v>17</v>
      </c>
      <c r="LH110" s="437">
        <v>0</v>
      </c>
      <c r="LI110" s="438">
        <v>20</v>
      </c>
      <c r="LJ110" s="649"/>
      <c r="LK110" s="650"/>
    </row>
    <row r="111" spans="2:323" ht="15" customHeight="1" x14ac:dyDescent="0.15">
      <c r="B111" s="1349" t="s">
        <v>1874</v>
      </c>
      <c r="C111" s="1350" t="s">
        <v>1875</v>
      </c>
      <c r="D111" s="1351">
        <v>2022</v>
      </c>
      <c r="E111" s="1352" t="s">
        <v>1018</v>
      </c>
      <c r="F111" s="1353">
        <v>1081139</v>
      </c>
      <c r="G111" s="1354" t="s">
        <v>1875</v>
      </c>
      <c r="H111" s="1355">
        <v>45138</v>
      </c>
      <c r="I111" s="1356" t="s">
        <v>1876</v>
      </c>
      <c r="J111" s="1357" t="s">
        <v>1875</v>
      </c>
      <c r="K111" s="1358" t="s">
        <v>1877</v>
      </c>
      <c r="L111" s="1350" t="s">
        <v>1875</v>
      </c>
      <c r="M111" s="1357" t="s">
        <v>1877</v>
      </c>
      <c r="N111" s="1358" t="s">
        <v>1876</v>
      </c>
      <c r="O111" s="1356" t="s">
        <v>93</v>
      </c>
      <c r="P111" s="1358" t="s">
        <v>94</v>
      </c>
      <c r="Q111" s="1359" t="s">
        <v>1018</v>
      </c>
      <c r="R111" s="1360"/>
      <c r="S111" s="1360"/>
      <c r="T111" s="1361"/>
      <c r="U111" s="1362"/>
      <c r="V111" s="1363">
        <v>3006.4223999999999</v>
      </c>
      <c r="W111" s="1364">
        <v>1</v>
      </c>
      <c r="X111" s="1364">
        <v>1</v>
      </c>
      <c r="Y111" s="1365"/>
      <c r="Z111" s="1351">
        <v>2022</v>
      </c>
      <c r="AA111" s="1352">
        <v>2024</v>
      </c>
      <c r="AB111" s="1366">
        <v>2022</v>
      </c>
      <c r="AC111" s="1367"/>
      <c r="AD111" s="1358"/>
      <c r="AE111" s="1368" t="s">
        <v>4568</v>
      </c>
      <c r="AF111" s="1357" t="s">
        <v>1878</v>
      </c>
      <c r="AG111" s="1357" t="s">
        <v>1879</v>
      </c>
      <c r="AH111" s="1358" t="s">
        <v>1880</v>
      </c>
      <c r="AI111" s="1368"/>
      <c r="AJ111" s="1358"/>
      <c r="AK111" s="1369">
        <v>2021</v>
      </c>
      <c r="AL111" s="1364">
        <v>5515</v>
      </c>
      <c r="AM111" s="1364">
        <v>5571</v>
      </c>
      <c r="AN111" s="1370"/>
      <c r="AO111" s="1371"/>
      <c r="AP111" s="1372">
        <v>2024</v>
      </c>
      <c r="AQ111" s="1365">
        <v>5460</v>
      </c>
      <c r="AR111" s="1373">
        <v>0.99</v>
      </c>
      <c r="AS111" s="1365">
        <v>5515</v>
      </c>
      <c r="AT111" s="1373">
        <v>1</v>
      </c>
      <c r="AU111" s="1374"/>
      <c r="AV111" s="1371"/>
      <c r="AW111" s="1375"/>
      <c r="AX111" s="1372">
        <v>2022</v>
      </c>
      <c r="AY111" s="1365">
        <v>5468</v>
      </c>
      <c r="AZ111" s="1373">
        <v>0.85</v>
      </c>
      <c r="BA111" s="1365">
        <v>5483</v>
      </c>
      <c r="BB111" s="1373">
        <v>1.57</v>
      </c>
      <c r="BC111" s="1374"/>
      <c r="BD111" s="1371"/>
      <c r="BE111" s="1375"/>
      <c r="BF111" s="1372">
        <v>2023</v>
      </c>
      <c r="BG111" s="1365"/>
      <c r="BH111" s="1373"/>
      <c r="BI111" s="1365"/>
      <c r="BJ111" s="1373"/>
      <c r="BK111" s="1374"/>
      <c r="BL111" s="1371"/>
      <c r="BM111" s="1375"/>
      <c r="BN111" s="1372">
        <v>2024</v>
      </c>
      <c r="BO111" s="1365"/>
      <c r="BP111" s="1373"/>
      <c r="BQ111" s="1365"/>
      <c r="BR111" s="1373"/>
      <c r="BS111" s="1374"/>
      <c r="BT111" s="1371"/>
      <c r="BU111" s="1375"/>
      <c r="BV111" s="1376" t="s">
        <v>1062</v>
      </c>
      <c r="BW111" s="1377" t="s">
        <v>1072</v>
      </c>
      <c r="BX111" s="1378" t="s">
        <v>1007</v>
      </c>
      <c r="BY111" s="1379"/>
      <c r="BZ111" s="1380"/>
      <c r="CA111" s="1364"/>
      <c r="CB111" s="1364"/>
      <c r="CC111" s="1370"/>
      <c r="CD111" s="1371"/>
      <c r="CE111" s="1372"/>
      <c r="CF111" s="1365"/>
      <c r="CG111" s="1373"/>
      <c r="CH111" s="1365"/>
      <c r="CI111" s="1373"/>
      <c r="CJ111" s="1374"/>
      <c r="CK111" s="1371"/>
      <c r="CL111" s="1375"/>
      <c r="CM111" s="1372"/>
      <c r="CN111" s="1365"/>
      <c r="CO111" s="1373"/>
      <c r="CP111" s="1365"/>
      <c r="CQ111" s="1373"/>
      <c r="CR111" s="1374"/>
      <c r="CS111" s="1371"/>
      <c r="CT111" s="1375"/>
      <c r="CU111" s="1372"/>
      <c r="CV111" s="1365"/>
      <c r="CW111" s="1373"/>
      <c r="CX111" s="1365"/>
      <c r="CY111" s="1373"/>
      <c r="CZ111" s="1374"/>
      <c r="DA111" s="1371"/>
      <c r="DB111" s="1375"/>
      <c r="DC111" s="1372"/>
      <c r="DD111" s="1365"/>
      <c r="DE111" s="1373"/>
      <c r="DF111" s="1365"/>
      <c r="DG111" s="1373"/>
      <c r="DH111" s="1374"/>
      <c r="DI111" s="1371"/>
      <c r="DJ111" s="1375"/>
      <c r="DK111" s="1376"/>
      <c r="DL111" s="1377"/>
      <c r="DM111" s="1378"/>
      <c r="DN111" s="1379"/>
      <c r="DO111" s="1356"/>
      <c r="DP111" s="1381"/>
      <c r="DQ111" s="1358"/>
      <c r="DR111" s="1356"/>
      <c r="DS111" s="1381"/>
      <c r="DT111" s="1358"/>
      <c r="DU111" s="1356"/>
      <c r="DV111" s="1381"/>
      <c r="DW111" s="1358"/>
      <c r="DX111" s="1356"/>
      <c r="DY111" s="1381"/>
      <c r="DZ111" s="1358"/>
      <c r="EA111" s="1356"/>
      <c r="EB111" s="1381"/>
      <c r="EC111" s="1358"/>
      <c r="ED111" s="1382"/>
      <c r="EE111" s="1383"/>
      <c r="EF111" s="1384"/>
      <c r="EG111" s="1357"/>
      <c r="EH111" s="1364"/>
      <c r="EI111" s="1352"/>
      <c r="EJ111" s="1356"/>
      <c r="EK111" s="1384"/>
      <c r="EL111" s="1357"/>
      <c r="EM111" s="1364"/>
      <c r="EN111" s="1352"/>
      <c r="EO111" s="1356"/>
      <c r="EP111" s="1384"/>
      <c r="EQ111" s="1357"/>
      <c r="ER111" s="1364"/>
      <c r="ES111" s="1352"/>
      <c r="ET111" s="1356"/>
      <c r="EU111" s="1384"/>
      <c r="EV111" s="1357"/>
      <c r="EW111" s="1364"/>
      <c r="EX111" s="1352"/>
      <c r="EY111" s="1356"/>
      <c r="EZ111" s="1384"/>
      <c r="FA111" s="1357"/>
      <c r="FB111" s="1364"/>
      <c r="FC111" s="1352"/>
      <c r="FD111" s="1385">
        <v>0</v>
      </c>
      <c r="FE111" s="1386">
        <v>0</v>
      </c>
      <c r="FF111" s="1387">
        <v>0</v>
      </c>
      <c r="FG111" s="1386">
        <v>0</v>
      </c>
      <c r="FH111" s="1387">
        <v>0</v>
      </c>
      <c r="FI111" s="1386">
        <v>0</v>
      </c>
      <c r="FJ111" s="1387">
        <v>0</v>
      </c>
      <c r="FK111" s="1386">
        <v>0</v>
      </c>
      <c r="FL111" s="1388" t="s">
        <v>1008</v>
      </c>
      <c r="FM111" s="1389" t="s">
        <v>1012</v>
      </c>
      <c r="FN111" s="1352"/>
      <c r="FO111" s="1390" t="s">
        <v>1010</v>
      </c>
      <c r="FP111" s="1391" t="s">
        <v>1012</v>
      </c>
      <c r="FQ111" s="1352"/>
      <c r="FR111" s="1390" t="s">
        <v>1010</v>
      </c>
      <c r="FS111" s="1391" t="s">
        <v>1012</v>
      </c>
      <c r="FT111" s="1352"/>
      <c r="FU111" s="1390" t="s">
        <v>1010</v>
      </c>
      <c r="FV111" s="1391" t="s">
        <v>1012</v>
      </c>
      <c r="FW111" s="1352"/>
      <c r="FX111" s="1390" t="s">
        <v>1010</v>
      </c>
      <c r="FY111" s="1391" t="s">
        <v>1012</v>
      </c>
      <c r="FZ111" s="1352"/>
      <c r="GA111" s="1390" t="s">
        <v>1010</v>
      </c>
      <c r="GB111" s="1391" t="s">
        <v>1012</v>
      </c>
      <c r="GC111" s="1352"/>
      <c r="GD111" s="1390" t="s">
        <v>1010</v>
      </c>
      <c r="GE111" s="1391" t="s">
        <v>1012</v>
      </c>
      <c r="GF111" s="1352"/>
      <c r="GG111" s="1390" t="s">
        <v>1010</v>
      </c>
      <c r="GH111" s="1391" t="s">
        <v>1012</v>
      </c>
      <c r="GI111" s="1352"/>
      <c r="GJ111" s="1390" t="s">
        <v>1010</v>
      </c>
      <c r="GK111" s="1391" t="s">
        <v>1012</v>
      </c>
      <c r="GL111" s="1352"/>
      <c r="GM111" s="1390" t="s">
        <v>1010</v>
      </c>
      <c r="GN111" s="1391" t="s">
        <v>1012</v>
      </c>
      <c r="GO111" s="1352"/>
      <c r="GP111" s="1390" t="s">
        <v>1010</v>
      </c>
      <c r="GQ111" s="1391" t="s">
        <v>1012</v>
      </c>
      <c r="GR111" s="1352"/>
      <c r="GS111" s="1390" t="s">
        <v>1010</v>
      </c>
      <c r="GT111" s="1391" t="s">
        <v>1012</v>
      </c>
      <c r="GU111" s="1352"/>
      <c r="GV111" s="1390" t="s">
        <v>1010</v>
      </c>
      <c r="GW111" s="1391" t="s">
        <v>1012</v>
      </c>
      <c r="GX111" s="1352"/>
      <c r="GY111" s="1388"/>
      <c r="GZ111" s="1389"/>
      <c r="HA111" s="1352"/>
      <c r="HB111" s="1390"/>
      <c r="HC111" s="1391"/>
      <c r="HD111" s="1352"/>
      <c r="HE111" s="1390"/>
      <c r="HF111" s="1391"/>
      <c r="HG111" s="1352"/>
      <c r="HH111" s="1390"/>
      <c r="HI111" s="1391"/>
      <c r="HJ111" s="1352"/>
      <c r="HK111" s="1390"/>
      <c r="HL111" s="1391"/>
      <c r="HM111" s="1352"/>
      <c r="HN111" s="1392"/>
      <c r="HO111" s="1393"/>
      <c r="HP111" s="1394"/>
      <c r="HQ111" s="1395"/>
      <c r="HR111" s="1357"/>
      <c r="HS111" s="1357"/>
      <c r="HT111" s="1357"/>
      <c r="HU111" s="1396"/>
      <c r="HV111" s="1397" t="s">
        <v>4568</v>
      </c>
      <c r="HW111" s="1398" t="s">
        <v>4568</v>
      </c>
      <c r="HX111" s="1398"/>
      <c r="HY111" s="1398" t="s">
        <v>4568</v>
      </c>
      <c r="HZ111" s="1398"/>
      <c r="IA111" s="1398" t="s">
        <v>4568</v>
      </c>
      <c r="IB111" s="1398"/>
      <c r="IC111" s="1398"/>
      <c r="ID111" s="1399"/>
      <c r="IE111" s="1400"/>
      <c r="IF111" s="227" t="str">
        <f>_xlfn.IFNA(VLOOKUP(報告書!$B111&amp;"-"&amp;報告書!IF$12,自主項目!$G$13:$G$500,1,FALSE),"")</f>
        <v/>
      </c>
      <c r="IG111" s="227" t="str">
        <f>_xlfn.IFNA(VLOOKUP(報告書!$B111&amp;"-"&amp;報告書!IG$12,自主項目!$G$13:$G$500,1,FALSE),"")</f>
        <v/>
      </c>
      <c r="IH111" s="227" t="str">
        <f>_xlfn.IFNA(VLOOKUP(報告書!$B111&amp;"-"&amp;報告書!IH$12,自主項目!$G$13:$G$500,1,FALSE),"")</f>
        <v/>
      </c>
      <c r="II111" s="227" t="str">
        <f>_xlfn.IFNA(VLOOKUP(報告書!$B111&amp;"-"&amp;報告書!II$12,自主項目!$G$13:$G$500,1,FALSE),"")</f>
        <v/>
      </c>
      <c r="IJ111" s="227" t="str">
        <f>_xlfn.IFNA(VLOOKUP(報告書!$B111&amp;"-"&amp;報告書!IJ$12,自主項目!$G$13:$G$500,1,FALSE),"")</f>
        <v/>
      </c>
      <c r="IK111" s="227" t="str">
        <f>_xlfn.IFNA(VLOOKUP(報告書!$B111&amp;"-"&amp;報告書!IK$12,自主項目!$G$13:$G$500,1,FALSE),"")</f>
        <v/>
      </c>
      <c r="IL111" s="227" t="str">
        <f>_xlfn.IFNA(VLOOKUP(報告書!$B111&amp;"-"&amp;報告書!IL$12,自主項目!$G$13:$G$500,1,FALSE),"")</f>
        <v/>
      </c>
      <c r="IM111" s="227" t="str">
        <f>_xlfn.IFNA(VLOOKUP(報告書!$B111&amp;"-"&amp;報告書!IM$12,自主項目!$G$13:$G$500,1,FALSE),"")</f>
        <v/>
      </c>
      <c r="IN111" s="227" t="str">
        <f>_xlfn.IFNA(VLOOKUP(報告書!$B111&amp;"-"&amp;報告書!IN$12,自主項目!$G$13:$G$500,1,FALSE),"")</f>
        <v/>
      </c>
      <c r="IO111" s="227" t="str">
        <f>_xlfn.IFNA(VLOOKUP(報告書!$B111&amp;"-"&amp;報告書!IO$12,自主項目!$G$13:$G$500,1,FALSE),"")</f>
        <v/>
      </c>
      <c r="IP111" s="227" t="str">
        <f>_xlfn.IFNA(VLOOKUP(報告書!$B111&amp;"-"&amp;報告書!IP$12,自主項目!$G$13:$G$500,1,FALSE),"")</f>
        <v/>
      </c>
      <c r="IQ111" s="227" t="str">
        <f>_xlfn.IFNA(VLOOKUP(報告書!$B111&amp;"-"&amp;報告書!IQ$12,自主項目!$G$13:$G$500,1,FALSE),"")</f>
        <v/>
      </c>
      <c r="IR111" s="227" t="str">
        <f>_xlfn.IFNA(VLOOKUP(報告書!$B111&amp;"-"&amp;報告書!IR$12,自主項目!$G$13:$G$500,1,FALSE),"")</f>
        <v/>
      </c>
      <c r="IS111" s="227" t="str">
        <f>_xlfn.IFNA(VLOOKUP(報告書!$B111&amp;"-"&amp;報告書!IS$12,自主項目!$G$13:$G$500,1,FALSE),"")</f>
        <v/>
      </c>
      <c r="IT111" s="755"/>
      <c r="IU111" s="755"/>
      <c r="IV111" s="376">
        <v>9231</v>
      </c>
      <c r="IW111" s="377">
        <v>9199</v>
      </c>
      <c r="IX111" s="378">
        <v>0.46</v>
      </c>
      <c r="IY111" s="379">
        <v>-1.79</v>
      </c>
      <c r="IZ111" s="379">
        <v>-2.56</v>
      </c>
      <c r="JA111" s="380">
        <v>-2.23</v>
      </c>
      <c r="JB111" s="381">
        <v>-0.59666666666666668</v>
      </c>
      <c r="JC111" s="379">
        <v>-0.85333333333333339</v>
      </c>
      <c r="JD111" s="379">
        <v>-0.74333333333333329</v>
      </c>
      <c r="JE111" s="382">
        <v>83</v>
      </c>
      <c r="JF111" s="383">
        <v>85</v>
      </c>
      <c r="JG111" s="384">
        <v>82</v>
      </c>
      <c r="JH111" s="376" t="s">
        <v>179</v>
      </c>
      <c r="JI111" s="377" t="s">
        <v>179</v>
      </c>
      <c r="JJ111" s="378" t="s">
        <v>179</v>
      </c>
      <c r="JK111" s="379" t="s">
        <v>179</v>
      </c>
      <c r="JL111" s="379" t="s">
        <v>179</v>
      </c>
      <c r="JM111" s="380" t="s">
        <v>179</v>
      </c>
      <c r="JN111" s="381" t="s">
        <v>179</v>
      </c>
      <c r="JO111" s="379" t="s">
        <v>179</v>
      </c>
      <c r="JP111" s="379" t="s">
        <v>179</v>
      </c>
      <c r="JQ111" s="382" t="s">
        <v>179</v>
      </c>
      <c r="JR111" s="383" t="s">
        <v>179</v>
      </c>
      <c r="JS111" s="384" t="s">
        <v>179</v>
      </c>
      <c r="JU111" s="634" t="s">
        <v>1791</v>
      </c>
      <c r="JV111" s="636" t="s">
        <v>1792</v>
      </c>
      <c r="JW111" s="635">
        <v>2019</v>
      </c>
      <c r="JX111" s="635" t="s">
        <v>1018</v>
      </c>
      <c r="JY111" s="386">
        <v>44853</v>
      </c>
      <c r="JZ111" s="387" t="s">
        <v>179</v>
      </c>
      <c r="KA111" s="422" t="s">
        <v>179</v>
      </c>
      <c r="KB111" s="637" t="s">
        <v>179</v>
      </c>
      <c r="KC111" s="638">
        <v>0.96692018199545038</v>
      </c>
      <c r="KD111" s="639" t="s">
        <v>1015</v>
      </c>
      <c r="KE111" s="640">
        <v>-2.99</v>
      </c>
      <c r="KF111" s="641">
        <v>-1.79</v>
      </c>
      <c r="KG111" s="642">
        <v>-4.5266666666666664</v>
      </c>
      <c r="KH111" s="639" t="s">
        <v>1015</v>
      </c>
      <c r="KI111" s="643">
        <v>-3.02</v>
      </c>
      <c r="KJ111" s="641">
        <v>-0.85333333333333339</v>
      </c>
      <c r="KK111" s="642">
        <v>-4.003333333333333</v>
      </c>
      <c r="KL111" s="639" t="s">
        <v>1015</v>
      </c>
      <c r="KM111" s="643">
        <v>3</v>
      </c>
      <c r="KN111" s="644">
        <v>-2.23</v>
      </c>
      <c r="KO111" s="645" t="s">
        <v>179</v>
      </c>
      <c r="KP111" s="646" t="s">
        <v>179</v>
      </c>
      <c r="KQ111" s="646" t="s">
        <v>179</v>
      </c>
      <c r="KR111" s="646" t="s">
        <v>179</v>
      </c>
      <c r="KS111" s="647" t="s">
        <v>179</v>
      </c>
      <c r="KT111" s="646" t="s">
        <v>179</v>
      </c>
      <c r="KU111" s="646" t="s">
        <v>179</v>
      </c>
      <c r="KV111" s="648" t="s">
        <v>179</v>
      </c>
      <c r="KW111" s="639" t="s">
        <v>179</v>
      </c>
      <c r="KX111" s="643" t="s">
        <v>179</v>
      </c>
      <c r="KY111" s="644" t="s">
        <v>179</v>
      </c>
      <c r="KZ111" s="434" t="s">
        <v>1015</v>
      </c>
      <c r="LA111" s="434" t="s">
        <v>1015</v>
      </c>
      <c r="LB111" s="435" t="s">
        <v>1029</v>
      </c>
      <c r="LC111" s="436">
        <v>26</v>
      </c>
      <c r="LD111" s="437">
        <v>0</v>
      </c>
      <c r="LE111" s="438">
        <v>26</v>
      </c>
      <c r="LF111" s="439" t="s">
        <v>1015</v>
      </c>
      <c r="LG111" s="440">
        <v>23</v>
      </c>
      <c r="LH111" s="437">
        <v>0</v>
      </c>
      <c r="LI111" s="438">
        <v>26</v>
      </c>
      <c r="LJ111" s="649"/>
      <c r="LK111" s="650"/>
    </row>
    <row r="112" spans="2:323" ht="15" customHeight="1" x14ac:dyDescent="0.15">
      <c r="B112" s="1349" t="s">
        <v>1881</v>
      </c>
      <c r="C112" s="1350" t="s">
        <v>1882</v>
      </c>
      <c r="D112" s="1351">
        <v>2022</v>
      </c>
      <c r="E112" s="1352" t="s">
        <v>1018</v>
      </c>
      <c r="F112" s="1353">
        <v>1081140</v>
      </c>
      <c r="G112" s="1354" t="s">
        <v>1882</v>
      </c>
      <c r="H112" s="1355">
        <v>45138</v>
      </c>
      <c r="I112" s="1356" t="s">
        <v>1883</v>
      </c>
      <c r="J112" s="1357" t="s">
        <v>1882</v>
      </c>
      <c r="K112" s="1358" t="s">
        <v>1884</v>
      </c>
      <c r="L112" s="1350" t="s">
        <v>1882</v>
      </c>
      <c r="M112" s="1357" t="s">
        <v>1884</v>
      </c>
      <c r="N112" s="1358" t="s">
        <v>1883</v>
      </c>
      <c r="O112" s="1356" t="s">
        <v>93</v>
      </c>
      <c r="P112" s="1358" t="s">
        <v>94</v>
      </c>
      <c r="Q112" s="1359" t="s">
        <v>1018</v>
      </c>
      <c r="R112" s="1360"/>
      <c r="S112" s="1360"/>
      <c r="T112" s="1361"/>
      <c r="U112" s="1362"/>
      <c r="V112" s="1363">
        <v>10967.9928</v>
      </c>
      <c r="W112" s="1364">
        <v>13</v>
      </c>
      <c r="X112" s="1364">
        <v>2</v>
      </c>
      <c r="Y112" s="1365"/>
      <c r="Z112" s="1351">
        <v>2022</v>
      </c>
      <c r="AA112" s="1352">
        <v>2024</v>
      </c>
      <c r="AB112" s="1366">
        <v>2022</v>
      </c>
      <c r="AC112" s="1367"/>
      <c r="AD112" s="1358"/>
      <c r="AE112" s="1368" t="s">
        <v>4568</v>
      </c>
      <c r="AF112" s="1357" t="s">
        <v>1885</v>
      </c>
      <c r="AG112" s="1357" t="s">
        <v>1886</v>
      </c>
      <c r="AH112" s="1358" t="s">
        <v>1887</v>
      </c>
      <c r="AI112" s="1368"/>
      <c r="AJ112" s="1358"/>
      <c r="AK112" s="1369">
        <v>2021</v>
      </c>
      <c r="AL112" s="1364">
        <v>19210</v>
      </c>
      <c r="AM112" s="1364">
        <v>19017</v>
      </c>
      <c r="AN112" s="1370"/>
      <c r="AO112" s="1371"/>
      <c r="AP112" s="1372">
        <v>2024</v>
      </c>
      <c r="AQ112" s="1365">
        <v>18634</v>
      </c>
      <c r="AR112" s="1373">
        <v>2.99</v>
      </c>
      <c r="AS112" s="1365">
        <v>18446</v>
      </c>
      <c r="AT112" s="1373">
        <v>3</v>
      </c>
      <c r="AU112" s="1374"/>
      <c r="AV112" s="1371"/>
      <c r="AW112" s="1375"/>
      <c r="AX112" s="1372">
        <v>2022</v>
      </c>
      <c r="AY112" s="1365">
        <v>20177</v>
      </c>
      <c r="AZ112" s="1373">
        <v>-5.04</v>
      </c>
      <c r="BA112" s="1365">
        <v>20080</v>
      </c>
      <c r="BB112" s="1373">
        <v>-5.59</v>
      </c>
      <c r="BC112" s="1374"/>
      <c r="BD112" s="1371"/>
      <c r="BE112" s="1375"/>
      <c r="BF112" s="1372">
        <v>2023</v>
      </c>
      <c r="BG112" s="1365"/>
      <c r="BH112" s="1373"/>
      <c r="BI112" s="1365"/>
      <c r="BJ112" s="1373"/>
      <c r="BK112" s="1374"/>
      <c r="BL112" s="1371"/>
      <c r="BM112" s="1375"/>
      <c r="BN112" s="1372">
        <v>2024</v>
      </c>
      <c r="BO112" s="1365"/>
      <c r="BP112" s="1373"/>
      <c r="BQ112" s="1365"/>
      <c r="BR112" s="1373"/>
      <c r="BS112" s="1374"/>
      <c r="BT112" s="1371"/>
      <c r="BU112" s="1375"/>
      <c r="BV112" s="1376" t="s">
        <v>1005</v>
      </c>
      <c r="BW112" s="1377" t="s">
        <v>1072</v>
      </c>
      <c r="BX112" s="1378" t="s">
        <v>1007</v>
      </c>
      <c r="BY112" s="1379" t="s">
        <v>4608</v>
      </c>
      <c r="BZ112" s="1380"/>
      <c r="CA112" s="1364"/>
      <c r="CB112" s="1364"/>
      <c r="CC112" s="1370"/>
      <c r="CD112" s="1371"/>
      <c r="CE112" s="1372"/>
      <c r="CF112" s="1365"/>
      <c r="CG112" s="1373"/>
      <c r="CH112" s="1365"/>
      <c r="CI112" s="1373"/>
      <c r="CJ112" s="1374"/>
      <c r="CK112" s="1371"/>
      <c r="CL112" s="1375"/>
      <c r="CM112" s="1372"/>
      <c r="CN112" s="1365"/>
      <c r="CO112" s="1373"/>
      <c r="CP112" s="1365"/>
      <c r="CQ112" s="1373"/>
      <c r="CR112" s="1374"/>
      <c r="CS112" s="1371"/>
      <c r="CT112" s="1375"/>
      <c r="CU112" s="1372"/>
      <c r="CV112" s="1365"/>
      <c r="CW112" s="1373"/>
      <c r="CX112" s="1365"/>
      <c r="CY112" s="1373"/>
      <c r="CZ112" s="1374"/>
      <c r="DA112" s="1371"/>
      <c r="DB112" s="1375"/>
      <c r="DC112" s="1372"/>
      <c r="DD112" s="1365"/>
      <c r="DE112" s="1373"/>
      <c r="DF112" s="1365"/>
      <c r="DG112" s="1373"/>
      <c r="DH112" s="1374"/>
      <c r="DI112" s="1371"/>
      <c r="DJ112" s="1375"/>
      <c r="DK112" s="1376"/>
      <c r="DL112" s="1377"/>
      <c r="DM112" s="1378"/>
      <c r="DN112" s="1379"/>
      <c r="DO112" s="1356"/>
      <c r="DP112" s="1381"/>
      <c r="DQ112" s="1358"/>
      <c r="DR112" s="1356"/>
      <c r="DS112" s="1381"/>
      <c r="DT112" s="1358"/>
      <c r="DU112" s="1356"/>
      <c r="DV112" s="1381"/>
      <c r="DW112" s="1358"/>
      <c r="DX112" s="1356"/>
      <c r="DY112" s="1381"/>
      <c r="DZ112" s="1358"/>
      <c r="EA112" s="1356"/>
      <c r="EB112" s="1381"/>
      <c r="EC112" s="1358"/>
      <c r="ED112" s="1382"/>
      <c r="EE112" s="1383" t="s">
        <v>1160</v>
      </c>
      <c r="EF112" s="1384">
        <v>2002</v>
      </c>
      <c r="EG112" s="1357" t="s">
        <v>1888</v>
      </c>
      <c r="EH112" s="1364">
        <v>4</v>
      </c>
      <c r="EI112" s="1352" t="s">
        <v>1150</v>
      </c>
      <c r="EJ112" s="1356"/>
      <c r="EK112" s="1384"/>
      <c r="EL112" s="1357"/>
      <c r="EM112" s="1364"/>
      <c r="EN112" s="1352"/>
      <c r="EO112" s="1356"/>
      <c r="EP112" s="1384"/>
      <c r="EQ112" s="1357"/>
      <c r="ER112" s="1364"/>
      <c r="ES112" s="1352"/>
      <c r="ET112" s="1356"/>
      <c r="EU112" s="1384"/>
      <c r="EV112" s="1357"/>
      <c r="EW112" s="1364"/>
      <c r="EX112" s="1352"/>
      <c r="EY112" s="1356"/>
      <c r="EZ112" s="1384"/>
      <c r="FA112" s="1357"/>
      <c r="FB112" s="1364"/>
      <c r="FC112" s="1352"/>
      <c r="FD112" s="1385">
        <v>0</v>
      </c>
      <c r="FE112" s="1386">
        <v>0</v>
      </c>
      <c r="FF112" s="1387">
        <v>0</v>
      </c>
      <c r="FG112" s="1386">
        <v>0</v>
      </c>
      <c r="FH112" s="1387">
        <v>0</v>
      </c>
      <c r="FI112" s="1386">
        <v>0</v>
      </c>
      <c r="FJ112" s="1387">
        <v>0</v>
      </c>
      <c r="FK112" s="1386">
        <v>0</v>
      </c>
      <c r="FL112" s="1388" t="s">
        <v>1008</v>
      </c>
      <c r="FM112" s="1389" t="s">
        <v>1012</v>
      </c>
      <c r="FN112" s="1352"/>
      <c r="FO112" s="1390" t="s">
        <v>1010</v>
      </c>
      <c r="FP112" s="1391" t="s">
        <v>1012</v>
      </c>
      <c r="FQ112" s="1352"/>
      <c r="FR112" s="1390" t="s">
        <v>1010</v>
      </c>
      <c r="FS112" s="1391" t="s">
        <v>1012</v>
      </c>
      <c r="FT112" s="1352"/>
      <c r="FU112" s="1390" t="s">
        <v>1010</v>
      </c>
      <c r="FV112" s="1391" t="s">
        <v>1012</v>
      </c>
      <c r="FW112" s="1352"/>
      <c r="FX112" s="1390" t="s">
        <v>1010</v>
      </c>
      <c r="FY112" s="1391" t="s">
        <v>1012</v>
      </c>
      <c r="FZ112" s="1352"/>
      <c r="GA112" s="1390" t="s">
        <v>1010</v>
      </c>
      <c r="GB112" s="1391" t="s">
        <v>1012</v>
      </c>
      <c r="GC112" s="1352"/>
      <c r="GD112" s="1390" t="s">
        <v>1010</v>
      </c>
      <c r="GE112" s="1391" t="s">
        <v>1012</v>
      </c>
      <c r="GF112" s="1352"/>
      <c r="GG112" s="1390" t="s">
        <v>1010</v>
      </c>
      <c r="GH112" s="1391" t="s">
        <v>1012</v>
      </c>
      <c r="GI112" s="1352"/>
      <c r="GJ112" s="1390" t="s">
        <v>1010</v>
      </c>
      <c r="GK112" s="1391" t="s">
        <v>1012</v>
      </c>
      <c r="GL112" s="1352"/>
      <c r="GM112" s="1390" t="s">
        <v>1013</v>
      </c>
      <c r="GN112" s="1391" t="s">
        <v>1013</v>
      </c>
      <c r="GO112" s="1352"/>
      <c r="GP112" s="1390" t="s">
        <v>1013</v>
      </c>
      <c r="GQ112" s="1391" t="s">
        <v>1013</v>
      </c>
      <c r="GR112" s="1352"/>
      <c r="GS112" s="1390" t="s">
        <v>1013</v>
      </c>
      <c r="GT112" s="1391" t="s">
        <v>1013</v>
      </c>
      <c r="GU112" s="1352"/>
      <c r="GV112" s="1390" t="s">
        <v>1010</v>
      </c>
      <c r="GW112" s="1391" t="s">
        <v>1012</v>
      </c>
      <c r="GX112" s="1352"/>
      <c r="GY112" s="1388"/>
      <c r="GZ112" s="1389"/>
      <c r="HA112" s="1352"/>
      <c r="HB112" s="1390"/>
      <c r="HC112" s="1391"/>
      <c r="HD112" s="1352"/>
      <c r="HE112" s="1390"/>
      <c r="HF112" s="1391"/>
      <c r="HG112" s="1352"/>
      <c r="HH112" s="1390"/>
      <c r="HI112" s="1391"/>
      <c r="HJ112" s="1352"/>
      <c r="HK112" s="1390"/>
      <c r="HL112" s="1391"/>
      <c r="HM112" s="1352"/>
      <c r="HN112" s="1392">
        <v>20177</v>
      </c>
      <c r="HO112" s="1393">
        <v>243.23867022750002</v>
      </c>
      <c r="HP112" s="1394">
        <v>1.2055244596694257</v>
      </c>
      <c r="HQ112" s="1395">
        <v>2022</v>
      </c>
      <c r="HR112" s="1357" t="s">
        <v>333</v>
      </c>
      <c r="HS112" s="1357" t="s">
        <v>352</v>
      </c>
      <c r="HT112" s="1357" t="s">
        <v>4165</v>
      </c>
      <c r="HU112" s="1396">
        <v>43.167306000000011</v>
      </c>
      <c r="HV112" s="1397" t="s">
        <v>4568</v>
      </c>
      <c r="HW112" s="1398" t="s">
        <v>4568</v>
      </c>
      <c r="HX112" s="1398"/>
      <c r="HY112" s="1398"/>
      <c r="HZ112" s="1398"/>
      <c r="IA112" s="1398"/>
      <c r="IB112" s="1398"/>
      <c r="IC112" s="1398"/>
      <c r="ID112" s="1399" t="s">
        <v>4609</v>
      </c>
      <c r="IE112" s="1400" t="s">
        <v>4610</v>
      </c>
      <c r="IF112" s="227" t="str">
        <f>_xlfn.IFNA(VLOOKUP(報告書!$B112&amp;"-"&amp;報告書!IF$12,自主項目!$G$13:$G$500,1,FALSE),"")</f>
        <v>140-1</v>
      </c>
      <c r="IG112" s="227" t="str">
        <f>_xlfn.IFNA(VLOOKUP(報告書!$B112&amp;"-"&amp;報告書!IG$12,自主項目!$G$13:$G$500,1,FALSE),"")</f>
        <v>140-2</v>
      </c>
      <c r="IH112" s="227" t="str">
        <f>_xlfn.IFNA(VLOOKUP(報告書!$B112&amp;"-"&amp;報告書!IH$12,自主項目!$G$13:$G$500,1,FALSE),"")</f>
        <v>140-3</v>
      </c>
      <c r="II112" s="227" t="str">
        <f>_xlfn.IFNA(VLOOKUP(報告書!$B112&amp;"-"&amp;報告書!II$12,自主項目!$G$13:$G$500,1,FALSE),"")</f>
        <v/>
      </c>
      <c r="IJ112" s="227" t="str">
        <f>_xlfn.IFNA(VLOOKUP(報告書!$B112&amp;"-"&amp;報告書!IJ$12,自主項目!$G$13:$G$500,1,FALSE),"")</f>
        <v/>
      </c>
      <c r="IK112" s="227" t="str">
        <f>_xlfn.IFNA(VLOOKUP(報告書!$B112&amp;"-"&amp;報告書!IK$12,自主項目!$G$13:$G$500,1,FALSE),"")</f>
        <v/>
      </c>
      <c r="IL112" s="227" t="str">
        <f>_xlfn.IFNA(VLOOKUP(報告書!$B112&amp;"-"&amp;報告書!IL$12,自主項目!$G$13:$G$500,1,FALSE),"")</f>
        <v/>
      </c>
      <c r="IM112" s="227" t="str">
        <f>_xlfn.IFNA(VLOOKUP(報告書!$B112&amp;"-"&amp;報告書!IM$12,自主項目!$G$13:$G$500,1,FALSE),"")</f>
        <v/>
      </c>
      <c r="IN112" s="227" t="str">
        <f>_xlfn.IFNA(VLOOKUP(報告書!$B112&amp;"-"&amp;報告書!IN$12,自主項目!$G$13:$G$500,1,FALSE),"")</f>
        <v/>
      </c>
      <c r="IO112" s="227" t="str">
        <f>_xlfn.IFNA(VLOOKUP(報告書!$B112&amp;"-"&amp;報告書!IO$12,自主項目!$G$13:$G$500,1,FALSE),"")</f>
        <v/>
      </c>
      <c r="IP112" s="227" t="str">
        <f>_xlfn.IFNA(VLOOKUP(報告書!$B112&amp;"-"&amp;報告書!IP$12,自主項目!$G$13:$G$500,1,FALSE),"")</f>
        <v/>
      </c>
      <c r="IQ112" s="227" t="str">
        <f>_xlfn.IFNA(VLOOKUP(報告書!$B112&amp;"-"&amp;報告書!IQ$12,自主項目!$G$13:$G$500,1,FALSE),"")</f>
        <v/>
      </c>
      <c r="IR112" s="227" t="str">
        <f>_xlfn.IFNA(VLOOKUP(報告書!$B112&amp;"-"&amp;報告書!IR$12,自主項目!$G$13:$G$500,1,FALSE),"")</f>
        <v/>
      </c>
      <c r="IS112" s="227" t="str">
        <f>_xlfn.IFNA(VLOOKUP(報告書!$B112&amp;"-"&amp;報告書!IS$12,自主項目!$G$13:$G$500,1,FALSE),"")</f>
        <v/>
      </c>
      <c r="IT112" s="755"/>
      <c r="IU112" s="755"/>
      <c r="IV112" s="376">
        <v>15723</v>
      </c>
      <c r="IW112" s="377">
        <v>15368</v>
      </c>
      <c r="IX112" s="378" t="s">
        <v>179</v>
      </c>
      <c r="IY112" s="379">
        <v>-1.18</v>
      </c>
      <c r="IZ112" s="379">
        <v>-0.31</v>
      </c>
      <c r="JA112" s="380" t="s">
        <v>179</v>
      </c>
      <c r="JB112" s="381">
        <v>-0.39333333333333331</v>
      </c>
      <c r="JC112" s="379">
        <v>-0.10333333333333333</v>
      </c>
      <c r="JD112" s="379" t="s">
        <v>179</v>
      </c>
      <c r="JE112" s="382">
        <v>82</v>
      </c>
      <c r="JF112" s="383">
        <v>82</v>
      </c>
      <c r="JG112" s="384" t="s">
        <v>179</v>
      </c>
      <c r="JH112" s="376" t="s">
        <v>179</v>
      </c>
      <c r="JI112" s="377" t="s">
        <v>179</v>
      </c>
      <c r="JJ112" s="378" t="s">
        <v>179</v>
      </c>
      <c r="JK112" s="379" t="s">
        <v>179</v>
      </c>
      <c r="JL112" s="379" t="s">
        <v>179</v>
      </c>
      <c r="JM112" s="380" t="s">
        <v>179</v>
      </c>
      <c r="JN112" s="381" t="s">
        <v>179</v>
      </c>
      <c r="JO112" s="379" t="s">
        <v>179</v>
      </c>
      <c r="JP112" s="379" t="s">
        <v>179</v>
      </c>
      <c r="JQ112" s="382" t="s">
        <v>179</v>
      </c>
      <c r="JR112" s="383" t="s">
        <v>179</v>
      </c>
      <c r="JS112" s="384" t="s">
        <v>179</v>
      </c>
      <c r="JU112" s="634" t="s">
        <v>1801</v>
      </c>
      <c r="JV112" s="636" t="s">
        <v>1802</v>
      </c>
      <c r="JW112" s="635">
        <v>2019</v>
      </c>
      <c r="JX112" s="635" t="s">
        <v>1018</v>
      </c>
      <c r="JY112" s="386" t="s">
        <v>179</v>
      </c>
      <c r="JZ112" s="387" t="s">
        <v>179</v>
      </c>
      <c r="KA112" s="422" t="s">
        <v>179</v>
      </c>
      <c r="KB112" s="637" t="s">
        <v>179</v>
      </c>
      <c r="KC112" s="638">
        <v>7.8568402976531199E-2</v>
      </c>
      <c r="KD112" s="639" t="s">
        <v>1015</v>
      </c>
      <c r="KE112" s="640">
        <v>3.37</v>
      </c>
      <c r="KF112" s="641">
        <v>-1.18</v>
      </c>
      <c r="KG112" s="642">
        <v>-2.3866666666666667</v>
      </c>
      <c r="KH112" s="639" t="s">
        <v>1015</v>
      </c>
      <c r="KI112" s="643">
        <v>2.97</v>
      </c>
      <c r="KJ112" s="641">
        <v>-0.10333333333333333</v>
      </c>
      <c r="KK112" s="642">
        <v>-1.0866666666666667</v>
      </c>
      <c r="KL112" s="639" t="s">
        <v>179</v>
      </c>
      <c r="KM112" s="643" t="s">
        <v>179</v>
      </c>
      <c r="KN112" s="644" t="s">
        <v>179</v>
      </c>
      <c r="KO112" s="645" t="s">
        <v>179</v>
      </c>
      <c r="KP112" s="646" t="s">
        <v>179</v>
      </c>
      <c r="KQ112" s="646" t="s">
        <v>179</v>
      </c>
      <c r="KR112" s="646" t="s">
        <v>179</v>
      </c>
      <c r="KS112" s="647" t="s">
        <v>179</v>
      </c>
      <c r="KT112" s="646" t="s">
        <v>179</v>
      </c>
      <c r="KU112" s="646" t="s">
        <v>179</v>
      </c>
      <c r="KV112" s="648" t="s">
        <v>179</v>
      </c>
      <c r="KW112" s="639" t="s">
        <v>179</v>
      </c>
      <c r="KX112" s="643" t="s">
        <v>179</v>
      </c>
      <c r="KY112" s="644" t="s">
        <v>179</v>
      </c>
      <c r="KZ112" s="434" t="s">
        <v>1015</v>
      </c>
      <c r="LA112" s="434" t="s">
        <v>1015</v>
      </c>
      <c r="LB112" s="435" t="s">
        <v>1015</v>
      </c>
      <c r="LC112" s="436">
        <v>2</v>
      </c>
      <c r="LD112" s="437">
        <v>24</v>
      </c>
      <c r="LE112" s="438">
        <v>26</v>
      </c>
      <c r="LF112" s="439" t="s">
        <v>1015</v>
      </c>
      <c r="LG112" s="440">
        <v>0</v>
      </c>
      <c r="LH112" s="437">
        <v>23</v>
      </c>
      <c r="LI112" s="438">
        <v>23</v>
      </c>
      <c r="LJ112" s="649"/>
      <c r="LK112" s="650"/>
    </row>
    <row r="113" spans="2:323" ht="15" customHeight="1" x14ac:dyDescent="0.15">
      <c r="B113" s="1349" t="s">
        <v>1890</v>
      </c>
      <c r="C113" s="1350" t="s">
        <v>1891</v>
      </c>
      <c r="D113" s="1351">
        <v>2022</v>
      </c>
      <c r="E113" s="1352" t="s">
        <v>1273</v>
      </c>
      <c r="F113" s="1353">
        <v>1306141</v>
      </c>
      <c r="G113" s="1354" t="s">
        <v>1891</v>
      </c>
      <c r="H113" s="1355">
        <v>45133</v>
      </c>
      <c r="I113" s="1356" t="s">
        <v>1892</v>
      </c>
      <c r="J113" s="1357" t="s">
        <v>1891</v>
      </c>
      <c r="K113" s="1358" t="s">
        <v>1893</v>
      </c>
      <c r="L113" s="1350" t="s">
        <v>1891</v>
      </c>
      <c r="M113" s="1357" t="s">
        <v>1894</v>
      </c>
      <c r="N113" s="1358" t="s">
        <v>1895</v>
      </c>
      <c r="O113" s="1356" t="s">
        <v>12</v>
      </c>
      <c r="P113" s="1358" t="s">
        <v>29</v>
      </c>
      <c r="Q113" s="1359" t="s">
        <v>1018</v>
      </c>
      <c r="R113" s="1360"/>
      <c r="S113" s="1360" t="s">
        <v>1058</v>
      </c>
      <c r="T113" s="1361"/>
      <c r="U113" s="1362"/>
      <c r="V113" s="1363">
        <v>3780.3966</v>
      </c>
      <c r="W113" s="1364">
        <v>2</v>
      </c>
      <c r="X113" s="1364">
        <v>1</v>
      </c>
      <c r="Y113" s="1365">
        <v>339</v>
      </c>
      <c r="Z113" s="1351">
        <v>2022</v>
      </c>
      <c r="AA113" s="1352">
        <v>2024</v>
      </c>
      <c r="AB113" s="1366">
        <v>2022</v>
      </c>
      <c r="AC113" s="1367"/>
      <c r="AD113" s="1358"/>
      <c r="AE113" s="1368" t="s">
        <v>4568</v>
      </c>
      <c r="AF113" s="1357" t="s">
        <v>1896</v>
      </c>
      <c r="AG113" s="1357" t="s">
        <v>1892</v>
      </c>
      <c r="AH113" s="1358" t="s">
        <v>1897</v>
      </c>
      <c r="AI113" s="1368"/>
      <c r="AJ113" s="1358"/>
      <c r="AK113" s="1369">
        <v>2021</v>
      </c>
      <c r="AL113" s="1364">
        <v>3665</v>
      </c>
      <c r="AM113" s="1364">
        <v>913</v>
      </c>
      <c r="AN113" s="1370">
        <v>972.15</v>
      </c>
      <c r="AO113" s="1371" t="s">
        <v>1898</v>
      </c>
      <c r="AP113" s="1372">
        <v>2024</v>
      </c>
      <c r="AQ113" s="1365">
        <v>3555</v>
      </c>
      <c r="AR113" s="1373">
        <v>3</v>
      </c>
      <c r="AS113" s="1365">
        <v>886</v>
      </c>
      <c r="AT113" s="1373">
        <v>2.95</v>
      </c>
      <c r="AU113" s="1374">
        <v>943</v>
      </c>
      <c r="AV113" s="1371" t="s">
        <v>1898</v>
      </c>
      <c r="AW113" s="1375">
        <v>2.99</v>
      </c>
      <c r="AX113" s="1372">
        <v>2022</v>
      </c>
      <c r="AY113" s="1365">
        <v>4351</v>
      </c>
      <c r="AZ113" s="1373">
        <v>-18.72</v>
      </c>
      <c r="BA113" s="1365">
        <v>1297</v>
      </c>
      <c r="BB113" s="1373">
        <v>-42.06</v>
      </c>
      <c r="BC113" s="1374">
        <v>1271.4786674459381</v>
      </c>
      <c r="BD113" s="1371" t="s">
        <v>1898</v>
      </c>
      <c r="BE113" s="1375">
        <v>-30.8</v>
      </c>
      <c r="BF113" s="1372">
        <v>2023</v>
      </c>
      <c r="BG113" s="1365"/>
      <c r="BH113" s="1373"/>
      <c r="BI113" s="1365"/>
      <c r="BJ113" s="1373"/>
      <c r="BK113" s="1374"/>
      <c r="BL113" s="1371"/>
      <c r="BM113" s="1375"/>
      <c r="BN113" s="1372">
        <v>2024</v>
      </c>
      <c r="BO113" s="1365"/>
      <c r="BP113" s="1373"/>
      <c r="BQ113" s="1365"/>
      <c r="BR113" s="1373"/>
      <c r="BS113" s="1374"/>
      <c r="BT113" s="1371"/>
      <c r="BU113" s="1375"/>
      <c r="BV113" s="1376" t="s">
        <v>1005</v>
      </c>
      <c r="BW113" s="1377" t="s">
        <v>1072</v>
      </c>
      <c r="BX113" s="1378" t="s">
        <v>1007</v>
      </c>
      <c r="BY113" s="1379" t="s">
        <v>4611</v>
      </c>
      <c r="BZ113" s="1380">
        <v>2021</v>
      </c>
      <c r="CA113" s="1364">
        <v>682</v>
      </c>
      <c r="CB113" s="1364">
        <v>682</v>
      </c>
      <c r="CC113" s="1370">
        <v>0.15</v>
      </c>
      <c r="CD113" s="1371" t="s">
        <v>1159</v>
      </c>
      <c r="CE113" s="1372">
        <v>2024</v>
      </c>
      <c r="CF113" s="1365">
        <v>661.5</v>
      </c>
      <c r="CG113" s="1373">
        <v>3</v>
      </c>
      <c r="CH113" s="1365">
        <v>661.5</v>
      </c>
      <c r="CI113" s="1373">
        <v>3</v>
      </c>
      <c r="CJ113" s="1374">
        <v>0.14549999999999999</v>
      </c>
      <c r="CK113" s="1371" t="s">
        <v>1159</v>
      </c>
      <c r="CL113" s="1375">
        <v>3</v>
      </c>
      <c r="CM113" s="1372">
        <v>2022</v>
      </c>
      <c r="CN113" s="1365">
        <v>615.10953999999992</v>
      </c>
      <c r="CO113" s="1373">
        <v>9.8000000000000007</v>
      </c>
      <c r="CP113" s="1365">
        <v>615.10953999999992</v>
      </c>
      <c r="CQ113" s="1373">
        <v>9.8000000000000007</v>
      </c>
      <c r="CR113" s="1374">
        <v>0.15657144151672633</v>
      </c>
      <c r="CS113" s="1371" t="s">
        <v>1159</v>
      </c>
      <c r="CT113" s="1375">
        <v>-4.3899999999999997</v>
      </c>
      <c r="CU113" s="1372">
        <v>2023</v>
      </c>
      <c r="CV113" s="1365"/>
      <c r="CW113" s="1373"/>
      <c r="CX113" s="1365"/>
      <c r="CY113" s="1373"/>
      <c r="CZ113" s="1374"/>
      <c r="DA113" s="1371"/>
      <c r="DB113" s="1375"/>
      <c r="DC113" s="1372">
        <v>2024</v>
      </c>
      <c r="DD113" s="1365"/>
      <c r="DE113" s="1373"/>
      <c r="DF113" s="1365"/>
      <c r="DG113" s="1373"/>
      <c r="DH113" s="1374"/>
      <c r="DI113" s="1371"/>
      <c r="DJ113" s="1375"/>
      <c r="DK113" s="1376" t="s">
        <v>1005</v>
      </c>
      <c r="DL113" s="1377" t="s">
        <v>1072</v>
      </c>
      <c r="DM113" s="1378" t="s">
        <v>1007</v>
      </c>
      <c r="DN113" s="1379" t="s">
        <v>4612</v>
      </c>
      <c r="DO113" s="1356"/>
      <c r="DP113" s="1381"/>
      <c r="DQ113" s="1358"/>
      <c r="DR113" s="1356"/>
      <c r="DS113" s="1381"/>
      <c r="DT113" s="1358"/>
      <c r="DU113" s="1356"/>
      <c r="DV113" s="1381"/>
      <c r="DW113" s="1358"/>
      <c r="DX113" s="1356"/>
      <c r="DY113" s="1381"/>
      <c r="DZ113" s="1358"/>
      <c r="EA113" s="1356"/>
      <c r="EB113" s="1381"/>
      <c r="EC113" s="1358"/>
      <c r="ED113" s="1382"/>
      <c r="EE113" s="1383" t="s">
        <v>1160</v>
      </c>
      <c r="EF113" s="1384">
        <v>2010</v>
      </c>
      <c r="EG113" s="1357" t="s">
        <v>1899</v>
      </c>
      <c r="EH113" s="1364" t="s">
        <v>1900</v>
      </c>
      <c r="EI113" s="1352" t="s">
        <v>1150</v>
      </c>
      <c r="EJ113" s="1356" t="s">
        <v>1160</v>
      </c>
      <c r="EK113" s="1384">
        <v>2021</v>
      </c>
      <c r="EL113" s="1357" t="s">
        <v>1901</v>
      </c>
      <c r="EM113" s="1364" t="s">
        <v>4613</v>
      </c>
      <c r="EN113" s="1352" t="s">
        <v>1150</v>
      </c>
      <c r="EO113" s="1356"/>
      <c r="EP113" s="1384"/>
      <c r="EQ113" s="1357"/>
      <c r="ER113" s="1364"/>
      <c r="ES113" s="1352"/>
      <c r="ET113" s="1356"/>
      <c r="EU113" s="1384"/>
      <c r="EV113" s="1357"/>
      <c r="EW113" s="1364"/>
      <c r="EX113" s="1352"/>
      <c r="EY113" s="1356"/>
      <c r="EZ113" s="1384"/>
      <c r="FA113" s="1357"/>
      <c r="FB113" s="1364"/>
      <c r="FC113" s="1352"/>
      <c r="FD113" s="1385">
        <v>0</v>
      </c>
      <c r="FE113" s="1386">
        <v>0</v>
      </c>
      <c r="FF113" s="1387">
        <v>0</v>
      </c>
      <c r="FG113" s="1386">
        <v>0</v>
      </c>
      <c r="FH113" s="1387">
        <v>0</v>
      </c>
      <c r="FI113" s="1386">
        <v>0</v>
      </c>
      <c r="FJ113" s="1387">
        <v>0</v>
      </c>
      <c r="FK113" s="1386">
        <v>0</v>
      </c>
      <c r="FL113" s="1388" t="s">
        <v>1008</v>
      </c>
      <c r="FM113" s="1389" t="s">
        <v>1012</v>
      </c>
      <c r="FN113" s="1352"/>
      <c r="FO113" s="1390" t="s">
        <v>1010</v>
      </c>
      <c r="FP113" s="1391" t="s">
        <v>1012</v>
      </c>
      <c r="FQ113" s="1352"/>
      <c r="FR113" s="1390" t="s">
        <v>1010</v>
      </c>
      <c r="FS113" s="1391" t="s">
        <v>1012</v>
      </c>
      <c r="FT113" s="1352"/>
      <c r="FU113" s="1390" t="s">
        <v>1010</v>
      </c>
      <c r="FV113" s="1391" t="s">
        <v>1012</v>
      </c>
      <c r="FW113" s="1352"/>
      <c r="FX113" s="1390" t="s">
        <v>1010</v>
      </c>
      <c r="FY113" s="1391" t="s">
        <v>1012</v>
      </c>
      <c r="FZ113" s="1352"/>
      <c r="GA113" s="1390" t="s">
        <v>1010</v>
      </c>
      <c r="GB113" s="1391" t="s">
        <v>1012</v>
      </c>
      <c r="GC113" s="1352"/>
      <c r="GD113" s="1390" t="s">
        <v>1010</v>
      </c>
      <c r="GE113" s="1391" t="s">
        <v>1012</v>
      </c>
      <c r="GF113" s="1352"/>
      <c r="GG113" s="1390" t="s">
        <v>1010</v>
      </c>
      <c r="GH113" s="1391" t="s">
        <v>1012</v>
      </c>
      <c r="GI113" s="1352"/>
      <c r="GJ113" s="1390" t="s">
        <v>1010</v>
      </c>
      <c r="GK113" s="1391" t="s">
        <v>1012</v>
      </c>
      <c r="GL113" s="1352"/>
      <c r="GM113" s="1390" t="s">
        <v>1010</v>
      </c>
      <c r="GN113" s="1391" t="s">
        <v>1012</v>
      </c>
      <c r="GO113" s="1352"/>
      <c r="GP113" s="1390" t="s">
        <v>1010</v>
      </c>
      <c r="GQ113" s="1391" t="s">
        <v>1012</v>
      </c>
      <c r="GR113" s="1352"/>
      <c r="GS113" s="1390" t="s">
        <v>1010</v>
      </c>
      <c r="GT113" s="1391" t="s">
        <v>1012</v>
      </c>
      <c r="GU113" s="1352"/>
      <c r="GV113" s="1390" t="s">
        <v>1010</v>
      </c>
      <c r="GW113" s="1391" t="s">
        <v>1012</v>
      </c>
      <c r="GX113" s="1352"/>
      <c r="GY113" s="1388" t="s">
        <v>1008</v>
      </c>
      <c r="GZ113" s="1389" t="s">
        <v>1012</v>
      </c>
      <c r="HA113" s="1352"/>
      <c r="HB113" s="1390" t="s">
        <v>1008</v>
      </c>
      <c r="HC113" s="1391" t="s">
        <v>1012</v>
      </c>
      <c r="HD113" s="1352"/>
      <c r="HE113" s="1390" t="s">
        <v>1010</v>
      </c>
      <c r="HF113" s="1391" t="s">
        <v>1012</v>
      </c>
      <c r="HG113" s="1352"/>
      <c r="HH113" s="1390" t="s">
        <v>1010</v>
      </c>
      <c r="HI113" s="1391" t="s">
        <v>1012</v>
      </c>
      <c r="HJ113" s="1352"/>
      <c r="HK113" s="1390" t="s">
        <v>1010</v>
      </c>
      <c r="HL113" s="1391" t="s">
        <v>1012</v>
      </c>
      <c r="HM113" s="1352"/>
      <c r="HN113" s="1392">
        <v>4351</v>
      </c>
      <c r="HO113" s="1393">
        <v>217.538398</v>
      </c>
      <c r="HP113" s="1394">
        <v>4.9997333486554814</v>
      </c>
      <c r="HQ113" s="1395">
        <v>2022</v>
      </c>
      <c r="HR113" s="1357" t="s">
        <v>333</v>
      </c>
      <c r="HS113" s="1357" t="s">
        <v>352</v>
      </c>
      <c r="HT113" s="1357" t="s">
        <v>4168</v>
      </c>
      <c r="HU113" s="1396">
        <v>211.71941699999999</v>
      </c>
      <c r="HV113" s="1397" t="s">
        <v>4568</v>
      </c>
      <c r="HW113" s="1398" t="s">
        <v>4568</v>
      </c>
      <c r="HX113" s="1398" t="s">
        <v>4568</v>
      </c>
      <c r="HY113" s="1398" t="s">
        <v>4568</v>
      </c>
      <c r="HZ113" s="1398" t="s">
        <v>4568</v>
      </c>
      <c r="IA113" s="1398" t="s">
        <v>4568</v>
      </c>
      <c r="IB113" s="1398" t="s">
        <v>4568</v>
      </c>
      <c r="IC113" s="1398" t="s">
        <v>4568</v>
      </c>
      <c r="ID113" s="1399" t="s">
        <v>4614</v>
      </c>
      <c r="IE113" s="1400" t="s">
        <v>4615</v>
      </c>
      <c r="IF113" s="227" t="str">
        <f>_xlfn.IFNA(VLOOKUP(報告書!$B113&amp;"-"&amp;報告書!IF$12,自主項目!$G$13:$G$500,1,FALSE),"")</f>
        <v>141-1</v>
      </c>
      <c r="IG113" s="227" t="str">
        <f>_xlfn.IFNA(VLOOKUP(報告書!$B113&amp;"-"&amp;報告書!IG$12,自主項目!$G$13:$G$500,1,FALSE),"")</f>
        <v>141-2</v>
      </c>
      <c r="IH113" s="227" t="str">
        <f>_xlfn.IFNA(VLOOKUP(報告書!$B113&amp;"-"&amp;報告書!IH$12,自主項目!$G$13:$G$500,1,FALSE),"")</f>
        <v/>
      </c>
      <c r="II113" s="227" t="str">
        <f>_xlfn.IFNA(VLOOKUP(報告書!$B113&amp;"-"&amp;報告書!II$12,自主項目!$G$13:$G$500,1,FALSE),"")</f>
        <v/>
      </c>
      <c r="IJ113" s="227" t="str">
        <f>_xlfn.IFNA(VLOOKUP(報告書!$B113&amp;"-"&amp;報告書!IJ$12,自主項目!$G$13:$G$500,1,FALSE),"")</f>
        <v/>
      </c>
      <c r="IK113" s="227" t="str">
        <f>_xlfn.IFNA(VLOOKUP(報告書!$B113&amp;"-"&amp;報告書!IK$12,自主項目!$G$13:$G$500,1,FALSE),"")</f>
        <v/>
      </c>
      <c r="IL113" s="227" t="str">
        <f>_xlfn.IFNA(VLOOKUP(報告書!$B113&amp;"-"&amp;報告書!IL$12,自主項目!$G$13:$G$500,1,FALSE),"")</f>
        <v/>
      </c>
      <c r="IM113" s="227" t="str">
        <f>_xlfn.IFNA(VLOOKUP(報告書!$B113&amp;"-"&amp;報告書!IM$12,自主項目!$G$13:$G$500,1,FALSE),"")</f>
        <v/>
      </c>
      <c r="IN113" s="227" t="str">
        <f>_xlfn.IFNA(VLOOKUP(報告書!$B113&amp;"-"&amp;報告書!IN$12,自主項目!$G$13:$G$500,1,FALSE),"")</f>
        <v/>
      </c>
      <c r="IO113" s="227" t="str">
        <f>_xlfn.IFNA(VLOOKUP(報告書!$B113&amp;"-"&amp;報告書!IO$12,自主項目!$G$13:$G$500,1,FALSE),"")</f>
        <v/>
      </c>
      <c r="IP113" s="227" t="str">
        <f>_xlfn.IFNA(VLOOKUP(報告書!$B113&amp;"-"&amp;報告書!IP$12,自主項目!$G$13:$G$500,1,FALSE),"")</f>
        <v/>
      </c>
      <c r="IQ113" s="227" t="str">
        <f>_xlfn.IFNA(VLOOKUP(報告書!$B113&amp;"-"&amp;報告書!IQ$12,自主項目!$G$13:$G$500,1,FALSE),"")</f>
        <v/>
      </c>
      <c r="IR113" s="227" t="str">
        <f>_xlfn.IFNA(VLOOKUP(報告書!$B113&amp;"-"&amp;報告書!IR$12,自主項目!$G$13:$G$500,1,FALSE),"")</f>
        <v/>
      </c>
      <c r="IS113" s="227" t="str">
        <f>_xlfn.IFNA(VLOOKUP(報告書!$B113&amp;"-"&amp;報告書!IS$12,自主項目!$G$13:$G$500,1,FALSE),"")</f>
        <v/>
      </c>
      <c r="IT113" s="755"/>
      <c r="IU113" s="755"/>
      <c r="IV113" s="376">
        <v>578917</v>
      </c>
      <c r="IW113" s="377">
        <v>548372</v>
      </c>
      <c r="IX113" s="378" t="s">
        <v>179</v>
      </c>
      <c r="IY113" s="379">
        <v>13.67</v>
      </c>
      <c r="IZ113" s="379">
        <v>18.510000000000002</v>
      </c>
      <c r="JA113" s="380" t="s">
        <v>179</v>
      </c>
      <c r="JB113" s="381">
        <v>4.5566666666666666</v>
      </c>
      <c r="JC113" s="379">
        <v>6.1700000000000008</v>
      </c>
      <c r="JD113" s="379" t="s">
        <v>179</v>
      </c>
      <c r="JE113" s="382">
        <v>43</v>
      </c>
      <c r="JF113" s="383">
        <v>35</v>
      </c>
      <c r="JG113" s="384" t="s">
        <v>179</v>
      </c>
      <c r="JH113" s="376" t="s">
        <v>179</v>
      </c>
      <c r="JI113" s="377" t="s">
        <v>179</v>
      </c>
      <c r="JJ113" s="378" t="s">
        <v>179</v>
      </c>
      <c r="JK113" s="379" t="s">
        <v>179</v>
      </c>
      <c r="JL113" s="379" t="s">
        <v>179</v>
      </c>
      <c r="JM113" s="380" t="s">
        <v>179</v>
      </c>
      <c r="JN113" s="381" t="s">
        <v>179</v>
      </c>
      <c r="JO113" s="379" t="s">
        <v>179</v>
      </c>
      <c r="JP113" s="379" t="s">
        <v>179</v>
      </c>
      <c r="JQ113" s="382" t="s">
        <v>179</v>
      </c>
      <c r="JR113" s="383" t="s">
        <v>179</v>
      </c>
      <c r="JS113" s="384" t="s">
        <v>179</v>
      </c>
      <c r="JU113" s="634" t="s">
        <v>1811</v>
      </c>
      <c r="JV113" s="636" t="s">
        <v>1812</v>
      </c>
      <c r="JW113" s="635">
        <v>2019</v>
      </c>
      <c r="JX113" s="635" t="s">
        <v>1018</v>
      </c>
      <c r="JY113" s="386" t="s">
        <v>179</v>
      </c>
      <c r="JZ113" s="387" t="s">
        <v>179</v>
      </c>
      <c r="KA113" s="422" t="s">
        <v>179</v>
      </c>
      <c r="KB113" s="637" t="s">
        <v>179</v>
      </c>
      <c r="KC113" s="638" t="s">
        <v>179</v>
      </c>
      <c r="KD113" s="639" t="s">
        <v>1029</v>
      </c>
      <c r="KE113" s="640">
        <v>0.42</v>
      </c>
      <c r="KF113" s="641">
        <v>13.67</v>
      </c>
      <c r="KG113" s="642">
        <v>13.816666666666668</v>
      </c>
      <c r="KH113" s="639" t="s">
        <v>1029</v>
      </c>
      <c r="KI113" s="643">
        <v>0.42</v>
      </c>
      <c r="KJ113" s="641">
        <v>6.1700000000000008</v>
      </c>
      <c r="KK113" s="642">
        <v>18.143333333333334</v>
      </c>
      <c r="KL113" s="639" t="s">
        <v>179</v>
      </c>
      <c r="KM113" s="643" t="s">
        <v>179</v>
      </c>
      <c r="KN113" s="644" t="s">
        <v>179</v>
      </c>
      <c r="KO113" s="645" t="s">
        <v>179</v>
      </c>
      <c r="KP113" s="646" t="s">
        <v>179</v>
      </c>
      <c r="KQ113" s="646" t="s">
        <v>179</v>
      </c>
      <c r="KR113" s="646" t="s">
        <v>179</v>
      </c>
      <c r="KS113" s="647" t="s">
        <v>179</v>
      </c>
      <c r="KT113" s="646" t="s">
        <v>179</v>
      </c>
      <c r="KU113" s="646" t="s">
        <v>179</v>
      </c>
      <c r="KV113" s="648" t="s">
        <v>179</v>
      </c>
      <c r="KW113" s="639" t="s">
        <v>179</v>
      </c>
      <c r="KX113" s="643" t="s">
        <v>179</v>
      </c>
      <c r="KY113" s="644" t="s">
        <v>179</v>
      </c>
      <c r="KZ113" s="434" t="s">
        <v>1015</v>
      </c>
      <c r="LA113" s="434" t="s">
        <v>1015</v>
      </c>
      <c r="LB113" s="435" t="s">
        <v>1028</v>
      </c>
      <c r="LC113" s="436">
        <v>25</v>
      </c>
      <c r="LD113" s="437">
        <v>1</v>
      </c>
      <c r="LE113" s="438">
        <v>26</v>
      </c>
      <c r="LF113" s="439" t="s">
        <v>1015</v>
      </c>
      <c r="LG113" s="440">
        <v>22</v>
      </c>
      <c r="LH113" s="437">
        <v>1</v>
      </c>
      <c r="LI113" s="438">
        <v>26</v>
      </c>
      <c r="LJ113" s="649"/>
      <c r="LK113" s="650"/>
    </row>
    <row r="114" spans="2:323" ht="15" customHeight="1" x14ac:dyDescent="0.15">
      <c r="B114" s="1349" t="s">
        <v>1903</v>
      </c>
      <c r="C114" s="1350" t="s">
        <v>1904</v>
      </c>
      <c r="D114" s="1351">
        <v>2022</v>
      </c>
      <c r="E114" s="1352" t="s">
        <v>1018</v>
      </c>
      <c r="F114" s="1353">
        <v>1075143</v>
      </c>
      <c r="G114" s="1354" t="s">
        <v>1904</v>
      </c>
      <c r="H114" s="1355">
        <v>45138</v>
      </c>
      <c r="I114" s="1356" t="s">
        <v>1905</v>
      </c>
      <c r="J114" s="1357" t="s">
        <v>1904</v>
      </c>
      <c r="K114" s="1358" t="s">
        <v>1906</v>
      </c>
      <c r="L114" s="1350" t="s">
        <v>1904</v>
      </c>
      <c r="M114" s="1357" t="s">
        <v>1906</v>
      </c>
      <c r="N114" s="1358" t="s">
        <v>1907</v>
      </c>
      <c r="O114" s="1356" t="s">
        <v>86</v>
      </c>
      <c r="P114" s="1358" t="s">
        <v>87</v>
      </c>
      <c r="Q114" s="1359" t="s">
        <v>1018</v>
      </c>
      <c r="R114" s="1360"/>
      <c r="S114" s="1360"/>
      <c r="T114" s="1361"/>
      <c r="U114" s="1362"/>
      <c r="V114" s="1363">
        <v>3479.8524000000002</v>
      </c>
      <c r="W114" s="1364">
        <v>1</v>
      </c>
      <c r="X114" s="1364">
        <v>1</v>
      </c>
      <c r="Y114" s="1365"/>
      <c r="Z114" s="1351">
        <v>2022</v>
      </c>
      <c r="AA114" s="1352">
        <v>2024</v>
      </c>
      <c r="AB114" s="1366">
        <v>2022</v>
      </c>
      <c r="AC114" s="1367"/>
      <c r="AD114" s="1358"/>
      <c r="AE114" s="1368" t="s">
        <v>4568</v>
      </c>
      <c r="AF114" s="1357" t="s">
        <v>1908</v>
      </c>
      <c r="AG114" s="1357" t="s">
        <v>1909</v>
      </c>
      <c r="AH114" s="1358" t="s">
        <v>1910</v>
      </c>
      <c r="AI114" s="1368"/>
      <c r="AJ114" s="1358"/>
      <c r="AK114" s="1369">
        <v>2021</v>
      </c>
      <c r="AL114" s="1364">
        <v>5559</v>
      </c>
      <c r="AM114" s="1364">
        <v>5454</v>
      </c>
      <c r="AN114" s="1370"/>
      <c r="AO114" s="1371"/>
      <c r="AP114" s="1372">
        <v>2024</v>
      </c>
      <c r="AQ114" s="1365">
        <v>6289.95</v>
      </c>
      <c r="AR114" s="1373">
        <v>-13.15</v>
      </c>
      <c r="AS114" s="1365">
        <v>6134.15</v>
      </c>
      <c r="AT114" s="1373">
        <v>-12.48</v>
      </c>
      <c r="AU114" s="1374"/>
      <c r="AV114" s="1371"/>
      <c r="AW114" s="1375"/>
      <c r="AX114" s="1372">
        <v>2022</v>
      </c>
      <c r="AY114" s="1365">
        <v>6007</v>
      </c>
      <c r="AZ114" s="1373">
        <v>-8.06</v>
      </c>
      <c r="BA114" s="1365">
        <v>5656</v>
      </c>
      <c r="BB114" s="1373">
        <v>-3.71</v>
      </c>
      <c r="BC114" s="1374"/>
      <c r="BD114" s="1371"/>
      <c r="BE114" s="1375"/>
      <c r="BF114" s="1372">
        <v>2023</v>
      </c>
      <c r="BG114" s="1365"/>
      <c r="BH114" s="1373"/>
      <c r="BI114" s="1365"/>
      <c r="BJ114" s="1373"/>
      <c r="BK114" s="1374"/>
      <c r="BL114" s="1371"/>
      <c r="BM114" s="1375"/>
      <c r="BN114" s="1372">
        <v>2024</v>
      </c>
      <c r="BO114" s="1365"/>
      <c r="BP114" s="1373"/>
      <c r="BQ114" s="1365"/>
      <c r="BR114" s="1373"/>
      <c r="BS114" s="1374"/>
      <c r="BT114" s="1371"/>
      <c r="BU114" s="1375"/>
      <c r="BV114" s="1376" t="s">
        <v>1023</v>
      </c>
      <c r="BW114" s="1377" t="s">
        <v>1072</v>
      </c>
      <c r="BX114" s="1378" t="s">
        <v>1007</v>
      </c>
      <c r="BY114" s="1379" t="s">
        <v>4616</v>
      </c>
      <c r="BZ114" s="1380"/>
      <c r="CA114" s="1364"/>
      <c r="CB114" s="1364"/>
      <c r="CC114" s="1370"/>
      <c r="CD114" s="1371"/>
      <c r="CE114" s="1372"/>
      <c r="CF114" s="1365"/>
      <c r="CG114" s="1373"/>
      <c r="CH114" s="1365"/>
      <c r="CI114" s="1373"/>
      <c r="CJ114" s="1374"/>
      <c r="CK114" s="1371"/>
      <c r="CL114" s="1375"/>
      <c r="CM114" s="1372"/>
      <c r="CN114" s="1365"/>
      <c r="CO114" s="1373"/>
      <c r="CP114" s="1365"/>
      <c r="CQ114" s="1373"/>
      <c r="CR114" s="1374"/>
      <c r="CS114" s="1371"/>
      <c r="CT114" s="1375"/>
      <c r="CU114" s="1372"/>
      <c r="CV114" s="1365"/>
      <c r="CW114" s="1373"/>
      <c r="CX114" s="1365"/>
      <c r="CY114" s="1373"/>
      <c r="CZ114" s="1374"/>
      <c r="DA114" s="1371"/>
      <c r="DB114" s="1375"/>
      <c r="DC114" s="1372"/>
      <c r="DD114" s="1365"/>
      <c r="DE114" s="1373"/>
      <c r="DF114" s="1365"/>
      <c r="DG114" s="1373"/>
      <c r="DH114" s="1374"/>
      <c r="DI114" s="1371"/>
      <c r="DJ114" s="1375"/>
      <c r="DK114" s="1376"/>
      <c r="DL114" s="1377"/>
      <c r="DM114" s="1378"/>
      <c r="DN114" s="1379"/>
      <c r="DO114" s="1356"/>
      <c r="DP114" s="1381"/>
      <c r="DQ114" s="1358"/>
      <c r="DR114" s="1356"/>
      <c r="DS114" s="1381"/>
      <c r="DT114" s="1358"/>
      <c r="DU114" s="1356"/>
      <c r="DV114" s="1381"/>
      <c r="DW114" s="1358"/>
      <c r="DX114" s="1356"/>
      <c r="DY114" s="1381"/>
      <c r="DZ114" s="1358"/>
      <c r="EA114" s="1356"/>
      <c r="EB114" s="1381"/>
      <c r="EC114" s="1358"/>
      <c r="ED114" s="1382"/>
      <c r="EE114" s="1383"/>
      <c r="EF114" s="1384"/>
      <c r="EG114" s="1357"/>
      <c r="EH114" s="1364"/>
      <c r="EI114" s="1352"/>
      <c r="EJ114" s="1356"/>
      <c r="EK114" s="1384"/>
      <c r="EL114" s="1357"/>
      <c r="EM114" s="1364"/>
      <c r="EN114" s="1352"/>
      <c r="EO114" s="1356"/>
      <c r="EP114" s="1384"/>
      <c r="EQ114" s="1357"/>
      <c r="ER114" s="1364"/>
      <c r="ES114" s="1352"/>
      <c r="ET114" s="1356"/>
      <c r="EU114" s="1384"/>
      <c r="EV114" s="1357"/>
      <c r="EW114" s="1364"/>
      <c r="EX114" s="1352"/>
      <c r="EY114" s="1356"/>
      <c r="EZ114" s="1384"/>
      <c r="FA114" s="1357"/>
      <c r="FB114" s="1364"/>
      <c r="FC114" s="1352"/>
      <c r="FD114" s="1385">
        <v>0</v>
      </c>
      <c r="FE114" s="1386">
        <v>0</v>
      </c>
      <c r="FF114" s="1387">
        <v>0</v>
      </c>
      <c r="FG114" s="1386">
        <v>0</v>
      </c>
      <c r="FH114" s="1387">
        <v>0</v>
      </c>
      <c r="FI114" s="1386">
        <v>0</v>
      </c>
      <c r="FJ114" s="1387">
        <v>0</v>
      </c>
      <c r="FK114" s="1386">
        <v>0</v>
      </c>
      <c r="FL114" s="1388" t="s">
        <v>1008</v>
      </c>
      <c r="FM114" s="1389" t="s">
        <v>1012</v>
      </c>
      <c r="FN114" s="1352"/>
      <c r="FO114" s="1390" t="s">
        <v>1010</v>
      </c>
      <c r="FP114" s="1391" t="s">
        <v>1012</v>
      </c>
      <c r="FQ114" s="1352"/>
      <c r="FR114" s="1390" t="s">
        <v>1010</v>
      </c>
      <c r="FS114" s="1391" t="s">
        <v>1012</v>
      </c>
      <c r="FT114" s="1352"/>
      <c r="FU114" s="1390" t="s">
        <v>1010</v>
      </c>
      <c r="FV114" s="1391" t="s">
        <v>1012</v>
      </c>
      <c r="FW114" s="1352"/>
      <c r="FX114" s="1390" t="s">
        <v>1010</v>
      </c>
      <c r="FY114" s="1391" t="s">
        <v>1012</v>
      </c>
      <c r="FZ114" s="1352"/>
      <c r="GA114" s="1390" t="s">
        <v>1010</v>
      </c>
      <c r="GB114" s="1391" t="s">
        <v>1012</v>
      </c>
      <c r="GC114" s="1352"/>
      <c r="GD114" s="1390" t="s">
        <v>1013</v>
      </c>
      <c r="GE114" s="1391" t="s">
        <v>1013</v>
      </c>
      <c r="GF114" s="1352"/>
      <c r="GG114" s="1390" t="s">
        <v>1010</v>
      </c>
      <c r="GH114" s="1391" t="s">
        <v>1012</v>
      </c>
      <c r="GI114" s="1352"/>
      <c r="GJ114" s="1390" t="s">
        <v>1010</v>
      </c>
      <c r="GK114" s="1391" t="s">
        <v>1012</v>
      </c>
      <c r="GL114" s="1352"/>
      <c r="GM114" s="1390" t="s">
        <v>1013</v>
      </c>
      <c r="GN114" s="1391" t="s">
        <v>1013</v>
      </c>
      <c r="GO114" s="1352"/>
      <c r="GP114" s="1390" t="s">
        <v>1013</v>
      </c>
      <c r="GQ114" s="1391" t="s">
        <v>1013</v>
      </c>
      <c r="GR114" s="1352"/>
      <c r="GS114" s="1390" t="s">
        <v>1013</v>
      </c>
      <c r="GT114" s="1391" t="s">
        <v>1013</v>
      </c>
      <c r="GU114" s="1352"/>
      <c r="GV114" s="1390" t="s">
        <v>1010</v>
      </c>
      <c r="GW114" s="1391" t="s">
        <v>1012</v>
      </c>
      <c r="GX114" s="1352"/>
      <c r="GY114" s="1388"/>
      <c r="GZ114" s="1389"/>
      <c r="HA114" s="1352"/>
      <c r="HB114" s="1390"/>
      <c r="HC114" s="1391"/>
      <c r="HD114" s="1352"/>
      <c r="HE114" s="1390"/>
      <c r="HF114" s="1391"/>
      <c r="HG114" s="1352"/>
      <c r="HH114" s="1390"/>
      <c r="HI114" s="1391"/>
      <c r="HJ114" s="1352"/>
      <c r="HK114" s="1390"/>
      <c r="HL114" s="1391"/>
      <c r="HM114" s="1352"/>
      <c r="HN114" s="1392">
        <v>6007</v>
      </c>
      <c r="HO114" s="1393">
        <v>343.09412100000003</v>
      </c>
      <c r="HP114" s="1394">
        <v>5.711571849508907</v>
      </c>
      <c r="HQ114" s="1395">
        <v>2022</v>
      </c>
      <c r="HR114" s="1357" t="s">
        <v>1621</v>
      </c>
      <c r="HS114" s="1357" t="s">
        <v>349</v>
      </c>
      <c r="HT114" s="1357" t="s">
        <v>4170</v>
      </c>
      <c r="HU114" s="1396">
        <v>343.09412100000003</v>
      </c>
      <c r="HV114" s="1397"/>
      <c r="HW114" s="1398" t="s">
        <v>4568</v>
      </c>
      <c r="HX114" s="1398"/>
      <c r="HY114" s="1398" t="s">
        <v>4568</v>
      </c>
      <c r="HZ114" s="1398" t="s">
        <v>4568</v>
      </c>
      <c r="IA114" s="1398"/>
      <c r="IB114" s="1398"/>
      <c r="IC114" s="1398" t="s">
        <v>4568</v>
      </c>
      <c r="ID114" s="1399" t="s">
        <v>1911</v>
      </c>
      <c r="IE114" s="1400" t="s">
        <v>4617</v>
      </c>
      <c r="IF114" s="227" t="str">
        <f>_xlfn.IFNA(VLOOKUP(報告書!$B114&amp;"-"&amp;報告書!IF$12,自主項目!$G$13:$G$500,1,FALSE),"")</f>
        <v>143-1</v>
      </c>
      <c r="IG114" s="227" t="str">
        <f>_xlfn.IFNA(VLOOKUP(報告書!$B114&amp;"-"&amp;報告書!IG$12,自主項目!$G$13:$G$500,1,FALSE),"")</f>
        <v/>
      </c>
      <c r="IH114" s="227" t="str">
        <f>_xlfn.IFNA(VLOOKUP(報告書!$B114&amp;"-"&amp;報告書!IH$12,自主項目!$G$13:$G$500,1,FALSE),"")</f>
        <v/>
      </c>
      <c r="II114" s="227" t="str">
        <f>_xlfn.IFNA(VLOOKUP(報告書!$B114&amp;"-"&amp;報告書!II$12,自主項目!$G$13:$G$500,1,FALSE),"")</f>
        <v/>
      </c>
      <c r="IJ114" s="227" t="str">
        <f>_xlfn.IFNA(VLOOKUP(報告書!$B114&amp;"-"&amp;報告書!IJ$12,自主項目!$G$13:$G$500,1,FALSE),"")</f>
        <v/>
      </c>
      <c r="IK114" s="227" t="str">
        <f>_xlfn.IFNA(VLOOKUP(報告書!$B114&amp;"-"&amp;報告書!IK$12,自主項目!$G$13:$G$500,1,FALSE),"")</f>
        <v/>
      </c>
      <c r="IL114" s="227" t="str">
        <f>_xlfn.IFNA(VLOOKUP(報告書!$B114&amp;"-"&amp;報告書!IL$12,自主項目!$G$13:$G$500,1,FALSE),"")</f>
        <v/>
      </c>
      <c r="IM114" s="227" t="str">
        <f>_xlfn.IFNA(VLOOKUP(報告書!$B114&amp;"-"&amp;報告書!IM$12,自主項目!$G$13:$G$500,1,FALSE),"")</f>
        <v/>
      </c>
      <c r="IN114" s="227" t="str">
        <f>_xlfn.IFNA(VLOOKUP(報告書!$B114&amp;"-"&amp;報告書!IN$12,自主項目!$G$13:$G$500,1,FALSE),"")</f>
        <v/>
      </c>
      <c r="IO114" s="227" t="str">
        <f>_xlfn.IFNA(VLOOKUP(報告書!$B114&amp;"-"&amp;報告書!IO$12,自主項目!$G$13:$G$500,1,FALSE),"")</f>
        <v/>
      </c>
      <c r="IP114" s="227" t="str">
        <f>_xlfn.IFNA(VLOOKUP(報告書!$B114&amp;"-"&amp;報告書!IP$12,自主項目!$G$13:$G$500,1,FALSE),"")</f>
        <v/>
      </c>
      <c r="IQ114" s="227" t="str">
        <f>_xlfn.IFNA(VLOOKUP(報告書!$B114&amp;"-"&amp;報告書!IQ$12,自主項目!$G$13:$G$500,1,FALSE),"")</f>
        <v/>
      </c>
      <c r="IR114" s="227" t="str">
        <f>_xlfn.IFNA(VLOOKUP(報告書!$B114&amp;"-"&amp;報告書!IR$12,自主項目!$G$13:$G$500,1,FALSE),"")</f>
        <v/>
      </c>
      <c r="IS114" s="227" t="str">
        <f>_xlfn.IFNA(VLOOKUP(報告書!$B114&amp;"-"&amp;報告書!IS$12,自主項目!$G$13:$G$500,1,FALSE),"")</f>
        <v/>
      </c>
      <c r="IT114" s="755"/>
      <c r="IU114" s="755"/>
      <c r="IV114" s="376">
        <v>5391</v>
      </c>
      <c r="IW114" s="377">
        <v>5364</v>
      </c>
      <c r="IX114" s="378" t="s">
        <v>179</v>
      </c>
      <c r="IY114" s="379">
        <v>18.93</v>
      </c>
      <c r="IZ114" s="379">
        <v>18.100000000000001</v>
      </c>
      <c r="JA114" s="380" t="s">
        <v>179</v>
      </c>
      <c r="JB114" s="381">
        <v>6.31</v>
      </c>
      <c r="JC114" s="379">
        <v>6.0333333333333341</v>
      </c>
      <c r="JD114" s="379" t="s">
        <v>179</v>
      </c>
      <c r="JE114" s="382">
        <v>26</v>
      </c>
      <c r="JF114" s="383">
        <v>37</v>
      </c>
      <c r="JG114" s="384" t="s">
        <v>179</v>
      </c>
      <c r="JH114" s="376" t="s">
        <v>179</v>
      </c>
      <c r="JI114" s="377" t="s">
        <v>179</v>
      </c>
      <c r="JJ114" s="378" t="s">
        <v>179</v>
      </c>
      <c r="JK114" s="379" t="s">
        <v>179</v>
      </c>
      <c r="JL114" s="379" t="s">
        <v>179</v>
      </c>
      <c r="JM114" s="380" t="s">
        <v>179</v>
      </c>
      <c r="JN114" s="381" t="s">
        <v>179</v>
      </c>
      <c r="JO114" s="379" t="s">
        <v>179</v>
      </c>
      <c r="JP114" s="379" t="s">
        <v>179</v>
      </c>
      <c r="JQ114" s="382" t="s">
        <v>179</v>
      </c>
      <c r="JR114" s="383" t="s">
        <v>179</v>
      </c>
      <c r="JS114" s="384" t="s">
        <v>179</v>
      </c>
      <c r="JU114" s="634" t="s">
        <v>1820</v>
      </c>
      <c r="JV114" s="636" t="s">
        <v>1821</v>
      </c>
      <c r="JW114" s="635">
        <v>2019</v>
      </c>
      <c r="JX114" s="635" t="s">
        <v>1018</v>
      </c>
      <c r="JY114" s="386">
        <v>44838</v>
      </c>
      <c r="JZ114" s="387">
        <v>44845</v>
      </c>
      <c r="KA114" s="422" t="s">
        <v>179</v>
      </c>
      <c r="KB114" s="637" t="s">
        <v>179</v>
      </c>
      <c r="KC114" s="638">
        <v>1.9946705063995553</v>
      </c>
      <c r="KD114" s="639" t="s">
        <v>1029</v>
      </c>
      <c r="KE114" s="640">
        <v>0.5</v>
      </c>
      <c r="KF114" s="641">
        <v>18.93</v>
      </c>
      <c r="KG114" s="642">
        <v>17.583333333333332</v>
      </c>
      <c r="KH114" s="639" t="s">
        <v>1029</v>
      </c>
      <c r="KI114" s="643">
        <v>0.5</v>
      </c>
      <c r="KJ114" s="641">
        <v>6.0333333333333341</v>
      </c>
      <c r="KK114" s="642">
        <v>18.126666666666669</v>
      </c>
      <c r="KL114" s="639" t="s">
        <v>179</v>
      </c>
      <c r="KM114" s="643" t="s">
        <v>179</v>
      </c>
      <c r="KN114" s="644" t="s">
        <v>179</v>
      </c>
      <c r="KO114" s="645" t="s">
        <v>179</v>
      </c>
      <c r="KP114" s="646" t="s">
        <v>179</v>
      </c>
      <c r="KQ114" s="646" t="s">
        <v>179</v>
      </c>
      <c r="KR114" s="646" t="s">
        <v>179</v>
      </c>
      <c r="KS114" s="647" t="s">
        <v>179</v>
      </c>
      <c r="KT114" s="646" t="s">
        <v>179</v>
      </c>
      <c r="KU114" s="646" t="s">
        <v>179</v>
      </c>
      <c r="KV114" s="648" t="s">
        <v>179</v>
      </c>
      <c r="KW114" s="639" t="s">
        <v>179</v>
      </c>
      <c r="KX114" s="643" t="s">
        <v>179</v>
      </c>
      <c r="KY114" s="644" t="s">
        <v>179</v>
      </c>
      <c r="KZ114" s="434" t="s">
        <v>1015</v>
      </c>
      <c r="LA114" s="434" t="s">
        <v>1015</v>
      </c>
      <c r="LB114" s="435" t="s">
        <v>1029</v>
      </c>
      <c r="LC114" s="436">
        <v>16</v>
      </c>
      <c r="LD114" s="437">
        <v>0</v>
      </c>
      <c r="LE114" s="438">
        <v>16</v>
      </c>
      <c r="LF114" s="439" t="s">
        <v>1015</v>
      </c>
      <c r="LG114" s="440">
        <v>13</v>
      </c>
      <c r="LH114" s="437">
        <v>0</v>
      </c>
      <c r="LI114" s="438">
        <v>16</v>
      </c>
      <c r="LJ114" s="649"/>
      <c r="LK114" s="650"/>
    </row>
    <row r="115" spans="2:323" ht="15" customHeight="1" x14ac:dyDescent="0.15">
      <c r="B115" s="1349" t="s">
        <v>1912</v>
      </c>
      <c r="C115" s="1350" t="s">
        <v>1913</v>
      </c>
      <c r="D115" s="1351">
        <v>2022</v>
      </c>
      <c r="E115" s="1352" t="s">
        <v>1058</v>
      </c>
      <c r="F115" s="1353">
        <v>3043144</v>
      </c>
      <c r="G115" s="1354" t="s">
        <v>1913</v>
      </c>
      <c r="H115" s="1355"/>
      <c r="I115" s="1356" t="s">
        <v>1914</v>
      </c>
      <c r="J115" s="1357" t="s">
        <v>1913</v>
      </c>
      <c r="K115" s="1358" t="s">
        <v>1915</v>
      </c>
      <c r="L115" s="1350" t="s">
        <v>1913</v>
      </c>
      <c r="M115" s="1357" t="s">
        <v>1915</v>
      </c>
      <c r="N115" s="1358" t="s">
        <v>1914</v>
      </c>
      <c r="O115" s="1356" t="s">
        <v>48</v>
      </c>
      <c r="P115" s="1358" t="s">
        <v>50</v>
      </c>
      <c r="Q115" s="1359"/>
      <c r="R115" s="1360"/>
      <c r="S115" s="1360" t="s">
        <v>1058</v>
      </c>
      <c r="T115" s="1361"/>
      <c r="U115" s="1362"/>
      <c r="V115" s="1363"/>
      <c r="W115" s="1364"/>
      <c r="X115" s="1364"/>
      <c r="Y115" s="1365">
        <v>277</v>
      </c>
      <c r="Z115" s="1351">
        <v>2022</v>
      </c>
      <c r="AA115" s="1352">
        <v>2024</v>
      </c>
      <c r="AB115" s="1366">
        <v>2022</v>
      </c>
      <c r="AC115" s="1367"/>
      <c r="AD115" s="1358"/>
      <c r="AE115" s="1368" t="s">
        <v>4568</v>
      </c>
      <c r="AF115" s="1357" t="s">
        <v>1916</v>
      </c>
      <c r="AG115" s="1357" t="s">
        <v>1917</v>
      </c>
      <c r="AH115" s="1358" t="s">
        <v>1918</v>
      </c>
      <c r="AI115" s="1368"/>
      <c r="AJ115" s="1358"/>
      <c r="AK115" s="1369"/>
      <c r="AL115" s="1364"/>
      <c r="AM115" s="1364"/>
      <c r="AN115" s="1370"/>
      <c r="AO115" s="1371"/>
      <c r="AP115" s="1372"/>
      <c r="AQ115" s="1365"/>
      <c r="AR115" s="1373"/>
      <c r="AS115" s="1365"/>
      <c r="AT115" s="1373"/>
      <c r="AU115" s="1374"/>
      <c r="AV115" s="1371"/>
      <c r="AW115" s="1375"/>
      <c r="AX115" s="1372"/>
      <c r="AY115" s="1365"/>
      <c r="AZ115" s="1373"/>
      <c r="BA115" s="1365"/>
      <c r="BB115" s="1373"/>
      <c r="BC115" s="1374"/>
      <c r="BD115" s="1371"/>
      <c r="BE115" s="1375"/>
      <c r="BF115" s="1372"/>
      <c r="BG115" s="1365"/>
      <c r="BH115" s="1373"/>
      <c r="BI115" s="1365"/>
      <c r="BJ115" s="1373"/>
      <c r="BK115" s="1374"/>
      <c r="BL115" s="1371"/>
      <c r="BM115" s="1375"/>
      <c r="BN115" s="1372"/>
      <c r="BO115" s="1365"/>
      <c r="BP115" s="1373"/>
      <c r="BQ115" s="1365"/>
      <c r="BR115" s="1373"/>
      <c r="BS115" s="1374"/>
      <c r="BT115" s="1371"/>
      <c r="BU115" s="1375"/>
      <c r="BV115" s="1376"/>
      <c r="BW115" s="1377"/>
      <c r="BX115" s="1378"/>
      <c r="BY115" s="1379"/>
      <c r="BZ115" s="1380">
        <v>2021</v>
      </c>
      <c r="CA115" s="1364">
        <v>11141</v>
      </c>
      <c r="CB115" s="1364">
        <v>11141</v>
      </c>
      <c r="CC115" s="1370"/>
      <c r="CD115" s="1371"/>
      <c r="CE115" s="1372">
        <v>2024</v>
      </c>
      <c r="CF115" s="1365">
        <v>10974</v>
      </c>
      <c r="CG115" s="1373">
        <v>1.49</v>
      </c>
      <c r="CH115" s="1365">
        <v>10974</v>
      </c>
      <c r="CI115" s="1373">
        <v>1.49</v>
      </c>
      <c r="CJ115" s="1374"/>
      <c r="CK115" s="1371"/>
      <c r="CL115" s="1375"/>
      <c r="CM115" s="1372">
        <v>2022</v>
      </c>
      <c r="CN115" s="1365">
        <v>11083.712660000001</v>
      </c>
      <c r="CO115" s="1373">
        <v>0.51</v>
      </c>
      <c r="CP115" s="1365">
        <v>11083.712660000001</v>
      </c>
      <c r="CQ115" s="1373">
        <v>0.51</v>
      </c>
      <c r="CR115" s="1374"/>
      <c r="CS115" s="1371"/>
      <c r="CT115" s="1375"/>
      <c r="CU115" s="1372">
        <v>2023</v>
      </c>
      <c r="CV115" s="1365"/>
      <c r="CW115" s="1373"/>
      <c r="CX115" s="1365"/>
      <c r="CY115" s="1373"/>
      <c r="CZ115" s="1374"/>
      <c r="DA115" s="1371"/>
      <c r="DB115" s="1375"/>
      <c r="DC115" s="1372">
        <v>2024</v>
      </c>
      <c r="DD115" s="1365"/>
      <c r="DE115" s="1373"/>
      <c r="DF115" s="1365"/>
      <c r="DG115" s="1373"/>
      <c r="DH115" s="1374"/>
      <c r="DI115" s="1371"/>
      <c r="DJ115" s="1375"/>
      <c r="DK115" s="1376" t="s">
        <v>1023</v>
      </c>
      <c r="DL115" s="1377" t="s">
        <v>1072</v>
      </c>
      <c r="DM115" s="1378" t="s">
        <v>1007</v>
      </c>
      <c r="DN115" s="1379" t="s">
        <v>4618</v>
      </c>
      <c r="DO115" s="1356"/>
      <c r="DP115" s="1381"/>
      <c r="DQ115" s="1358"/>
      <c r="DR115" s="1356"/>
      <c r="DS115" s="1381"/>
      <c r="DT115" s="1358"/>
      <c r="DU115" s="1356"/>
      <c r="DV115" s="1381"/>
      <c r="DW115" s="1358"/>
      <c r="DX115" s="1356"/>
      <c r="DY115" s="1381"/>
      <c r="DZ115" s="1358"/>
      <c r="EA115" s="1356"/>
      <c r="EB115" s="1381"/>
      <c r="EC115" s="1358"/>
      <c r="ED115" s="1382"/>
      <c r="EE115" s="1383"/>
      <c r="EF115" s="1384"/>
      <c r="EG115" s="1357"/>
      <c r="EH115" s="1364"/>
      <c r="EI115" s="1352"/>
      <c r="EJ115" s="1356"/>
      <c r="EK115" s="1384"/>
      <c r="EL115" s="1357"/>
      <c r="EM115" s="1364"/>
      <c r="EN115" s="1352"/>
      <c r="EO115" s="1356"/>
      <c r="EP115" s="1384"/>
      <c r="EQ115" s="1357"/>
      <c r="ER115" s="1364"/>
      <c r="ES115" s="1352"/>
      <c r="ET115" s="1356"/>
      <c r="EU115" s="1384"/>
      <c r="EV115" s="1357"/>
      <c r="EW115" s="1364"/>
      <c r="EX115" s="1352"/>
      <c r="EY115" s="1356"/>
      <c r="EZ115" s="1384"/>
      <c r="FA115" s="1357"/>
      <c r="FB115" s="1364"/>
      <c r="FC115" s="1352"/>
      <c r="FD115" s="1385">
        <v>0</v>
      </c>
      <c r="FE115" s="1386">
        <v>0</v>
      </c>
      <c r="FF115" s="1387">
        <v>0</v>
      </c>
      <c r="FG115" s="1386">
        <v>0</v>
      </c>
      <c r="FH115" s="1387">
        <v>0</v>
      </c>
      <c r="FI115" s="1386">
        <v>0</v>
      </c>
      <c r="FJ115" s="1387">
        <v>0</v>
      </c>
      <c r="FK115" s="1386">
        <v>0</v>
      </c>
      <c r="FL115" s="1388"/>
      <c r="FM115" s="1389"/>
      <c r="FN115" s="1352"/>
      <c r="FO115" s="1390"/>
      <c r="FP115" s="1391"/>
      <c r="FQ115" s="1352"/>
      <c r="FR115" s="1390"/>
      <c r="FS115" s="1391"/>
      <c r="FT115" s="1352"/>
      <c r="FU115" s="1390"/>
      <c r="FV115" s="1391"/>
      <c r="FW115" s="1352"/>
      <c r="FX115" s="1390"/>
      <c r="FY115" s="1391"/>
      <c r="FZ115" s="1352"/>
      <c r="GA115" s="1390"/>
      <c r="GB115" s="1391"/>
      <c r="GC115" s="1352"/>
      <c r="GD115" s="1390"/>
      <c r="GE115" s="1391"/>
      <c r="GF115" s="1352"/>
      <c r="GG115" s="1390"/>
      <c r="GH115" s="1391"/>
      <c r="GI115" s="1352"/>
      <c r="GJ115" s="1390"/>
      <c r="GK115" s="1391"/>
      <c r="GL115" s="1352"/>
      <c r="GM115" s="1390"/>
      <c r="GN115" s="1391"/>
      <c r="GO115" s="1352"/>
      <c r="GP115" s="1390"/>
      <c r="GQ115" s="1391"/>
      <c r="GR115" s="1352"/>
      <c r="GS115" s="1390"/>
      <c r="GT115" s="1391"/>
      <c r="GU115" s="1352"/>
      <c r="GV115" s="1390"/>
      <c r="GW115" s="1391"/>
      <c r="GX115" s="1352"/>
      <c r="GY115" s="1388" t="s">
        <v>1008</v>
      </c>
      <c r="GZ115" s="1389" t="s">
        <v>1012</v>
      </c>
      <c r="HA115" s="1352" t="s">
        <v>1919</v>
      </c>
      <c r="HB115" s="1390" t="s">
        <v>1008</v>
      </c>
      <c r="HC115" s="1391" t="s">
        <v>1012</v>
      </c>
      <c r="HD115" s="1352" t="s">
        <v>1920</v>
      </c>
      <c r="HE115" s="1390" t="s">
        <v>1010</v>
      </c>
      <c r="HF115" s="1391" t="s">
        <v>1012</v>
      </c>
      <c r="HG115" s="1352" t="s">
        <v>1921</v>
      </c>
      <c r="HH115" s="1390" t="s">
        <v>1010</v>
      </c>
      <c r="HI115" s="1391" t="s">
        <v>1012</v>
      </c>
      <c r="HJ115" s="1352" t="s">
        <v>1922</v>
      </c>
      <c r="HK115" s="1390" t="s">
        <v>1010</v>
      </c>
      <c r="HL115" s="1391" t="s">
        <v>1012</v>
      </c>
      <c r="HM115" s="1352" t="s">
        <v>1923</v>
      </c>
      <c r="HN115" s="1392"/>
      <c r="HO115" s="1393"/>
      <c r="HP115" s="1394"/>
      <c r="HQ115" s="1395"/>
      <c r="HR115" s="1357"/>
      <c r="HS115" s="1357"/>
      <c r="HT115" s="1357"/>
      <c r="HU115" s="1396"/>
      <c r="HV115" s="1397" t="s">
        <v>4568</v>
      </c>
      <c r="HW115" s="1398" t="s">
        <v>4568</v>
      </c>
      <c r="HX115" s="1398"/>
      <c r="HY115" s="1398" t="s">
        <v>4568</v>
      </c>
      <c r="HZ115" s="1398"/>
      <c r="IA115" s="1398"/>
      <c r="IB115" s="1398"/>
      <c r="IC115" s="1398" t="s">
        <v>4568</v>
      </c>
      <c r="ID115" s="1399" t="s">
        <v>1925</v>
      </c>
      <c r="IE115" s="1400"/>
      <c r="IF115" s="227" t="str">
        <f>_xlfn.IFNA(VLOOKUP(報告書!$B115&amp;"-"&amp;報告書!IF$12,自主項目!$G$13:$G$500,1,FALSE),"")</f>
        <v/>
      </c>
      <c r="IG115" s="227" t="str">
        <f>_xlfn.IFNA(VLOOKUP(報告書!$B115&amp;"-"&amp;報告書!IG$12,自主項目!$G$13:$G$500,1,FALSE),"")</f>
        <v/>
      </c>
      <c r="IH115" s="227" t="str">
        <f>_xlfn.IFNA(VLOOKUP(報告書!$B115&amp;"-"&amp;報告書!IH$12,自主項目!$G$13:$G$500,1,FALSE),"")</f>
        <v/>
      </c>
      <c r="II115" s="227" t="str">
        <f>_xlfn.IFNA(VLOOKUP(報告書!$B115&amp;"-"&amp;報告書!II$12,自主項目!$G$13:$G$500,1,FALSE),"")</f>
        <v/>
      </c>
      <c r="IJ115" s="227" t="str">
        <f>_xlfn.IFNA(VLOOKUP(報告書!$B115&amp;"-"&amp;報告書!IJ$12,自主項目!$G$13:$G$500,1,FALSE),"")</f>
        <v/>
      </c>
      <c r="IK115" s="227" t="str">
        <f>_xlfn.IFNA(VLOOKUP(報告書!$B115&amp;"-"&amp;報告書!IK$12,自主項目!$G$13:$G$500,1,FALSE),"")</f>
        <v/>
      </c>
      <c r="IL115" s="227" t="str">
        <f>_xlfn.IFNA(VLOOKUP(報告書!$B115&amp;"-"&amp;報告書!IL$12,自主項目!$G$13:$G$500,1,FALSE),"")</f>
        <v/>
      </c>
      <c r="IM115" s="227" t="str">
        <f>_xlfn.IFNA(VLOOKUP(報告書!$B115&amp;"-"&amp;報告書!IM$12,自主項目!$G$13:$G$500,1,FALSE),"")</f>
        <v/>
      </c>
      <c r="IN115" s="227" t="str">
        <f>_xlfn.IFNA(VLOOKUP(報告書!$B115&amp;"-"&amp;報告書!IN$12,自主項目!$G$13:$G$500,1,FALSE),"")</f>
        <v/>
      </c>
      <c r="IO115" s="227" t="str">
        <f>_xlfn.IFNA(VLOOKUP(報告書!$B115&amp;"-"&amp;報告書!IO$12,自主項目!$G$13:$G$500,1,FALSE),"")</f>
        <v/>
      </c>
      <c r="IP115" s="227" t="str">
        <f>_xlfn.IFNA(VLOOKUP(報告書!$B115&amp;"-"&amp;報告書!IP$12,自主項目!$G$13:$G$500,1,FALSE),"")</f>
        <v/>
      </c>
      <c r="IQ115" s="227" t="str">
        <f>_xlfn.IFNA(VLOOKUP(報告書!$B115&amp;"-"&amp;報告書!IQ$12,自主項目!$G$13:$G$500,1,FALSE),"")</f>
        <v/>
      </c>
      <c r="IR115" s="227" t="str">
        <f>_xlfn.IFNA(VLOOKUP(報告書!$B115&amp;"-"&amp;報告書!IR$12,自主項目!$G$13:$G$500,1,FALSE),"")</f>
        <v/>
      </c>
      <c r="IS115" s="227" t="str">
        <f>_xlfn.IFNA(VLOOKUP(報告書!$B115&amp;"-"&amp;報告書!IS$12,自主項目!$G$13:$G$500,1,FALSE),"")</f>
        <v/>
      </c>
      <c r="IT115" s="755"/>
      <c r="IU115" s="755"/>
      <c r="IV115" s="376">
        <v>18205</v>
      </c>
      <c r="IW115" s="377">
        <v>18078</v>
      </c>
      <c r="IX115" s="378" t="s">
        <v>179</v>
      </c>
      <c r="IY115" s="379">
        <v>21.7</v>
      </c>
      <c r="IZ115" s="379">
        <v>20.59</v>
      </c>
      <c r="JA115" s="380" t="s">
        <v>179</v>
      </c>
      <c r="JB115" s="381">
        <v>7.2333333333333334</v>
      </c>
      <c r="JC115" s="379">
        <v>6.8633333333333333</v>
      </c>
      <c r="JD115" s="379" t="s">
        <v>179</v>
      </c>
      <c r="JE115" s="382">
        <v>17</v>
      </c>
      <c r="JF115" s="383">
        <v>29</v>
      </c>
      <c r="JG115" s="384" t="s">
        <v>179</v>
      </c>
      <c r="JH115" s="376" t="s">
        <v>179</v>
      </c>
      <c r="JI115" s="377" t="s">
        <v>179</v>
      </c>
      <c r="JJ115" s="378" t="s">
        <v>179</v>
      </c>
      <c r="JK115" s="379" t="s">
        <v>179</v>
      </c>
      <c r="JL115" s="379" t="s">
        <v>179</v>
      </c>
      <c r="JM115" s="380" t="s">
        <v>179</v>
      </c>
      <c r="JN115" s="381" t="s">
        <v>179</v>
      </c>
      <c r="JO115" s="379" t="s">
        <v>179</v>
      </c>
      <c r="JP115" s="379" t="s">
        <v>179</v>
      </c>
      <c r="JQ115" s="382" t="s">
        <v>179</v>
      </c>
      <c r="JR115" s="383" t="s">
        <v>179</v>
      </c>
      <c r="JS115" s="384" t="s">
        <v>179</v>
      </c>
      <c r="JU115" s="634" t="s">
        <v>1828</v>
      </c>
      <c r="JV115" s="636" t="s">
        <v>1829</v>
      </c>
      <c r="JW115" s="635">
        <v>2019</v>
      </c>
      <c r="JX115" s="635" t="s">
        <v>1018</v>
      </c>
      <c r="JY115" s="386" t="s">
        <v>179</v>
      </c>
      <c r="JZ115" s="387" t="s">
        <v>179</v>
      </c>
      <c r="KA115" s="422" t="s">
        <v>179</v>
      </c>
      <c r="KB115" s="637" t="s">
        <v>179</v>
      </c>
      <c r="KC115" s="638">
        <v>1.5537610546553147</v>
      </c>
      <c r="KD115" s="639" t="s">
        <v>1029</v>
      </c>
      <c r="KE115" s="640">
        <v>1.5</v>
      </c>
      <c r="KF115" s="641">
        <v>21.7</v>
      </c>
      <c r="KG115" s="642">
        <v>13.626666666666665</v>
      </c>
      <c r="KH115" s="639" t="s">
        <v>1029</v>
      </c>
      <c r="KI115" s="643">
        <v>1.5</v>
      </c>
      <c r="KJ115" s="641">
        <v>6.8633333333333333</v>
      </c>
      <c r="KK115" s="642">
        <v>14.6</v>
      </c>
      <c r="KL115" s="639" t="s">
        <v>179</v>
      </c>
      <c r="KM115" s="643" t="s">
        <v>179</v>
      </c>
      <c r="KN115" s="644" t="s">
        <v>179</v>
      </c>
      <c r="KO115" s="645" t="s">
        <v>179</v>
      </c>
      <c r="KP115" s="646" t="s">
        <v>179</v>
      </c>
      <c r="KQ115" s="646" t="s">
        <v>179</v>
      </c>
      <c r="KR115" s="646" t="s">
        <v>179</v>
      </c>
      <c r="KS115" s="647" t="s">
        <v>179</v>
      </c>
      <c r="KT115" s="646" t="s">
        <v>179</v>
      </c>
      <c r="KU115" s="646" t="s">
        <v>179</v>
      </c>
      <c r="KV115" s="648" t="s">
        <v>179</v>
      </c>
      <c r="KW115" s="639" t="s">
        <v>179</v>
      </c>
      <c r="KX115" s="643" t="s">
        <v>179</v>
      </c>
      <c r="KY115" s="644" t="s">
        <v>179</v>
      </c>
      <c r="KZ115" s="434" t="s">
        <v>1015</v>
      </c>
      <c r="LA115" s="434" t="s">
        <v>1015</v>
      </c>
      <c r="LB115" s="435" t="s">
        <v>1029</v>
      </c>
      <c r="LC115" s="436">
        <v>26</v>
      </c>
      <c r="LD115" s="437">
        <v>0</v>
      </c>
      <c r="LE115" s="438">
        <v>26</v>
      </c>
      <c r="LF115" s="439" t="s">
        <v>1015</v>
      </c>
      <c r="LG115" s="440">
        <v>23</v>
      </c>
      <c r="LH115" s="437">
        <v>0</v>
      </c>
      <c r="LI115" s="438">
        <v>26</v>
      </c>
      <c r="LJ115" s="649"/>
      <c r="LK115" s="650"/>
    </row>
    <row r="116" spans="2:323" ht="15" customHeight="1" x14ac:dyDescent="0.15">
      <c r="B116" s="1349" t="s">
        <v>1926</v>
      </c>
      <c r="C116" s="1350" t="s">
        <v>1927</v>
      </c>
      <c r="D116" s="1351">
        <v>2022</v>
      </c>
      <c r="E116" s="1352" t="s">
        <v>1018</v>
      </c>
      <c r="F116" s="1353">
        <v>1016147</v>
      </c>
      <c r="G116" s="1354" t="s">
        <v>1927</v>
      </c>
      <c r="H116" s="1355">
        <v>45135</v>
      </c>
      <c r="I116" s="1356" t="s">
        <v>1928</v>
      </c>
      <c r="J116" s="1357" t="s">
        <v>1927</v>
      </c>
      <c r="K116" s="1358" t="s">
        <v>4619</v>
      </c>
      <c r="L116" s="1350" t="s">
        <v>1927</v>
      </c>
      <c r="M116" s="1357" t="s">
        <v>4620</v>
      </c>
      <c r="N116" s="1358" t="s">
        <v>1928</v>
      </c>
      <c r="O116" s="1356" t="s">
        <v>12</v>
      </c>
      <c r="P116" s="1358" t="s">
        <v>20</v>
      </c>
      <c r="Q116" s="1359" t="s">
        <v>1018</v>
      </c>
      <c r="R116" s="1360"/>
      <c r="S116" s="1360"/>
      <c r="T116" s="1361"/>
      <c r="U116" s="1362"/>
      <c r="V116" s="1363">
        <v>15570.8676</v>
      </c>
      <c r="W116" s="1364">
        <v>1</v>
      </c>
      <c r="X116" s="1364">
        <v>1</v>
      </c>
      <c r="Y116" s="1365"/>
      <c r="Z116" s="1351">
        <v>2022</v>
      </c>
      <c r="AA116" s="1352">
        <v>2024</v>
      </c>
      <c r="AB116" s="1366">
        <v>2022</v>
      </c>
      <c r="AC116" s="1367"/>
      <c r="AD116" s="1358"/>
      <c r="AE116" s="1368" t="s">
        <v>4568</v>
      </c>
      <c r="AF116" s="1357" t="s">
        <v>1929</v>
      </c>
      <c r="AG116" s="1357" t="s">
        <v>1930</v>
      </c>
      <c r="AH116" s="1358" t="s">
        <v>1931</v>
      </c>
      <c r="AI116" s="1368"/>
      <c r="AJ116" s="1358"/>
      <c r="AK116" s="1369">
        <v>2021</v>
      </c>
      <c r="AL116" s="1364">
        <v>28141</v>
      </c>
      <c r="AM116" s="1364">
        <v>27897</v>
      </c>
      <c r="AN116" s="1370">
        <v>175.01</v>
      </c>
      <c r="AO116" s="1371" t="s">
        <v>4621</v>
      </c>
      <c r="AP116" s="1372">
        <v>2024</v>
      </c>
      <c r="AQ116" s="1365">
        <v>28057</v>
      </c>
      <c r="AR116" s="1373">
        <v>0.28999999999999998</v>
      </c>
      <c r="AS116" s="1365">
        <v>27813</v>
      </c>
      <c r="AT116" s="1373">
        <v>0.3</v>
      </c>
      <c r="AU116" s="1374">
        <v>174.48</v>
      </c>
      <c r="AV116" s="1371" t="s">
        <v>4621</v>
      </c>
      <c r="AW116" s="1375">
        <v>0.3</v>
      </c>
      <c r="AX116" s="1372">
        <v>2022</v>
      </c>
      <c r="AY116" s="1365">
        <v>28649</v>
      </c>
      <c r="AZ116" s="1373">
        <v>-1.81</v>
      </c>
      <c r="BA116" s="1365">
        <v>28588</v>
      </c>
      <c r="BB116" s="1373">
        <v>-2.48</v>
      </c>
      <c r="BC116" s="1374">
        <v>176.84567901234567</v>
      </c>
      <c r="BD116" s="1371" t="s">
        <v>4621</v>
      </c>
      <c r="BE116" s="1375">
        <v>-1.05</v>
      </c>
      <c r="BF116" s="1372">
        <v>2023</v>
      </c>
      <c r="BG116" s="1365"/>
      <c r="BH116" s="1373"/>
      <c r="BI116" s="1365"/>
      <c r="BJ116" s="1373"/>
      <c r="BK116" s="1374"/>
      <c r="BL116" s="1371"/>
      <c r="BM116" s="1375"/>
      <c r="BN116" s="1372">
        <v>2024</v>
      </c>
      <c r="BO116" s="1365"/>
      <c r="BP116" s="1373"/>
      <c r="BQ116" s="1365"/>
      <c r="BR116" s="1373"/>
      <c r="BS116" s="1374"/>
      <c r="BT116" s="1371"/>
      <c r="BU116" s="1375"/>
      <c r="BV116" s="1376" t="s">
        <v>1005</v>
      </c>
      <c r="BW116" s="1377" t="s">
        <v>1072</v>
      </c>
      <c r="BX116" s="1378" t="s">
        <v>1007</v>
      </c>
      <c r="BY116" s="1379" t="s">
        <v>4622</v>
      </c>
      <c r="BZ116" s="1380"/>
      <c r="CA116" s="1364"/>
      <c r="CB116" s="1364"/>
      <c r="CC116" s="1370"/>
      <c r="CD116" s="1371"/>
      <c r="CE116" s="1372"/>
      <c r="CF116" s="1365"/>
      <c r="CG116" s="1373"/>
      <c r="CH116" s="1365"/>
      <c r="CI116" s="1373"/>
      <c r="CJ116" s="1374"/>
      <c r="CK116" s="1371"/>
      <c r="CL116" s="1375"/>
      <c r="CM116" s="1372"/>
      <c r="CN116" s="1365"/>
      <c r="CO116" s="1373"/>
      <c r="CP116" s="1365"/>
      <c r="CQ116" s="1373"/>
      <c r="CR116" s="1374"/>
      <c r="CS116" s="1371"/>
      <c r="CT116" s="1375"/>
      <c r="CU116" s="1372"/>
      <c r="CV116" s="1365"/>
      <c r="CW116" s="1373"/>
      <c r="CX116" s="1365"/>
      <c r="CY116" s="1373"/>
      <c r="CZ116" s="1374"/>
      <c r="DA116" s="1371"/>
      <c r="DB116" s="1375"/>
      <c r="DC116" s="1372"/>
      <c r="DD116" s="1365"/>
      <c r="DE116" s="1373"/>
      <c r="DF116" s="1365"/>
      <c r="DG116" s="1373"/>
      <c r="DH116" s="1374"/>
      <c r="DI116" s="1371"/>
      <c r="DJ116" s="1375"/>
      <c r="DK116" s="1376"/>
      <c r="DL116" s="1377"/>
      <c r="DM116" s="1378"/>
      <c r="DN116" s="1379"/>
      <c r="DO116" s="1356"/>
      <c r="DP116" s="1381"/>
      <c r="DQ116" s="1358"/>
      <c r="DR116" s="1356"/>
      <c r="DS116" s="1381"/>
      <c r="DT116" s="1358"/>
      <c r="DU116" s="1356"/>
      <c r="DV116" s="1381"/>
      <c r="DW116" s="1358"/>
      <c r="DX116" s="1356"/>
      <c r="DY116" s="1381"/>
      <c r="DZ116" s="1358"/>
      <c r="EA116" s="1356"/>
      <c r="EB116" s="1381"/>
      <c r="EC116" s="1358"/>
      <c r="ED116" s="1382"/>
      <c r="EE116" s="1383"/>
      <c r="EF116" s="1384"/>
      <c r="EG116" s="1357"/>
      <c r="EH116" s="1364"/>
      <c r="EI116" s="1352"/>
      <c r="EJ116" s="1356"/>
      <c r="EK116" s="1384"/>
      <c r="EL116" s="1357"/>
      <c r="EM116" s="1364"/>
      <c r="EN116" s="1352"/>
      <c r="EO116" s="1356"/>
      <c r="EP116" s="1384"/>
      <c r="EQ116" s="1357"/>
      <c r="ER116" s="1364"/>
      <c r="ES116" s="1352"/>
      <c r="ET116" s="1356"/>
      <c r="EU116" s="1384"/>
      <c r="EV116" s="1357"/>
      <c r="EW116" s="1364"/>
      <c r="EX116" s="1352"/>
      <c r="EY116" s="1356"/>
      <c r="EZ116" s="1384"/>
      <c r="FA116" s="1357"/>
      <c r="FB116" s="1364"/>
      <c r="FC116" s="1352"/>
      <c r="FD116" s="1385">
        <v>0</v>
      </c>
      <c r="FE116" s="1386">
        <v>0</v>
      </c>
      <c r="FF116" s="1387">
        <v>0</v>
      </c>
      <c r="FG116" s="1386">
        <v>0</v>
      </c>
      <c r="FH116" s="1387">
        <v>0</v>
      </c>
      <c r="FI116" s="1386">
        <v>0</v>
      </c>
      <c r="FJ116" s="1387">
        <v>0</v>
      </c>
      <c r="FK116" s="1386">
        <v>0</v>
      </c>
      <c r="FL116" s="1388" t="s">
        <v>1008</v>
      </c>
      <c r="FM116" s="1389" t="s">
        <v>1012</v>
      </c>
      <c r="FN116" s="1352"/>
      <c r="FO116" s="1390" t="s">
        <v>1010</v>
      </c>
      <c r="FP116" s="1391" t="s">
        <v>1012</v>
      </c>
      <c r="FQ116" s="1352"/>
      <c r="FR116" s="1390" t="s">
        <v>1010</v>
      </c>
      <c r="FS116" s="1391" t="s">
        <v>1012</v>
      </c>
      <c r="FT116" s="1352"/>
      <c r="FU116" s="1390" t="s">
        <v>1010</v>
      </c>
      <c r="FV116" s="1391" t="s">
        <v>1012</v>
      </c>
      <c r="FW116" s="1352"/>
      <c r="FX116" s="1390" t="s">
        <v>1010</v>
      </c>
      <c r="FY116" s="1391" t="s">
        <v>1012</v>
      </c>
      <c r="FZ116" s="1352"/>
      <c r="GA116" s="1390" t="s">
        <v>1010</v>
      </c>
      <c r="GB116" s="1391" t="s">
        <v>1012</v>
      </c>
      <c r="GC116" s="1352"/>
      <c r="GD116" s="1390" t="s">
        <v>1010</v>
      </c>
      <c r="GE116" s="1391" t="s">
        <v>1012</v>
      </c>
      <c r="GF116" s="1352"/>
      <c r="GG116" s="1390" t="s">
        <v>1013</v>
      </c>
      <c r="GH116" s="1391" t="s">
        <v>1013</v>
      </c>
      <c r="GI116" s="1352"/>
      <c r="GJ116" s="1390" t="s">
        <v>1010</v>
      </c>
      <c r="GK116" s="1391" t="s">
        <v>1012</v>
      </c>
      <c r="GL116" s="1352"/>
      <c r="GM116" s="1390" t="s">
        <v>1013</v>
      </c>
      <c r="GN116" s="1391" t="s">
        <v>1013</v>
      </c>
      <c r="GO116" s="1352"/>
      <c r="GP116" s="1390" t="s">
        <v>1010</v>
      </c>
      <c r="GQ116" s="1391" t="s">
        <v>1012</v>
      </c>
      <c r="GR116" s="1352"/>
      <c r="GS116" s="1390" t="s">
        <v>1013</v>
      </c>
      <c r="GT116" s="1391" t="s">
        <v>1013</v>
      </c>
      <c r="GU116" s="1352"/>
      <c r="GV116" s="1390" t="s">
        <v>1010</v>
      </c>
      <c r="GW116" s="1391" t="s">
        <v>1012</v>
      </c>
      <c r="GX116" s="1352"/>
      <c r="GY116" s="1388" t="s">
        <v>1013</v>
      </c>
      <c r="GZ116" s="1389" t="s">
        <v>1013</v>
      </c>
      <c r="HA116" s="1352"/>
      <c r="HB116" s="1390"/>
      <c r="HC116" s="1391"/>
      <c r="HD116" s="1352"/>
      <c r="HE116" s="1390"/>
      <c r="HF116" s="1391"/>
      <c r="HG116" s="1352"/>
      <c r="HH116" s="1390"/>
      <c r="HI116" s="1391"/>
      <c r="HJ116" s="1352"/>
      <c r="HK116" s="1390"/>
      <c r="HL116" s="1391"/>
      <c r="HM116" s="1352"/>
      <c r="HN116" s="1392">
        <v>28649</v>
      </c>
      <c r="HO116" s="1393">
        <v>4.6518030000000001</v>
      </c>
      <c r="HP116" s="1394">
        <v>1.6237226430241895E-2</v>
      </c>
      <c r="HQ116" s="1395">
        <v>2022</v>
      </c>
      <c r="HR116" s="1357" t="s">
        <v>333</v>
      </c>
      <c r="HS116" s="1357" t="s">
        <v>352</v>
      </c>
      <c r="HT116" s="1357" t="s">
        <v>4171</v>
      </c>
      <c r="HU116" s="1396">
        <v>4.6518030000000001</v>
      </c>
      <c r="HV116" s="1397"/>
      <c r="HW116" s="1398"/>
      <c r="HX116" s="1398"/>
      <c r="HY116" s="1398" t="s">
        <v>4568</v>
      </c>
      <c r="HZ116" s="1398"/>
      <c r="IA116" s="1398"/>
      <c r="IB116" s="1398"/>
      <c r="IC116" s="1398"/>
      <c r="ID116" s="1399" t="s">
        <v>4623</v>
      </c>
      <c r="IE116" s="1400"/>
      <c r="IF116" s="227" t="str">
        <f>_xlfn.IFNA(VLOOKUP(報告書!$B116&amp;"-"&amp;報告書!IF$12,自主項目!$G$13:$G$500,1,FALSE),"")</f>
        <v>147-1</v>
      </c>
      <c r="IG116" s="227" t="str">
        <f>_xlfn.IFNA(VLOOKUP(報告書!$B116&amp;"-"&amp;報告書!IG$12,自主項目!$G$13:$G$500,1,FALSE),"")</f>
        <v/>
      </c>
      <c r="IH116" s="227" t="str">
        <f>_xlfn.IFNA(VLOOKUP(報告書!$B116&amp;"-"&amp;報告書!IH$12,自主項目!$G$13:$G$500,1,FALSE),"")</f>
        <v/>
      </c>
      <c r="II116" s="227" t="str">
        <f>_xlfn.IFNA(VLOOKUP(報告書!$B116&amp;"-"&amp;報告書!II$12,自主項目!$G$13:$G$500,1,FALSE),"")</f>
        <v/>
      </c>
      <c r="IJ116" s="227" t="str">
        <f>_xlfn.IFNA(VLOOKUP(報告書!$B116&amp;"-"&amp;報告書!IJ$12,自主項目!$G$13:$G$500,1,FALSE),"")</f>
        <v/>
      </c>
      <c r="IK116" s="227" t="str">
        <f>_xlfn.IFNA(VLOOKUP(報告書!$B116&amp;"-"&amp;報告書!IK$12,自主項目!$G$13:$G$500,1,FALSE),"")</f>
        <v/>
      </c>
      <c r="IL116" s="227" t="str">
        <f>_xlfn.IFNA(VLOOKUP(報告書!$B116&amp;"-"&amp;報告書!IL$12,自主項目!$G$13:$G$500,1,FALSE),"")</f>
        <v/>
      </c>
      <c r="IM116" s="227" t="str">
        <f>_xlfn.IFNA(VLOOKUP(報告書!$B116&amp;"-"&amp;報告書!IM$12,自主項目!$G$13:$G$500,1,FALSE),"")</f>
        <v/>
      </c>
      <c r="IN116" s="227" t="str">
        <f>_xlfn.IFNA(VLOOKUP(報告書!$B116&amp;"-"&amp;報告書!IN$12,自主項目!$G$13:$G$500,1,FALSE),"")</f>
        <v/>
      </c>
      <c r="IO116" s="227" t="str">
        <f>_xlfn.IFNA(VLOOKUP(報告書!$B116&amp;"-"&amp;報告書!IO$12,自主項目!$G$13:$G$500,1,FALSE),"")</f>
        <v/>
      </c>
      <c r="IP116" s="227" t="str">
        <f>_xlfn.IFNA(VLOOKUP(報告書!$B116&amp;"-"&amp;報告書!IP$12,自主項目!$G$13:$G$500,1,FALSE),"")</f>
        <v/>
      </c>
      <c r="IQ116" s="227" t="str">
        <f>_xlfn.IFNA(VLOOKUP(報告書!$B116&amp;"-"&amp;報告書!IQ$12,自主項目!$G$13:$G$500,1,FALSE),"")</f>
        <v/>
      </c>
      <c r="IR116" s="227" t="str">
        <f>_xlfn.IFNA(VLOOKUP(報告書!$B116&amp;"-"&amp;報告書!IR$12,自主項目!$G$13:$G$500,1,FALSE),"")</f>
        <v/>
      </c>
      <c r="IS116" s="227" t="str">
        <f>_xlfn.IFNA(VLOOKUP(報告書!$B116&amp;"-"&amp;報告書!IS$12,自主項目!$G$13:$G$500,1,FALSE),"")</f>
        <v/>
      </c>
      <c r="IT116" s="755"/>
      <c r="IU116" s="755"/>
      <c r="IV116" s="376">
        <v>343953</v>
      </c>
      <c r="IW116" s="377">
        <v>343953</v>
      </c>
      <c r="IX116" s="378">
        <v>44.12</v>
      </c>
      <c r="IY116" s="379">
        <v>0.05</v>
      </c>
      <c r="IZ116" s="379">
        <v>0.06</v>
      </c>
      <c r="JA116" s="380">
        <v>4.54</v>
      </c>
      <c r="JB116" s="381">
        <v>1.6666666666666666E-2</v>
      </c>
      <c r="JC116" s="379">
        <v>0.02</v>
      </c>
      <c r="JD116" s="379">
        <v>1.5133333333333334</v>
      </c>
      <c r="JE116" s="382">
        <v>81</v>
      </c>
      <c r="JF116" s="383">
        <v>81</v>
      </c>
      <c r="JG116" s="384">
        <v>63</v>
      </c>
      <c r="JH116" s="376" t="s">
        <v>179</v>
      </c>
      <c r="JI116" s="377" t="s">
        <v>179</v>
      </c>
      <c r="JJ116" s="378" t="s">
        <v>179</v>
      </c>
      <c r="JK116" s="379" t="s">
        <v>179</v>
      </c>
      <c r="JL116" s="379" t="s">
        <v>179</v>
      </c>
      <c r="JM116" s="380" t="s">
        <v>179</v>
      </c>
      <c r="JN116" s="381" t="s">
        <v>179</v>
      </c>
      <c r="JO116" s="379" t="s">
        <v>179</v>
      </c>
      <c r="JP116" s="379" t="s">
        <v>179</v>
      </c>
      <c r="JQ116" s="382" t="s">
        <v>179</v>
      </c>
      <c r="JR116" s="383" t="s">
        <v>179</v>
      </c>
      <c r="JS116" s="384" t="s">
        <v>179</v>
      </c>
      <c r="JU116" s="634" t="s">
        <v>1836</v>
      </c>
      <c r="JV116" s="636" t="s">
        <v>1837</v>
      </c>
      <c r="JW116" s="635">
        <v>2019</v>
      </c>
      <c r="JX116" s="635" t="s">
        <v>1018</v>
      </c>
      <c r="JY116" s="386" t="s">
        <v>179</v>
      </c>
      <c r="JZ116" s="387" t="s">
        <v>179</v>
      </c>
      <c r="KA116" s="422" t="s">
        <v>179</v>
      </c>
      <c r="KB116" s="637" t="s">
        <v>179</v>
      </c>
      <c r="KC116" s="638" t="s">
        <v>179</v>
      </c>
      <c r="KD116" s="639" t="s">
        <v>1028</v>
      </c>
      <c r="KE116" s="640">
        <v>0</v>
      </c>
      <c r="KF116" s="641">
        <v>0.05</v>
      </c>
      <c r="KG116" s="642">
        <v>-0.92000000000000026</v>
      </c>
      <c r="KH116" s="639" t="s">
        <v>1015</v>
      </c>
      <c r="KI116" s="643">
        <v>0</v>
      </c>
      <c r="KJ116" s="641">
        <v>0.02</v>
      </c>
      <c r="KK116" s="642">
        <v>-0.99666666666666692</v>
      </c>
      <c r="KL116" s="639" t="s">
        <v>1028</v>
      </c>
      <c r="KM116" s="643">
        <v>0</v>
      </c>
      <c r="KN116" s="644">
        <v>4.54</v>
      </c>
      <c r="KO116" s="645" t="s">
        <v>179</v>
      </c>
      <c r="KP116" s="646" t="s">
        <v>179</v>
      </c>
      <c r="KQ116" s="646" t="s">
        <v>179</v>
      </c>
      <c r="KR116" s="646" t="s">
        <v>179</v>
      </c>
      <c r="KS116" s="647" t="s">
        <v>179</v>
      </c>
      <c r="KT116" s="646" t="s">
        <v>179</v>
      </c>
      <c r="KU116" s="646" t="s">
        <v>179</v>
      </c>
      <c r="KV116" s="648" t="s">
        <v>179</v>
      </c>
      <c r="KW116" s="639" t="s">
        <v>179</v>
      </c>
      <c r="KX116" s="643" t="s">
        <v>179</v>
      </c>
      <c r="KY116" s="644" t="s">
        <v>179</v>
      </c>
      <c r="KZ116" s="434" t="s">
        <v>1151</v>
      </c>
      <c r="LA116" s="434" t="s">
        <v>1015</v>
      </c>
      <c r="LB116" s="435" t="s">
        <v>1029</v>
      </c>
      <c r="LC116" s="436">
        <v>26</v>
      </c>
      <c r="LD116" s="437">
        <v>0</v>
      </c>
      <c r="LE116" s="438">
        <v>26</v>
      </c>
      <c r="LF116" s="439" t="s">
        <v>1015</v>
      </c>
      <c r="LG116" s="440">
        <v>23</v>
      </c>
      <c r="LH116" s="437">
        <v>0</v>
      </c>
      <c r="LI116" s="438">
        <v>26</v>
      </c>
      <c r="LJ116" s="649"/>
      <c r="LK116" s="650"/>
    </row>
    <row r="117" spans="2:323" ht="15" customHeight="1" x14ac:dyDescent="0.15">
      <c r="B117" s="1349" t="s">
        <v>1933</v>
      </c>
      <c r="C117" s="1350" t="s">
        <v>1934</v>
      </c>
      <c r="D117" s="1351">
        <v>2022</v>
      </c>
      <c r="E117" s="1352" t="s">
        <v>1018</v>
      </c>
      <c r="F117" s="1353">
        <v>1006148</v>
      </c>
      <c r="G117" s="1354" t="s">
        <v>1934</v>
      </c>
      <c r="H117" s="1355">
        <v>45138</v>
      </c>
      <c r="I117" s="1356" t="s">
        <v>1935</v>
      </c>
      <c r="J117" s="1357" t="s">
        <v>1934</v>
      </c>
      <c r="K117" s="1358" t="s">
        <v>1936</v>
      </c>
      <c r="L117" s="1350" t="s">
        <v>1934</v>
      </c>
      <c r="M117" s="1357" t="s">
        <v>1936</v>
      </c>
      <c r="N117" s="1358" t="s">
        <v>1937</v>
      </c>
      <c r="O117" s="1356" t="s">
        <v>8</v>
      </c>
      <c r="P117" s="1358" t="s">
        <v>9</v>
      </c>
      <c r="Q117" s="1359" t="s">
        <v>1018</v>
      </c>
      <c r="R117" s="1360"/>
      <c r="S117" s="1360"/>
      <c r="T117" s="1361"/>
      <c r="U117" s="1362"/>
      <c r="V117" s="1363">
        <v>2563.3332</v>
      </c>
      <c r="W117" s="1364">
        <v>3</v>
      </c>
      <c r="X117" s="1364">
        <v>1</v>
      </c>
      <c r="Y117" s="1365"/>
      <c r="Z117" s="1351">
        <v>2022</v>
      </c>
      <c r="AA117" s="1352">
        <v>2024</v>
      </c>
      <c r="AB117" s="1366">
        <v>2022</v>
      </c>
      <c r="AC117" s="1367"/>
      <c r="AD117" s="1358"/>
      <c r="AE117" s="1368" t="s">
        <v>4568</v>
      </c>
      <c r="AF117" s="1357" t="s">
        <v>1938</v>
      </c>
      <c r="AG117" s="1357" t="s">
        <v>1939</v>
      </c>
      <c r="AH117" s="1358" t="s">
        <v>1940</v>
      </c>
      <c r="AI117" s="1368"/>
      <c r="AJ117" s="1358"/>
      <c r="AK117" s="1369">
        <v>2021</v>
      </c>
      <c r="AL117" s="1364">
        <v>4058</v>
      </c>
      <c r="AM117" s="1364">
        <v>4036</v>
      </c>
      <c r="AN117" s="1370">
        <v>60.43</v>
      </c>
      <c r="AO117" s="1371" t="s">
        <v>1071</v>
      </c>
      <c r="AP117" s="1372">
        <v>2024</v>
      </c>
      <c r="AQ117" s="1365">
        <v>3936</v>
      </c>
      <c r="AR117" s="1373">
        <v>3</v>
      </c>
      <c r="AS117" s="1365">
        <v>3915</v>
      </c>
      <c r="AT117" s="1373">
        <v>2.99</v>
      </c>
      <c r="AU117" s="1374">
        <v>58.62</v>
      </c>
      <c r="AV117" s="1371" t="s">
        <v>1071</v>
      </c>
      <c r="AW117" s="1375">
        <v>2.99</v>
      </c>
      <c r="AX117" s="1372">
        <v>2022</v>
      </c>
      <c r="AY117" s="1365">
        <v>4396</v>
      </c>
      <c r="AZ117" s="1373">
        <v>-8.33</v>
      </c>
      <c r="BA117" s="1365">
        <v>4390</v>
      </c>
      <c r="BB117" s="1373">
        <v>-8.7799999999999994</v>
      </c>
      <c r="BC117" s="1374">
        <v>63.875851847546535</v>
      </c>
      <c r="BD117" s="1371" t="s">
        <v>1071</v>
      </c>
      <c r="BE117" s="1375">
        <v>-5.71</v>
      </c>
      <c r="BF117" s="1372">
        <v>2023</v>
      </c>
      <c r="BG117" s="1365"/>
      <c r="BH117" s="1373"/>
      <c r="BI117" s="1365"/>
      <c r="BJ117" s="1373"/>
      <c r="BK117" s="1374"/>
      <c r="BL117" s="1371"/>
      <c r="BM117" s="1375"/>
      <c r="BN117" s="1372">
        <v>2024</v>
      </c>
      <c r="BO117" s="1365"/>
      <c r="BP117" s="1373"/>
      <c r="BQ117" s="1365"/>
      <c r="BR117" s="1373"/>
      <c r="BS117" s="1374"/>
      <c r="BT117" s="1371"/>
      <c r="BU117" s="1375"/>
      <c r="BV117" s="1376" t="s">
        <v>1005</v>
      </c>
      <c r="BW117" s="1377" t="s">
        <v>1072</v>
      </c>
      <c r="BX117" s="1378" t="s">
        <v>1007</v>
      </c>
      <c r="BY117" s="1379" t="s">
        <v>4624</v>
      </c>
      <c r="BZ117" s="1380"/>
      <c r="CA117" s="1364"/>
      <c r="CB117" s="1364"/>
      <c r="CC117" s="1370"/>
      <c r="CD117" s="1371"/>
      <c r="CE117" s="1372"/>
      <c r="CF117" s="1365"/>
      <c r="CG117" s="1373"/>
      <c r="CH117" s="1365"/>
      <c r="CI117" s="1373"/>
      <c r="CJ117" s="1374"/>
      <c r="CK117" s="1371"/>
      <c r="CL117" s="1375"/>
      <c r="CM117" s="1372"/>
      <c r="CN117" s="1365"/>
      <c r="CO117" s="1373"/>
      <c r="CP117" s="1365"/>
      <c r="CQ117" s="1373"/>
      <c r="CR117" s="1374"/>
      <c r="CS117" s="1371"/>
      <c r="CT117" s="1375"/>
      <c r="CU117" s="1372"/>
      <c r="CV117" s="1365"/>
      <c r="CW117" s="1373"/>
      <c r="CX117" s="1365"/>
      <c r="CY117" s="1373"/>
      <c r="CZ117" s="1374"/>
      <c r="DA117" s="1371"/>
      <c r="DB117" s="1375"/>
      <c r="DC117" s="1372"/>
      <c r="DD117" s="1365"/>
      <c r="DE117" s="1373"/>
      <c r="DF117" s="1365"/>
      <c r="DG117" s="1373"/>
      <c r="DH117" s="1374"/>
      <c r="DI117" s="1371"/>
      <c r="DJ117" s="1375"/>
      <c r="DK117" s="1376"/>
      <c r="DL117" s="1377"/>
      <c r="DM117" s="1378"/>
      <c r="DN117" s="1379"/>
      <c r="DO117" s="1356"/>
      <c r="DP117" s="1381"/>
      <c r="DQ117" s="1358"/>
      <c r="DR117" s="1356"/>
      <c r="DS117" s="1381"/>
      <c r="DT117" s="1358"/>
      <c r="DU117" s="1356"/>
      <c r="DV117" s="1381"/>
      <c r="DW117" s="1358"/>
      <c r="DX117" s="1356"/>
      <c r="DY117" s="1381"/>
      <c r="DZ117" s="1358"/>
      <c r="EA117" s="1356"/>
      <c r="EB117" s="1381"/>
      <c r="EC117" s="1358"/>
      <c r="ED117" s="1382"/>
      <c r="EE117" s="1383"/>
      <c r="EF117" s="1384"/>
      <c r="EG117" s="1357"/>
      <c r="EH117" s="1364"/>
      <c r="EI117" s="1352"/>
      <c r="EJ117" s="1356"/>
      <c r="EK117" s="1384"/>
      <c r="EL117" s="1357"/>
      <c r="EM117" s="1364"/>
      <c r="EN117" s="1352"/>
      <c r="EO117" s="1356"/>
      <c r="EP117" s="1384"/>
      <c r="EQ117" s="1357"/>
      <c r="ER117" s="1364"/>
      <c r="ES117" s="1352"/>
      <c r="ET117" s="1356"/>
      <c r="EU117" s="1384"/>
      <c r="EV117" s="1357"/>
      <c r="EW117" s="1364"/>
      <c r="EX117" s="1352"/>
      <c r="EY117" s="1356"/>
      <c r="EZ117" s="1384"/>
      <c r="FA117" s="1357"/>
      <c r="FB117" s="1364"/>
      <c r="FC117" s="1352"/>
      <c r="FD117" s="1385">
        <v>0</v>
      </c>
      <c r="FE117" s="1386">
        <v>0</v>
      </c>
      <c r="FF117" s="1387">
        <v>0</v>
      </c>
      <c r="FG117" s="1386">
        <v>0</v>
      </c>
      <c r="FH117" s="1387">
        <v>0</v>
      </c>
      <c r="FI117" s="1386">
        <v>0</v>
      </c>
      <c r="FJ117" s="1387">
        <v>0</v>
      </c>
      <c r="FK117" s="1386">
        <v>0</v>
      </c>
      <c r="FL117" s="1388" t="s">
        <v>1008</v>
      </c>
      <c r="FM117" s="1389" t="s">
        <v>1012</v>
      </c>
      <c r="FN117" s="1352"/>
      <c r="FO117" s="1390" t="s">
        <v>1010</v>
      </c>
      <c r="FP117" s="1391" t="s">
        <v>1012</v>
      </c>
      <c r="FQ117" s="1352"/>
      <c r="FR117" s="1390" t="s">
        <v>1010</v>
      </c>
      <c r="FS117" s="1391" t="s">
        <v>1012</v>
      </c>
      <c r="FT117" s="1352"/>
      <c r="FU117" s="1390" t="s">
        <v>1013</v>
      </c>
      <c r="FV117" s="1391" t="s">
        <v>1013</v>
      </c>
      <c r="FW117" s="1352"/>
      <c r="FX117" s="1390" t="s">
        <v>1010</v>
      </c>
      <c r="FY117" s="1391" t="s">
        <v>1012</v>
      </c>
      <c r="FZ117" s="1352"/>
      <c r="GA117" s="1390" t="s">
        <v>1010</v>
      </c>
      <c r="GB117" s="1391" t="s">
        <v>1012</v>
      </c>
      <c r="GC117" s="1352"/>
      <c r="GD117" s="1390" t="s">
        <v>1013</v>
      </c>
      <c r="GE117" s="1391" t="s">
        <v>1013</v>
      </c>
      <c r="GF117" s="1352"/>
      <c r="GG117" s="1390" t="s">
        <v>1010</v>
      </c>
      <c r="GH117" s="1391" t="s">
        <v>1012</v>
      </c>
      <c r="GI117" s="1352"/>
      <c r="GJ117" s="1390" t="s">
        <v>1010</v>
      </c>
      <c r="GK117" s="1391" t="s">
        <v>1012</v>
      </c>
      <c r="GL117" s="1352"/>
      <c r="GM117" s="1390" t="s">
        <v>1013</v>
      </c>
      <c r="GN117" s="1391" t="s">
        <v>1013</v>
      </c>
      <c r="GO117" s="1352"/>
      <c r="GP117" s="1390" t="s">
        <v>1013</v>
      </c>
      <c r="GQ117" s="1391" t="s">
        <v>1013</v>
      </c>
      <c r="GR117" s="1352"/>
      <c r="GS117" s="1390" t="s">
        <v>1013</v>
      </c>
      <c r="GT117" s="1391" t="s">
        <v>1013</v>
      </c>
      <c r="GU117" s="1352"/>
      <c r="GV117" s="1390" t="s">
        <v>1010</v>
      </c>
      <c r="GW117" s="1391" t="s">
        <v>1012</v>
      </c>
      <c r="GX117" s="1352"/>
      <c r="GY117" s="1388"/>
      <c r="GZ117" s="1389"/>
      <c r="HA117" s="1352"/>
      <c r="HB117" s="1390"/>
      <c r="HC117" s="1391"/>
      <c r="HD117" s="1352"/>
      <c r="HE117" s="1390"/>
      <c r="HF117" s="1391"/>
      <c r="HG117" s="1352"/>
      <c r="HH117" s="1390"/>
      <c r="HI117" s="1391"/>
      <c r="HJ117" s="1352"/>
      <c r="HK117" s="1390"/>
      <c r="HL117" s="1391"/>
      <c r="HM117" s="1352"/>
      <c r="HN117" s="1392">
        <v>4396</v>
      </c>
      <c r="HO117" s="1393">
        <v>129.122151</v>
      </c>
      <c r="HP117" s="1394">
        <v>2.9372645814376708</v>
      </c>
      <c r="HQ117" s="1395">
        <v>2022</v>
      </c>
      <c r="HR117" s="1357" t="s">
        <v>333</v>
      </c>
      <c r="HS117" s="1357" t="s">
        <v>352</v>
      </c>
      <c r="HT117" s="1357" t="s">
        <v>4172</v>
      </c>
      <c r="HU117" s="1396">
        <v>90.028999999999996</v>
      </c>
      <c r="HV117" s="1397" t="s">
        <v>4568</v>
      </c>
      <c r="HW117" s="1398" t="s">
        <v>4568</v>
      </c>
      <c r="HX117" s="1398"/>
      <c r="HY117" s="1398"/>
      <c r="HZ117" s="1398" t="s">
        <v>4568</v>
      </c>
      <c r="IA117" s="1398" t="s">
        <v>4568</v>
      </c>
      <c r="IB117" s="1398" t="s">
        <v>4568</v>
      </c>
      <c r="IC117" s="1398"/>
      <c r="ID117" s="1399" t="s">
        <v>1943</v>
      </c>
      <c r="IE117" s="1400" t="s">
        <v>1944</v>
      </c>
      <c r="IF117" s="227" t="str">
        <f>_xlfn.IFNA(VLOOKUP(報告書!$B117&amp;"-"&amp;報告書!IF$12,自主項目!$G$13:$G$500,1,FALSE),"")</f>
        <v>148-1</v>
      </c>
      <c r="IG117" s="227" t="str">
        <f>_xlfn.IFNA(VLOOKUP(報告書!$B117&amp;"-"&amp;報告書!IG$12,自主項目!$G$13:$G$500,1,FALSE),"")</f>
        <v>148-2</v>
      </c>
      <c r="IH117" s="227" t="str">
        <f>_xlfn.IFNA(VLOOKUP(報告書!$B117&amp;"-"&amp;報告書!IH$12,自主項目!$G$13:$G$500,1,FALSE),"")</f>
        <v>148-3</v>
      </c>
      <c r="II117" s="227" t="str">
        <f>_xlfn.IFNA(VLOOKUP(報告書!$B117&amp;"-"&amp;報告書!II$12,自主項目!$G$13:$G$500,1,FALSE),"")</f>
        <v>148-4</v>
      </c>
      <c r="IJ117" s="227" t="str">
        <f>_xlfn.IFNA(VLOOKUP(報告書!$B117&amp;"-"&amp;報告書!IJ$12,自主項目!$G$13:$G$500,1,FALSE),"")</f>
        <v/>
      </c>
      <c r="IK117" s="227" t="str">
        <f>_xlfn.IFNA(VLOOKUP(報告書!$B117&amp;"-"&amp;報告書!IK$12,自主項目!$G$13:$G$500,1,FALSE),"")</f>
        <v/>
      </c>
      <c r="IL117" s="227" t="str">
        <f>_xlfn.IFNA(VLOOKUP(報告書!$B117&amp;"-"&amp;報告書!IL$12,自主項目!$G$13:$G$500,1,FALSE),"")</f>
        <v/>
      </c>
      <c r="IM117" s="227" t="str">
        <f>_xlfn.IFNA(VLOOKUP(報告書!$B117&amp;"-"&amp;報告書!IM$12,自主項目!$G$13:$G$500,1,FALSE),"")</f>
        <v/>
      </c>
      <c r="IN117" s="227" t="str">
        <f>_xlfn.IFNA(VLOOKUP(報告書!$B117&amp;"-"&amp;報告書!IN$12,自主項目!$G$13:$G$500,1,FALSE),"")</f>
        <v/>
      </c>
      <c r="IO117" s="227" t="str">
        <f>_xlfn.IFNA(VLOOKUP(報告書!$B117&amp;"-"&amp;報告書!IO$12,自主項目!$G$13:$G$500,1,FALSE),"")</f>
        <v/>
      </c>
      <c r="IP117" s="227" t="str">
        <f>_xlfn.IFNA(VLOOKUP(報告書!$B117&amp;"-"&amp;報告書!IP$12,自主項目!$G$13:$G$500,1,FALSE),"")</f>
        <v/>
      </c>
      <c r="IQ117" s="227" t="str">
        <f>_xlfn.IFNA(VLOOKUP(報告書!$B117&amp;"-"&amp;報告書!IQ$12,自主項目!$G$13:$G$500,1,FALSE),"")</f>
        <v/>
      </c>
      <c r="IR117" s="227" t="str">
        <f>_xlfn.IFNA(VLOOKUP(報告書!$B117&amp;"-"&amp;報告書!IR$12,自主項目!$G$13:$G$500,1,FALSE),"")</f>
        <v/>
      </c>
      <c r="IS117" s="227" t="str">
        <f>_xlfn.IFNA(VLOOKUP(報告書!$B117&amp;"-"&amp;報告書!IS$12,自主項目!$G$13:$G$500,1,FALSE),"")</f>
        <v/>
      </c>
      <c r="IT117" s="755"/>
      <c r="IU117" s="755"/>
      <c r="IV117" s="376">
        <v>21220</v>
      </c>
      <c r="IW117" s="377">
        <v>21034</v>
      </c>
      <c r="IX117" s="378">
        <v>1.55</v>
      </c>
      <c r="IY117" s="379">
        <v>33.520000000000003</v>
      </c>
      <c r="IZ117" s="379">
        <v>32.31</v>
      </c>
      <c r="JA117" s="380">
        <v>0.64</v>
      </c>
      <c r="JB117" s="381">
        <v>11.173333333333334</v>
      </c>
      <c r="JC117" s="379">
        <v>10.770000000000001</v>
      </c>
      <c r="JD117" s="379">
        <v>0.21333333333333335</v>
      </c>
      <c r="JE117" s="382">
        <v>7</v>
      </c>
      <c r="JF117" s="383">
        <v>16</v>
      </c>
      <c r="JG117" s="384">
        <v>73</v>
      </c>
      <c r="JH117" s="376" t="s">
        <v>179</v>
      </c>
      <c r="JI117" s="377" t="s">
        <v>179</v>
      </c>
      <c r="JJ117" s="378" t="s">
        <v>179</v>
      </c>
      <c r="JK117" s="379" t="s">
        <v>179</v>
      </c>
      <c r="JL117" s="379" t="s">
        <v>179</v>
      </c>
      <c r="JM117" s="380" t="s">
        <v>179</v>
      </c>
      <c r="JN117" s="381" t="s">
        <v>179</v>
      </c>
      <c r="JO117" s="379" t="s">
        <v>179</v>
      </c>
      <c r="JP117" s="379" t="s">
        <v>179</v>
      </c>
      <c r="JQ117" s="382" t="s">
        <v>179</v>
      </c>
      <c r="JR117" s="383" t="s">
        <v>179</v>
      </c>
      <c r="JS117" s="384" t="s">
        <v>179</v>
      </c>
      <c r="JU117" s="634" t="s">
        <v>1846</v>
      </c>
      <c r="JV117" s="636" t="s">
        <v>1847</v>
      </c>
      <c r="JW117" s="635">
        <v>2019</v>
      </c>
      <c r="JX117" s="635" t="s">
        <v>1018</v>
      </c>
      <c r="JY117" s="386">
        <v>44830</v>
      </c>
      <c r="JZ117" s="387">
        <v>44841</v>
      </c>
      <c r="KA117" s="422" t="s">
        <v>179</v>
      </c>
      <c r="KB117" s="637" t="s">
        <v>179</v>
      </c>
      <c r="KC117" s="638">
        <v>0.73639825164938744</v>
      </c>
      <c r="KD117" s="639" t="s">
        <v>1028</v>
      </c>
      <c r="KE117" s="640">
        <v>-4.95</v>
      </c>
      <c r="KF117" s="641">
        <v>33.520000000000003</v>
      </c>
      <c r="KG117" s="642">
        <v>9.8133333333333344</v>
      </c>
      <c r="KH117" s="639" t="s">
        <v>1028</v>
      </c>
      <c r="KI117" s="643">
        <v>-7.81</v>
      </c>
      <c r="KJ117" s="641">
        <v>10.770000000000001</v>
      </c>
      <c r="KK117" s="642">
        <v>11.360000000000001</v>
      </c>
      <c r="KL117" s="639" t="s">
        <v>1028</v>
      </c>
      <c r="KM117" s="643">
        <v>3.2</v>
      </c>
      <c r="KN117" s="644">
        <v>0.64</v>
      </c>
      <c r="KO117" s="645" t="s">
        <v>179</v>
      </c>
      <c r="KP117" s="646" t="s">
        <v>179</v>
      </c>
      <c r="KQ117" s="646" t="s">
        <v>179</v>
      </c>
      <c r="KR117" s="646" t="s">
        <v>179</v>
      </c>
      <c r="KS117" s="647" t="s">
        <v>179</v>
      </c>
      <c r="KT117" s="646" t="s">
        <v>179</v>
      </c>
      <c r="KU117" s="646" t="s">
        <v>179</v>
      </c>
      <c r="KV117" s="648" t="s">
        <v>179</v>
      </c>
      <c r="KW117" s="639" t="s">
        <v>179</v>
      </c>
      <c r="KX117" s="643" t="s">
        <v>179</v>
      </c>
      <c r="KY117" s="644" t="s">
        <v>179</v>
      </c>
      <c r="KZ117" s="434" t="s">
        <v>1151</v>
      </c>
      <c r="LA117" s="434" t="s">
        <v>1015</v>
      </c>
      <c r="LB117" s="435" t="s">
        <v>1029</v>
      </c>
      <c r="LC117" s="436">
        <v>26</v>
      </c>
      <c r="LD117" s="437">
        <v>0</v>
      </c>
      <c r="LE117" s="438">
        <v>26</v>
      </c>
      <c r="LF117" s="439" t="s">
        <v>1015</v>
      </c>
      <c r="LG117" s="440">
        <v>23</v>
      </c>
      <c r="LH117" s="437">
        <v>0</v>
      </c>
      <c r="LI117" s="438">
        <v>26</v>
      </c>
      <c r="LJ117" s="649"/>
      <c r="LK117" s="650"/>
    </row>
    <row r="118" spans="2:323" ht="15" customHeight="1" x14ac:dyDescent="0.15">
      <c r="B118" s="1349" t="s">
        <v>1945</v>
      </c>
      <c r="C118" s="1350" t="s">
        <v>1946</v>
      </c>
      <c r="D118" s="1351">
        <v>2022</v>
      </c>
      <c r="E118" s="1352" t="s">
        <v>1018</v>
      </c>
      <c r="F118" s="1353">
        <v>1069149</v>
      </c>
      <c r="G118" s="1354" t="s">
        <v>1946</v>
      </c>
      <c r="H118" s="1355">
        <v>45125</v>
      </c>
      <c r="I118" s="1356" t="s">
        <v>1947</v>
      </c>
      <c r="J118" s="1357" t="s">
        <v>1946</v>
      </c>
      <c r="K118" s="1358" t="s">
        <v>1948</v>
      </c>
      <c r="L118" s="1350" t="s">
        <v>1946</v>
      </c>
      <c r="M118" s="1357" t="s">
        <v>1948</v>
      </c>
      <c r="N118" s="1358" t="s">
        <v>1947</v>
      </c>
      <c r="O118" s="1356" t="s">
        <v>77</v>
      </c>
      <c r="P118" s="1358" t="s">
        <v>79</v>
      </c>
      <c r="Q118" s="1359" t="s">
        <v>1018</v>
      </c>
      <c r="R118" s="1360"/>
      <c r="S118" s="1360"/>
      <c r="T118" s="1361"/>
      <c r="U118" s="1362"/>
      <c r="V118" s="1363">
        <v>2437.1453999999999</v>
      </c>
      <c r="W118" s="1364">
        <v>1</v>
      </c>
      <c r="X118" s="1364">
        <v>1</v>
      </c>
      <c r="Y118" s="1365"/>
      <c r="Z118" s="1351">
        <v>2022</v>
      </c>
      <c r="AA118" s="1352">
        <v>2024</v>
      </c>
      <c r="AB118" s="1366">
        <v>2022</v>
      </c>
      <c r="AC118" s="1367"/>
      <c r="AD118" s="1358"/>
      <c r="AE118" s="1368" t="s">
        <v>4568</v>
      </c>
      <c r="AF118" s="1357" t="s">
        <v>1949</v>
      </c>
      <c r="AG118" s="1357" t="s">
        <v>1950</v>
      </c>
      <c r="AH118" s="1358" t="s">
        <v>1951</v>
      </c>
      <c r="AI118" s="1368"/>
      <c r="AJ118" s="1358"/>
      <c r="AK118" s="1369">
        <v>2021</v>
      </c>
      <c r="AL118" s="1364">
        <v>4741</v>
      </c>
      <c r="AM118" s="1364">
        <v>4699</v>
      </c>
      <c r="AN118" s="1370"/>
      <c r="AO118" s="1371"/>
      <c r="AP118" s="1372">
        <v>2024</v>
      </c>
      <c r="AQ118" s="1365">
        <v>4613</v>
      </c>
      <c r="AR118" s="1373">
        <v>2.69</v>
      </c>
      <c r="AS118" s="1365">
        <v>4572.1269999999995</v>
      </c>
      <c r="AT118" s="1373">
        <v>2.7</v>
      </c>
      <c r="AU118" s="1374"/>
      <c r="AV118" s="1371"/>
      <c r="AW118" s="1375"/>
      <c r="AX118" s="1372">
        <v>2022</v>
      </c>
      <c r="AY118" s="1365">
        <v>4215</v>
      </c>
      <c r="AZ118" s="1373">
        <v>11.09</v>
      </c>
      <c r="BA118" s="1365">
        <v>4215</v>
      </c>
      <c r="BB118" s="1373">
        <v>10.3</v>
      </c>
      <c r="BC118" s="1374"/>
      <c r="BD118" s="1371"/>
      <c r="BE118" s="1375"/>
      <c r="BF118" s="1372">
        <v>2023</v>
      </c>
      <c r="BG118" s="1365"/>
      <c r="BH118" s="1373"/>
      <c r="BI118" s="1365"/>
      <c r="BJ118" s="1373"/>
      <c r="BK118" s="1374"/>
      <c r="BL118" s="1371"/>
      <c r="BM118" s="1375"/>
      <c r="BN118" s="1372">
        <v>2024</v>
      </c>
      <c r="BO118" s="1365"/>
      <c r="BP118" s="1373"/>
      <c r="BQ118" s="1365"/>
      <c r="BR118" s="1373"/>
      <c r="BS118" s="1374"/>
      <c r="BT118" s="1371"/>
      <c r="BU118" s="1375"/>
      <c r="BV118" s="1376" t="s">
        <v>1023</v>
      </c>
      <c r="BW118" s="1377" t="s">
        <v>1072</v>
      </c>
      <c r="BX118" s="1378" t="s">
        <v>1007</v>
      </c>
      <c r="BY118" s="1379"/>
      <c r="BZ118" s="1380"/>
      <c r="CA118" s="1364"/>
      <c r="CB118" s="1364"/>
      <c r="CC118" s="1370"/>
      <c r="CD118" s="1371"/>
      <c r="CE118" s="1372"/>
      <c r="CF118" s="1365"/>
      <c r="CG118" s="1373"/>
      <c r="CH118" s="1365"/>
      <c r="CI118" s="1373"/>
      <c r="CJ118" s="1374"/>
      <c r="CK118" s="1371"/>
      <c r="CL118" s="1375"/>
      <c r="CM118" s="1372"/>
      <c r="CN118" s="1365"/>
      <c r="CO118" s="1373"/>
      <c r="CP118" s="1365"/>
      <c r="CQ118" s="1373"/>
      <c r="CR118" s="1374"/>
      <c r="CS118" s="1371"/>
      <c r="CT118" s="1375"/>
      <c r="CU118" s="1372"/>
      <c r="CV118" s="1365"/>
      <c r="CW118" s="1373"/>
      <c r="CX118" s="1365"/>
      <c r="CY118" s="1373"/>
      <c r="CZ118" s="1374"/>
      <c r="DA118" s="1371"/>
      <c r="DB118" s="1375"/>
      <c r="DC118" s="1372"/>
      <c r="DD118" s="1365"/>
      <c r="DE118" s="1373"/>
      <c r="DF118" s="1365"/>
      <c r="DG118" s="1373"/>
      <c r="DH118" s="1374"/>
      <c r="DI118" s="1371"/>
      <c r="DJ118" s="1375"/>
      <c r="DK118" s="1376"/>
      <c r="DL118" s="1377"/>
      <c r="DM118" s="1378"/>
      <c r="DN118" s="1379"/>
      <c r="DO118" s="1356"/>
      <c r="DP118" s="1381"/>
      <c r="DQ118" s="1358"/>
      <c r="DR118" s="1356"/>
      <c r="DS118" s="1381"/>
      <c r="DT118" s="1358"/>
      <c r="DU118" s="1356"/>
      <c r="DV118" s="1381"/>
      <c r="DW118" s="1358"/>
      <c r="DX118" s="1356"/>
      <c r="DY118" s="1381"/>
      <c r="DZ118" s="1358"/>
      <c r="EA118" s="1356"/>
      <c r="EB118" s="1381"/>
      <c r="EC118" s="1358"/>
      <c r="ED118" s="1382"/>
      <c r="EE118" s="1383"/>
      <c r="EF118" s="1384"/>
      <c r="EG118" s="1357"/>
      <c r="EH118" s="1364"/>
      <c r="EI118" s="1352"/>
      <c r="EJ118" s="1356"/>
      <c r="EK118" s="1384"/>
      <c r="EL118" s="1357"/>
      <c r="EM118" s="1364"/>
      <c r="EN118" s="1352"/>
      <c r="EO118" s="1356"/>
      <c r="EP118" s="1384"/>
      <c r="EQ118" s="1357"/>
      <c r="ER118" s="1364"/>
      <c r="ES118" s="1352"/>
      <c r="ET118" s="1356"/>
      <c r="EU118" s="1384"/>
      <c r="EV118" s="1357"/>
      <c r="EW118" s="1364"/>
      <c r="EX118" s="1352"/>
      <c r="EY118" s="1356"/>
      <c r="EZ118" s="1384"/>
      <c r="FA118" s="1357"/>
      <c r="FB118" s="1364"/>
      <c r="FC118" s="1352"/>
      <c r="FD118" s="1385">
        <v>0</v>
      </c>
      <c r="FE118" s="1386">
        <v>0</v>
      </c>
      <c r="FF118" s="1387">
        <v>0</v>
      </c>
      <c r="FG118" s="1386">
        <v>1</v>
      </c>
      <c r="FH118" s="1387">
        <v>0</v>
      </c>
      <c r="FI118" s="1386">
        <v>0</v>
      </c>
      <c r="FJ118" s="1387">
        <v>0</v>
      </c>
      <c r="FK118" s="1386">
        <v>1</v>
      </c>
      <c r="FL118" s="1388" t="s">
        <v>1008</v>
      </c>
      <c r="FM118" s="1389" t="s">
        <v>1012</v>
      </c>
      <c r="FN118" s="1352"/>
      <c r="FO118" s="1390" t="s">
        <v>1010</v>
      </c>
      <c r="FP118" s="1391" t="s">
        <v>1012</v>
      </c>
      <c r="FQ118" s="1352" t="s">
        <v>1952</v>
      </c>
      <c r="FR118" s="1390" t="s">
        <v>1010</v>
      </c>
      <c r="FS118" s="1391" t="s">
        <v>1012</v>
      </c>
      <c r="FT118" s="1352"/>
      <c r="FU118" s="1390" t="s">
        <v>1010</v>
      </c>
      <c r="FV118" s="1391" t="s">
        <v>1012</v>
      </c>
      <c r="FW118" s="1352"/>
      <c r="FX118" s="1390" t="s">
        <v>1010</v>
      </c>
      <c r="FY118" s="1391" t="s">
        <v>1012</v>
      </c>
      <c r="FZ118" s="1352"/>
      <c r="GA118" s="1390" t="s">
        <v>1010</v>
      </c>
      <c r="GB118" s="1391" t="s">
        <v>1012</v>
      </c>
      <c r="GC118" s="1352" t="s">
        <v>1952</v>
      </c>
      <c r="GD118" s="1390" t="s">
        <v>1013</v>
      </c>
      <c r="GE118" s="1391" t="s">
        <v>1013</v>
      </c>
      <c r="GF118" s="1352"/>
      <c r="GG118" s="1390" t="s">
        <v>1010</v>
      </c>
      <c r="GH118" s="1391" t="s">
        <v>1012</v>
      </c>
      <c r="GI118" s="1352"/>
      <c r="GJ118" s="1390" t="s">
        <v>1010</v>
      </c>
      <c r="GK118" s="1391" t="s">
        <v>1012</v>
      </c>
      <c r="GL118" s="1352" t="s">
        <v>1953</v>
      </c>
      <c r="GM118" s="1390" t="s">
        <v>1013</v>
      </c>
      <c r="GN118" s="1391" t="s">
        <v>1013</v>
      </c>
      <c r="GO118" s="1352"/>
      <c r="GP118" s="1390" t="s">
        <v>1013</v>
      </c>
      <c r="GQ118" s="1391" t="s">
        <v>1013</v>
      </c>
      <c r="GR118" s="1352"/>
      <c r="GS118" s="1390" t="s">
        <v>1013</v>
      </c>
      <c r="GT118" s="1391" t="s">
        <v>1013</v>
      </c>
      <c r="GU118" s="1352"/>
      <c r="GV118" s="1390" t="s">
        <v>1013</v>
      </c>
      <c r="GW118" s="1391" t="s">
        <v>1013</v>
      </c>
      <c r="GX118" s="1352"/>
      <c r="GY118" s="1388"/>
      <c r="GZ118" s="1389"/>
      <c r="HA118" s="1352"/>
      <c r="HB118" s="1390"/>
      <c r="HC118" s="1391"/>
      <c r="HD118" s="1352"/>
      <c r="HE118" s="1390"/>
      <c r="HF118" s="1391"/>
      <c r="HG118" s="1352"/>
      <c r="HH118" s="1390"/>
      <c r="HI118" s="1391"/>
      <c r="HJ118" s="1352"/>
      <c r="HK118" s="1390"/>
      <c r="HL118" s="1391"/>
      <c r="HM118" s="1352"/>
      <c r="HN118" s="1392">
        <v>4215</v>
      </c>
      <c r="HO118" s="1393">
        <v>68.218218000000007</v>
      </c>
      <c r="HP118" s="1394">
        <v>1.6184630604982209</v>
      </c>
      <c r="HQ118" s="1395" t="s">
        <v>4037</v>
      </c>
      <c r="HR118" s="1357" t="s">
        <v>333</v>
      </c>
      <c r="HS118" s="1357" t="s">
        <v>352</v>
      </c>
      <c r="HT118" s="1357" t="s">
        <v>4174</v>
      </c>
      <c r="HU118" s="1396">
        <v>68.218218000000007</v>
      </c>
      <c r="HV118" s="1397" t="s">
        <v>4568</v>
      </c>
      <c r="HW118" s="1398" t="s">
        <v>4568</v>
      </c>
      <c r="HX118" s="1398"/>
      <c r="HY118" s="1398"/>
      <c r="HZ118" s="1398" t="s">
        <v>4568</v>
      </c>
      <c r="IA118" s="1398"/>
      <c r="IB118" s="1398"/>
      <c r="IC118" s="1398" t="s">
        <v>4568</v>
      </c>
      <c r="ID118" s="1399" t="s">
        <v>3833</v>
      </c>
      <c r="IE118" s="1400" t="s">
        <v>4625</v>
      </c>
      <c r="IF118" s="227" t="str">
        <f>_xlfn.IFNA(VLOOKUP(報告書!$B118&amp;"-"&amp;報告書!IF$12,自主項目!$G$13:$G$500,1,FALSE),"")</f>
        <v>149-1</v>
      </c>
      <c r="IG118" s="227" t="str">
        <f>_xlfn.IFNA(VLOOKUP(報告書!$B118&amp;"-"&amp;報告書!IG$12,自主項目!$G$13:$G$500,1,FALSE),"")</f>
        <v/>
      </c>
      <c r="IH118" s="227" t="str">
        <f>_xlfn.IFNA(VLOOKUP(報告書!$B118&amp;"-"&amp;報告書!IH$12,自主項目!$G$13:$G$500,1,FALSE),"")</f>
        <v/>
      </c>
      <c r="II118" s="227" t="str">
        <f>_xlfn.IFNA(VLOOKUP(報告書!$B118&amp;"-"&amp;報告書!II$12,自主項目!$G$13:$G$500,1,FALSE),"")</f>
        <v/>
      </c>
      <c r="IJ118" s="227" t="str">
        <f>_xlfn.IFNA(VLOOKUP(報告書!$B118&amp;"-"&amp;報告書!IJ$12,自主項目!$G$13:$G$500,1,FALSE),"")</f>
        <v/>
      </c>
      <c r="IK118" s="227" t="str">
        <f>_xlfn.IFNA(VLOOKUP(報告書!$B118&amp;"-"&amp;報告書!IK$12,自主項目!$G$13:$G$500,1,FALSE),"")</f>
        <v/>
      </c>
      <c r="IL118" s="227" t="str">
        <f>_xlfn.IFNA(VLOOKUP(報告書!$B118&amp;"-"&amp;報告書!IL$12,自主項目!$G$13:$G$500,1,FALSE),"")</f>
        <v/>
      </c>
      <c r="IM118" s="227" t="str">
        <f>_xlfn.IFNA(VLOOKUP(報告書!$B118&amp;"-"&amp;報告書!IM$12,自主項目!$G$13:$G$500,1,FALSE),"")</f>
        <v/>
      </c>
      <c r="IN118" s="227" t="str">
        <f>_xlfn.IFNA(VLOOKUP(報告書!$B118&amp;"-"&amp;報告書!IN$12,自主項目!$G$13:$G$500,1,FALSE),"")</f>
        <v/>
      </c>
      <c r="IO118" s="227" t="str">
        <f>_xlfn.IFNA(VLOOKUP(報告書!$B118&amp;"-"&amp;報告書!IO$12,自主項目!$G$13:$G$500,1,FALSE),"")</f>
        <v/>
      </c>
      <c r="IP118" s="227" t="str">
        <f>_xlfn.IFNA(VLOOKUP(報告書!$B118&amp;"-"&amp;報告書!IP$12,自主項目!$G$13:$G$500,1,FALSE),"")</f>
        <v/>
      </c>
      <c r="IQ118" s="227" t="str">
        <f>_xlfn.IFNA(VLOOKUP(報告書!$B118&amp;"-"&amp;報告書!IQ$12,自主項目!$G$13:$G$500,1,FALSE),"")</f>
        <v/>
      </c>
      <c r="IR118" s="227" t="str">
        <f>_xlfn.IFNA(VLOOKUP(報告書!$B118&amp;"-"&amp;報告書!IR$12,自主項目!$G$13:$G$500,1,FALSE),"")</f>
        <v/>
      </c>
      <c r="IS118" s="227" t="str">
        <f>_xlfn.IFNA(VLOOKUP(報告書!$B118&amp;"-"&amp;報告書!IS$12,自主項目!$G$13:$G$500,1,FALSE),"")</f>
        <v/>
      </c>
      <c r="IV118" s="376">
        <v>12493</v>
      </c>
      <c r="IW118" s="377">
        <v>12331</v>
      </c>
      <c r="IX118" s="378">
        <v>79.36</v>
      </c>
      <c r="IY118" s="379">
        <v>4.03</v>
      </c>
      <c r="IZ118" s="379">
        <v>3.88</v>
      </c>
      <c r="JA118" s="380">
        <v>4.0199999999999996</v>
      </c>
      <c r="JB118" s="381">
        <v>1.3433333333333335</v>
      </c>
      <c r="JC118" s="379">
        <v>1.2933333333333332</v>
      </c>
      <c r="JD118" s="379">
        <v>1.3399999999999999</v>
      </c>
      <c r="JE118" s="382">
        <v>73</v>
      </c>
      <c r="JF118" s="383">
        <v>72</v>
      </c>
      <c r="JG118" s="384">
        <v>65</v>
      </c>
      <c r="JH118" s="376" t="s">
        <v>179</v>
      </c>
      <c r="JI118" s="377" t="s">
        <v>179</v>
      </c>
      <c r="JJ118" s="378" t="s">
        <v>179</v>
      </c>
      <c r="JK118" s="379" t="s">
        <v>179</v>
      </c>
      <c r="JL118" s="379" t="s">
        <v>179</v>
      </c>
      <c r="JM118" s="380" t="s">
        <v>179</v>
      </c>
      <c r="JN118" s="381" t="s">
        <v>179</v>
      </c>
      <c r="JO118" s="379" t="s">
        <v>179</v>
      </c>
      <c r="JP118" s="379" t="s">
        <v>179</v>
      </c>
      <c r="JQ118" s="382" t="s">
        <v>179</v>
      </c>
      <c r="JR118" s="383" t="s">
        <v>179</v>
      </c>
      <c r="JS118" s="384" t="s">
        <v>179</v>
      </c>
      <c r="JU118" s="634" t="s">
        <v>1855</v>
      </c>
      <c r="JV118" s="636" t="s">
        <v>1856</v>
      </c>
      <c r="JW118" s="635">
        <v>2019</v>
      </c>
      <c r="JX118" s="635" t="s">
        <v>1018</v>
      </c>
      <c r="JY118" s="386">
        <v>44838</v>
      </c>
      <c r="JZ118" s="387">
        <v>44845</v>
      </c>
      <c r="KA118" s="422" t="s">
        <v>179</v>
      </c>
      <c r="KB118" s="637" t="s">
        <v>179</v>
      </c>
      <c r="KC118" s="638">
        <v>1.8159084258384726E-2</v>
      </c>
      <c r="KD118" s="639" t="s">
        <v>1055</v>
      </c>
      <c r="KE118" s="640">
        <v>3</v>
      </c>
      <c r="KF118" s="641">
        <v>4.03</v>
      </c>
      <c r="KG118" s="642">
        <v>4.830000000000001</v>
      </c>
      <c r="KH118" s="639" t="s">
        <v>1055</v>
      </c>
      <c r="KI118" s="643">
        <v>3</v>
      </c>
      <c r="KJ118" s="641">
        <v>1.2933333333333332</v>
      </c>
      <c r="KK118" s="642">
        <v>12.386666666666668</v>
      </c>
      <c r="KL118" s="639" t="s">
        <v>1029</v>
      </c>
      <c r="KM118" s="643">
        <v>2.99</v>
      </c>
      <c r="KN118" s="644">
        <v>4.0199999999999996</v>
      </c>
      <c r="KO118" s="645" t="s">
        <v>179</v>
      </c>
      <c r="KP118" s="646" t="s">
        <v>179</v>
      </c>
      <c r="KQ118" s="646" t="s">
        <v>179</v>
      </c>
      <c r="KR118" s="646" t="s">
        <v>179</v>
      </c>
      <c r="KS118" s="647" t="s">
        <v>179</v>
      </c>
      <c r="KT118" s="646" t="s">
        <v>179</v>
      </c>
      <c r="KU118" s="646" t="s">
        <v>179</v>
      </c>
      <c r="KV118" s="648" t="s">
        <v>179</v>
      </c>
      <c r="KW118" s="639" t="s">
        <v>179</v>
      </c>
      <c r="KX118" s="643" t="s">
        <v>179</v>
      </c>
      <c r="KY118" s="644" t="s">
        <v>179</v>
      </c>
      <c r="KZ118" s="434" t="s">
        <v>1151</v>
      </c>
      <c r="LA118" s="434" t="s">
        <v>1151</v>
      </c>
      <c r="LB118" s="435" t="s">
        <v>1029</v>
      </c>
      <c r="LC118" s="436">
        <v>20</v>
      </c>
      <c r="LD118" s="437">
        <v>0</v>
      </c>
      <c r="LE118" s="438">
        <v>20</v>
      </c>
      <c r="LF118" s="439" t="s">
        <v>1015</v>
      </c>
      <c r="LG118" s="440">
        <v>17</v>
      </c>
      <c r="LH118" s="437">
        <v>0</v>
      </c>
      <c r="LI118" s="438">
        <v>20</v>
      </c>
      <c r="LJ118" s="649"/>
      <c r="LK118" s="650"/>
    </row>
    <row r="119" spans="2:323" ht="15" customHeight="1" x14ac:dyDescent="0.15">
      <c r="B119" s="1349" t="s">
        <v>1954</v>
      </c>
      <c r="C119" s="1350" t="s">
        <v>1955</v>
      </c>
      <c r="D119" s="1351">
        <v>2022</v>
      </c>
      <c r="E119" s="1352" t="s">
        <v>1273</v>
      </c>
      <c r="F119" s="1353">
        <v>1334150</v>
      </c>
      <c r="G119" s="1354" t="s">
        <v>1955</v>
      </c>
      <c r="H119" s="1355">
        <v>45132</v>
      </c>
      <c r="I119" s="1356" t="s">
        <v>1956</v>
      </c>
      <c r="J119" s="1357" t="s">
        <v>1955</v>
      </c>
      <c r="K119" s="1358" t="s">
        <v>4626</v>
      </c>
      <c r="L119" s="1350" t="s">
        <v>1955</v>
      </c>
      <c r="M119" s="1357" t="s">
        <v>4626</v>
      </c>
      <c r="N119" s="1358" t="s">
        <v>1956</v>
      </c>
      <c r="O119" s="1356" t="s">
        <v>37</v>
      </c>
      <c r="P119" s="1358" t="s">
        <v>39</v>
      </c>
      <c r="Q119" s="1359" t="s">
        <v>1018</v>
      </c>
      <c r="R119" s="1360"/>
      <c r="S119" s="1360" t="s">
        <v>1058</v>
      </c>
      <c r="T119" s="1361"/>
      <c r="U119" s="1362"/>
      <c r="V119" s="1363">
        <v>38815.326000000001</v>
      </c>
      <c r="W119" s="1364">
        <v>17</v>
      </c>
      <c r="X119" s="1364">
        <v>4</v>
      </c>
      <c r="Y119" s="1365">
        <v>24</v>
      </c>
      <c r="Z119" s="1351">
        <v>2022</v>
      </c>
      <c r="AA119" s="1352">
        <v>2024</v>
      </c>
      <c r="AB119" s="1366">
        <v>2022</v>
      </c>
      <c r="AC119" s="1367" t="s">
        <v>4568</v>
      </c>
      <c r="AD119" s="1358" t="s">
        <v>1957</v>
      </c>
      <c r="AE119" s="1368"/>
      <c r="AF119" s="1357"/>
      <c r="AG119" s="1357"/>
      <c r="AH119" s="1358"/>
      <c r="AI119" s="1368"/>
      <c r="AJ119" s="1358"/>
      <c r="AK119" s="1369">
        <v>2021</v>
      </c>
      <c r="AL119" s="1364">
        <v>65476</v>
      </c>
      <c r="AM119" s="1364">
        <v>65592</v>
      </c>
      <c r="AN119" s="1370">
        <v>7.13</v>
      </c>
      <c r="AO119" s="1371" t="s">
        <v>4627</v>
      </c>
      <c r="AP119" s="1372">
        <v>2024</v>
      </c>
      <c r="AQ119" s="1365">
        <v>63563</v>
      </c>
      <c r="AR119" s="1373">
        <v>2.92</v>
      </c>
      <c r="AS119" s="1365">
        <v>63668</v>
      </c>
      <c r="AT119" s="1373">
        <v>2.93</v>
      </c>
      <c r="AU119" s="1374">
        <v>7.39</v>
      </c>
      <c r="AV119" s="1371" t="s">
        <v>4627</v>
      </c>
      <c r="AW119" s="1375">
        <v>-3.65</v>
      </c>
      <c r="AX119" s="1372">
        <v>2022</v>
      </c>
      <c r="AY119" s="1365">
        <v>63666</v>
      </c>
      <c r="AZ119" s="1373">
        <v>2.76</v>
      </c>
      <c r="BA119" s="1365">
        <v>63278</v>
      </c>
      <c r="BB119" s="1373">
        <v>3.52</v>
      </c>
      <c r="BC119" s="1374">
        <v>8.0475394622181753</v>
      </c>
      <c r="BD119" s="1371" t="s">
        <v>4627</v>
      </c>
      <c r="BE119" s="1375">
        <v>-12.87</v>
      </c>
      <c r="BF119" s="1372">
        <v>2023</v>
      </c>
      <c r="BG119" s="1365"/>
      <c r="BH119" s="1373"/>
      <c r="BI119" s="1365"/>
      <c r="BJ119" s="1373"/>
      <c r="BK119" s="1374"/>
      <c r="BL119" s="1371"/>
      <c r="BM119" s="1375"/>
      <c r="BN119" s="1372">
        <v>2024</v>
      </c>
      <c r="BO119" s="1365"/>
      <c r="BP119" s="1373"/>
      <c r="BQ119" s="1365"/>
      <c r="BR119" s="1373"/>
      <c r="BS119" s="1374"/>
      <c r="BT119" s="1371"/>
      <c r="BU119" s="1375"/>
      <c r="BV119" s="1376" t="s">
        <v>1062</v>
      </c>
      <c r="BW119" s="1377" t="s">
        <v>1072</v>
      </c>
      <c r="BX119" s="1378" t="s">
        <v>1038</v>
      </c>
      <c r="BY119" s="1379" t="s">
        <v>4628</v>
      </c>
      <c r="BZ119" s="1380">
        <v>2021</v>
      </c>
      <c r="CA119" s="1364">
        <v>155</v>
      </c>
      <c r="CB119" s="1364">
        <v>155</v>
      </c>
      <c r="CC119" s="1370"/>
      <c r="CD119" s="1371"/>
      <c r="CE119" s="1372">
        <v>2024</v>
      </c>
      <c r="CF119" s="1365">
        <v>149.80000000000001</v>
      </c>
      <c r="CG119" s="1373">
        <v>3.35</v>
      </c>
      <c r="CH119" s="1365">
        <v>149.80000000000001</v>
      </c>
      <c r="CI119" s="1373">
        <v>3.35</v>
      </c>
      <c r="CJ119" s="1374"/>
      <c r="CK119" s="1371"/>
      <c r="CL119" s="1375"/>
      <c r="CM119" s="1372">
        <v>2022</v>
      </c>
      <c r="CN119" s="1365">
        <v>39.086649999999999</v>
      </c>
      <c r="CO119" s="1373">
        <v>74.78</v>
      </c>
      <c r="CP119" s="1365">
        <v>39.086649999999999</v>
      </c>
      <c r="CQ119" s="1373">
        <v>74.78</v>
      </c>
      <c r="CR119" s="1374"/>
      <c r="CS119" s="1371"/>
      <c r="CT119" s="1375"/>
      <c r="CU119" s="1372">
        <v>2023</v>
      </c>
      <c r="CV119" s="1365"/>
      <c r="CW119" s="1373"/>
      <c r="CX119" s="1365"/>
      <c r="CY119" s="1373"/>
      <c r="CZ119" s="1374"/>
      <c r="DA119" s="1371"/>
      <c r="DB119" s="1375"/>
      <c r="DC119" s="1372">
        <v>2024</v>
      </c>
      <c r="DD119" s="1365"/>
      <c r="DE119" s="1373"/>
      <c r="DF119" s="1365"/>
      <c r="DG119" s="1373"/>
      <c r="DH119" s="1374"/>
      <c r="DI119" s="1371"/>
      <c r="DJ119" s="1375"/>
      <c r="DK119" s="1376" t="s">
        <v>1023</v>
      </c>
      <c r="DL119" s="1377" t="s">
        <v>1072</v>
      </c>
      <c r="DM119" s="1378" t="s">
        <v>1038</v>
      </c>
      <c r="DN119" s="1379" t="s">
        <v>4629</v>
      </c>
      <c r="DO119" s="1356"/>
      <c r="DP119" s="1381"/>
      <c r="DQ119" s="1358"/>
      <c r="DR119" s="1356"/>
      <c r="DS119" s="1381"/>
      <c r="DT119" s="1358"/>
      <c r="DU119" s="1356"/>
      <c r="DV119" s="1381"/>
      <c r="DW119" s="1358"/>
      <c r="DX119" s="1356"/>
      <c r="DY119" s="1381"/>
      <c r="DZ119" s="1358"/>
      <c r="EA119" s="1356"/>
      <c r="EB119" s="1381"/>
      <c r="EC119" s="1358"/>
      <c r="ED119" s="1382"/>
      <c r="EE119" s="1383" t="s">
        <v>1488</v>
      </c>
      <c r="EF119" s="1384">
        <v>2010</v>
      </c>
      <c r="EG119" s="1357" t="s">
        <v>1958</v>
      </c>
      <c r="EH119" s="1364">
        <v>395590</v>
      </c>
      <c r="EI119" s="1352" t="s">
        <v>1959</v>
      </c>
      <c r="EJ119" s="1356" t="s">
        <v>1160</v>
      </c>
      <c r="EK119" s="1384">
        <v>2010</v>
      </c>
      <c r="EL119" s="1357" t="s">
        <v>1960</v>
      </c>
      <c r="EM119" s="1364">
        <v>45509</v>
      </c>
      <c r="EN119" s="1352" t="s">
        <v>1162</v>
      </c>
      <c r="EO119" s="1356"/>
      <c r="EP119" s="1384"/>
      <c r="EQ119" s="1357"/>
      <c r="ER119" s="1364"/>
      <c r="ES119" s="1352"/>
      <c r="ET119" s="1356"/>
      <c r="EU119" s="1384"/>
      <c r="EV119" s="1357"/>
      <c r="EW119" s="1364"/>
      <c r="EX119" s="1352"/>
      <c r="EY119" s="1356"/>
      <c r="EZ119" s="1384"/>
      <c r="FA119" s="1357"/>
      <c r="FB119" s="1364"/>
      <c r="FC119" s="1352"/>
      <c r="FD119" s="1385">
        <v>0</v>
      </c>
      <c r="FE119" s="1386">
        <v>0</v>
      </c>
      <c r="FF119" s="1387">
        <v>0</v>
      </c>
      <c r="FG119" s="1386">
        <v>0</v>
      </c>
      <c r="FH119" s="1387">
        <v>1</v>
      </c>
      <c r="FI119" s="1386">
        <v>5</v>
      </c>
      <c r="FJ119" s="1387">
        <v>1</v>
      </c>
      <c r="FK119" s="1386">
        <v>5</v>
      </c>
      <c r="FL119" s="1388" t="s">
        <v>1008</v>
      </c>
      <c r="FM119" s="1389" t="s">
        <v>1012</v>
      </c>
      <c r="FN119" s="1352"/>
      <c r="FO119" s="1390" t="s">
        <v>1010</v>
      </c>
      <c r="FP119" s="1391" t="s">
        <v>1012</v>
      </c>
      <c r="FQ119" s="1352"/>
      <c r="FR119" s="1390" t="s">
        <v>1010</v>
      </c>
      <c r="FS119" s="1391" t="s">
        <v>1012</v>
      </c>
      <c r="FT119" s="1352"/>
      <c r="FU119" s="1390" t="s">
        <v>1010</v>
      </c>
      <c r="FV119" s="1391" t="s">
        <v>1012</v>
      </c>
      <c r="FW119" s="1352"/>
      <c r="FX119" s="1390" t="s">
        <v>1010</v>
      </c>
      <c r="FY119" s="1391" t="s">
        <v>1012</v>
      </c>
      <c r="FZ119" s="1352"/>
      <c r="GA119" s="1390" t="s">
        <v>1010</v>
      </c>
      <c r="GB119" s="1391" t="s">
        <v>1012</v>
      </c>
      <c r="GC119" s="1352"/>
      <c r="GD119" s="1390" t="s">
        <v>1010</v>
      </c>
      <c r="GE119" s="1391" t="s">
        <v>1012</v>
      </c>
      <c r="GF119" s="1352"/>
      <c r="GG119" s="1390" t="s">
        <v>1010</v>
      </c>
      <c r="GH119" s="1391" t="s">
        <v>1012</v>
      </c>
      <c r="GI119" s="1352"/>
      <c r="GJ119" s="1390" t="s">
        <v>1010</v>
      </c>
      <c r="GK119" s="1391" t="s">
        <v>1012</v>
      </c>
      <c r="GL119" s="1352"/>
      <c r="GM119" s="1390" t="s">
        <v>1010</v>
      </c>
      <c r="GN119" s="1391" t="s">
        <v>1012</v>
      </c>
      <c r="GO119" s="1352"/>
      <c r="GP119" s="1390" t="s">
        <v>1010</v>
      </c>
      <c r="GQ119" s="1391" t="s">
        <v>1012</v>
      </c>
      <c r="GR119" s="1352"/>
      <c r="GS119" s="1390" t="s">
        <v>1010</v>
      </c>
      <c r="GT119" s="1391" t="s">
        <v>1012</v>
      </c>
      <c r="GU119" s="1352"/>
      <c r="GV119" s="1390" t="s">
        <v>1010</v>
      </c>
      <c r="GW119" s="1391" t="s">
        <v>1012</v>
      </c>
      <c r="GX119" s="1352"/>
      <c r="GY119" s="1388" t="s">
        <v>1008</v>
      </c>
      <c r="GZ119" s="1389" t="s">
        <v>1012</v>
      </c>
      <c r="HA119" s="1352"/>
      <c r="HB119" s="1390" t="s">
        <v>1008</v>
      </c>
      <c r="HC119" s="1391" t="s">
        <v>1012</v>
      </c>
      <c r="HD119" s="1352"/>
      <c r="HE119" s="1390" t="s">
        <v>1010</v>
      </c>
      <c r="HF119" s="1391" t="s">
        <v>1012</v>
      </c>
      <c r="HG119" s="1352"/>
      <c r="HH119" s="1390" t="s">
        <v>1010</v>
      </c>
      <c r="HI119" s="1391" t="s">
        <v>1012</v>
      </c>
      <c r="HJ119" s="1352"/>
      <c r="HK119" s="1390" t="s">
        <v>1010</v>
      </c>
      <c r="HL119" s="1391" t="s">
        <v>1012</v>
      </c>
      <c r="HM119" s="1352"/>
      <c r="HN119" s="1392"/>
      <c r="HO119" s="1393"/>
      <c r="HP119" s="1394"/>
      <c r="HQ119" s="1395"/>
      <c r="HR119" s="1357"/>
      <c r="HS119" s="1357"/>
      <c r="HT119" s="1357"/>
      <c r="HU119" s="1396"/>
      <c r="HV119" s="1397"/>
      <c r="HW119" s="1398"/>
      <c r="HX119" s="1398"/>
      <c r="HY119" s="1398"/>
      <c r="HZ119" s="1398"/>
      <c r="IA119" s="1398"/>
      <c r="IB119" s="1398" t="s">
        <v>4568</v>
      </c>
      <c r="IC119" s="1398"/>
      <c r="ID119" s="1399" t="s">
        <v>4630</v>
      </c>
      <c r="IE119" s="1400"/>
      <c r="IF119" s="227" t="str">
        <f>_xlfn.IFNA(VLOOKUP(報告書!$B119&amp;"-"&amp;報告書!IF$12,自主項目!$G$13:$G$500,1,FALSE),"")</f>
        <v/>
      </c>
      <c r="IG119" s="227" t="str">
        <f>_xlfn.IFNA(VLOOKUP(報告書!$B119&amp;"-"&amp;報告書!IG$12,自主項目!$G$13:$G$500,1,FALSE),"")</f>
        <v/>
      </c>
      <c r="IH119" s="227" t="str">
        <f>_xlfn.IFNA(VLOOKUP(報告書!$B119&amp;"-"&amp;報告書!IH$12,自主項目!$G$13:$G$500,1,FALSE),"")</f>
        <v/>
      </c>
      <c r="II119" s="227" t="str">
        <f>_xlfn.IFNA(VLOOKUP(報告書!$B119&amp;"-"&amp;報告書!II$12,自主項目!$G$13:$G$500,1,FALSE),"")</f>
        <v/>
      </c>
      <c r="IJ119" s="227" t="str">
        <f>_xlfn.IFNA(VLOOKUP(報告書!$B119&amp;"-"&amp;報告書!IJ$12,自主項目!$G$13:$G$500,1,FALSE),"")</f>
        <v/>
      </c>
      <c r="IK119" s="227" t="str">
        <f>_xlfn.IFNA(VLOOKUP(報告書!$B119&amp;"-"&amp;報告書!IK$12,自主項目!$G$13:$G$500,1,FALSE),"")</f>
        <v/>
      </c>
      <c r="IL119" s="227" t="str">
        <f>_xlfn.IFNA(VLOOKUP(報告書!$B119&amp;"-"&amp;報告書!IL$12,自主項目!$G$13:$G$500,1,FALSE),"")</f>
        <v/>
      </c>
      <c r="IM119" s="227" t="str">
        <f>_xlfn.IFNA(VLOOKUP(報告書!$B119&amp;"-"&amp;報告書!IM$12,自主項目!$G$13:$G$500,1,FALSE),"")</f>
        <v/>
      </c>
      <c r="IN119" s="227" t="str">
        <f>_xlfn.IFNA(VLOOKUP(報告書!$B119&amp;"-"&amp;報告書!IN$12,自主項目!$G$13:$G$500,1,FALSE),"")</f>
        <v/>
      </c>
      <c r="IO119" s="227" t="str">
        <f>_xlfn.IFNA(VLOOKUP(報告書!$B119&amp;"-"&amp;報告書!IO$12,自主項目!$G$13:$G$500,1,FALSE),"")</f>
        <v/>
      </c>
      <c r="IP119" s="227" t="str">
        <f>_xlfn.IFNA(VLOOKUP(報告書!$B119&amp;"-"&amp;報告書!IP$12,自主項目!$G$13:$G$500,1,FALSE),"")</f>
        <v/>
      </c>
      <c r="IQ119" s="227" t="str">
        <f>_xlfn.IFNA(VLOOKUP(報告書!$B119&amp;"-"&amp;報告書!IQ$12,自主項目!$G$13:$G$500,1,FALSE),"")</f>
        <v/>
      </c>
      <c r="IR119" s="227" t="str">
        <f>_xlfn.IFNA(VLOOKUP(報告書!$B119&amp;"-"&amp;報告書!IR$12,自主項目!$G$13:$G$500,1,FALSE),"")</f>
        <v/>
      </c>
      <c r="IS119" s="227" t="str">
        <f>_xlfn.IFNA(VLOOKUP(報告書!$B119&amp;"-"&amp;報告書!IS$12,自主項目!$G$13:$G$500,1,FALSE),"")</f>
        <v/>
      </c>
      <c r="IV119" s="376">
        <v>2591</v>
      </c>
      <c r="IW119" s="377">
        <v>2580</v>
      </c>
      <c r="IX119" s="378" t="s">
        <v>179</v>
      </c>
      <c r="IY119" s="379">
        <v>15.07</v>
      </c>
      <c r="IZ119" s="379">
        <v>14.02</v>
      </c>
      <c r="JA119" s="380">
        <v>20.299999999999997</v>
      </c>
      <c r="JB119" s="381">
        <v>5.0233333333333334</v>
      </c>
      <c r="JC119" s="379">
        <v>4.6733333333333329</v>
      </c>
      <c r="JD119" s="379">
        <v>6.7666666666666657</v>
      </c>
      <c r="JE119" s="382">
        <v>38</v>
      </c>
      <c r="JF119" s="383">
        <v>47</v>
      </c>
      <c r="JG119" s="384">
        <v>22</v>
      </c>
      <c r="JH119" s="376" t="s">
        <v>179</v>
      </c>
      <c r="JI119" s="377" t="s">
        <v>179</v>
      </c>
      <c r="JJ119" s="378" t="s">
        <v>179</v>
      </c>
      <c r="JK119" s="379" t="s">
        <v>179</v>
      </c>
      <c r="JL119" s="379" t="s">
        <v>179</v>
      </c>
      <c r="JM119" s="380" t="s">
        <v>179</v>
      </c>
      <c r="JN119" s="381" t="s">
        <v>179</v>
      </c>
      <c r="JO119" s="379" t="s">
        <v>179</v>
      </c>
      <c r="JP119" s="379" t="s">
        <v>179</v>
      </c>
      <c r="JQ119" s="382" t="s">
        <v>179</v>
      </c>
      <c r="JR119" s="383" t="s">
        <v>179</v>
      </c>
      <c r="JS119" s="384" t="s">
        <v>179</v>
      </c>
      <c r="JU119" s="634" t="s">
        <v>1868</v>
      </c>
      <c r="JV119" s="636" t="s">
        <v>1869</v>
      </c>
      <c r="JW119" s="635">
        <v>2019</v>
      </c>
      <c r="JX119" s="635" t="s">
        <v>1018</v>
      </c>
      <c r="JY119" s="386" t="s">
        <v>179</v>
      </c>
      <c r="JZ119" s="387" t="s">
        <v>179</v>
      </c>
      <c r="KA119" s="422" t="s">
        <v>179</v>
      </c>
      <c r="KB119" s="637" t="s">
        <v>179</v>
      </c>
      <c r="KC119" s="638" t="s">
        <v>179</v>
      </c>
      <c r="KD119" s="639" t="s">
        <v>1055</v>
      </c>
      <c r="KE119" s="640">
        <v>2.98</v>
      </c>
      <c r="KF119" s="641">
        <v>15.07</v>
      </c>
      <c r="KG119" s="642">
        <v>8.8866666666666667</v>
      </c>
      <c r="KH119" s="639" t="s">
        <v>1055</v>
      </c>
      <c r="KI119" s="643">
        <v>2.99</v>
      </c>
      <c r="KJ119" s="641">
        <v>4.6733333333333329</v>
      </c>
      <c r="KK119" s="642">
        <v>9.51</v>
      </c>
      <c r="KL119" s="639" t="s">
        <v>1029</v>
      </c>
      <c r="KM119" s="643">
        <v>3</v>
      </c>
      <c r="KN119" s="644">
        <v>20.299999999999997</v>
      </c>
      <c r="KO119" s="645" t="s">
        <v>179</v>
      </c>
      <c r="KP119" s="646" t="s">
        <v>179</v>
      </c>
      <c r="KQ119" s="646" t="s">
        <v>179</v>
      </c>
      <c r="KR119" s="646" t="s">
        <v>179</v>
      </c>
      <c r="KS119" s="647" t="s">
        <v>179</v>
      </c>
      <c r="KT119" s="646" t="s">
        <v>179</v>
      </c>
      <c r="KU119" s="646" t="s">
        <v>179</v>
      </c>
      <c r="KV119" s="648" t="s">
        <v>179</v>
      </c>
      <c r="KW119" s="639" t="s">
        <v>179</v>
      </c>
      <c r="KX119" s="643" t="s">
        <v>179</v>
      </c>
      <c r="KY119" s="644" t="s">
        <v>179</v>
      </c>
      <c r="KZ119" s="434" t="s">
        <v>1015</v>
      </c>
      <c r="LA119" s="434" t="s">
        <v>1015</v>
      </c>
      <c r="LB119" s="435" t="s">
        <v>1029</v>
      </c>
      <c r="LC119" s="436">
        <v>24</v>
      </c>
      <c r="LD119" s="437">
        <v>0</v>
      </c>
      <c r="LE119" s="438">
        <v>24</v>
      </c>
      <c r="LF119" s="439" t="s">
        <v>1015</v>
      </c>
      <c r="LG119" s="440">
        <v>21</v>
      </c>
      <c r="LH119" s="437">
        <v>0</v>
      </c>
      <c r="LI119" s="438">
        <v>24</v>
      </c>
      <c r="LJ119" s="649"/>
      <c r="LK119" s="650"/>
    </row>
    <row r="120" spans="2:323" ht="15" customHeight="1" x14ac:dyDescent="0.15">
      <c r="B120" s="1349" t="s">
        <v>1962</v>
      </c>
      <c r="C120" s="1350" t="s">
        <v>1963</v>
      </c>
      <c r="D120" s="1351">
        <v>2022</v>
      </c>
      <c r="E120" s="1352" t="s">
        <v>1018</v>
      </c>
      <c r="F120" s="1353">
        <v>1038151</v>
      </c>
      <c r="G120" s="1354" t="s">
        <v>1963</v>
      </c>
      <c r="H120" s="1355">
        <v>45127</v>
      </c>
      <c r="I120" s="1356" t="s">
        <v>1964</v>
      </c>
      <c r="J120" s="1357" t="s">
        <v>1963</v>
      </c>
      <c r="K120" s="1358" t="s">
        <v>4631</v>
      </c>
      <c r="L120" s="1350" t="s">
        <v>1963</v>
      </c>
      <c r="M120" s="1357" t="s">
        <v>4631</v>
      </c>
      <c r="N120" s="1358" t="s">
        <v>1965</v>
      </c>
      <c r="O120" s="1356" t="s">
        <v>42</v>
      </c>
      <c r="P120" s="1358" t="s">
        <v>44</v>
      </c>
      <c r="Q120" s="1359" t="s">
        <v>1018</v>
      </c>
      <c r="R120" s="1360"/>
      <c r="S120" s="1360"/>
      <c r="T120" s="1361"/>
      <c r="U120" s="1362"/>
      <c r="V120" s="1363">
        <v>1594.2336</v>
      </c>
      <c r="W120" s="1364">
        <v>6</v>
      </c>
      <c r="X120" s="1364">
        <v>1</v>
      </c>
      <c r="Y120" s="1365"/>
      <c r="Z120" s="1351">
        <v>2022</v>
      </c>
      <c r="AA120" s="1352">
        <v>2024</v>
      </c>
      <c r="AB120" s="1366">
        <v>2022</v>
      </c>
      <c r="AC120" s="1367"/>
      <c r="AD120" s="1358"/>
      <c r="AE120" s="1368" t="s">
        <v>4568</v>
      </c>
      <c r="AF120" s="1357" t="s">
        <v>1966</v>
      </c>
      <c r="AG120" s="1357" t="s">
        <v>1967</v>
      </c>
      <c r="AH120" s="1358" t="s">
        <v>1968</v>
      </c>
      <c r="AI120" s="1368"/>
      <c r="AJ120" s="1358"/>
      <c r="AK120" s="1369">
        <v>2021</v>
      </c>
      <c r="AL120" s="1364">
        <v>3118</v>
      </c>
      <c r="AM120" s="1364">
        <v>2842</v>
      </c>
      <c r="AN120" s="1370">
        <v>4.1900000000000004</v>
      </c>
      <c r="AO120" s="1371" t="s">
        <v>1969</v>
      </c>
      <c r="AP120" s="1372">
        <v>2024</v>
      </c>
      <c r="AQ120" s="1365">
        <v>3024</v>
      </c>
      <c r="AR120" s="1373">
        <v>3.01</v>
      </c>
      <c r="AS120" s="1365">
        <v>2756</v>
      </c>
      <c r="AT120" s="1373">
        <v>3.02</v>
      </c>
      <c r="AU120" s="1374">
        <v>4.1900000000000004</v>
      </c>
      <c r="AV120" s="1371" t="s">
        <v>1969</v>
      </c>
      <c r="AW120" s="1375">
        <v>0</v>
      </c>
      <c r="AX120" s="1372">
        <v>2022</v>
      </c>
      <c r="AY120" s="1365">
        <v>3038</v>
      </c>
      <c r="AZ120" s="1373">
        <v>2.56</v>
      </c>
      <c r="BA120" s="1365">
        <v>2710</v>
      </c>
      <c r="BB120" s="1373">
        <v>4.6399999999999997</v>
      </c>
      <c r="BC120" s="1374">
        <v>4.083333333333333</v>
      </c>
      <c r="BD120" s="1371" t="s">
        <v>1969</v>
      </c>
      <c r="BE120" s="1375">
        <v>2.54</v>
      </c>
      <c r="BF120" s="1372">
        <v>2023</v>
      </c>
      <c r="BG120" s="1365"/>
      <c r="BH120" s="1373"/>
      <c r="BI120" s="1365"/>
      <c r="BJ120" s="1373"/>
      <c r="BK120" s="1374"/>
      <c r="BL120" s="1371"/>
      <c r="BM120" s="1375"/>
      <c r="BN120" s="1372">
        <v>2024</v>
      </c>
      <c r="BO120" s="1365"/>
      <c r="BP120" s="1373"/>
      <c r="BQ120" s="1365"/>
      <c r="BR120" s="1373"/>
      <c r="BS120" s="1374"/>
      <c r="BT120" s="1371"/>
      <c r="BU120" s="1375"/>
      <c r="BV120" s="1376" t="s">
        <v>1062</v>
      </c>
      <c r="BW120" s="1377" t="s">
        <v>1072</v>
      </c>
      <c r="BX120" s="1378" t="s">
        <v>1007</v>
      </c>
      <c r="BY120" s="1379"/>
      <c r="BZ120" s="1380"/>
      <c r="CA120" s="1364"/>
      <c r="CB120" s="1364"/>
      <c r="CC120" s="1370"/>
      <c r="CD120" s="1371"/>
      <c r="CE120" s="1372"/>
      <c r="CF120" s="1365"/>
      <c r="CG120" s="1373"/>
      <c r="CH120" s="1365"/>
      <c r="CI120" s="1373"/>
      <c r="CJ120" s="1374"/>
      <c r="CK120" s="1371"/>
      <c r="CL120" s="1375"/>
      <c r="CM120" s="1372"/>
      <c r="CN120" s="1365"/>
      <c r="CO120" s="1373"/>
      <c r="CP120" s="1365"/>
      <c r="CQ120" s="1373"/>
      <c r="CR120" s="1374"/>
      <c r="CS120" s="1371"/>
      <c r="CT120" s="1375"/>
      <c r="CU120" s="1372"/>
      <c r="CV120" s="1365"/>
      <c r="CW120" s="1373"/>
      <c r="CX120" s="1365"/>
      <c r="CY120" s="1373"/>
      <c r="CZ120" s="1374"/>
      <c r="DA120" s="1371"/>
      <c r="DB120" s="1375"/>
      <c r="DC120" s="1372"/>
      <c r="DD120" s="1365"/>
      <c r="DE120" s="1373"/>
      <c r="DF120" s="1365"/>
      <c r="DG120" s="1373"/>
      <c r="DH120" s="1374"/>
      <c r="DI120" s="1371"/>
      <c r="DJ120" s="1375"/>
      <c r="DK120" s="1376"/>
      <c r="DL120" s="1377"/>
      <c r="DM120" s="1378"/>
      <c r="DN120" s="1379"/>
      <c r="DO120" s="1356"/>
      <c r="DP120" s="1381"/>
      <c r="DQ120" s="1358"/>
      <c r="DR120" s="1356"/>
      <c r="DS120" s="1381"/>
      <c r="DT120" s="1358"/>
      <c r="DU120" s="1356"/>
      <c r="DV120" s="1381"/>
      <c r="DW120" s="1358"/>
      <c r="DX120" s="1356"/>
      <c r="DY120" s="1381"/>
      <c r="DZ120" s="1358"/>
      <c r="EA120" s="1356"/>
      <c r="EB120" s="1381"/>
      <c r="EC120" s="1358"/>
      <c r="ED120" s="1382"/>
      <c r="EE120" s="1383"/>
      <c r="EF120" s="1384"/>
      <c r="EG120" s="1357"/>
      <c r="EH120" s="1364"/>
      <c r="EI120" s="1352"/>
      <c r="EJ120" s="1356"/>
      <c r="EK120" s="1384"/>
      <c r="EL120" s="1357"/>
      <c r="EM120" s="1364"/>
      <c r="EN120" s="1352"/>
      <c r="EO120" s="1356"/>
      <c r="EP120" s="1384"/>
      <c r="EQ120" s="1357"/>
      <c r="ER120" s="1364"/>
      <c r="ES120" s="1352"/>
      <c r="ET120" s="1356"/>
      <c r="EU120" s="1384"/>
      <c r="EV120" s="1357"/>
      <c r="EW120" s="1364"/>
      <c r="EX120" s="1352"/>
      <c r="EY120" s="1356"/>
      <c r="EZ120" s="1384"/>
      <c r="FA120" s="1357"/>
      <c r="FB120" s="1364"/>
      <c r="FC120" s="1352"/>
      <c r="FD120" s="1385">
        <v>0</v>
      </c>
      <c r="FE120" s="1386">
        <v>0</v>
      </c>
      <c r="FF120" s="1387">
        <v>0</v>
      </c>
      <c r="FG120" s="1386">
        <v>0</v>
      </c>
      <c r="FH120" s="1387">
        <v>0</v>
      </c>
      <c r="FI120" s="1386">
        <v>0</v>
      </c>
      <c r="FJ120" s="1387">
        <v>0</v>
      </c>
      <c r="FK120" s="1386">
        <v>0</v>
      </c>
      <c r="FL120" s="1388" t="s">
        <v>1008</v>
      </c>
      <c r="FM120" s="1389" t="s">
        <v>1012</v>
      </c>
      <c r="FN120" s="1352"/>
      <c r="FO120" s="1390" t="s">
        <v>1010</v>
      </c>
      <c r="FP120" s="1391" t="s">
        <v>1012</v>
      </c>
      <c r="FQ120" s="1352"/>
      <c r="FR120" s="1390" t="s">
        <v>1010</v>
      </c>
      <c r="FS120" s="1391" t="s">
        <v>1012</v>
      </c>
      <c r="FT120" s="1352"/>
      <c r="FU120" s="1390" t="s">
        <v>1010</v>
      </c>
      <c r="FV120" s="1391" t="s">
        <v>1012</v>
      </c>
      <c r="FW120" s="1352"/>
      <c r="FX120" s="1390" t="s">
        <v>1010</v>
      </c>
      <c r="FY120" s="1391" t="s">
        <v>1012</v>
      </c>
      <c r="FZ120" s="1352"/>
      <c r="GA120" s="1390" t="s">
        <v>1010</v>
      </c>
      <c r="GB120" s="1391" t="s">
        <v>1012</v>
      </c>
      <c r="GC120" s="1352"/>
      <c r="GD120" s="1390" t="s">
        <v>1013</v>
      </c>
      <c r="GE120" s="1391" t="s">
        <v>1013</v>
      </c>
      <c r="GF120" s="1352"/>
      <c r="GG120" s="1390" t="s">
        <v>1010</v>
      </c>
      <c r="GH120" s="1391" t="s">
        <v>1012</v>
      </c>
      <c r="GI120" s="1352"/>
      <c r="GJ120" s="1390" t="s">
        <v>1010</v>
      </c>
      <c r="GK120" s="1391" t="s">
        <v>1012</v>
      </c>
      <c r="GL120" s="1352"/>
      <c r="GM120" s="1390" t="s">
        <v>1013</v>
      </c>
      <c r="GN120" s="1391" t="s">
        <v>1013</v>
      </c>
      <c r="GO120" s="1352"/>
      <c r="GP120" s="1390" t="s">
        <v>1013</v>
      </c>
      <c r="GQ120" s="1391" t="s">
        <v>1013</v>
      </c>
      <c r="GR120" s="1352"/>
      <c r="GS120" s="1390" t="s">
        <v>1013</v>
      </c>
      <c r="GT120" s="1391" t="s">
        <v>1013</v>
      </c>
      <c r="GU120" s="1352"/>
      <c r="GV120" s="1390" t="s">
        <v>1013</v>
      </c>
      <c r="GW120" s="1391" t="s">
        <v>1013</v>
      </c>
      <c r="GX120" s="1352"/>
      <c r="GY120" s="1388"/>
      <c r="GZ120" s="1389"/>
      <c r="HA120" s="1352"/>
      <c r="HB120" s="1390"/>
      <c r="HC120" s="1391"/>
      <c r="HD120" s="1352"/>
      <c r="HE120" s="1390"/>
      <c r="HF120" s="1391"/>
      <c r="HG120" s="1352"/>
      <c r="HH120" s="1390"/>
      <c r="HI120" s="1391"/>
      <c r="HJ120" s="1352"/>
      <c r="HK120" s="1390"/>
      <c r="HL120" s="1391"/>
      <c r="HM120" s="1352"/>
      <c r="HN120" s="1392">
        <v>3038</v>
      </c>
      <c r="HO120" s="1393">
        <v>2.2393000000000001</v>
      </c>
      <c r="HP120" s="1394">
        <v>7.3709677419354844E-2</v>
      </c>
      <c r="HQ120" s="1395">
        <v>2022</v>
      </c>
      <c r="HR120" s="1357" t="s">
        <v>1191</v>
      </c>
      <c r="HS120" s="1357" t="s">
        <v>348</v>
      </c>
      <c r="HT120" s="1357" t="s">
        <v>1970</v>
      </c>
      <c r="HU120" s="1396">
        <v>2.2393000000000001</v>
      </c>
      <c r="HV120" s="1397"/>
      <c r="HW120" s="1398" t="s">
        <v>4568</v>
      </c>
      <c r="HX120" s="1398"/>
      <c r="HY120" s="1398"/>
      <c r="HZ120" s="1398"/>
      <c r="IA120" s="1398"/>
      <c r="IB120" s="1398"/>
      <c r="IC120" s="1398"/>
      <c r="ID120" s="1399"/>
      <c r="IE120" s="1400"/>
      <c r="IF120" s="227" t="str">
        <f>_xlfn.IFNA(VLOOKUP(報告書!$B120&amp;"-"&amp;報告書!IF$12,自主項目!$G$13:$G$500,1,FALSE),"")</f>
        <v>151-1</v>
      </c>
      <c r="IG120" s="227" t="str">
        <f>_xlfn.IFNA(VLOOKUP(報告書!$B120&amp;"-"&amp;報告書!IG$12,自主項目!$G$13:$G$500,1,FALSE),"")</f>
        <v/>
      </c>
      <c r="IH120" s="227" t="str">
        <f>_xlfn.IFNA(VLOOKUP(報告書!$B120&amp;"-"&amp;報告書!IH$12,自主項目!$G$13:$G$500,1,FALSE),"")</f>
        <v/>
      </c>
      <c r="II120" s="227" t="str">
        <f>_xlfn.IFNA(VLOOKUP(報告書!$B120&amp;"-"&amp;報告書!II$12,自主項目!$G$13:$G$500,1,FALSE),"")</f>
        <v/>
      </c>
      <c r="IJ120" s="227" t="str">
        <f>_xlfn.IFNA(VLOOKUP(報告書!$B120&amp;"-"&amp;報告書!IJ$12,自主項目!$G$13:$G$500,1,FALSE),"")</f>
        <v/>
      </c>
      <c r="IK120" s="227" t="str">
        <f>_xlfn.IFNA(VLOOKUP(報告書!$B120&amp;"-"&amp;報告書!IK$12,自主項目!$G$13:$G$500,1,FALSE),"")</f>
        <v/>
      </c>
      <c r="IL120" s="227" t="str">
        <f>_xlfn.IFNA(VLOOKUP(報告書!$B120&amp;"-"&amp;報告書!IL$12,自主項目!$G$13:$G$500,1,FALSE),"")</f>
        <v/>
      </c>
      <c r="IM120" s="227" t="str">
        <f>_xlfn.IFNA(VLOOKUP(報告書!$B120&amp;"-"&amp;報告書!IM$12,自主項目!$G$13:$G$500,1,FALSE),"")</f>
        <v/>
      </c>
      <c r="IN120" s="227" t="str">
        <f>_xlfn.IFNA(VLOOKUP(報告書!$B120&amp;"-"&amp;報告書!IN$12,自主項目!$G$13:$G$500,1,FALSE),"")</f>
        <v/>
      </c>
      <c r="IO120" s="227" t="str">
        <f>_xlfn.IFNA(VLOOKUP(報告書!$B120&amp;"-"&amp;報告書!IO$12,自主項目!$G$13:$G$500,1,FALSE),"")</f>
        <v/>
      </c>
      <c r="IP120" s="227" t="str">
        <f>_xlfn.IFNA(VLOOKUP(報告書!$B120&amp;"-"&amp;報告書!IP$12,自主項目!$G$13:$G$500,1,FALSE),"")</f>
        <v/>
      </c>
      <c r="IQ120" s="227" t="str">
        <f>_xlfn.IFNA(VLOOKUP(報告書!$B120&amp;"-"&amp;報告書!IQ$12,自主項目!$G$13:$G$500,1,FALSE),"")</f>
        <v/>
      </c>
      <c r="IR120" s="227" t="str">
        <f>_xlfn.IFNA(VLOOKUP(報告書!$B120&amp;"-"&amp;報告書!IR$12,自主項目!$G$13:$G$500,1,FALSE),"")</f>
        <v/>
      </c>
      <c r="IS120" s="227" t="str">
        <f>_xlfn.IFNA(VLOOKUP(報告書!$B120&amp;"-"&amp;報告書!IS$12,自主項目!$G$13:$G$500,1,FALSE),"")</f>
        <v/>
      </c>
      <c r="IV120" s="376">
        <v>5515</v>
      </c>
      <c r="IW120" s="377">
        <v>5571</v>
      </c>
      <c r="IX120" s="378" t="s">
        <v>179</v>
      </c>
      <c r="IY120" s="379">
        <v>4.3</v>
      </c>
      <c r="IZ120" s="379">
        <v>4.8600000000000003</v>
      </c>
      <c r="JA120" s="380" t="s">
        <v>179</v>
      </c>
      <c r="JB120" s="381">
        <v>1.4333333333333333</v>
      </c>
      <c r="JC120" s="379">
        <v>1.62</v>
      </c>
      <c r="JD120" s="379" t="s">
        <v>179</v>
      </c>
      <c r="JE120" s="382">
        <v>72</v>
      </c>
      <c r="JF120" s="383">
        <v>71</v>
      </c>
      <c r="JG120" s="384" t="s">
        <v>179</v>
      </c>
      <c r="JH120" s="376" t="s">
        <v>179</v>
      </c>
      <c r="JI120" s="377" t="s">
        <v>179</v>
      </c>
      <c r="JJ120" s="378" t="s">
        <v>179</v>
      </c>
      <c r="JK120" s="379" t="s">
        <v>179</v>
      </c>
      <c r="JL120" s="379" t="s">
        <v>179</v>
      </c>
      <c r="JM120" s="380" t="s">
        <v>179</v>
      </c>
      <c r="JN120" s="381" t="s">
        <v>179</v>
      </c>
      <c r="JO120" s="379" t="s">
        <v>179</v>
      </c>
      <c r="JP120" s="379" t="s">
        <v>179</v>
      </c>
      <c r="JQ120" s="382" t="s">
        <v>179</v>
      </c>
      <c r="JR120" s="383" t="s">
        <v>179</v>
      </c>
      <c r="JS120" s="384" t="s">
        <v>179</v>
      </c>
      <c r="JU120" s="634" t="s">
        <v>1874</v>
      </c>
      <c r="JV120" s="636" t="s">
        <v>1875</v>
      </c>
      <c r="JW120" s="635">
        <v>2019</v>
      </c>
      <c r="JX120" s="635" t="s">
        <v>1018</v>
      </c>
      <c r="JY120" s="386" t="s">
        <v>179</v>
      </c>
      <c r="JZ120" s="387" t="s">
        <v>179</v>
      </c>
      <c r="KA120" s="422" t="s">
        <v>179</v>
      </c>
      <c r="KB120" s="637" t="s">
        <v>179</v>
      </c>
      <c r="KC120" s="638" t="s">
        <v>179</v>
      </c>
      <c r="KD120" s="639" t="s">
        <v>1029</v>
      </c>
      <c r="KE120" s="640">
        <v>1</v>
      </c>
      <c r="KF120" s="641">
        <v>4.3</v>
      </c>
      <c r="KG120" s="642">
        <v>0.73666666666666669</v>
      </c>
      <c r="KH120" s="639" t="s">
        <v>1029</v>
      </c>
      <c r="KI120" s="643">
        <v>1</v>
      </c>
      <c r="KJ120" s="641">
        <v>1.62</v>
      </c>
      <c r="KK120" s="642">
        <v>1.6233333333333333</v>
      </c>
      <c r="KL120" s="639" t="s">
        <v>179</v>
      </c>
      <c r="KM120" s="643" t="s">
        <v>179</v>
      </c>
      <c r="KN120" s="644" t="s">
        <v>179</v>
      </c>
      <c r="KO120" s="645" t="s">
        <v>179</v>
      </c>
      <c r="KP120" s="646" t="s">
        <v>179</v>
      </c>
      <c r="KQ120" s="646" t="s">
        <v>179</v>
      </c>
      <c r="KR120" s="646" t="s">
        <v>179</v>
      </c>
      <c r="KS120" s="647" t="s">
        <v>179</v>
      </c>
      <c r="KT120" s="646" t="s">
        <v>179</v>
      </c>
      <c r="KU120" s="646" t="s">
        <v>179</v>
      </c>
      <c r="KV120" s="648" t="s">
        <v>179</v>
      </c>
      <c r="KW120" s="639" t="s">
        <v>179</v>
      </c>
      <c r="KX120" s="643" t="s">
        <v>179</v>
      </c>
      <c r="KY120" s="644" t="s">
        <v>179</v>
      </c>
      <c r="KZ120" s="434" t="s">
        <v>1015</v>
      </c>
      <c r="LA120" s="434" t="s">
        <v>1015</v>
      </c>
      <c r="LB120" s="435" t="s">
        <v>1029</v>
      </c>
      <c r="LC120" s="436">
        <v>26</v>
      </c>
      <c r="LD120" s="437">
        <v>0</v>
      </c>
      <c r="LE120" s="438">
        <v>26</v>
      </c>
      <c r="LF120" s="439" t="s">
        <v>1015</v>
      </c>
      <c r="LG120" s="440">
        <v>23</v>
      </c>
      <c r="LH120" s="437">
        <v>0</v>
      </c>
      <c r="LI120" s="438">
        <v>26</v>
      </c>
      <c r="LJ120" s="649"/>
      <c r="LK120" s="650"/>
    </row>
    <row r="121" spans="2:323" ht="15" customHeight="1" x14ac:dyDescent="0.15">
      <c r="B121" s="1349" t="s">
        <v>1971</v>
      </c>
      <c r="C121" s="1350" t="s">
        <v>1972</v>
      </c>
      <c r="D121" s="1351">
        <v>2022</v>
      </c>
      <c r="E121" s="1352" t="s">
        <v>1018</v>
      </c>
      <c r="F121" s="1353">
        <v>1069153</v>
      </c>
      <c r="G121" s="1354" t="s">
        <v>1972</v>
      </c>
      <c r="H121" s="1355">
        <v>45135</v>
      </c>
      <c r="I121" s="1356" t="s">
        <v>1973</v>
      </c>
      <c r="J121" s="1357" t="s">
        <v>1972</v>
      </c>
      <c r="K121" s="1358" t="s">
        <v>1974</v>
      </c>
      <c r="L121" s="1350" t="s">
        <v>1972</v>
      </c>
      <c r="M121" s="1357" t="s">
        <v>1974</v>
      </c>
      <c r="N121" s="1358" t="s">
        <v>1973</v>
      </c>
      <c r="O121" s="1356" t="s">
        <v>77</v>
      </c>
      <c r="P121" s="1358" t="s">
        <v>79</v>
      </c>
      <c r="Q121" s="1359" t="s">
        <v>1018</v>
      </c>
      <c r="R121" s="1360"/>
      <c r="S121" s="1360"/>
      <c r="T121" s="1361"/>
      <c r="U121" s="1362"/>
      <c r="V121" s="1363">
        <v>5212.4256000000005</v>
      </c>
      <c r="W121" s="1364">
        <v>4</v>
      </c>
      <c r="X121" s="1364">
        <v>2</v>
      </c>
      <c r="Y121" s="1365"/>
      <c r="Z121" s="1351">
        <v>2022</v>
      </c>
      <c r="AA121" s="1352">
        <v>2024</v>
      </c>
      <c r="AB121" s="1366">
        <v>2022</v>
      </c>
      <c r="AC121" s="1367"/>
      <c r="AD121" s="1358"/>
      <c r="AE121" s="1368" t="s">
        <v>4568</v>
      </c>
      <c r="AF121" s="1357" t="s">
        <v>1975</v>
      </c>
      <c r="AG121" s="1357" t="s">
        <v>1973</v>
      </c>
      <c r="AH121" s="1358" t="s">
        <v>1976</v>
      </c>
      <c r="AI121" s="1368"/>
      <c r="AJ121" s="1358"/>
      <c r="AK121" s="1369">
        <v>2021</v>
      </c>
      <c r="AL121" s="1364">
        <v>9273</v>
      </c>
      <c r="AM121" s="1364">
        <v>9205</v>
      </c>
      <c r="AN121" s="1370"/>
      <c r="AO121" s="1371"/>
      <c r="AP121" s="1372">
        <v>2024</v>
      </c>
      <c r="AQ121" s="1365">
        <v>8994.81</v>
      </c>
      <c r="AR121" s="1373">
        <v>3</v>
      </c>
      <c r="AS121" s="1365">
        <v>8928.85</v>
      </c>
      <c r="AT121" s="1373">
        <v>3</v>
      </c>
      <c r="AU121" s="1374"/>
      <c r="AV121" s="1371"/>
      <c r="AW121" s="1375"/>
      <c r="AX121" s="1372">
        <v>2022</v>
      </c>
      <c r="AY121" s="1365">
        <v>9402</v>
      </c>
      <c r="AZ121" s="1373">
        <v>-1.4</v>
      </c>
      <c r="BA121" s="1365">
        <v>9385</v>
      </c>
      <c r="BB121" s="1373">
        <v>-1.96</v>
      </c>
      <c r="BC121" s="1374"/>
      <c r="BD121" s="1371"/>
      <c r="BE121" s="1375"/>
      <c r="BF121" s="1372">
        <v>2023</v>
      </c>
      <c r="BG121" s="1365"/>
      <c r="BH121" s="1373"/>
      <c r="BI121" s="1365"/>
      <c r="BJ121" s="1373"/>
      <c r="BK121" s="1374"/>
      <c r="BL121" s="1371"/>
      <c r="BM121" s="1375"/>
      <c r="BN121" s="1372">
        <v>2024</v>
      </c>
      <c r="BO121" s="1365"/>
      <c r="BP121" s="1373"/>
      <c r="BQ121" s="1365"/>
      <c r="BR121" s="1373"/>
      <c r="BS121" s="1374"/>
      <c r="BT121" s="1371"/>
      <c r="BU121" s="1375"/>
      <c r="BV121" s="1376" t="s">
        <v>1005</v>
      </c>
      <c r="BW121" s="1377" t="s">
        <v>1072</v>
      </c>
      <c r="BX121" s="1378" t="s">
        <v>1007</v>
      </c>
      <c r="BY121" s="1379" t="s">
        <v>4632</v>
      </c>
      <c r="BZ121" s="1380"/>
      <c r="CA121" s="1364"/>
      <c r="CB121" s="1364"/>
      <c r="CC121" s="1370"/>
      <c r="CD121" s="1371"/>
      <c r="CE121" s="1372"/>
      <c r="CF121" s="1365"/>
      <c r="CG121" s="1373"/>
      <c r="CH121" s="1365"/>
      <c r="CI121" s="1373"/>
      <c r="CJ121" s="1374"/>
      <c r="CK121" s="1371"/>
      <c r="CL121" s="1375"/>
      <c r="CM121" s="1372"/>
      <c r="CN121" s="1365"/>
      <c r="CO121" s="1373"/>
      <c r="CP121" s="1365"/>
      <c r="CQ121" s="1373"/>
      <c r="CR121" s="1374"/>
      <c r="CS121" s="1371"/>
      <c r="CT121" s="1375"/>
      <c r="CU121" s="1372"/>
      <c r="CV121" s="1365"/>
      <c r="CW121" s="1373"/>
      <c r="CX121" s="1365"/>
      <c r="CY121" s="1373"/>
      <c r="CZ121" s="1374"/>
      <c r="DA121" s="1371"/>
      <c r="DB121" s="1375"/>
      <c r="DC121" s="1372"/>
      <c r="DD121" s="1365"/>
      <c r="DE121" s="1373"/>
      <c r="DF121" s="1365"/>
      <c r="DG121" s="1373"/>
      <c r="DH121" s="1374"/>
      <c r="DI121" s="1371"/>
      <c r="DJ121" s="1375"/>
      <c r="DK121" s="1376"/>
      <c r="DL121" s="1377"/>
      <c r="DM121" s="1378"/>
      <c r="DN121" s="1379"/>
      <c r="DO121" s="1356"/>
      <c r="DP121" s="1381"/>
      <c r="DQ121" s="1358"/>
      <c r="DR121" s="1356"/>
      <c r="DS121" s="1381"/>
      <c r="DT121" s="1358"/>
      <c r="DU121" s="1356"/>
      <c r="DV121" s="1381"/>
      <c r="DW121" s="1358"/>
      <c r="DX121" s="1356"/>
      <c r="DY121" s="1381"/>
      <c r="DZ121" s="1358"/>
      <c r="EA121" s="1356"/>
      <c r="EB121" s="1381"/>
      <c r="EC121" s="1358"/>
      <c r="ED121" s="1382"/>
      <c r="EE121" s="1383"/>
      <c r="EF121" s="1384"/>
      <c r="EG121" s="1357"/>
      <c r="EH121" s="1364"/>
      <c r="EI121" s="1352"/>
      <c r="EJ121" s="1356"/>
      <c r="EK121" s="1384"/>
      <c r="EL121" s="1357"/>
      <c r="EM121" s="1364"/>
      <c r="EN121" s="1352"/>
      <c r="EO121" s="1356"/>
      <c r="EP121" s="1384"/>
      <c r="EQ121" s="1357"/>
      <c r="ER121" s="1364"/>
      <c r="ES121" s="1352"/>
      <c r="ET121" s="1356"/>
      <c r="EU121" s="1384"/>
      <c r="EV121" s="1357"/>
      <c r="EW121" s="1364"/>
      <c r="EX121" s="1352"/>
      <c r="EY121" s="1356"/>
      <c r="EZ121" s="1384"/>
      <c r="FA121" s="1357"/>
      <c r="FB121" s="1364"/>
      <c r="FC121" s="1352"/>
      <c r="FD121" s="1385">
        <v>0</v>
      </c>
      <c r="FE121" s="1386">
        <v>0</v>
      </c>
      <c r="FF121" s="1387">
        <v>0</v>
      </c>
      <c r="FG121" s="1386">
        <v>0</v>
      </c>
      <c r="FH121" s="1387">
        <v>0</v>
      </c>
      <c r="FI121" s="1386">
        <v>0</v>
      </c>
      <c r="FJ121" s="1387">
        <v>0</v>
      </c>
      <c r="FK121" s="1386">
        <v>0</v>
      </c>
      <c r="FL121" s="1388" t="s">
        <v>1008</v>
      </c>
      <c r="FM121" s="1389" t="s">
        <v>1012</v>
      </c>
      <c r="FN121" s="1352"/>
      <c r="FO121" s="1390" t="s">
        <v>1010</v>
      </c>
      <c r="FP121" s="1391" t="s">
        <v>1012</v>
      </c>
      <c r="FQ121" s="1352"/>
      <c r="FR121" s="1390" t="s">
        <v>1010</v>
      </c>
      <c r="FS121" s="1391" t="s">
        <v>1012</v>
      </c>
      <c r="FT121" s="1352"/>
      <c r="FU121" s="1390" t="s">
        <v>1010</v>
      </c>
      <c r="FV121" s="1391" t="s">
        <v>1012</v>
      </c>
      <c r="FW121" s="1352"/>
      <c r="FX121" s="1390" t="s">
        <v>1010</v>
      </c>
      <c r="FY121" s="1391" t="s">
        <v>1012</v>
      </c>
      <c r="FZ121" s="1352"/>
      <c r="GA121" s="1390" t="s">
        <v>1010</v>
      </c>
      <c r="GB121" s="1391" t="s">
        <v>1012</v>
      </c>
      <c r="GC121" s="1352"/>
      <c r="GD121" s="1390" t="s">
        <v>1010</v>
      </c>
      <c r="GE121" s="1391" t="s">
        <v>1012</v>
      </c>
      <c r="GF121" s="1352"/>
      <c r="GG121" s="1390" t="s">
        <v>1010</v>
      </c>
      <c r="GH121" s="1391" t="s">
        <v>1012</v>
      </c>
      <c r="GI121" s="1352"/>
      <c r="GJ121" s="1390" t="s">
        <v>1010</v>
      </c>
      <c r="GK121" s="1391" t="s">
        <v>1012</v>
      </c>
      <c r="GL121" s="1352"/>
      <c r="GM121" s="1390" t="s">
        <v>1013</v>
      </c>
      <c r="GN121" s="1391" t="s">
        <v>1013</v>
      </c>
      <c r="GO121" s="1352"/>
      <c r="GP121" s="1390" t="s">
        <v>1013</v>
      </c>
      <c r="GQ121" s="1391" t="s">
        <v>1013</v>
      </c>
      <c r="GR121" s="1352"/>
      <c r="GS121" s="1390" t="s">
        <v>1013</v>
      </c>
      <c r="GT121" s="1391" t="s">
        <v>1013</v>
      </c>
      <c r="GU121" s="1352"/>
      <c r="GV121" s="1390" t="s">
        <v>1010</v>
      </c>
      <c r="GW121" s="1391" t="s">
        <v>1012</v>
      </c>
      <c r="GX121" s="1352"/>
      <c r="GY121" s="1388"/>
      <c r="GZ121" s="1389"/>
      <c r="HA121" s="1352"/>
      <c r="HB121" s="1390"/>
      <c r="HC121" s="1391"/>
      <c r="HD121" s="1352"/>
      <c r="HE121" s="1390"/>
      <c r="HF121" s="1391"/>
      <c r="HG121" s="1352"/>
      <c r="HH121" s="1390"/>
      <c r="HI121" s="1391"/>
      <c r="HJ121" s="1352"/>
      <c r="HK121" s="1390"/>
      <c r="HL121" s="1391"/>
      <c r="HM121" s="1352"/>
      <c r="HN121" s="1392">
        <v>9402</v>
      </c>
      <c r="HO121" s="1393">
        <v>36.492592499999979</v>
      </c>
      <c r="HP121" s="1394">
        <v>0.38813648691767688</v>
      </c>
      <c r="HQ121" s="1395">
        <v>2022</v>
      </c>
      <c r="HR121" s="1357" t="s">
        <v>333</v>
      </c>
      <c r="HS121" s="1357" t="s">
        <v>340</v>
      </c>
      <c r="HT121" s="1357" t="s">
        <v>4175</v>
      </c>
      <c r="HU121" s="1396">
        <v>9.4610424999999978</v>
      </c>
      <c r="HV121" s="1397"/>
      <c r="HW121" s="1398"/>
      <c r="HX121" s="1398"/>
      <c r="HY121" s="1398"/>
      <c r="HZ121" s="1398"/>
      <c r="IA121" s="1398"/>
      <c r="IB121" s="1398"/>
      <c r="IC121" s="1398" t="s">
        <v>4568</v>
      </c>
      <c r="ID121" s="1399" t="s">
        <v>4633</v>
      </c>
      <c r="IE121" s="1400"/>
      <c r="IF121" s="227" t="str">
        <f>_xlfn.IFNA(VLOOKUP(報告書!$B121&amp;"-"&amp;報告書!IF$12,自主項目!$G$13:$G$500,1,FALSE),"")</f>
        <v>153-1</v>
      </c>
      <c r="IG121" s="227" t="str">
        <f>_xlfn.IFNA(VLOOKUP(報告書!$B121&amp;"-"&amp;報告書!IG$12,自主項目!$G$13:$G$500,1,FALSE),"")</f>
        <v>153-2</v>
      </c>
      <c r="IH121" s="227" t="str">
        <f>_xlfn.IFNA(VLOOKUP(報告書!$B121&amp;"-"&amp;報告書!IH$12,自主項目!$G$13:$G$500,1,FALSE),"")</f>
        <v/>
      </c>
      <c r="II121" s="227" t="str">
        <f>_xlfn.IFNA(VLOOKUP(報告書!$B121&amp;"-"&amp;報告書!II$12,自主項目!$G$13:$G$500,1,FALSE),"")</f>
        <v/>
      </c>
      <c r="IJ121" s="227" t="str">
        <f>_xlfn.IFNA(VLOOKUP(報告書!$B121&amp;"-"&amp;報告書!IJ$12,自主項目!$G$13:$G$500,1,FALSE),"")</f>
        <v/>
      </c>
      <c r="IK121" s="227" t="str">
        <f>_xlfn.IFNA(VLOOKUP(報告書!$B121&amp;"-"&amp;報告書!IK$12,自主項目!$G$13:$G$500,1,FALSE),"")</f>
        <v/>
      </c>
      <c r="IL121" s="227" t="str">
        <f>_xlfn.IFNA(VLOOKUP(報告書!$B121&amp;"-"&amp;報告書!IL$12,自主項目!$G$13:$G$500,1,FALSE),"")</f>
        <v/>
      </c>
      <c r="IM121" s="227" t="str">
        <f>_xlfn.IFNA(VLOOKUP(報告書!$B121&amp;"-"&amp;報告書!IM$12,自主項目!$G$13:$G$500,1,FALSE),"")</f>
        <v/>
      </c>
      <c r="IN121" s="227" t="str">
        <f>_xlfn.IFNA(VLOOKUP(報告書!$B121&amp;"-"&amp;報告書!IN$12,自主項目!$G$13:$G$500,1,FALSE),"")</f>
        <v/>
      </c>
      <c r="IO121" s="227" t="str">
        <f>_xlfn.IFNA(VLOOKUP(報告書!$B121&amp;"-"&amp;報告書!IO$12,自主項目!$G$13:$G$500,1,FALSE),"")</f>
        <v/>
      </c>
      <c r="IP121" s="227" t="str">
        <f>_xlfn.IFNA(VLOOKUP(報告書!$B121&amp;"-"&amp;報告書!IP$12,自主項目!$G$13:$G$500,1,FALSE),"")</f>
        <v/>
      </c>
      <c r="IQ121" s="227" t="str">
        <f>_xlfn.IFNA(VLOOKUP(報告書!$B121&amp;"-"&amp;報告書!IQ$12,自主項目!$G$13:$G$500,1,FALSE),"")</f>
        <v/>
      </c>
      <c r="IR121" s="227" t="str">
        <f>_xlfn.IFNA(VLOOKUP(報告書!$B121&amp;"-"&amp;報告書!IR$12,自主項目!$G$13:$G$500,1,FALSE),"")</f>
        <v/>
      </c>
      <c r="IS121" s="227" t="str">
        <f>_xlfn.IFNA(VLOOKUP(報告書!$B121&amp;"-"&amp;報告書!IS$12,自主項目!$G$13:$G$500,1,FALSE),"")</f>
        <v/>
      </c>
      <c r="IV121" s="376">
        <v>19210</v>
      </c>
      <c r="IW121" s="377">
        <v>19017</v>
      </c>
      <c r="IX121" s="378" t="s">
        <v>179</v>
      </c>
      <c r="IY121" s="379">
        <v>4.45</v>
      </c>
      <c r="IZ121" s="379">
        <v>3.32</v>
      </c>
      <c r="JA121" s="380" t="s">
        <v>179</v>
      </c>
      <c r="JB121" s="381">
        <v>1.4833333333333334</v>
      </c>
      <c r="JC121" s="379">
        <v>1.1066666666666667</v>
      </c>
      <c r="JD121" s="379" t="s">
        <v>179</v>
      </c>
      <c r="JE121" s="382">
        <v>72</v>
      </c>
      <c r="JF121" s="383">
        <v>74</v>
      </c>
      <c r="JG121" s="384" t="s">
        <v>179</v>
      </c>
      <c r="JH121" s="376" t="s">
        <v>179</v>
      </c>
      <c r="JI121" s="377" t="s">
        <v>179</v>
      </c>
      <c r="JJ121" s="378" t="s">
        <v>179</v>
      </c>
      <c r="JK121" s="379" t="s">
        <v>179</v>
      </c>
      <c r="JL121" s="379" t="s">
        <v>179</v>
      </c>
      <c r="JM121" s="380" t="s">
        <v>179</v>
      </c>
      <c r="JN121" s="381" t="s">
        <v>179</v>
      </c>
      <c r="JO121" s="379" t="s">
        <v>179</v>
      </c>
      <c r="JP121" s="379" t="s">
        <v>179</v>
      </c>
      <c r="JQ121" s="382" t="s">
        <v>179</v>
      </c>
      <c r="JR121" s="383" t="s">
        <v>179</v>
      </c>
      <c r="JS121" s="384" t="s">
        <v>179</v>
      </c>
      <c r="JU121" s="634" t="s">
        <v>1881</v>
      </c>
      <c r="JV121" s="636" t="s">
        <v>1882</v>
      </c>
      <c r="JW121" s="635">
        <v>2019</v>
      </c>
      <c r="JX121" s="635" t="s">
        <v>1018</v>
      </c>
      <c r="JY121" s="386" t="s">
        <v>179</v>
      </c>
      <c r="JZ121" s="387" t="s">
        <v>179</v>
      </c>
      <c r="KA121" s="422" t="s">
        <v>179</v>
      </c>
      <c r="KB121" s="637" t="s">
        <v>179</v>
      </c>
      <c r="KC121" s="638">
        <v>0.1289138583420093</v>
      </c>
      <c r="KD121" s="639" t="s">
        <v>1055</v>
      </c>
      <c r="KE121" s="640">
        <v>2.99</v>
      </c>
      <c r="KF121" s="641">
        <v>4.45</v>
      </c>
      <c r="KG121" s="642">
        <v>5.7399999999999993</v>
      </c>
      <c r="KH121" s="639" t="s">
        <v>1055</v>
      </c>
      <c r="KI121" s="643">
        <v>3</v>
      </c>
      <c r="KJ121" s="641">
        <v>1.1066666666666667</v>
      </c>
      <c r="KK121" s="642">
        <v>6.8266666666666671</v>
      </c>
      <c r="KL121" s="639" t="s">
        <v>179</v>
      </c>
      <c r="KM121" s="643" t="s">
        <v>179</v>
      </c>
      <c r="KN121" s="644" t="s">
        <v>179</v>
      </c>
      <c r="KO121" s="645" t="s">
        <v>179</v>
      </c>
      <c r="KP121" s="646" t="s">
        <v>179</v>
      </c>
      <c r="KQ121" s="646" t="s">
        <v>179</v>
      </c>
      <c r="KR121" s="646" t="s">
        <v>179</v>
      </c>
      <c r="KS121" s="647" t="s">
        <v>179</v>
      </c>
      <c r="KT121" s="646" t="s">
        <v>179</v>
      </c>
      <c r="KU121" s="646" t="s">
        <v>179</v>
      </c>
      <c r="KV121" s="648" t="s">
        <v>179</v>
      </c>
      <c r="KW121" s="639" t="s">
        <v>179</v>
      </c>
      <c r="KX121" s="643" t="s">
        <v>179</v>
      </c>
      <c r="KY121" s="644" t="s">
        <v>179</v>
      </c>
      <c r="KZ121" s="434" t="s">
        <v>1151</v>
      </c>
      <c r="LA121" s="434" t="s">
        <v>1015</v>
      </c>
      <c r="LB121" s="435" t="s">
        <v>1029</v>
      </c>
      <c r="LC121" s="436">
        <v>20</v>
      </c>
      <c r="LD121" s="437">
        <v>0</v>
      </c>
      <c r="LE121" s="438">
        <v>20</v>
      </c>
      <c r="LF121" s="439" t="s">
        <v>1015</v>
      </c>
      <c r="LG121" s="440">
        <v>17</v>
      </c>
      <c r="LH121" s="437">
        <v>0</v>
      </c>
      <c r="LI121" s="438">
        <v>20</v>
      </c>
      <c r="LJ121" s="649"/>
      <c r="LK121" s="650"/>
    </row>
    <row r="122" spans="2:323" ht="15" customHeight="1" x14ac:dyDescent="0.15">
      <c r="B122" s="1349" t="s">
        <v>1978</v>
      </c>
      <c r="C122" s="1350" t="s">
        <v>1979</v>
      </c>
      <c r="D122" s="1351">
        <v>2022</v>
      </c>
      <c r="E122" s="1352" t="s">
        <v>1018</v>
      </c>
      <c r="F122" s="1353">
        <v>1047155</v>
      </c>
      <c r="G122" s="1354" t="s">
        <v>1979</v>
      </c>
      <c r="H122" s="1355">
        <v>45133</v>
      </c>
      <c r="I122" s="1356" t="s">
        <v>1980</v>
      </c>
      <c r="J122" s="1357" t="s">
        <v>1979</v>
      </c>
      <c r="K122" s="1358" t="s">
        <v>1981</v>
      </c>
      <c r="L122" s="1350" t="s">
        <v>1979</v>
      </c>
      <c r="M122" s="1357" t="s">
        <v>1981</v>
      </c>
      <c r="N122" s="1358" t="s">
        <v>1980</v>
      </c>
      <c r="O122" s="1356" t="s">
        <v>48</v>
      </c>
      <c r="P122" s="1358" t="s">
        <v>54</v>
      </c>
      <c r="Q122" s="1359" t="s">
        <v>1018</v>
      </c>
      <c r="R122" s="1360"/>
      <c r="S122" s="1360"/>
      <c r="T122" s="1361"/>
      <c r="U122" s="1362"/>
      <c r="V122" s="1363">
        <v>3517.1849999999999</v>
      </c>
      <c r="W122" s="1364">
        <v>9</v>
      </c>
      <c r="X122" s="1364">
        <v>1</v>
      </c>
      <c r="Y122" s="1365"/>
      <c r="Z122" s="1351">
        <v>2022</v>
      </c>
      <c r="AA122" s="1352">
        <v>2024</v>
      </c>
      <c r="AB122" s="1366">
        <v>2022</v>
      </c>
      <c r="AC122" s="1367"/>
      <c r="AD122" s="1358"/>
      <c r="AE122" s="1368" t="s">
        <v>4568</v>
      </c>
      <c r="AF122" s="1357" t="s">
        <v>1982</v>
      </c>
      <c r="AG122" s="1357" t="s">
        <v>1983</v>
      </c>
      <c r="AH122" s="1358" t="s">
        <v>1984</v>
      </c>
      <c r="AI122" s="1368"/>
      <c r="AJ122" s="1358"/>
      <c r="AK122" s="1369">
        <v>2021</v>
      </c>
      <c r="AL122" s="1364">
        <v>7038</v>
      </c>
      <c r="AM122" s="1364">
        <v>7016</v>
      </c>
      <c r="AN122" s="1370"/>
      <c r="AO122" s="1371"/>
      <c r="AP122" s="1372">
        <v>2024</v>
      </c>
      <c r="AQ122" s="1365">
        <v>6967.62</v>
      </c>
      <c r="AR122" s="1373">
        <v>1</v>
      </c>
      <c r="AS122" s="1365">
        <v>6945.84</v>
      </c>
      <c r="AT122" s="1373">
        <v>0.99</v>
      </c>
      <c r="AU122" s="1374"/>
      <c r="AV122" s="1371"/>
      <c r="AW122" s="1375"/>
      <c r="AX122" s="1372">
        <v>2022</v>
      </c>
      <c r="AY122" s="1365">
        <v>7346</v>
      </c>
      <c r="AZ122" s="1373">
        <v>-4.38</v>
      </c>
      <c r="BA122" s="1365">
        <v>7387</v>
      </c>
      <c r="BB122" s="1373">
        <v>-5.29</v>
      </c>
      <c r="BC122" s="1374"/>
      <c r="BD122" s="1371"/>
      <c r="BE122" s="1375"/>
      <c r="BF122" s="1372">
        <v>2023</v>
      </c>
      <c r="BG122" s="1365"/>
      <c r="BH122" s="1373"/>
      <c r="BI122" s="1365"/>
      <c r="BJ122" s="1373"/>
      <c r="BK122" s="1374"/>
      <c r="BL122" s="1371"/>
      <c r="BM122" s="1375"/>
      <c r="BN122" s="1372">
        <v>2024</v>
      </c>
      <c r="BO122" s="1365"/>
      <c r="BP122" s="1373"/>
      <c r="BQ122" s="1365"/>
      <c r="BR122" s="1373"/>
      <c r="BS122" s="1374"/>
      <c r="BT122" s="1371"/>
      <c r="BU122" s="1375"/>
      <c r="BV122" s="1376" t="s">
        <v>1005</v>
      </c>
      <c r="BW122" s="1377" t="s">
        <v>1072</v>
      </c>
      <c r="BX122" s="1378" t="s">
        <v>1007</v>
      </c>
      <c r="BY122" s="1379" t="s">
        <v>4634</v>
      </c>
      <c r="BZ122" s="1380"/>
      <c r="CA122" s="1364"/>
      <c r="CB122" s="1364"/>
      <c r="CC122" s="1370"/>
      <c r="CD122" s="1371"/>
      <c r="CE122" s="1372"/>
      <c r="CF122" s="1365"/>
      <c r="CG122" s="1373"/>
      <c r="CH122" s="1365"/>
      <c r="CI122" s="1373"/>
      <c r="CJ122" s="1374"/>
      <c r="CK122" s="1371"/>
      <c r="CL122" s="1375"/>
      <c r="CM122" s="1372"/>
      <c r="CN122" s="1365"/>
      <c r="CO122" s="1373"/>
      <c r="CP122" s="1365"/>
      <c r="CQ122" s="1373"/>
      <c r="CR122" s="1374"/>
      <c r="CS122" s="1371"/>
      <c r="CT122" s="1375"/>
      <c r="CU122" s="1372"/>
      <c r="CV122" s="1365"/>
      <c r="CW122" s="1373"/>
      <c r="CX122" s="1365"/>
      <c r="CY122" s="1373"/>
      <c r="CZ122" s="1374"/>
      <c r="DA122" s="1371"/>
      <c r="DB122" s="1375"/>
      <c r="DC122" s="1372"/>
      <c r="DD122" s="1365"/>
      <c r="DE122" s="1373"/>
      <c r="DF122" s="1365"/>
      <c r="DG122" s="1373"/>
      <c r="DH122" s="1374"/>
      <c r="DI122" s="1371"/>
      <c r="DJ122" s="1375"/>
      <c r="DK122" s="1376"/>
      <c r="DL122" s="1377"/>
      <c r="DM122" s="1378"/>
      <c r="DN122" s="1379"/>
      <c r="DO122" s="1356"/>
      <c r="DP122" s="1381"/>
      <c r="DQ122" s="1358"/>
      <c r="DR122" s="1356"/>
      <c r="DS122" s="1381"/>
      <c r="DT122" s="1358"/>
      <c r="DU122" s="1356"/>
      <c r="DV122" s="1381"/>
      <c r="DW122" s="1358"/>
      <c r="DX122" s="1356"/>
      <c r="DY122" s="1381"/>
      <c r="DZ122" s="1358"/>
      <c r="EA122" s="1356"/>
      <c r="EB122" s="1381"/>
      <c r="EC122" s="1358"/>
      <c r="ED122" s="1382"/>
      <c r="EE122" s="1383"/>
      <c r="EF122" s="1384"/>
      <c r="EG122" s="1357"/>
      <c r="EH122" s="1364"/>
      <c r="EI122" s="1352"/>
      <c r="EJ122" s="1356"/>
      <c r="EK122" s="1384"/>
      <c r="EL122" s="1357"/>
      <c r="EM122" s="1364"/>
      <c r="EN122" s="1352"/>
      <c r="EO122" s="1356"/>
      <c r="EP122" s="1384"/>
      <c r="EQ122" s="1357"/>
      <c r="ER122" s="1364"/>
      <c r="ES122" s="1352"/>
      <c r="ET122" s="1356"/>
      <c r="EU122" s="1384"/>
      <c r="EV122" s="1357"/>
      <c r="EW122" s="1364"/>
      <c r="EX122" s="1352"/>
      <c r="EY122" s="1356"/>
      <c r="EZ122" s="1384"/>
      <c r="FA122" s="1357"/>
      <c r="FB122" s="1364"/>
      <c r="FC122" s="1352"/>
      <c r="FD122" s="1385">
        <v>0</v>
      </c>
      <c r="FE122" s="1386">
        <v>1</v>
      </c>
      <c r="FF122" s="1387">
        <v>0</v>
      </c>
      <c r="FG122" s="1386">
        <v>0</v>
      </c>
      <c r="FH122" s="1387">
        <v>0</v>
      </c>
      <c r="FI122" s="1386">
        <v>0</v>
      </c>
      <c r="FJ122" s="1387">
        <v>0</v>
      </c>
      <c r="FK122" s="1386">
        <v>1</v>
      </c>
      <c r="FL122" s="1388" t="s">
        <v>1008</v>
      </c>
      <c r="FM122" s="1389" t="s">
        <v>1012</v>
      </c>
      <c r="FN122" s="1352"/>
      <c r="FO122" s="1390" t="s">
        <v>1010</v>
      </c>
      <c r="FP122" s="1391" t="s">
        <v>1012</v>
      </c>
      <c r="FQ122" s="1352"/>
      <c r="FR122" s="1390" t="s">
        <v>1010</v>
      </c>
      <c r="FS122" s="1391" t="s">
        <v>1012</v>
      </c>
      <c r="FT122" s="1352"/>
      <c r="FU122" s="1390" t="s">
        <v>1013</v>
      </c>
      <c r="FV122" s="1391" t="s">
        <v>1013</v>
      </c>
      <c r="FW122" s="1352"/>
      <c r="FX122" s="1390" t="s">
        <v>1025</v>
      </c>
      <c r="FY122" s="1391" t="s">
        <v>1011</v>
      </c>
      <c r="FZ122" s="1352" t="s">
        <v>4635</v>
      </c>
      <c r="GA122" s="1390" t="s">
        <v>1025</v>
      </c>
      <c r="GB122" s="1391" t="s">
        <v>1011</v>
      </c>
      <c r="GC122" s="1352" t="s">
        <v>1985</v>
      </c>
      <c r="GD122" s="1390" t="s">
        <v>1013</v>
      </c>
      <c r="GE122" s="1391" t="s">
        <v>1013</v>
      </c>
      <c r="GF122" s="1352" t="s">
        <v>1986</v>
      </c>
      <c r="GG122" s="1390" t="s">
        <v>1013</v>
      </c>
      <c r="GH122" s="1391" t="s">
        <v>1013</v>
      </c>
      <c r="GI122" s="1352" t="s">
        <v>1986</v>
      </c>
      <c r="GJ122" s="1390" t="s">
        <v>1010</v>
      </c>
      <c r="GK122" s="1391" t="s">
        <v>1012</v>
      </c>
      <c r="GL122" s="1352"/>
      <c r="GM122" s="1390" t="s">
        <v>1025</v>
      </c>
      <c r="GN122" s="1391" t="s">
        <v>1011</v>
      </c>
      <c r="GO122" s="1352" t="s">
        <v>4636</v>
      </c>
      <c r="GP122" s="1390" t="s">
        <v>1010</v>
      </c>
      <c r="GQ122" s="1391" t="s">
        <v>1012</v>
      </c>
      <c r="GR122" s="1352" t="s">
        <v>4637</v>
      </c>
      <c r="GS122" s="1390" t="s">
        <v>1010</v>
      </c>
      <c r="GT122" s="1391" t="s">
        <v>1012</v>
      </c>
      <c r="GU122" s="1352" t="s">
        <v>4638</v>
      </c>
      <c r="GV122" s="1390" t="s">
        <v>1013</v>
      </c>
      <c r="GW122" s="1391" t="s">
        <v>1013</v>
      </c>
      <c r="GX122" s="1352" t="s">
        <v>1986</v>
      </c>
      <c r="GY122" s="1388"/>
      <c r="GZ122" s="1389"/>
      <c r="HA122" s="1352"/>
      <c r="HB122" s="1390"/>
      <c r="HC122" s="1391"/>
      <c r="HD122" s="1352"/>
      <c r="HE122" s="1390"/>
      <c r="HF122" s="1391"/>
      <c r="HG122" s="1352"/>
      <c r="HH122" s="1390"/>
      <c r="HI122" s="1391"/>
      <c r="HJ122" s="1352"/>
      <c r="HK122" s="1390"/>
      <c r="HL122" s="1391"/>
      <c r="HM122" s="1352"/>
      <c r="HN122" s="1392">
        <v>7346</v>
      </c>
      <c r="HO122" s="1393">
        <v>99.577322876666685</v>
      </c>
      <c r="HP122" s="1394">
        <v>1.3555312125873493</v>
      </c>
      <c r="HQ122" s="1395">
        <v>2022</v>
      </c>
      <c r="HR122" s="1357" t="s">
        <v>333</v>
      </c>
      <c r="HS122" s="1357" t="s">
        <v>348</v>
      </c>
      <c r="HT122" s="1357" t="s">
        <v>4177</v>
      </c>
      <c r="HU122" s="1396">
        <v>16.858496209999995</v>
      </c>
      <c r="HV122" s="1397"/>
      <c r="HW122" s="1398"/>
      <c r="HX122" s="1398"/>
      <c r="HY122" s="1398"/>
      <c r="HZ122" s="1398"/>
      <c r="IA122" s="1398"/>
      <c r="IB122" s="1398"/>
      <c r="IC122" s="1398" t="s">
        <v>4568</v>
      </c>
      <c r="ID122" s="1399" t="s">
        <v>4639</v>
      </c>
      <c r="IE122" s="1400"/>
      <c r="IF122" s="227" t="str">
        <f>_xlfn.IFNA(VLOOKUP(報告書!$B122&amp;"-"&amp;報告書!IF$12,自主項目!$G$13:$G$500,1,FALSE),"")</f>
        <v>155-1</v>
      </c>
      <c r="IG122" s="227" t="str">
        <f>_xlfn.IFNA(VLOOKUP(報告書!$B122&amp;"-"&amp;報告書!IG$12,自主項目!$G$13:$G$500,1,FALSE),"")</f>
        <v>155-2</v>
      </c>
      <c r="IH122" s="227" t="str">
        <f>_xlfn.IFNA(VLOOKUP(報告書!$B122&amp;"-"&amp;報告書!IH$12,自主項目!$G$13:$G$500,1,FALSE),"")</f>
        <v/>
      </c>
      <c r="II122" s="227" t="str">
        <f>_xlfn.IFNA(VLOOKUP(報告書!$B122&amp;"-"&amp;報告書!II$12,自主項目!$G$13:$G$500,1,FALSE),"")</f>
        <v/>
      </c>
      <c r="IJ122" s="227" t="str">
        <f>_xlfn.IFNA(VLOOKUP(報告書!$B122&amp;"-"&amp;報告書!IJ$12,自主項目!$G$13:$G$500,1,FALSE),"")</f>
        <v/>
      </c>
      <c r="IK122" s="227" t="str">
        <f>_xlfn.IFNA(VLOOKUP(報告書!$B122&amp;"-"&amp;報告書!IK$12,自主項目!$G$13:$G$500,1,FALSE),"")</f>
        <v/>
      </c>
      <c r="IL122" s="227" t="str">
        <f>_xlfn.IFNA(VLOOKUP(報告書!$B122&amp;"-"&amp;報告書!IL$12,自主項目!$G$13:$G$500,1,FALSE),"")</f>
        <v/>
      </c>
      <c r="IM122" s="227" t="str">
        <f>_xlfn.IFNA(VLOOKUP(報告書!$B122&amp;"-"&amp;報告書!IM$12,自主項目!$G$13:$G$500,1,FALSE),"")</f>
        <v/>
      </c>
      <c r="IN122" s="227" t="str">
        <f>_xlfn.IFNA(VLOOKUP(報告書!$B122&amp;"-"&amp;報告書!IN$12,自主項目!$G$13:$G$500,1,FALSE),"")</f>
        <v/>
      </c>
      <c r="IO122" s="227" t="str">
        <f>_xlfn.IFNA(VLOOKUP(報告書!$B122&amp;"-"&amp;報告書!IO$12,自主項目!$G$13:$G$500,1,FALSE),"")</f>
        <v/>
      </c>
      <c r="IP122" s="227" t="str">
        <f>_xlfn.IFNA(VLOOKUP(報告書!$B122&amp;"-"&amp;報告書!IP$12,自主項目!$G$13:$G$500,1,FALSE),"")</f>
        <v/>
      </c>
      <c r="IQ122" s="227" t="str">
        <f>_xlfn.IFNA(VLOOKUP(報告書!$B122&amp;"-"&amp;報告書!IQ$12,自主項目!$G$13:$G$500,1,FALSE),"")</f>
        <v/>
      </c>
      <c r="IR122" s="227" t="str">
        <f>_xlfn.IFNA(VLOOKUP(報告書!$B122&amp;"-"&amp;報告書!IR$12,自主項目!$G$13:$G$500,1,FALSE),"")</f>
        <v/>
      </c>
      <c r="IS122" s="227" t="str">
        <f>_xlfn.IFNA(VLOOKUP(報告書!$B122&amp;"-"&amp;報告書!IS$12,自主項目!$G$13:$G$500,1,FALSE),"")</f>
        <v/>
      </c>
      <c r="IV122" s="376">
        <v>3665</v>
      </c>
      <c r="IW122" s="377">
        <v>913</v>
      </c>
      <c r="IX122" s="378">
        <v>972.15</v>
      </c>
      <c r="IY122" s="379">
        <v>36.090000000000003</v>
      </c>
      <c r="IZ122" s="379">
        <v>89.4</v>
      </c>
      <c r="JA122" s="380">
        <v>37.33</v>
      </c>
      <c r="JB122" s="381">
        <v>12.030000000000001</v>
      </c>
      <c r="JC122" s="379">
        <v>29.8</v>
      </c>
      <c r="JD122" s="379">
        <v>12.443333333333333</v>
      </c>
      <c r="JE122" s="382">
        <v>5</v>
      </c>
      <c r="JF122" s="383">
        <v>4</v>
      </c>
      <c r="JG122" s="384">
        <v>8</v>
      </c>
      <c r="JH122" s="376">
        <v>682</v>
      </c>
      <c r="JI122" s="377">
        <v>682</v>
      </c>
      <c r="JJ122" s="378">
        <v>0.15</v>
      </c>
      <c r="JK122" s="379">
        <v>25.62</v>
      </c>
      <c r="JL122" s="379">
        <v>25.62</v>
      </c>
      <c r="JM122" s="380">
        <v>6.25</v>
      </c>
      <c r="JN122" s="381">
        <v>8.5400000000000009</v>
      </c>
      <c r="JO122" s="379">
        <v>8.5400000000000009</v>
      </c>
      <c r="JP122" s="379">
        <v>2.0833333333333335</v>
      </c>
      <c r="JQ122" s="382">
        <v>40</v>
      </c>
      <c r="JR122" s="383">
        <v>40</v>
      </c>
      <c r="JS122" s="384">
        <v>29</v>
      </c>
      <c r="JU122" s="634" t="s">
        <v>1890</v>
      </c>
      <c r="JV122" s="636" t="s">
        <v>1891</v>
      </c>
      <c r="JW122" s="635">
        <v>2019</v>
      </c>
      <c r="JX122" s="635" t="s">
        <v>1273</v>
      </c>
      <c r="JY122" s="386" t="s">
        <v>179</v>
      </c>
      <c r="JZ122" s="387" t="s">
        <v>179</v>
      </c>
      <c r="KA122" s="422" t="s">
        <v>179</v>
      </c>
      <c r="KB122" s="637" t="s">
        <v>179</v>
      </c>
      <c r="KC122" s="638">
        <v>39.316024502046382</v>
      </c>
      <c r="KD122" s="639" t="s">
        <v>1055</v>
      </c>
      <c r="KE122" s="640">
        <v>2.99</v>
      </c>
      <c r="KF122" s="641">
        <v>36.090000000000003</v>
      </c>
      <c r="KG122" s="642">
        <v>17.59</v>
      </c>
      <c r="KH122" s="639" t="s">
        <v>1055</v>
      </c>
      <c r="KI122" s="643">
        <v>2.99</v>
      </c>
      <c r="KJ122" s="641">
        <v>29.8</v>
      </c>
      <c r="KK122" s="642">
        <v>32.56</v>
      </c>
      <c r="KL122" s="639" t="s">
        <v>1029</v>
      </c>
      <c r="KM122" s="643">
        <v>3</v>
      </c>
      <c r="KN122" s="644">
        <v>37.33</v>
      </c>
      <c r="KO122" s="645" t="s">
        <v>1055</v>
      </c>
      <c r="KP122" s="646">
        <v>3.05</v>
      </c>
      <c r="KQ122" s="646">
        <v>25.62</v>
      </c>
      <c r="KR122" s="646">
        <v>9.9166666666666661</v>
      </c>
      <c r="KS122" s="647" t="s">
        <v>1055</v>
      </c>
      <c r="KT122" s="646">
        <v>3.05</v>
      </c>
      <c r="KU122" s="646">
        <v>8.5400000000000009</v>
      </c>
      <c r="KV122" s="648">
        <v>2.0649999999999995</v>
      </c>
      <c r="KW122" s="639" t="s">
        <v>1029</v>
      </c>
      <c r="KX122" s="643">
        <v>3.12</v>
      </c>
      <c r="KY122" s="644">
        <v>6.25</v>
      </c>
      <c r="KZ122" s="434" t="s">
        <v>1151</v>
      </c>
      <c r="LA122" s="434" t="s">
        <v>1015</v>
      </c>
      <c r="LB122" s="435" t="s">
        <v>1029</v>
      </c>
      <c r="LC122" s="436">
        <v>26</v>
      </c>
      <c r="LD122" s="437">
        <v>0</v>
      </c>
      <c r="LE122" s="438">
        <v>26</v>
      </c>
      <c r="LF122" s="439" t="s">
        <v>1029</v>
      </c>
      <c r="LG122" s="440">
        <v>26</v>
      </c>
      <c r="LH122" s="437">
        <v>0</v>
      </c>
      <c r="LI122" s="438">
        <v>26</v>
      </c>
      <c r="LJ122" s="649"/>
      <c r="LK122" s="650"/>
    </row>
    <row r="123" spans="2:323" ht="15" customHeight="1" x14ac:dyDescent="0.15">
      <c r="B123" s="1349" t="s">
        <v>1988</v>
      </c>
      <c r="C123" s="1350" t="s">
        <v>1989</v>
      </c>
      <c r="D123" s="1351">
        <v>2022</v>
      </c>
      <c r="E123" s="1352" t="s">
        <v>1018</v>
      </c>
      <c r="F123" s="1353">
        <v>1081157</v>
      </c>
      <c r="G123" s="1354" t="s">
        <v>1989</v>
      </c>
      <c r="H123" s="1355">
        <v>45120</v>
      </c>
      <c r="I123" s="1356" t="s">
        <v>1990</v>
      </c>
      <c r="J123" s="1357" t="s">
        <v>1989</v>
      </c>
      <c r="K123" s="1358" t="s">
        <v>1991</v>
      </c>
      <c r="L123" s="1350" t="s">
        <v>1989</v>
      </c>
      <c r="M123" s="1357" t="s">
        <v>1991</v>
      </c>
      <c r="N123" s="1358" t="s">
        <v>1990</v>
      </c>
      <c r="O123" s="1356" t="s">
        <v>93</v>
      </c>
      <c r="P123" s="1358" t="s">
        <v>94</v>
      </c>
      <c r="Q123" s="1359" t="s">
        <v>1018</v>
      </c>
      <c r="R123" s="1360"/>
      <c r="S123" s="1360"/>
      <c r="T123" s="1361"/>
      <c r="U123" s="1362"/>
      <c r="V123" s="1363">
        <v>4334.7353999999996</v>
      </c>
      <c r="W123" s="1364">
        <v>3</v>
      </c>
      <c r="X123" s="1364">
        <v>1</v>
      </c>
      <c r="Y123" s="1365"/>
      <c r="Z123" s="1351">
        <v>2022</v>
      </c>
      <c r="AA123" s="1352">
        <v>2024</v>
      </c>
      <c r="AB123" s="1366">
        <v>2022</v>
      </c>
      <c r="AC123" s="1367" t="s">
        <v>4568</v>
      </c>
      <c r="AD123" s="1358" t="s">
        <v>1992</v>
      </c>
      <c r="AE123" s="1368"/>
      <c r="AF123" s="1357"/>
      <c r="AG123" s="1357"/>
      <c r="AH123" s="1358"/>
      <c r="AI123" s="1368"/>
      <c r="AJ123" s="1358"/>
      <c r="AK123" s="1369">
        <v>2021</v>
      </c>
      <c r="AL123" s="1364">
        <v>7667</v>
      </c>
      <c r="AM123" s="1364">
        <v>7606</v>
      </c>
      <c r="AN123" s="1370">
        <v>36.68</v>
      </c>
      <c r="AO123" s="1371" t="s">
        <v>1240</v>
      </c>
      <c r="AP123" s="1372">
        <v>2024</v>
      </c>
      <c r="AQ123" s="1365">
        <v>7644</v>
      </c>
      <c r="AR123" s="1373">
        <v>0.28999999999999998</v>
      </c>
      <c r="AS123" s="1365">
        <v>7583</v>
      </c>
      <c r="AT123" s="1373">
        <v>0.3</v>
      </c>
      <c r="AU123" s="1374">
        <v>36.57</v>
      </c>
      <c r="AV123" s="1371" t="s">
        <v>1240</v>
      </c>
      <c r="AW123" s="1375">
        <v>0.28999999999999998</v>
      </c>
      <c r="AX123" s="1372">
        <v>2022</v>
      </c>
      <c r="AY123" s="1365">
        <v>7916</v>
      </c>
      <c r="AZ123" s="1373">
        <v>-3.25</v>
      </c>
      <c r="BA123" s="1365">
        <v>7901</v>
      </c>
      <c r="BB123" s="1373">
        <v>-3.88</v>
      </c>
      <c r="BC123" s="1374">
        <v>37.867263664456623</v>
      </c>
      <c r="BD123" s="1371" t="s">
        <v>1240</v>
      </c>
      <c r="BE123" s="1375">
        <v>-3.24</v>
      </c>
      <c r="BF123" s="1372">
        <v>2023</v>
      </c>
      <c r="BG123" s="1365"/>
      <c r="BH123" s="1373"/>
      <c r="BI123" s="1365"/>
      <c r="BJ123" s="1373"/>
      <c r="BK123" s="1374"/>
      <c r="BL123" s="1371"/>
      <c r="BM123" s="1375"/>
      <c r="BN123" s="1372">
        <v>2024</v>
      </c>
      <c r="BO123" s="1365"/>
      <c r="BP123" s="1373"/>
      <c r="BQ123" s="1365"/>
      <c r="BR123" s="1373"/>
      <c r="BS123" s="1374"/>
      <c r="BT123" s="1371"/>
      <c r="BU123" s="1375"/>
      <c r="BV123" s="1376" t="s">
        <v>1005</v>
      </c>
      <c r="BW123" s="1377" t="s">
        <v>1072</v>
      </c>
      <c r="BX123" s="1378" t="s">
        <v>1007</v>
      </c>
      <c r="BY123" s="1379" t="s">
        <v>4640</v>
      </c>
      <c r="BZ123" s="1380"/>
      <c r="CA123" s="1364"/>
      <c r="CB123" s="1364"/>
      <c r="CC123" s="1370"/>
      <c r="CD123" s="1371"/>
      <c r="CE123" s="1372"/>
      <c r="CF123" s="1365"/>
      <c r="CG123" s="1373"/>
      <c r="CH123" s="1365"/>
      <c r="CI123" s="1373"/>
      <c r="CJ123" s="1374"/>
      <c r="CK123" s="1371"/>
      <c r="CL123" s="1375"/>
      <c r="CM123" s="1372"/>
      <c r="CN123" s="1365"/>
      <c r="CO123" s="1373"/>
      <c r="CP123" s="1365"/>
      <c r="CQ123" s="1373"/>
      <c r="CR123" s="1374"/>
      <c r="CS123" s="1371"/>
      <c r="CT123" s="1375"/>
      <c r="CU123" s="1372"/>
      <c r="CV123" s="1365"/>
      <c r="CW123" s="1373"/>
      <c r="CX123" s="1365"/>
      <c r="CY123" s="1373"/>
      <c r="CZ123" s="1374"/>
      <c r="DA123" s="1371"/>
      <c r="DB123" s="1375"/>
      <c r="DC123" s="1372"/>
      <c r="DD123" s="1365"/>
      <c r="DE123" s="1373"/>
      <c r="DF123" s="1365"/>
      <c r="DG123" s="1373"/>
      <c r="DH123" s="1374"/>
      <c r="DI123" s="1371"/>
      <c r="DJ123" s="1375"/>
      <c r="DK123" s="1376"/>
      <c r="DL123" s="1377"/>
      <c r="DM123" s="1378"/>
      <c r="DN123" s="1379"/>
      <c r="DO123" s="1356"/>
      <c r="DP123" s="1381"/>
      <c r="DQ123" s="1358"/>
      <c r="DR123" s="1356"/>
      <c r="DS123" s="1381"/>
      <c r="DT123" s="1358"/>
      <c r="DU123" s="1356"/>
      <c r="DV123" s="1381"/>
      <c r="DW123" s="1358"/>
      <c r="DX123" s="1356"/>
      <c r="DY123" s="1381"/>
      <c r="DZ123" s="1358"/>
      <c r="EA123" s="1356"/>
      <c r="EB123" s="1381"/>
      <c r="EC123" s="1358"/>
      <c r="ED123" s="1382"/>
      <c r="EE123" s="1383" t="s">
        <v>1160</v>
      </c>
      <c r="EF123" s="1384">
        <v>1999</v>
      </c>
      <c r="EG123" s="1357" t="s">
        <v>4641</v>
      </c>
      <c r="EH123" s="1364"/>
      <c r="EI123" s="1352" t="s">
        <v>1162</v>
      </c>
      <c r="EJ123" s="1356"/>
      <c r="EK123" s="1384"/>
      <c r="EL123" s="1357"/>
      <c r="EM123" s="1364"/>
      <c r="EN123" s="1352"/>
      <c r="EO123" s="1356"/>
      <c r="EP123" s="1384"/>
      <c r="EQ123" s="1357"/>
      <c r="ER123" s="1364"/>
      <c r="ES123" s="1352"/>
      <c r="ET123" s="1356"/>
      <c r="EU123" s="1384"/>
      <c r="EV123" s="1357"/>
      <c r="EW123" s="1364"/>
      <c r="EX123" s="1352"/>
      <c r="EY123" s="1356"/>
      <c r="EZ123" s="1384"/>
      <c r="FA123" s="1357"/>
      <c r="FB123" s="1364"/>
      <c r="FC123" s="1352"/>
      <c r="FD123" s="1385">
        <v>0</v>
      </c>
      <c r="FE123" s="1386">
        <v>0</v>
      </c>
      <c r="FF123" s="1387">
        <v>0</v>
      </c>
      <c r="FG123" s="1386">
        <v>0</v>
      </c>
      <c r="FH123" s="1387">
        <v>0</v>
      </c>
      <c r="FI123" s="1386">
        <v>1</v>
      </c>
      <c r="FJ123" s="1387">
        <v>0</v>
      </c>
      <c r="FK123" s="1386">
        <v>1</v>
      </c>
      <c r="FL123" s="1388" t="s">
        <v>1008</v>
      </c>
      <c r="FM123" s="1389" t="s">
        <v>1012</v>
      </c>
      <c r="FN123" s="1352"/>
      <c r="FO123" s="1390" t="s">
        <v>1010</v>
      </c>
      <c r="FP123" s="1391" t="s">
        <v>1011</v>
      </c>
      <c r="FQ123" s="1352"/>
      <c r="FR123" s="1390" t="s">
        <v>1010</v>
      </c>
      <c r="FS123" s="1391" t="s">
        <v>1012</v>
      </c>
      <c r="FT123" s="1352"/>
      <c r="FU123" s="1390" t="s">
        <v>1010</v>
      </c>
      <c r="FV123" s="1391" t="s">
        <v>1011</v>
      </c>
      <c r="FW123" s="1352"/>
      <c r="FX123" s="1390" t="s">
        <v>1010</v>
      </c>
      <c r="FY123" s="1391" t="s">
        <v>1011</v>
      </c>
      <c r="FZ123" s="1352"/>
      <c r="GA123" s="1390" t="s">
        <v>1010</v>
      </c>
      <c r="GB123" s="1391" t="s">
        <v>1011</v>
      </c>
      <c r="GC123" s="1352"/>
      <c r="GD123" s="1390" t="s">
        <v>1013</v>
      </c>
      <c r="GE123" s="1391" t="s">
        <v>1013</v>
      </c>
      <c r="GF123" s="1352"/>
      <c r="GG123" s="1390" t="s">
        <v>1010</v>
      </c>
      <c r="GH123" s="1391" t="s">
        <v>1012</v>
      </c>
      <c r="GI123" s="1352"/>
      <c r="GJ123" s="1390" t="s">
        <v>1010</v>
      </c>
      <c r="GK123" s="1391" t="s">
        <v>1011</v>
      </c>
      <c r="GL123" s="1352"/>
      <c r="GM123" s="1390" t="s">
        <v>1013</v>
      </c>
      <c r="GN123" s="1391" t="s">
        <v>1013</v>
      </c>
      <c r="GO123" s="1352"/>
      <c r="GP123" s="1390" t="s">
        <v>1013</v>
      </c>
      <c r="GQ123" s="1391" t="s">
        <v>1013</v>
      </c>
      <c r="GR123" s="1352"/>
      <c r="GS123" s="1390" t="s">
        <v>1013</v>
      </c>
      <c r="GT123" s="1391" t="s">
        <v>1013</v>
      </c>
      <c r="GU123" s="1352"/>
      <c r="GV123" s="1390" t="s">
        <v>1010</v>
      </c>
      <c r="GW123" s="1391" t="s">
        <v>1012</v>
      </c>
      <c r="GX123" s="1352"/>
      <c r="GY123" s="1388" t="s">
        <v>1100</v>
      </c>
      <c r="GZ123" s="1389" t="s">
        <v>1013</v>
      </c>
      <c r="HA123" s="1352"/>
      <c r="HB123" s="1390" t="s">
        <v>1013</v>
      </c>
      <c r="HC123" s="1391" t="s">
        <v>1013</v>
      </c>
      <c r="HD123" s="1352"/>
      <c r="HE123" s="1390" t="s">
        <v>1013</v>
      </c>
      <c r="HF123" s="1391" t="s">
        <v>1013</v>
      </c>
      <c r="HG123" s="1352"/>
      <c r="HH123" s="1390" t="s">
        <v>1013</v>
      </c>
      <c r="HI123" s="1391" t="s">
        <v>1013</v>
      </c>
      <c r="HJ123" s="1352"/>
      <c r="HK123" s="1390" t="s">
        <v>1013</v>
      </c>
      <c r="HL123" s="1391" t="s">
        <v>1013</v>
      </c>
      <c r="HM123" s="1352"/>
      <c r="HN123" s="1392">
        <v>7916</v>
      </c>
      <c r="HO123" s="1393">
        <v>20.708729125000001</v>
      </c>
      <c r="HP123" s="1394">
        <v>0.26160597681910058</v>
      </c>
      <c r="HQ123" s="1395">
        <v>2022</v>
      </c>
      <c r="HR123" s="1357" t="s">
        <v>333</v>
      </c>
      <c r="HS123" s="1357" t="s">
        <v>352</v>
      </c>
      <c r="HT123" s="1357" t="s">
        <v>4179</v>
      </c>
      <c r="HU123" s="1396">
        <v>13.789346625</v>
      </c>
      <c r="HV123" s="1397" t="s">
        <v>4568</v>
      </c>
      <c r="HW123" s="1398"/>
      <c r="HX123" s="1398"/>
      <c r="HY123" s="1398"/>
      <c r="HZ123" s="1398"/>
      <c r="IA123" s="1398" t="s">
        <v>4568</v>
      </c>
      <c r="IB123" s="1398"/>
      <c r="IC123" s="1398"/>
      <c r="ID123" s="1399" t="s">
        <v>4642</v>
      </c>
      <c r="IE123" s="1400"/>
      <c r="IF123" s="227" t="str">
        <f>_xlfn.IFNA(VLOOKUP(報告書!$B123&amp;"-"&amp;報告書!IF$12,自主項目!$G$13:$G$500,1,FALSE),"")</f>
        <v>157-1</v>
      </c>
      <c r="IG123" s="227" t="str">
        <f>_xlfn.IFNA(VLOOKUP(報告書!$B123&amp;"-"&amp;報告書!IG$12,自主項目!$G$13:$G$500,1,FALSE),"")</f>
        <v>157-2</v>
      </c>
      <c r="IH123" s="227" t="str">
        <f>_xlfn.IFNA(VLOOKUP(報告書!$B123&amp;"-"&amp;報告書!IH$12,自主項目!$G$13:$G$500,1,FALSE),"")</f>
        <v>157-3</v>
      </c>
      <c r="II123" s="227" t="str">
        <f>_xlfn.IFNA(VLOOKUP(報告書!$B123&amp;"-"&amp;報告書!II$12,自主項目!$G$13:$G$500,1,FALSE),"")</f>
        <v/>
      </c>
      <c r="IJ123" s="227" t="str">
        <f>_xlfn.IFNA(VLOOKUP(報告書!$B123&amp;"-"&amp;報告書!IJ$12,自主項目!$G$13:$G$500,1,FALSE),"")</f>
        <v/>
      </c>
      <c r="IK123" s="227" t="str">
        <f>_xlfn.IFNA(VLOOKUP(報告書!$B123&amp;"-"&amp;報告書!IK$12,自主項目!$G$13:$G$500,1,FALSE),"")</f>
        <v/>
      </c>
      <c r="IL123" s="227" t="str">
        <f>_xlfn.IFNA(VLOOKUP(報告書!$B123&amp;"-"&amp;報告書!IL$12,自主項目!$G$13:$G$500,1,FALSE),"")</f>
        <v/>
      </c>
      <c r="IM123" s="227" t="str">
        <f>_xlfn.IFNA(VLOOKUP(報告書!$B123&amp;"-"&amp;報告書!IM$12,自主項目!$G$13:$G$500,1,FALSE),"")</f>
        <v/>
      </c>
      <c r="IN123" s="227" t="str">
        <f>_xlfn.IFNA(VLOOKUP(報告書!$B123&amp;"-"&amp;報告書!IN$12,自主項目!$G$13:$G$500,1,FALSE),"")</f>
        <v/>
      </c>
      <c r="IO123" s="227" t="str">
        <f>_xlfn.IFNA(VLOOKUP(報告書!$B123&amp;"-"&amp;報告書!IO$12,自主項目!$G$13:$G$500,1,FALSE),"")</f>
        <v/>
      </c>
      <c r="IP123" s="227" t="str">
        <f>_xlfn.IFNA(VLOOKUP(報告書!$B123&amp;"-"&amp;報告書!IP$12,自主項目!$G$13:$G$500,1,FALSE),"")</f>
        <v/>
      </c>
      <c r="IQ123" s="227" t="str">
        <f>_xlfn.IFNA(VLOOKUP(報告書!$B123&amp;"-"&amp;報告書!IQ$12,自主項目!$G$13:$G$500,1,FALSE),"")</f>
        <v/>
      </c>
      <c r="IR123" s="227" t="str">
        <f>_xlfn.IFNA(VLOOKUP(報告書!$B123&amp;"-"&amp;報告書!IR$12,自主項目!$G$13:$G$500,1,FALSE),"")</f>
        <v/>
      </c>
      <c r="IS123" s="227" t="str">
        <f>_xlfn.IFNA(VLOOKUP(報告書!$B123&amp;"-"&amp;報告書!IS$12,自主項目!$G$13:$G$500,1,FALSE),"")</f>
        <v/>
      </c>
      <c r="IV123" s="376">
        <v>5559</v>
      </c>
      <c r="IW123" s="377">
        <v>5454</v>
      </c>
      <c r="IX123" s="378" t="s">
        <v>179</v>
      </c>
      <c r="IY123" s="379">
        <v>20.25</v>
      </c>
      <c r="IZ123" s="379">
        <v>20.5</v>
      </c>
      <c r="JA123" s="380" t="s">
        <v>179</v>
      </c>
      <c r="JB123" s="381">
        <v>6.75</v>
      </c>
      <c r="JC123" s="379">
        <v>6.833333333333333</v>
      </c>
      <c r="JD123" s="379" t="s">
        <v>179</v>
      </c>
      <c r="JE123" s="382">
        <v>21</v>
      </c>
      <c r="JF123" s="383">
        <v>30</v>
      </c>
      <c r="JG123" s="384" t="s">
        <v>179</v>
      </c>
      <c r="JH123" s="376" t="s">
        <v>179</v>
      </c>
      <c r="JI123" s="377" t="s">
        <v>179</v>
      </c>
      <c r="JJ123" s="378" t="s">
        <v>179</v>
      </c>
      <c r="JK123" s="379" t="s">
        <v>179</v>
      </c>
      <c r="JL123" s="379" t="s">
        <v>179</v>
      </c>
      <c r="JM123" s="380" t="s">
        <v>179</v>
      </c>
      <c r="JN123" s="381" t="s">
        <v>179</v>
      </c>
      <c r="JO123" s="379" t="s">
        <v>179</v>
      </c>
      <c r="JP123" s="379" t="s">
        <v>179</v>
      </c>
      <c r="JQ123" s="382" t="s">
        <v>179</v>
      </c>
      <c r="JR123" s="383" t="s">
        <v>179</v>
      </c>
      <c r="JS123" s="384" t="s">
        <v>179</v>
      </c>
      <c r="JU123" s="634" t="s">
        <v>1903</v>
      </c>
      <c r="JV123" s="636" t="s">
        <v>1904</v>
      </c>
      <c r="JW123" s="635">
        <v>2019</v>
      </c>
      <c r="JX123" s="635" t="s">
        <v>1018</v>
      </c>
      <c r="JY123" s="386">
        <v>44838</v>
      </c>
      <c r="JZ123" s="387">
        <v>44845</v>
      </c>
      <c r="KA123" s="422" t="s">
        <v>179</v>
      </c>
      <c r="KB123" s="637" t="s">
        <v>179</v>
      </c>
      <c r="KC123" s="638" t="s">
        <v>179</v>
      </c>
      <c r="KD123" s="639" t="s">
        <v>1029</v>
      </c>
      <c r="KE123" s="640">
        <v>1</v>
      </c>
      <c r="KF123" s="641">
        <v>20.25</v>
      </c>
      <c r="KG123" s="642">
        <v>16.183333333333334</v>
      </c>
      <c r="KH123" s="639" t="s">
        <v>1029</v>
      </c>
      <c r="KI123" s="643">
        <v>0.99</v>
      </c>
      <c r="KJ123" s="641">
        <v>6.833333333333333</v>
      </c>
      <c r="KK123" s="642">
        <v>17.206666666666667</v>
      </c>
      <c r="KL123" s="639" t="s">
        <v>179</v>
      </c>
      <c r="KM123" s="643" t="s">
        <v>179</v>
      </c>
      <c r="KN123" s="644" t="s">
        <v>179</v>
      </c>
      <c r="KO123" s="645" t="s">
        <v>179</v>
      </c>
      <c r="KP123" s="646" t="s">
        <v>179</v>
      </c>
      <c r="KQ123" s="646" t="s">
        <v>179</v>
      </c>
      <c r="KR123" s="646" t="s">
        <v>179</v>
      </c>
      <c r="KS123" s="647" t="s">
        <v>179</v>
      </c>
      <c r="KT123" s="646" t="s">
        <v>179</v>
      </c>
      <c r="KU123" s="646" t="s">
        <v>179</v>
      </c>
      <c r="KV123" s="648" t="s">
        <v>179</v>
      </c>
      <c r="KW123" s="639" t="s">
        <v>179</v>
      </c>
      <c r="KX123" s="643" t="s">
        <v>179</v>
      </c>
      <c r="KY123" s="644" t="s">
        <v>179</v>
      </c>
      <c r="KZ123" s="434" t="s">
        <v>1015</v>
      </c>
      <c r="LA123" s="434" t="s">
        <v>1015</v>
      </c>
      <c r="LB123" s="435" t="s">
        <v>1029</v>
      </c>
      <c r="LC123" s="436">
        <v>18</v>
      </c>
      <c r="LD123" s="437">
        <v>0</v>
      </c>
      <c r="LE123" s="438">
        <v>18</v>
      </c>
      <c r="LF123" s="439" t="s">
        <v>1015</v>
      </c>
      <c r="LG123" s="440">
        <v>15</v>
      </c>
      <c r="LH123" s="437">
        <v>0</v>
      </c>
      <c r="LI123" s="438">
        <v>18</v>
      </c>
      <c r="LJ123" s="649"/>
      <c r="LK123" s="650"/>
    </row>
    <row r="124" spans="2:323" ht="15" customHeight="1" x14ac:dyDescent="0.15">
      <c r="B124" s="1349" t="s">
        <v>1994</v>
      </c>
      <c r="C124" s="1350" t="s">
        <v>1995</v>
      </c>
      <c r="D124" s="1351">
        <v>2022</v>
      </c>
      <c r="E124" s="1352" t="s">
        <v>1018</v>
      </c>
      <c r="F124" s="1353">
        <v>1069159</v>
      </c>
      <c r="G124" s="1354" t="s">
        <v>1995</v>
      </c>
      <c r="H124" s="1355">
        <v>45138</v>
      </c>
      <c r="I124" s="1356" t="s">
        <v>4643</v>
      </c>
      <c r="J124" s="1357" t="s">
        <v>1995</v>
      </c>
      <c r="K124" s="1358" t="s">
        <v>4644</v>
      </c>
      <c r="L124" s="1350" t="s">
        <v>1995</v>
      </c>
      <c r="M124" s="1357" t="s">
        <v>4644</v>
      </c>
      <c r="N124" s="1358" t="s">
        <v>4643</v>
      </c>
      <c r="O124" s="1356" t="s">
        <v>77</v>
      </c>
      <c r="P124" s="1358" t="s">
        <v>79</v>
      </c>
      <c r="Q124" s="1359" t="s">
        <v>1018</v>
      </c>
      <c r="R124" s="1360"/>
      <c r="S124" s="1360"/>
      <c r="T124" s="1361"/>
      <c r="U124" s="1362"/>
      <c r="V124" s="1363">
        <v>2065.0578</v>
      </c>
      <c r="W124" s="1364">
        <v>2</v>
      </c>
      <c r="X124" s="1364">
        <v>1</v>
      </c>
      <c r="Y124" s="1365"/>
      <c r="Z124" s="1351">
        <v>2022</v>
      </c>
      <c r="AA124" s="1352">
        <v>2024</v>
      </c>
      <c r="AB124" s="1366">
        <v>2022</v>
      </c>
      <c r="AC124" s="1367"/>
      <c r="AD124" s="1358"/>
      <c r="AE124" s="1368" t="s">
        <v>4568</v>
      </c>
      <c r="AF124" s="1357" t="s">
        <v>1996</v>
      </c>
      <c r="AG124" s="1357" t="s">
        <v>1997</v>
      </c>
      <c r="AH124" s="1358" t="s">
        <v>1998</v>
      </c>
      <c r="AI124" s="1368"/>
      <c r="AJ124" s="1358"/>
      <c r="AK124" s="1369">
        <v>2021</v>
      </c>
      <c r="AL124" s="1364">
        <v>3913</v>
      </c>
      <c r="AM124" s="1364">
        <v>3883</v>
      </c>
      <c r="AN124" s="1370"/>
      <c r="AO124" s="1371"/>
      <c r="AP124" s="1372">
        <v>2024</v>
      </c>
      <c r="AQ124" s="1365">
        <v>3900</v>
      </c>
      <c r="AR124" s="1373">
        <v>0.33</v>
      </c>
      <c r="AS124" s="1365">
        <v>3800</v>
      </c>
      <c r="AT124" s="1373">
        <v>2.13</v>
      </c>
      <c r="AU124" s="1374"/>
      <c r="AV124" s="1371"/>
      <c r="AW124" s="1375"/>
      <c r="AX124" s="1372">
        <v>2022</v>
      </c>
      <c r="AY124" s="1365">
        <v>3831</v>
      </c>
      <c r="AZ124" s="1373">
        <v>2.09</v>
      </c>
      <c r="BA124" s="1365">
        <v>3825</v>
      </c>
      <c r="BB124" s="1373">
        <v>1.49</v>
      </c>
      <c r="BC124" s="1374"/>
      <c r="BD124" s="1371"/>
      <c r="BE124" s="1375"/>
      <c r="BF124" s="1372">
        <v>2023</v>
      </c>
      <c r="BG124" s="1365"/>
      <c r="BH124" s="1373"/>
      <c r="BI124" s="1365"/>
      <c r="BJ124" s="1373"/>
      <c r="BK124" s="1374"/>
      <c r="BL124" s="1371"/>
      <c r="BM124" s="1375"/>
      <c r="BN124" s="1372">
        <v>2024</v>
      </c>
      <c r="BO124" s="1365"/>
      <c r="BP124" s="1373"/>
      <c r="BQ124" s="1365"/>
      <c r="BR124" s="1373"/>
      <c r="BS124" s="1374"/>
      <c r="BT124" s="1371"/>
      <c r="BU124" s="1375"/>
      <c r="BV124" s="1376" t="s">
        <v>1062</v>
      </c>
      <c r="BW124" s="1377" t="s">
        <v>1072</v>
      </c>
      <c r="BX124" s="1378" t="s">
        <v>1024</v>
      </c>
      <c r="BY124" s="1379" t="s">
        <v>4645</v>
      </c>
      <c r="BZ124" s="1380"/>
      <c r="CA124" s="1364"/>
      <c r="CB124" s="1364"/>
      <c r="CC124" s="1370"/>
      <c r="CD124" s="1371"/>
      <c r="CE124" s="1372"/>
      <c r="CF124" s="1365"/>
      <c r="CG124" s="1373"/>
      <c r="CH124" s="1365"/>
      <c r="CI124" s="1373"/>
      <c r="CJ124" s="1374"/>
      <c r="CK124" s="1371"/>
      <c r="CL124" s="1375"/>
      <c r="CM124" s="1372"/>
      <c r="CN124" s="1365"/>
      <c r="CO124" s="1373"/>
      <c r="CP124" s="1365"/>
      <c r="CQ124" s="1373"/>
      <c r="CR124" s="1374"/>
      <c r="CS124" s="1371"/>
      <c r="CT124" s="1375"/>
      <c r="CU124" s="1372"/>
      <c r="CV124" s="1365"/>
      <c r="CW124" s="1373"/>
      <c r="CX124" s="1365"/>
      <c r="CY124" s="1373"/>
      <c r="CZ124" s="1374"/>
      <c r="DA124" s="1371"/>
      <c r="DB124" s="1375"/>
      <c r="DC124" s="1372"/>
      <c r="DD124" s="1365"/>
      <c r="DE124" s="1373"/>
      <c r="DF124" s="1365"/>
      <c r="DG124" s="1373"/>
      <c r="DH124" s="1374"/>
      <c r="DI124" s="1371"/>
      <c r="DJ124" s="1375"/>
      <c r="DK124" s="1376"/>
      <c r="DL124" s="1377"/>
      <c r="DM124" s="1378"/>
      <c r="DN124" s="1379"/>
      <c r="DO124" s="1356"/>
      <c r="DP124" s="1381"/>
      <c r="DQ124" s="1358"/>
      <c r="DR124" s="1356"/>
      <c r="DS124" s="1381"/>
      <c r="DT124" s="1358"/>
      <c r="DU124" s="1356"/>
      <c r="DV124" s="1381"/>
      <c r="DW124" s="1358"/>
      <c r="DX124" s="1356"/>
      <c r="DY124" s="1381"/>
      <c r="DZ124" s="1358"/>
      <c r="EA124" s="1356"/>
      <c r="EB124" s="1381"/>
      <c r="EC124" s="1358"/>
      <c r="ED124" s="1382"/>
      <c r="EE124" s="1383"/>
      <c r="EF124" s="1384"/>
      <c r="EG124" s="1357"/>
      <c r="EH124" s="1364"/>
      <c r="EI124" s="1352"/>
      <c r="EJ124" s="1356"/>
      <c r="EK124" s="1384"/>
      <c r="EL124" s="1357"/>
      <c r="EM124" s="1364"/>
      <c r="EN124" s="1352"/>
      <c r="EO124" s="1356"/>
      <c r="EP124" s="1384"/>
      <c r="EQ124" s="1357"/>
      <c r="ER124" s="1364"/>
      <c r="ES124" s="1352"/>
      <c r="ET124" s="1356"/>
      <c r="EU124" s="1384"/>
      <c r="EV124" s="1357"/>
      <c r="EW124" s="1364"/>
      <c r="EX124" s="1352"/>
      <c r="EY124" s="1356"/>
      <c r="EZ124" s="1384"/>
      <c r="FA124" s="1357"/>
      <c r="FB124" s="1364"/>
      <c r="FC124" s="1352"/>
      <c r="FD124" s="1385">
        <v>0</v>
      </c>
      <c r="FE124" s="1386">
        <v>0</v>
      </c>
      <c r="FF124" s="1387">
        <v>0</v>
      </c>
      <c r="FG124" s="1386">
        <v>0</v>
      </c>
      <c r="FH124" s="1387">
        <v>0</v>
      </c>
      <c r="FI124" s="1386">
        <v>0</v>
      </c>
      <c r="FJ124" s="1387">
        <v>0</v>
      </c>
      <c r="FK124" s="1386">
        <v>0</v>
      </c>
      <c r="FL124" s="1388" t="s">
        <v>1008</v>
      </c>
      <c r="FM124" s="1389" t="s">
        <v>1012</v>
      </c>
      <c r="FN124" s="1352"/>
      <c r="FO124" s="1390" t="s">
        <v>1010</v>
      </c>
      <c r="FP124" s="1391" t="s">
        <v>1012</v>
      </c>
      <c r="FQ124" s="1352"/>
      <c r="FR124" s="1390" t="s">
        <v>1010</v>
      </c>
      <c r="FS124" s="1391" t="s">
        <v>1012</v>
      </c>
      <c r="FT124" s="1352"/>
      <c r="FU124" s="1390" t="s">
        <v>1010</v>
      </c>
      <c r="FV124" s="1391" t="s">
        <v>1012</v>
      </c>
      <c r="FW124" s="1352"/>
      <c r="FX124" s="1390" t="s">
        <v>1010</v>
      </c>
      <c r="FY124" s="1391" t="s">
        <v>1012</v>
      </c>
      <c r="FZ124" s="1352"/>
      <c r="GA124" s="1390" t="s">
        <v>1010</v>
      </c>
      <c r="GB124" s="1391" t="s">
        <v>1012</v>
      </c>
      <c r="GC124" s="1352"/>
      <c r="GD124" s="1390" t="s">
        <v>1010</v>
      </c>
      <c r="GE124" s="1391" t="s">
        <v>1012</v>
      </c>
      <c r="GF124" s="1352"/>
      <c r="GG124" s="1390" t="s">
        <v>1010</v>
      </c>
      <c r="GH124" s="1391" t="s">
        <v>1012</v>
      </c>
      <c r="GI124" s="1352"/>
      <c r="GJ124" s="1390" t="s">
        <v>1010</v>
      </c>
      <c r="GK124" s="1391" t="s">
        <v>1012</v>
      </c>
      <c r="GL124" s="1352"/>
      <c r="GM124" s="1390" t="s">
        <v>1010</v>
      </c>
      <c r="GN124" s="1391" t="s">
        <v>1012</v>
      </c>
      <c r="GO124" s="1352"/>
      <c r="GP124" s="1390" t="s">
        <v>1010</v>
      </c>
      <c r="GQ124" s="1391" t="s">
        <v>1012</v>
      </c>
      <c r="GR124" s="1352"/>
      <c r="GS124" s="1390" t="s">
        <v>1010</v>
      </c>
      <c r="GT124" s="1391" t="s">
        <v>1012</v>
      </c>
      <c r="GU124" s="1352"/>
      <c r="GV124" s="1390" t="s">
        <v>1010</v>
      </c>
      <c r="GW124" s="1391" t="s">
        <v>1012</v>
      </c>
      <c r="GX124" s="1352"/>
      <c r="GY124" s="1388"/>
      <c r="GZ124" s="1389"/>
      <c r="HA124" s="1352"/>
      <c r="HB124" s="1390"/>
      <c r="HC124" s="1391"/>
      <c r="HD124" s="1352"/>
      <c r="HE124" s="1390"/>
      <c r="HF124" s="1391"/>
      <c r="HG124" s="1352"/>
      <c r="HH124" s="1390"/>
      <c r="HI124" s="1391"/>
      <c r="HJ124" s="1352"/>
      <c r="HK124" s="1390"/>
      <c r="HL124" s="1391"/>
      <c r="HM124" s="1352"/>
      <c r="HN124" s="1392">
        <v>3831</v>
      </c>
      <c r="HO124" s="1393">
        <v>43.872000000000014</v>
      </c>
      <c r="HP124" s="1394">
        <v>1.1451840250587317</v>
      </c>
      <c r="HQ124" s="1395">
        <v>2022</v>
      </c>
      <c r="HR124" s="1357" t="s">
        <v>333</v>
      </c>
      <c r="HS124" s="1357" t="s">
        <v>352</v>
      </c>
      <c r="HT124" s="1357" t="s">
        <v>4182</v>
      </c>
      <c r="HU124" s="1396">
        <v>43.872000000000014</v>
      </c>
      <c r="HV124" s="1397"/>
      <c r="HW124" s="1398"/>
      <c r="HX124" s="1398"/>
      <c r="HY124" s="1398"/>
      <c r="HZ124" s="1398"/>
      <c r="IA124" s="1398"/>
      <c r="IB124" s="1398"/>
      <c r="IC124" s="1398"/>
      <c r="ID124" s="1399"/>
      <c r="IE124" s="1400"/>
      <c r="IF124" s="227" t="str">
        <f>_xlfn.IFNA(VLOOKUP(報告書!$B124&amp;"-"&amp;報告書!IF$12,自主項目!$G$13:$G$500,1,FALSE),"")</f>
        <v>159-1</v>
      </c>
      <c r="IG124" s="227" t="str">
        <f>_xlfn.IFNA(VLOOKUP(報告書!$B124&amp;"-"&amp;報告書!IG$12,自主項目!$G$13:$G$500,1,FALSE),"")</f>
        <v/>
      </c>
      <c r="IH124" s="227" t="str">
        <f>_xlfn.IFNA(VLOOKUP(報告書!$B124&amp;"-"&amp;報告書!IH$12,自主項目!$G$13:$G$500,1,FALSE),"")</f>
        <v/>
      </c>
      <c r="II124" s="227" t="str">
        <f>_xlfn.IFNA(VLOOKUP(報告書!$B124&amp;"-"&amp;報告書!II$12,自主項目!$G$13:$G$500,1,FALSE),"")</f>
        <v/>
      </c>
      <c r="IJ124" s="227" t="str">
        <f>_xlfn.IFNA(VLOOKUP(報告書!$B124&amp;"-"&amp;報告書!IJ$12,自主項目!$G$13:$G$500,1,FALSE),"")</f>
        <v/>
      </c>
      <c r="IK124" s="227" t="str">
        <f>_xlfn.IFNA(VLOOKUP(報告書!$B124&amp;"-"&amp;報告書!IK$12,自主項目!$G$13:$G$500,1,FALSE),"")</f>
        <v/>
      </c>
      <c r="IL124" s="227" t="str">
        <f>_xlfn.IFNA(VLOOKUP(報告書!$B124&amp;"-"&amp;報告書!IL$12,自主項目!$G$13:$G$500,1,FALSE),"")</f>
        <v/>
      </c>
      <c r="IM124" s="227" t="str">
        <f>_xlfn.IFNA(VLOOKUP(報告書!$B124&amp;"-"&amp;報告書!IM$12,自主項目!$G$13:$G$500,1,FALSE),"")</f>
        <v/>
      </c>
      <c r="IN124" s="227" t="str">
        <f>_xlfn.IFNA(VLOOKUP(報告書!$B124&amp;"-"&amp;報告書!IN$12,自主項目!$G$13:$G$500,1,FALSE),"")</f>
        <v/>
      </c>
      <c r="IO124" s="227" t="str">
        <f>_xlfn.IFNA(VLOOKUP(報告書!$B124&amp;"-"&amp;報告書!IO$12,自主項目!$G$13:$G$500,1,FALSE),"")</f>
        <v/>
      </c>
      <c r="IP124" s="227" t="str">
        <f>_xlfn.IFNA(VLOOKUP(報告書!$B124&amp;"-"&amp;報告書!IP$12,自主項目!$G$13:$G$500,1,FALSE),"")</f>
        <v/>
      </c>
      <c r="IQ124" s="227" t="str">
        <f>_xlfn.IFNA(VLOOKUP(報告書!$B124&amp;"-"&amp;報告書!IQ$12,自主項目!$G$13:$G$500,1,FALSE),"")</f>
        <v/>
      </c>
      <c r="IR124" s="227" t="str">
        <f>_xlfn.IFNA(VLOOKUP(報告書!$B124&amp;"-"&amp;報告書!IR$12,自主項目!$G$13:$G$500,1,FALSE),"")</f>
        <v/>
      </c>
      <c r="IS124" s="227" t="str">
        <f>_xlfn.IFNA(VLOOKUP(報告書!$B124&amp;"-"&amp;報告書!IS$12,自主項目!$G$13:$G$500,1,FALSE),"")</f>
        <v/>
      </c>
      <c r="IV124" s="376" t="s">
        <v>179</v>
      </c>
      <c r="IW124" s="377" t="s">
        <v>179</v>
      </c>
      <c r="IX124" s="378" t="s">
        <v>179</v>
      </c>
      <c r="IY124" s="379" t="s">
        <v>179</v>
      </c>
      <c r="IZ124" s="379" t="s">
        <v>179</v>
      </c>
      <c r="JA124" s="380" t="s">
        <v>179</v>
      </c>
      <c r="JB124" s="381" t="s">
        <v>179</v>
      </c>
      <c r="JC124" s="379" t="s">
        <v>179</v>
      </c>
      <c r="JD124" s="379" t="s">
        <v>179</v>
      </c>
      <c r="JE124" s="382" t="s">
        <v>179</v>
      </c>
      <c r="JF124" s="383" t="s">
        <v>179</v>
      </c>
      <c r="JG124" s="384" t="s">
        <v>179</v>
      </c>
      <c r="JH124" s="376">
        <v>11141</v>
      </c>
      <c r="JI124" s="377">
        <v>11141</v>
      </c>
      <c r="JJ124" s="378" t="s">
        <v>179</v>
      </c>
      <c r="JK124" s="379">
        <v>9.34</v>
      </c>
      <c r="JL124" s="379">
        <v>9.34</v>
      </c>
      <c r="JM124" s="380" t="s">
        <v>179</v>
      </c>
      <c r="JN124" s="381">
        <v>3.1133333333333333</v>
      </c>
      <c r="JO124" s="379">
        <v>3.1133333333333333</v>
      </c>
      <c r="JP124" s="379" t="s">
        <v>179</v>
      </c>
      <c r="JQ124" s="382">
        <v>64</v>
      </c>
      <c r="JR124" s="383">
        <v>66</v>
      </c>
      <c r="JS124" s="384" t="s">
        <v>179</v>
      </c>
      <c r="JU124" s="634" t="s">
        <v>1912</v>
      </c>
      <c r="JV124" s="636" t="s">
        <v>1913</v>
      </c>
      <c r="JW124" s="635">
        <v>2019</v>
      </c>
      <c r="JX124" s="635" t="s">
        <v>1058</v>
      </c>
      <c r="JY124" s="386" t="s">
        <v>179</v>
      </c>
      <c r="JZ124" s="387" t="s">
        <v>179</v>
      </c>
      <c r="KA124" s="422" t="s">
        <v>179</v>
      </c>
      <c r="KB124" s="637" t="s">
        <v>179</v>
      </c>
      <c r="KC124" s="638">
        <v>2.4640795799300216E-2</v>
      </c>
      <c r="KD124" s="639" t="s">
        <v>179</v>
      </c>
      <c r="KE124" s="640" t="s">
        <v>179</v>
      </c>
      <c r="KF124" s="641" t="s">
        <v>179</v>
      </c>
      <c r="KG124" s="642" t="s">
        <v>179</v>
      </c>
      <c r="KH124" s="639" t="s">
        <v>179</v>
      </c>
      <c r="KI124" s="643" t="s">
        <v>179</v>
      </c>
      <c r="KJ124" s="641" t="s">
        <v>179</v>
      </c>
      <c r="KK124" s="642" t="s">
        <v>179</v>
      </c>
      <c r="KL124" s="639" t="s">
        <v>179</v>
      </c>
      <c r="KM124" s="643" t="s">
        <v>179</v>
      </c>
      <c r="KN124" s="644" t="s">
        <v>179</v>
      </c>
      <c r="KO124" s="645" t="s">
        <v>1029</v>
      </c>
      <c r="KP124" s="646">
        <v>0.6</v>
      </c>
      <c r="KQ124" s="646">
        <v>9.34</v>
      </c>
      <c r="KR124" s="646">
        <v>8.8433333333333337</v>
      </c>
      <c r="KS124" s="647" t="s">
        <v>1029</v>
      </c>
      <c r="KT124" s="646">
        <v>0.6</v>
      </c>
      <c r="KU124" s="646">
        <v>3.1133333333333333</v>
      </c>
      <c r="KV124" s="648">
        <v>8.5950000000000006</v>
      </c>
      <c r="KW124" s="639" t="s">
        <v>179</v>
      </c>
      <c r="KX124" s="643">
        <v>0</v>
      </c>
      <c r="KY124" s="644" t="s">
        <v>179</v>
      </c>
      <c r="KZ124" s="434" t="s">
        <v>1015</v>
      </c>
      <c r="LA124" s="434" t="s">
        <v>1015</v>
      </c>
      <c r="LB124" s="435" t="s">
        <v>179</v>
      </c>
      <c r="LC124" s="436" t="s">
        <v>179</v>
      </c>
      <c r="LD124" s="437" t="s">
        <v>179</v>
      </c>
      <c r="LE124" s="438" t="s">
        <v>179</v>
      </c>
      <c r="LF124" s="439" t="s">
        <v>179</v>
      </c>
      <c r="LG124" s="440" t="s">
        <v>179</v>
      </c>
      <c r="LH124" s="437" t="s">
        <v>179</v>
      </c>
      <c r="LI124" s="438" t="s">
        <v>179</v>
      </c>
      <c r="LJ124" s="649"/>
      <c r="LK124" s="650"/>
    </row>
    <row r="125" spans="2:323" ht="15" customHeight="1" x14ac:dyDescent="0.15">
      <c r="B125" s="1349" t="s">
        <v>1999</v>
      </c>
      <c r="C125" s="1350" t="s">
        <v>2000</v>
      </c>
      <c r="D125" s="1351">
        <v>2022</v>
      </c>
      <c r="E125" s="1352" t="s">
        <v>1018</v>
      </c>
      <c r="F125" s="1353">
        <v>1039160</v>
      </c>
      <c r="G125" s="1354" t="s">
        <v>2000</v>
      </c>
      <c r="H125" s="1355">
        <v>45138</v>
      </c>
      <c r="I125" s="1356" t="s">
        <v>2001</v>
      </c>
      <c r="J125" s="1357" t="s">
        <v>2000</v>
      </c>
      <c r="K125" s="1358" t="s">
        <v>2002</v>
      </c>
      <c r="L125" s="1350" t="s">
        <v>2000</v>
      </c>
      <c r="M125" s="1357" t="s">
        <v>2002</v>
      </c>
      <c r="N125" s="1358" t="s">
        <v>2001</v>
      </c>
      <c r="O125" s="1356" t="s">
        <v>42</v>
      </c>
      <c r="P125" s="1358" t="s">
        <v>45</v>
      </c>
      <c r="Q125" s="1359" t="s">
        <v>1018</v>
      </c>
      <c r="R125" s="1360"/>
      <c r="S125" s="1360"/>
      <c r="T125" s="1361"/>
      <c r="U125" s="1362"/>
      <c r="V125" s="1363">
        <v>3986.3322000000003</v>
      </c>
      <c r="W125" s="1364">
        <v>2</v>
      </c>
      <c r="X125" s="1364">
        <v>1</v>
      </c>
      <c r="Y125" s="1365"/>
      <c r="Z125" s="1351">
        <v>2022</v>
      </c>
      <c r="AA125" s="1352">
        <v>2024</v>
      </c>
      <c r="AB125" s="1366">
        <v>2022</v>
      </c>
      <c r="AC125" s="1367"/>
      <c r="AD125" s="1358"/>
      <c r="AE125" s="1368" t="s">
        <v>4568</v>
      </c>
      <c r="AF125" s="1357" t="s">
        <v>1996</v>
      </c>
      <c r="AG125" s="1357" t="s">
        <v>1997</v>
      </c>
      <c r="AH125" s="1358" t="s">
        <v>2003</v>
      </c>
      <c r="AI125" s="1368"/>
      <c r="AJ125" s="1358"/>
      <c r="AK125" s="1369">
        <v>2021</v>
      </c>
      <c r="AL125" s="1364">
        <v>7012</v>
      </c>
      <c r="AM125" s="1364">
        <v>6952</v>
      </c>
      <c r="AN125" s="1370"/>
      <c r="AO125" s="1371"/>
      <c r="AP125" s="1372">
        <v>2024</v>
      </c>
      <c r="AQ125" s="1365">
        <v>6500</v>
      </c>
      <c r="AR125" s="1373">
        <v>7.3</v>
      </c>
      <c r="AS125" s="1365">
        <v>6500</v>
      </c>
      <c r="AT125" s="1373">
        <v>6.5</v>
      </c>
      <c r="AU125" s="1374"/>
      <c r="AV125" s="1371"/>
      <c r="AW125" s="1375"/>
      <c r="AX125" s="1372">
        <v>2022</v>
      </c>
      <c r="AY125" s="1365">
        <v>7376</v>
      </c>
      <c r="AZ125" s="1373">
        <v>-5.2</v>
      </c>
      <c r="BA125" s="1365">
        <v>7361</v>
      </c>
      <c r="BB125" s="1373">
        <v>-5.89</v>
      </c>
      <c r="BC125" s="1374"/>
      <c r="BD125" s="1371"/>
      <c r="BE125" s="1375"/>
      <c r="BF125" s="1372">
        <v>2023</v>
      </c>
      <c r="BG125" s="1365"/>
      <c r="BH125" s="1373"/>
      <c r="BI125" s="1365"/>
      <c r="BJ125" s="1373"/>
      <c r="BK125" s="1374"/>
      <c r="BL125" s="1371"/>
      <c r="BM125" s="1375"/>
      <c r="BN125" s="1372">
        <v>2024</v>
      </c>
      <c r="BO125" s="1365"/>
      <c r="BP125" s="1373"/>
      <c r="BQ125" s="1365"/>
      <c r="BR125" s="1373"/>
      <c r="BS125" s="1374"/>
      <c r="BT125" s="1371"/>
      <c r="BU125" s="1375"/>
      <c r="BV125" s="1376" t="s">
        <v>1005</v>
      </c>
      <c r="BW125" s="1377" t="s">
        <v>1072</v>
      </c>
      <c r="BX125" s="1378" t="s">
        <v>1024</v>
      </c>
      <c r="BY125" s="1379" t="s">
        <v>4646</v>
      </c>
      <c r="BZ125" s="1380"/>
      <c r="CA125" s="1364"/>
      <c r="CB125" s="1364"/>
      <c r="CC125" s="1370"/>
      <c r="CD125" s="1371"/>
      <c r="CE125" s="1372"/>
      <c r="CF125" s="1365"/>
      <c r="CG125" s="1373"/>
      <c r="CH125" s="1365"/>
      <c r="CI125" s="1373"/>
      <c r="CJ125" s="1374"/>
      <c r="CK125" s="1371"/>
      <c r="CL125" s="1375"/>
      <c r="CM125" s="1372"/>
      <c r="CN125" s="1365"/>
      <c r="CO125" s="1373"/>
      <c r="CP125" s="1365"/>
      <c r="CQ125" s="1373"/>
      <c r="CR125" s="1374"/>
      <c r="CS125" s="1371"/>
      <c r="CT125" s="1375"/>
      <c r="CU125" s="1372"/>
      <c r="CV125" s="1365"/>
      <c r="CW125" s="1373"/>
      <c r="CX125" s="1365"/>
      <c r="CY125" s="1373"/>
      <c r="CZ125" s="1374"/>
      <c r="DA125" s="1371"/>
      <c r="DB125" s="1375"/>
      <c r="DC125" s="1372"/>
      <c r="DD125" s="1365"/>
      <c r="DE125" s="1373"/>
      <c r="DF125" s="1365"/>
      <c r="DG125" s="1373"/>
      <c r="DH125" s="1374"/>
      <c r="DI125" s="1371"/>
      <c r="DJ125" s="1375"/>
      <c r="DK125" s="1376"/>
      <c r="DL125" s="1377"/>
      <c r="DM125" s="1378"/>
      <c r="DN125" s="1379"/>
      <c r="DO125" s="1356"/>
      <c r="DP125" s="1381"/>
      <c r="DQ125" s="1358"/>
      <c r="DR125" s="1356"/>
      <c r="DS125" s="1381"/>
      <c r="DT125" s="1358"/>
      <c r="DU125" s="1356"/>
      <c r="DV125" s="1381"/>
      <c r="DW125" s="1358"/>
      <c r="DX125" s="1356"/>
      <c r="DY125" s="1381"/>
      <c r="DZ125" s="1358"/>
      <c r="EA125" s="1356"/>
      <c r="EB125" s="1381"/>
      <c r="EC125" s="1358"/>
      <c r="ED125" s="1382"/>
      <c r="EE125" s="1383"/>
      <c r="EF125" s="1384"/>
      <c r="EG125" s="1357"/>
      <c r="EH125" s="1364"/>
      <c r="EI125" s="1352"/>
      <c r="EJ125" s="1356"/>
      <c r="EK125" s="1384"/>
      <c r="EL125" s="1357"/>
      <c r="EM125" s="1364"/>
      <c r="EN125" s="1352"/>
      <c r="EO125" s="1356"/>
      <c r="EP125" s="1384"/>
      <c r="EQ125" s="1357"/>
      <c r="ER125" s="1364"/>
      <c r="ES125" s="1352"/>
      <c r="ET125" s="1356"/>
      <c r="EU125" s="1384"/>
      <c r="EV125" s="1357"/>
      <c r="EW125" s="1364"/>
      <c r="EX125" s="1352"/>
      <c r="EY125" s="1356"/>
      <c r="EZ125" s="1384"/>
      <c r="FA125" s="1357"/>
      <c r="FB125" s="1364"/>
      <c r="FC125" s="1352"/>
      <c r="FD125" s="1385">
        <v>0</v>
      </c>
      <c r="FE125" s="1386">
        <v>0</v>
      </c>
      <c r="FF125" s="1387">
        <v>0</v>
      </c>
      <c r="FG125" s="1386">
        <v>0</v>
      </c>
      <c r="FH125" s="1387">
        <v>0</v>
      </c>
      <c r="FI125" s="1386">
        <v>0</v>
      </c>
      <c r="FJ125" s="1387">
        <v>0</v>
      </c>
      <c r="FK125" s="1386">
        <v>0</v>
      </c>
      <c r="FL125" s="1388" t="s">
        <v>1008</v>
      </c>
      <c r="FM125" s="1389" t="s">
        <v>1012</v>
      </c>
      <c r="FN125" s="1352"/>
      <c r="FO125" s="1390" t="s">
        <v>1010</v>
      </c>
      <c r="FP125" s="1391" t="s">
        <v>1012</v>
      </c>
      <c r="FQ125" s="1352"/>
      <c r="FR125" s="1390" t="s">
        <v>1010</v>
      </c>
      <c r="FS125" s="1391" t="s">
        <v>1012</v>
      </c>
      <c r="FT125" s="1352"/>
      <c r="FU125" s="1390" t="s">
        <v>1010</v>
      </c>
      <c r="FV125" s="1391" t="s">
        <v>1012</v>
      </c>
      <c r="FW125" s="1352"/>
      <c r="FX125" s="1390" t="s">
        <v>1010</v>
      </c>
      <c r="FY125" s="1391" t="s">
        <v>1012</v>
      </c>
      <c r="FZ125" s="1352"/>
      <c r="GA125" s="1390" t="s">
        <v>1010</v>
      </c>
      <c r="GB125" s="1391" t="s">
        <v>1012</v>
      </c>
      <c r="GC125" s="1352"/>
      <c r="GD125" s="1390" t="s">
        <v>1010</v>
      </c>
      <c r="GE125" s="1391" t="s">
        <v>1012</v>
      </c>
      <c r="GF125" s="1352"/>
      <c r="GG125" s="1390" t="s">
        <v>1010</v>
      </c>
      <c r="GH125" s="1391" t="s">
        <v>1012</v>
      </c>
      <c r="GI125" s="1352"/>
      <c r="GJ125" s="1390" t="s">
        <v>1010</v>
      </c>
      <c r="GK125" s="1391" t="s">
        <v>1012</v>
      </c>
      <c r="GL125" s="1352"/>
      <c r="GM125" s="1390" t="s">
        <v>1010</v>
      </c>
      <c r="GN125" s="1391" t="s">
        <v>1012</v>
      </c>
      <c r="GO125" s="1352"/>
      <c r="GP125" s="1390" t="s">
        <v>1010</v>
      </c>
      <c r="GQ125" s="1391" t="s">
        <v>1012</v>
      </c>
      <c r="GR125" s="1352"/>
      <c r="GS125" s="1390" t="s">
        <v>1010</v>
      </c>
      <c r="GT125" s="1391" t="s">
        <v>1012</v>
      </c>
      <c r="GU125" s="1352"/>
      <c r="GV125" s="1390" t="s">
        <v>1010</v>
      </c>
      <c r="GW125" s="1391" t="s">
        <v>1012</v>
      </c>
      <c r="GX125" s="1352"/>
      <c r="GY125" s="1388"/>
      <c r="GZ125" s="1389"/>
      <c r="HA125" s="1352"/>
      <c r="HB125" s="1390"/>
      <c r="HC125" s="1391"/>
      <c r="HD125" s="1352"/>
      <c r="HE125" s="1390"/>
      <c r="HF125" s="1391"/>
      <c r="HG125" s="1352"/>
      <c r="HH125" s="1390"/>
      <c r="HI125" s="1391"/>
      <c r="HJ125" s="1352"/>
      <c r="HK125" s="1390"/>
      <c r="HL125" s="1391"/>
      <c r="HM125" s="1352"/>
      <c r="HN125" s="1392">
        <v>7376</v>
      </c>
      <c r="HO125" s="1393">
        <v>43.872000000000014</v>
      </c>
      <c r="HP125" s="1394">
        <v>0.59479392624728877</v>
      </c>
      <c r="HQ125" s="1395">
        <v>2022</v>
      </c>
      <c r="HR125" s="1357" t="s">
        <v>333</v>
      </c>
      <c r="HS125" s="1357" t="s">
        <v>352</v>
      </c>
      <c r="HT125" s="1357" t="s">
        <v>4183</v>
      </c>
      <c r="HU125" s="1396">
        <v>43.872000000000014</v>
      </c>
      <c r="HV125" s="1397"/>
      <c r="HW125" s="1398"/>
      <c r="HX125" s="1398"/>
      <c r="HY125" s="1398"/>
      <c r="HZ125" s="1398"/>
      <c r="IA125" s="1398"/>
      <c r="IB125" s="1398"/>
      <c r="IC125" s="1398"/>
      <c r="ID125" s="1399"/>
      <c r="IE125" s="1400"/>
      <c r="IF125" s="227" t="str">
        <f>_xlfn.IFNA(VLOOKUP(報告書!$B125&amp;"-"&amp;報告書!IF$12,自主項目!$G$13:$G$500,1,FALSE),"")</f>
        <v>160-1</v>
      </c>
      <c r="IG125" s="227" t="str">
        <f>_xlfn.IFNA(VLOOKUP(報告書!$B125&amp;"-"&amp;報告書!IG$12,自主項目!$G$13:$G$500,1,FALSE),"")</f>
        <v/>
      </c>
      <c r="IH125" s="227" t="str">
        <f>_xlfn.IFNA(VLOOKUP(報告書!$B125&amp;"-"&amp;報告書!IH$12,自主項目!$G$13:$G$500,1,FALSE),"")</f>
        <v/>
      </c>
      <c r="II125" s="227" t="str">
        <f>_xlfn.IFNA(VLOOKUP(報告書!$B125&amp;"-"&amp;報告書!II$12,自主項目!$G$13:$G$500,1,FALSE),"")</f>
        <v/>
      </c>
      <c r="IJ125" s="227" t="str">
        <f>_xlfn.IFNA(VLOOKUP(報告書!$B125&amp;"-"&amp;報告書!IJ$12,自主項目!$G$13:$G$500,1,FALSE),"")</f>
        <v/>
      </c>
      <c r="IK125" s="227" t="str">
        <f>_xlfn.IFNA(VLOOKUP(報告書!$B125&amp;"-"&amp;報告書!IK$12,自主項目!$G$13:$G$500,1,FALSE),"")</f>
        <v/>
      </c>
      <c r="IL125" s="227" t="str">
        <f>_xlfn.IFNA(VLOOKUP(報告書!$B125&amp;"-"&amp;報告書!IL$12,自主項目!$G$13:$G$500,1,FALSE),"")</f>
        <v/>
      </c>
      <c r="IM125" s="227" t="str">
        <f>_xlfn.IFNA(VLOOKUP(報告書!$B125&amp;"-"&amp;報告書!IM$12,自主項目!$G$13:$G$500,1,FALSE),"")</f>
        <v/>
      </c>
      <c r="IN125" s="227" t="str">
        <f>_xlfn.IFNA(VLOOKUP(報告書!$B125&amp;"-"&amp;報告書!IN$12,自主項目!$G$13:$G$500,1,FALSE),"")</f>
        <v/>
      </c>
      <c r="IO125" s="227" t="str">
        <f>_xlfn.IFNA(VLOOKUP(報告書!$B125&amp;"-"&amp;報告書!IO$12,自主項目!$G$13:$G$500,1,FALSE),"")</f>
        <v/>
      </c>
      <c r="IP125" s="227" t="str">
        <f>_xlfn.IFNA(VLOOKUP(報告書!$B125&amp;"-"&amp;報告書!IP$12,自主項目!$G$13:$G$500,1,FALSE),"")</f>
        <v/>
      </c>
      <c r="IQ125" s="227" t="str">
        <f>_xlfn.IFNA(VLOOKUP(報告書!$B125&amp;"-"&amp;報告書!IQ$12,自主項目!$G$13:$G$500,1,FALSE),"")</f>
        <v/>
      </c>
      <c r="IR125" s="227" t="str">
        <f>_xlfn.IFNA(VLOOKUP(報告書!$B125&amp;"-"&amp;報告書!IR$12,自主項目!$G$13:$G$500,1,FALSE),"")</f>
        <v/>
      </c>
      <c r="IS125" s="227" t="str">
        <f>_xlfn.IFNA(VLOOKUP(報告書!$B125&amp;"-"&amp;報告書!IS$12,自主項目!$G$13:$G$500,1,FALSE),"")</f>
        <v/>
      </c>
      <c r="IV125" s="376">
        <v>28141</v>
      </c>
      <c r="IW125" s="377">
        <v>27897</v>
      </c>
      <c r="IX125" s="378">
        <v>175.01</v>
      </c>
      <c r="IY125" s="379">
        <v>2.99</v>
      </c>
      <c r="IZ125" s="379">
        <v>1.1599999999999999</v>
      </c>
      <c r="JA125" s="380">
        <v>5.0599999999999996</v>
      </c>
      <c r="JB125" s="381">
        <v>0.9966666666666667</v>
      </c>
      <c r="JC125" s="379">
        <v>0.38666666666666666</v>
      </c>
      <c r="JD125" s="379">
        <v>1.6866666666666665</v>
      </c>
      <c r="JE125" s="382">
        <v>76</v>
      </c>
      <c r="JF125" s="383">
        <v>78</v>
      </c>
      <c r="JG125" s="384">
        <v>60</v>
      </c>
      <c r="JH125" s="376" t="s">
        <v>179</v>
      </c>
      <c r="JI125" s="377" t="s">
        <v>179</v>
      </c>
      <c r="JJ125" s="378" t="s">
        <v>179</v>
      </c>
      <c r="JK125" s="379" t="s">
        <v>179</v>
      </c>
      <c r="JL125" s="379" t="s">
        <v>179</v>
      </c>
      <c r="JM125" s="380" t="s">
        <v>179</v>
      </c>
      <c r="JN125" s="381" t="s">
        <v>179</v>
      </c>
      <c r="JO125" s="379" t="s">
        <v>179</v>
      </c>
      <c r="JP125" s="379" t="s">
        <v>179</v>
      </c>
      <c r="JQ125" s="382" t="s">
        <v>179</v>
      </c>
      <c r="JR125" s="383" t="s">
        <v>179</v>
      </c>
      <c r="JS125" s="384" t="s">
        <v>179</v>
      </c>
      <c r="JU125" s="634" t="s">
        <v>1926</v>
      </c>
      <c r="JV125" s="636" t="s">
        <v>1927</v>
      </c>
      <c r="JW125" s="635">
        <v>2019</v>
      </c>
      <c r="JX125" s="635" t="s">
        <v>1018</v>
      </c>
      <c r="JY125" s="386" t="s">
        <v>179</v>
      </c>
      <c r="JZ125" s="387" t="s">
        <v>179</v>
      </c>
      <c r="KA125" s="422" t="s">
        <v>179</v>
      </c>
      <c r="KB125" s="637" t="s">
        <v>179</v>
      </c>
      <c r="KC125" s="638">
        <v>0.17082354571621483</v>
      </c>
      <c r="KD125" s="639" t="s">
        <v>1029</v>
      </c>
      <c r="KE125" s="640">
        <v>0.28999999999999998</v>
      </c>
      <c r="KF125" s="641">
        <v>2.99</v>
      </c>
      <c r="KG125" s="642">
        <v>0.3666666666666667</v>
      </c>
      <c r="KH125" s="639" t="s">
        <v>1029</v>
      </c>
      <c r="KI125" s="643">
        <v>0.3</v>
      </c>
      <c r="KJ125" s="641">
        <v>0.38666666666666666</v>
      </c>
      <c r="KK125" s="642">
        <v>1.6833333333333333</v>
      </c>
      <c r="KL125" s="639" t="s">
        <v>1029</v>
      </c>
      <c r="KM125" s="643">
        <v>0.28999999999999998</v>
      </c>
      <c r="KN125" s="644">
        <v>5.0599999999999996</v>
      </c>
      <c r="KO125" s="645" t="s">
        <v>179</v>
      </c>
      <c r="KP125" s="646" t="s">
        <v>179</v>
      </c>
      <c r="KQ125" s="646" t="s">
        <v>179</v>
      </c>
      <c r="KR125" s="646" t="s">
        <v>179</v>
      </c>
      <c r="KS125" s="647" t="s">
        <v>179</v>
      </c>
      <c r="KT125" s="646" t="s">
        <v>179</v>
      </c>
      <c r="KU125" s="646" t="s">
        <v>179</v>
      </c>
      <c r="KV125" s="648" t="s">
        <v>179</v>
      </c>
      <c r="KW125" s="639" t="s">
        <v>179</v>
      </c>
      <c r="KX125" s="643" t="s">
        <v>179</v>
      </c>
      <c r="KY125" s="644" t="s">
        <v>179</v>
      </c>
      <c r="KZ125" s="434" t="s">
        <v>1015</v>
      </c>
      <c r="LA125" s="434" t="s">
        <v>1015</v>
      </c>
      <c r="LB125" s="435" t="s">
        <v>1029</v>
      </c>
      <c r="LC125" s="436">
        <v>20</v>
      </c>
      <c r="LD125" s="437">
        <v>0</v>
      </c>
      <c r="LE125" s="438">
        <v>20</v>
      </c>
      <c r="LF125" s="439" t="s">
        <v>1015</v>
      </c>
      <c r="LG125" s="440">
        <v>17</v>
      </c>
      <c r="LH125" s="437">
        <v>0</v>
      </c>
      <c r="LI125" s="438">
        <v>20</v>
      </c>
      <c r="LJ125" s="649"/>
      <c r="LK125" s="650"/>
    </row>
    <row r="126" spans="2:323" ht="15" customHeight="1" x14ac:dyDescent="0.15">
      <c r="B126" s="1349" t="s">
        <v>2004</v>
      </c>
      <c r="C126" s="1350" t="s">
        <v>2005</v>
      </c>
      <c r="D126" s="1351">
        <v>2022</v>
      </c>
      <c r="E126" s="1352" t="s">
        <v>2006</v>
      </c>
      <c r="F126" s="1353">
        <v>2050161</v>
      </c>
      <c r="G126" s="1354" t="s">
        <v>2005</v>
      </c>
      <c r="H126" s="1355">
        <v>45107</v>
      </c>
      <c r="I126" s="1356" t="s">
        <v>2007</v>
      </c>
      <c r="J126" s="1357" t="s">
        <v>2005</v>
      </c>
      <c r="K126" s="1358" t="s">
        <v>2008</v>
      </c>
      <c r="L126" s="1350" t="s">
        <v>2005</v>
      </c>
      <c r="M126" s="1357" t="s">
        <v>2008</v>
      </c>
      <c r="N126" s="1358" t="s">
        <v>2009</v>
      </c>
      <c r="O126" s="1356" t="s">
        <v>57</v>
      </c>
      <c r="P126" s="1358" t="s">
        <v>64</v>
      </c>
      <c r="Q126" s="1359"/>
      <c r="R126" s="1360" t="s">
        <v>997</v>
      </c>
      <c r="S126" s="1360" t="s">
        <v>1058</v>
      </c>
      <c r="T126" s="1361"/>
      <c r="U126" s="1362"/>
      <c r="V126" s="1363">
        <v>5617.7951999999996</v>
      </c>
      <c r="W126" s="1364">
        <v>51</v>
      </c>
      <c r="X126" s="1364">
        <v>1</v>
      </c>
      <c r="Y126" s="1365">
        <v>127</v>
      </c>
      <c r="Z126" s="1351">
        <v>2022</v>
      </c>
      <c r="AA126" s="1352">
        <v>2024</v>
      </c>
      <c r="AB126" s="1366">
        <v>2022</v>
      </c>
      <c r="AC126" s="1367"/>
      <c r="AD126" s="1358"/>
      <c r="AE126" s="1368" t="s">
        <v>4568</v>
      </c>
      <c r="AF126" s="1357" t="s">
        <v>4647</v>
      </c>
      <c r="AG126" s="1357" t="s">
        <v>2009</v>
      </c>
      <c r="AH126" s="1358" t="s">
        <v>2010</v>
      </c>
      <c r="AI126" s="1368"/>
      <c r="AJ126" s="1358"/>
      <c r="AK126" s="1369">
        <v>2021</v>
      </c>
      <c r="AL126" s="1364">
        <v>10220</v>
      </c>
      <c r="AM126" s="1364">
        <v>10041</v>
      </c>
      <c r="AN126" s="1370">
        <v>134.19999999999999</v>
      </c>
      <c r="AO126" s="1371" t="s">
        <v>1071</v>
      </c>
      <c r="AP126" s="1372">
        <v>2024</v>
      </c>
      <c r="AQ126" s="1365">
        <v>9913</v>
      </c>
      <c r="AR126" s="1373">
        <v>3</v>
      </c>
      <c r="AS126" s="1365">
        <v>9739</v>
      </c>
      <c r="AT126" s="1373">
        <v>3</v>
      </c>
      <c r="AU126" s="1374">
        <v>130.16999999999999</v>
      </c>
      <c r="AV126" s="1371" t="s">
        <v>1071</v>
      </c>
      <c r="AW126" s="1375">
        <v>3</v>
      </c>
      <c r="AX126" s="1372">
        <v>2022</v>
      </c>
      <c r="AY126" s="1365">
        <v>10053</v>
      </c>
      <c r="AZ126" s="1373">
        <v>1.63</v>
      </c>
      <c r="BA126" s="1365">
        <v>9866</v>
      </c>
      <c r="BB126" s="1373">
        <v>1.74</v>
      </c>
      <c r="BC126" s="1374">
        <v>134.04</v>
      </c>
      <c r="BD126" s="1371" t="s">
        <v>1071</v>
      </c>
      <c r="BE126" s="1375">
        <v>0.11</v>
      </c>
      <c r="BF126" s="1372">
        <v>2023</v>
      </c>
      <c r="BG126" s="1365"/>
      <c r="BH126" s="1373"/>
      <c r="BI126" s="1365"/>
      <c r="BJ126" s="1373"/>
      <c r="BK126" s="1374"/>
      <c r="BL126" s="1371"/>
      <c r="BM126" s="1375"/>
      <c r="BN126" s="1372">
        <v>2024</v>
      </c>
      <c r="BO126" s="1365"/>
      <c r="BP126" s="1373"/>
      <c r="BQ126" s="1365"/>
      <c r="BR126" s="1373"/>
      <c r="BS126" s="1374"/>
      <c r="BT126" s="1371"/>
      <c r="BU126" s="1375"/>
      <c r="BV126" s="1376" t="s">
        <v>1062</v>
      </c>
      <c r="BW126" s="1377" t="s">
        <v>1072</v>
      </c>
      <c r="BX126" s="1378" t="s">
        <v>1038</v>
      </c>
      <c r="BY126" s="1379" t="s">
        <v>4648</v>
      </c>
      <c r="BZ126" s="1380">
        <v>2021</v>
      </c>
      <c r="CA126" s="1364">
        <v>349</v>
      </c>
      <c r="CB126" s="1364">
        <v>349</v>
      </c>
      <c r="CC126" s="1370">
        <v>0.36</v>
      </c>
      <c r="CD126" s="1371" t="s">
        <v>2011</v>
      </c>
      <c r="CE126" s="1372">
        <v>2024</v>
      </c>
      <c r="CF126" s="1365">
        <v>346</v>
      </c>
      <c r="CG126" s="1373">
        <v>0.85</v>
      </c>
      <c r="CH126" s="1365">
        <v>346</v>
      </c>
      <c r="CI126" s="1373">
        <v>0.85</v>
      </c>
      <c r="CJ126" s="1374">
        <v>0.35699999999999998</v>
      </c>
      <c r="CK126" s="1371" t="s">
        <v>2011</v>
      </c>
      <c r="CL126" s="1375">
        <v>0.83</v>
      </c>
      <c r="CM126" s="1372">
        <v>2022</v>
      </c>
      <c r="CN126" s="1365">
        <v>335.76731999999998</v>
      </c>
      <c r="CO126" s="1373">
        <v>3.79</v>
      </c>
      <c r="CP126" s="1365">
        <v>335.76731999999998</v>
      </c>
      <c r="CQ126" s="1373">
        <v>3.79</v>
      </c>
      <c r="CR126" s="1374">
        <v>0.37452629747287264</v>
      </c>
      <c r="CS126" s="1371" t="s">
        <v>2011</v>
      </c>
      <c r="CT126" s="1375">
        <v>-4.04</v>
      </c>
      <c r="CU126" s="1372">
        <v>2023</v>
      </c>
      <c r="CV126" s="1365"/>
      <c r="CW126" s="1373"/>
      <c r="CX126" s="1365"/>
      <c r="CY126" s="1373"/>
      <c r="CZ126" s="1374"/>
      <c r="DA126" s="1371"/>
      <c r="DB126" s="1375"/>
      <c r="DC126" s="1372">
        <v>2024</v>
      </c>
      <c r="DD126" s="1365"/>
      <c r="DE126" s="1373"/>
      <c r="DF126" s="1365"/>
      <c r="DG126" s="1373"/>
      <c r="DH126" s="1374"/>
      <c r="DI126" s="1371"/>
      <c r="DJ126" s="1375"/>
      <c r="DK126" s="1376" t="s">
        <v>1023</v>
      </c>
      <c r="DL126" s="1377" t="s">
        <v>1072</v>
      </c>
      <c r="DM126" s="1378" t="s">
        <v>1038</v>
      </c>
      <c r="DN126" s="1379" t="s">
        <v>4649</v>
      </c>
      <c r="DO126" s="1356"/>
      <c r="DP126" s="1381"/>
      <c r="DQ126" s="1358"/>
      <c r="DR126" s="1356"/>
      <c r="DS126" s="1381"/>
      <c r="DT126" s="1358"/>
      <c r="DU126" s="1356"/>
      <c r="DV126" s="1381"/>
      <c r="DW126" s="1358"/>
      <c r="DX126" s="1356"/>
      <c r="DY126" s="1381"/>
      <c r="DZ126" s="1358"/>
      <c r="EA126" s="1356"/>
      <c r="EB126" s="1381"/>
      <c r="EC126" s="1358"/>
      <c r="ED126" s="1382"/>
      <c r="EE126" s="1383"/>
      <c r="EF126" s="1384"/>
      <c r="EG126" s="1357"/>
      <c r="EH126" s="1364"/>
      <c r="EI126" s="1352"/>
      <c r="EJ126" s="1356"/>
      <c r="EK126" s="1384"/>
      <c r="EL126" s="1357"/>
      <c r="EM126" s="1364"/>
      <c r="EN126" s="1352"/>
      <c r="EO126" s="1356"/>
      <c r="EP126" s="1384"/>
      <c r="EQ126" s="1357"/>
      <c r="ER126" s="1364"/>
      <c r="ES126" s="1352"/>
      <c r="ET126" s="1356"/>
      <c r="EU126" s="1384"/>
      <c r="EV126" s="1357"/>
      <c r="EW126" s="1364"/>
      <c r="EX126" s="1352"/>
      <c r="EY126" s="1356"/>
      <c r="EZ126" s="1384"/>
      <c r="FA126" s="1357"/>
      <c r="FB126" s="1364"/>
      <c r="FC126" s="1352"/>
      <c r="FD126" s="1385">
        <v>0</v>
      </c>
      <c r="FE126" s="1386">
        <v>0</v>
      </c>
      <c r="FF126" s="1387">
        <v>0</v>
      </c>
      <c r="FG126" s="1386">
        <v>0</v>
      </c>
      <c r="FH126" s="1387">
        <v>0</v>
      </c>
      <c r="FI126" s="1386">
        <v>0</v>
      </c>
      <c r="FJ126" s="1387">
        <v>0</v>
      </c>
      <c r="FK126" s="1386">
        <v>0</v>
      </c>
      <c r="FL126" s="1388" t="s">
        <v>1008</v>
      </c>
      <c r="FM126" s="1389" t="s">
        <v>1012</v>
      </c>
      <c r="FN126" s="1352"/>
      <c r="FO126" s="1390" t="s">
        <v>1010</v>
      </c>
      <c r="FP126" s="1391" t="s">
        <v>1012</v>
      </c>
      <c r="FQ126" s="1352"/>
      <c r="FR126" s="1390" t="s">
        <v>1010</v>
      </c>
      <c r="FS126" s="1391" t="s">
        <v>1012</v>
      </c>
      <c r="FT126" s="1352"/>
      <c r="FU126" s="1390" t="s">
        <v>1010</v>
      </c>
      <c r="FV126" s="1391" t="s">
        <v>1012</v>
      </c>
      <c r="FW126" s="1352"/>
      <c r="FX126" s="1390" t="s">
        <v>1010</v>
      </c>
      <c r="FY126" s="1391" t="s">
        <v>1012</v>
      </c>
      <c r="FZ126" s="1352"/>
      <c r="GA126" s="1390" t="s">
        <v>1010</v>
      </c>
      <c r="GB126" s="1391" t="s">
        <v>1012</v>
      </c>
      <c r="GC126" s="1352"/>
      <c r="GD126" s="1390" t="s">
        <v>1013</v>
      </c>
      <c r="GE126" s="1391" t="s">
        <v>1013</v>
      </c>
      <c r="GF126" s="1352"/>
      <c r="GG126" s="1390" t="s">
        <v>1010</v>
      </c>
      <c r="GH126" s="1391" t="s">
        <v>1012</v>
      </c>
      <c r="GI126" s="1352"/>
      <c r="GJ126" s="1390" t="s">
        <v>1010</v>
      </c>
      <c r="GK126" s="1391" t="s">
        <v>1012</v>
      </c>
      <c r="GL126" s="1352"/>
      <c r="GM126" s="1390" t="s">
        <v>1013</v>
      </c>
      <c r="GN126" s="1391" t="s">
        <v>1013</v>
      </c>
      <c r="GO126" s="1352"/>
      <c r="GP126" s="1390" t="s">
        <v>1013</v>
      </c>
      <c r="GQ126" s="1391" t="s">
        <v>1013</v>
      </c>
      <c r="GR126" s="1352"/>
      <c r="GS126" s="1390" t="s">
        <v>1013</v>
      </c>
      <c r="GT126" s="1391" t="s">
        <v>1013</v>
      </c>
      <c r="GU126" s="1352"/>
      <c r="GV126" s="1390" t="s">
        <v>1013</v>
      </c>
      <c r="GW126" s="1391" t="s">
        <v>1013</v>
      </c>
      <c r="GX126" s="1352"/>
      <c r="GY126" s="1388" t="s">
        <v>1008</v>
      </c>
      <c r="GZ126" s="1389" t="s">
        <v>1012</v>
      </c>
      <c r="HA126" s="1352"/>
      <c r="HB126" s="1390" t="s">
        <v>1008</v>
      </c>
      <c r="HC126" s="1391" t="s">
        <v>1012</v>
      </c>
      <c r="HD126" s="1352"/>
      <c r="HE126" s="1390" t="s">
        <v>1010</v>
      </c>
      <c r="HF126" s="1391" t="s">
        <v>1012</v>
      </c>
      <c r="HG126" s="1352"/>
      <c r="HH126" s="1390" t="s">
        <v>1010</v>
      </c>
      <c r="HI126" s="1391" t="s">
        <v>1012</v>
      </c>
      <c r="HJ126" s="1352"/>
      <c r="HK126" s="1390" t="s">
        <v>1010</v>
      </c>
      <c r="HL126" s="1391" t="s">
        <v>1012</v>
      </c>
      <c r="HM126" s="1352"/>
      <c r="HN126" s="1392">
        <v>10053</v>
      </c>
      <c r="HO126" s="1393">
        <v>200.62300000000002</v>
      </c>
      <c r="HP126" s="1394">
        <v>1.9956530388938627</v>
      </c>
      <c r="HQ126" s="1395" t="s">
        <v>4037</v>
      </c>
      <c r="HR126" s="1357" t="s">
        <v>333</v>
      </c>
      <c r="HS126" s="1357" t="s">
        <v>352</v>
      </c>
      <c r="HT126" s="1357" t="s">
        <v>4184</v>
      </c>
      <c r="HU126" s="1396">
        <v>149.43900000000002</v>
      </c>
      <c r="HV126" s="1397" t="s">
        <v>4568</v>
      </c>
      <c r="HW126" s="1398" t="s">
        <v>4568</v>
      </c>
      <c r="HX126" s="1398"/>
      <c r="HY126" s="1398"/>
      <c r="HZ126" s="1398" t="s">
        <v>4568</v>
      </c>
      <c r="IA126" s="1398" t="s">
        <v>4568</v>
      </c>
      <c r="IB126" s="1398" t="s">
        <v>4568</v>
      </c>
      <c r="IC126" s="1398" t="s">
        <v>4568</v>
      </c>
      <c r="ID126" s="1399" t="s">
        <v>4650</v>
      </c>
      <c r="IE126" s="1400" t="s">
        <v>2013</v>
      </c>
      <c r="IF126" s="227" t="str">
        <f>_xlfn.IFNA(VLOOKUP(報告書!$B126&amp;"-"&amp;報告書!IF$12,自主項目!$G$13:$G$500,1,FALSE),"")</f>
        <v>161-1</v>
      </c>
      <c r="IG126" s="227" t="str">
        <f>_xlfn.IFNA(VLOOKUP(報告書!$B126&amp;"-"&amp;報告書!IG$12,自主項目!$G$13:$G$500,1,FALSE),"")</f>
        <v>161-2</v>
      </c>
      <c r="IH126" s="227" t="str">
        <f>_xlfn.IFNA(VLOOKUP(報告書!$B126&amp;"-"&amp;報告書!IH$12,自主項目!$G$13:$G$500,1,FALSE),"")</f>
        <v/>
      </c>
      <c r="II126" s="227" t="str">
        <f>_xlfn.IFNA(VLOOKUP(報告書!$B126&amp;"-"&amp;報告書!II$12,自主項目!$G$13:$G$500,1,FALSE),"")</f>
        <v/>
      </c>
      <c r="IJ126" s="227" t="str">
        <f>_xlfn.IFNA(VLOOKUP(報告書!$B126&amp;"-"&amp;報告書!IJ$12,自主項目!$G$13:$G$500,1,FALSE),"")</f>
        <v/>
      </c>
      <c r="IK126" s="227" t="str">
        <f>_xlfn.IFNA(VLOOKUP(報告書!$B126&amp;"-"&amp;報告書!IK$12,自主項目!$G$13:$G$500,1,FALSE),"")</f>
        <v/>
      </c>
      <c r="IL126" s="227" t="str">
        <f>_xlfn.IFNA(VLOOKUP(報告書!$B126&amp;"-"&amp;報告書!IL$12,自主項目!$G$13:$G$500,1,FALSE),"")</f>
        <v/>
      </c>
      <c r="IM126" s="227" t="str">
        <f>_xlfn.IFNA(VLOOKUP(報告書!$B126&amp;"-"&amp;報告書!IM$12,自主項目!$G$13:$G$500,1,FALSE),"")</f>
        <v/>
      </c>
      <c r="IN126" s="227" t="str">
        <f>_xlfn.IFNA(VLOOKUP(報告書!$B126&amp;"-"&amp;報告書!IN$12,自主項目!$G$13:$G$500,1,FALSE),"")</f>
        <v/>
      </c>
      <c r="IO126" s="227" t="str">
        <f>_xlfn.IFNA(VLOOKUP(報告書!$B126&amp;"-"&amp;報告書!IO$12,自主項目!$G$13:$G$500,1,FALSE),"")</f>
        <v/>
      </c>
      <c r="IP126" s="227" t="str">
        <f>_xlfn.IFNA(VLOOKUP(報告書!$B126&amp;"-"&amp;報告書!IP$12,自主項目!$G$13:$G$500,1,FALSE),"")</f>
        <v/>
      </c>
      <c r="IQ126" s="227" t="str">
        <f>_xlfn.IFNA(VLOOKUP(報告書!$B126&amp;"-"&amp;報告書!IQ$12,自主項目!$G$13:$G$500,1,FALSE),"")</f>
        <v/>
      </c>
      <c r="IR126" s="227" t="str">
        <f>_xlfn.IFNA(VLOOKUP(報告書!$B126&amp;"-"&amp;報告書!IR$12,自主項目!$G$13:$G$500,1,FALSE),"")</f>
        <v/>
      </c>
      <c r="IS126" s="227" t="str">
        <f>_xlfn.IFNA(VLOOKUP(報告書!$B126&amp;"-"&amp;報告書!IS$12,自主項目!$G$13:$G$500,1,FALSE),"")</f>
        <v/>
      </c>
      <c r="IV126" s="376">
        <v>4058</v>
      </c>
      <c r="IW126" s="377">
        <v>4036</v>
      </c>
      <c r="IX126" s="378">
        <v>60.43</v>
      </c>
      <c r="IY126" s="379">
        <v>18.670000000000002</v>
      </c>
      <c r="IZ126" s="379">
        <v>17.61</v>
      </c>
      <c r="JA126" s="380">
        <v>13.64</v>
      </c>
      <c r="JB126" s="381">
        <v>6.2233333333333336</v>
      </c>
      <c r="JC126" s="379">
        <v>5.87</v>
      </c>
      <c r="JD126" s="379">
        <v>4.5466666666666669</v>
      </c>
      <c r="JE126" s="382">
        <v>27</v>
      </c>
      <c r="JF126" s="383">
        <v>39</v>
      </c>
      <c r="JG126" s="384">
        <v>37</v>
      </c>
      <c r="JH126" s="376" t="s">
        <v>179</v>
      </c>
      <c r="JI126" s="377" t="s">
        <v>179</v>
      </c>
      <c r="JJ126" s="378" t="s">
        <v>179</v>
      </c>
      <c r="JK126" s="379" t="s">
        <v>179</v>
      </c>
      <c r="JL126" s="379" t="s">
        <v>179</v>
      </c>
      <c r="JM126" s="380" t="s">
        <v>179</v>
      </c>
      <c r="JN126" s="381" t="s">
        <v>179</v>
      </c>
      <c r="JO126" s="379" t="s">
        <v>179</v>
      </c>
      <c r="JP126" s="379" t="s">
        <v>179</v>
      </c>
      <c r="JQ126" s="382" t="s">
        <v>179</v>
      </c>
      <c r="JR126" s="383" t="s">
        <v>179</v>
      </c>
      <c r="JS126" s="384" t="s">
        <v>179</v>
      </c>
      <c r="JU126" s="634" t="s">
        <v>1933</v>
      </c>
      <c r="JV126" s="636" t="s">
        <v>1934</v>
      </c>
      <c r="JW126" s="635">
        <v>2019</v>
      </c>
      <c r="JX126" s="635" t="s">
        <v>1018</v>
      </c>
      <c r="JY126" s="386" t="s">
        <v>179</v>
      </c>
      <c r="JZ126" s="387" t="s">
        <v>179</v>
      </c>
      <c r="KA126" s="422" t="s">
        <v>179</v>
      </c>
      <c r="KB126" s="637" t="s">
        <v>179</v>
      </c>
      <c r="KC126" s="638">
        <v>2.8463090685066557</v>
      </c>
      <c r="KD126" s="639" t="s">
        <v>1055</v>
      </c>
      <c r="KE126" s="640">
        <v>3</v>
      </c>
      <c r="KF126" s="641">
        <v>18.670000000000002</v>
      </c>
      <c r="KG126" s="642">
        <v>9.94</v>
      </c>
      <c r="KH126" s="639" t="s">
        <v>1055</v>
      </c>
      <c r="KI126" s="643">
        <v>3</v>
      </c>
      <c r="KJ126" s="641">
        <v>5.87</v>
      </c>
      <c r="KK126" s="642">
        <v>10.736666666666666</v>
      </c>
      <c r="KL126" s="639" t="s">
        <v>1029</v>
      </c>
      <c r="KM126" s="643">
        <v>2.95</v>
      </c>
      <c r="KN126" s="644">
        <v>13.64</v>
      </c>
      <c r="KO126" s="645" t="s">
        <v>179</v>
      </c>
      <c r="KP126" s="646" t="s">
        <v>179</v>
      </c>
      <c r="KQ126" s="646" t="s">
        <v>179</v>
      </c>
      <c r="KR126" s="646" t="s">
        <v>179</v>
      </c>
      <c r="KS126" s="647" t="s">
        <v>179</v>
      </c>
      <c r="KT126" s="646" t="s">
        <v>179</v>
      </c>
      <c r="KU126" s="646" t="s">
        <v>179</v>
      </c>
      <c r="KV126" s="648" t="s">
        <v>179</v>
      </c>
      <c r="KW126" s="639" t="s">
        <v>179</v>
      </c>
      <c r="KX126" s="643" t="s">
        <v>179</v>
      </c>
      <c r="KY126" s="644" t="s">
        <v>179</v>
      </c>
      <c r="KZ126" s="434" t="s">
        <v>1015</v>
      </c>
      <c r="LA126" s="434" t="s">
        <v>1015</v>
      </c>
      <c r="LB126" s="435" t="s">
        <v>1029</v>
      </c>
      <c r="LC126" s="436">
        <v>16</v>
      </c>
      <c r="LD126" s="437">
        <v>0</v>
      </c>
      <c r="LE126" s="438">
        <v>16</v>
      </c>
      <c r="LF126" s="439" t="s">
        <v>1029</v>
      </c>
      <c r="LG126" s="440">
        <v>13</v>
      </c>
      <c r="LH126" s="437">
        <v>0</v>
      </c>
      <c r="LI126" s="438">
        <v>13</v>
      </c>
      <c r="LJ126" s="649"/>
      <c r="LK126" s="650"/>
    </row>
    <row r="127" spans="2:323" ht="15" customHeight="1" x14ac:dyDescent="0.15">
      <c r="B127" s="1349" t="s">
        <v>2014</v>
      </c>
      <c r="C127" s="1350" t="s">
        <v>2015</v>
      </c>
      <c r="D127" s="1351">
        <v>2022</v>
      </c>
      <c r="E127" s="1352" t="s">
        <v>1273</v>
      </c>
      <c r="F127" s="1353">
        <v>1343163</v>
      </c>
      <c r="G127" s="1354" t="s">
        <v>2015</v>
      </c>
      <c r="H127" s="1355">
        <v>45135</v>
      </c>
      <c r="I127" s="1356" t="s">
        <v>2016</v>
      </c>
      <c r="J127" s="1357" t="s">
        <v>2015</v>
      </c>
      <c r="K127" s="1358" t="s">
        <v>2017</v>
      </c>
      <c r="L127" s="1350" t="s">
        <v>2015</v>
      </c>
      <c r="M127" s="1357" t="s">
        <v>2018</v>
      </c>
      <c r="N127" s="1358" t="s">
        <v>2016</v>
      </c>
      <c r="O127" s="1356" t="s">
        <v>48</v>
      </c>
      <c r="P127" s="1358" t="s">
        <v>50</v>
      </c>
      <c r="Q127" s="1359" t="s">
        <v>1018</v>
      </c>
      <c r="R127" s="1360"/>
      <c r="S127" s="1360" t="s">
        <v>1058</v>
      </c>
      <c r="T127" s="1361"/>
      <c r="U127" s="1362"/>
      <c r="V127" s="1363">
        <v>1516.1886</v>
      </c>
      <c r="W127" s="1364">
        <v>27</v>
      </c>
      <c r="X127" s="1364">
        <v>0</v>
      </c>
      <c r="Y127" s="1365">
        <v>862</v>
      </c>
      <c r="Z127" s="1351">
        <v>2022</v>
      </c>
      <c r="AA127" s="1352">
        <v>2024</v>
      </c>
      <c r="AB127" s="1366">
        <v>2022</v>
      </c>
      <c r="AC127" s="1367" t="s">
        <v>4568</v>
      </c>
      <c r="AD127" s="1358" t="s">
        <v>2019</v>
      </c>
      <c r="AE127" s="1368"/>
      <c r="AF127" s="1357"/>
      <c r="AG127" s="1357"/>
      <c r="AH127" s="1358"/>
      <c r="AI127" s="1368"/>
      <c r="AJ127" s="1358"/>
      <c r="AK127" s="1369">
        <v>2021</v>
      </c>
      <c r="AL127" s="1364">
        <v>2503.5879780599998</v>
      </c>
      <c r="AM127" s="1364">
        <v>2999.5934191400011</v>
      </c>
      <c r="AN127" s="1370"/>
      <c r="AO127" s="1371"/>
      <c r="AP127" s="1372">
        <v>2024</v>
      </c>
      <c r="AQ127" s="1365">
        <v>2430</v>
      </c>
      <c r="AR127" s="1373">
        <v>2.93</v>
      </c>
      <c r="AS127" s="1365">
        <v>2913</v>
      </c>
      <c r="AT127" s="1373">
        <v>2.88</v>
      </c>
      <c r="AU127" s="1374"/>
      <c r="AV127" s="1371"/>
      <c r="AW127" s="1375"/>
      <c r="AX127" s="1372">
        <v>2022</v>
      </c>
      <c r="AY127" s="1365">
        <v>2689</v>
      </c>
      <c r="AZ127" s="1373">
        <v>-7.41</v>
      </c>
      <c r="BA127" s="1365">
        <v>2880</v>
      </c>
      <c r="BB127" s="1373">
        <v>3.98</v>
      </c>
      <c r="BC127" s="1374"/>
      <c r="BD127" s="1371"/>
      <c r="BE127" s="1375"/>
      <c r="BF127" s="1372">
        <v>2023</v>
      </c>
      <c r="BG127" s="1365"/>
      <c r="BH127" s="1373"/>
      <c r="BI127" s="1365"/>
      <c r="BJ127" s="1373"/>
      <c r="BK127" s="1374"/>
      <c r="BL127" s="1371"/>
      <c r="BM127" s="1375"/>
      <c r="BN127" s="1372">
        <v>2024</v>
      </c>
      <c r="BO127" s="1365"/>
      <c r="BP127" s="1373"/>
      <c r="BQ127" s="1365"/>
      <c r="BR127" s="1373"/>
      <c r="BS127" s="1374"/>
      <c r="BT127" s="1371"/>
      <c r="BU127" s="1375"/>
      <c r="BV127" s="1376" t="s">
        <v>1005</v>
      </c>
      <c r="BW127" s="1377" t="s">
        <v>1072</v>
      </c>
      <c r="BX127" s="1378" t="s">
        <v>1024</v>
      </c>
      <c r="BY127" s="1379"/>
      <c r="BZ127" s="1380">
        <v>2021</v>
      </c>
      <c r="CA127" s="1364">
        <v>26805</v>
      </c>
      <c r="CB127" s="1364">
        <v>26805</v>
      </c>
      <c r="CC127" s="1370"/>
      <c r="CD127" s="1371"/>
      <c r="CE127" s="1372">
        <v>2024</v>
      </c>
      <c r="CF127" s="1365">
        <v>26009</v>
      </c>
      <c r="CG127" s="1373">
        <v>2.96</v>
      </c>
      <c r="CH127" s="1365">
        <v>26000</v>
      </c>
      <c r="CI127" s="1373">
        <v>3</v>
      </c>
      <c r="CJ127" s="1374"/>
      <c r="CK127" s="1371"/>
      <c r="CL127" s="1375"/>
      <c r="CM127" s="1372">
        <v>2022</v>
      </c>
      <c r="CN127" s="1365">
        <v>27475.135309999998</v>
      </c>
      <c r="CO127" s="1373">
        <v>-2.5099999999999998</v>
      </c>
      <c r="CP127" s="1365">
        <v>27407.135309999998</v>
      </c>
      <c r="CQ127" s="1373">
        <v>-2.25</v>
      </c>
      <c r="CR127" s="1374"/>
      <c r="CS127" s="1371"/>
      <c r="CT127" s="1375"/>
      <c r="CU127" s="1372">
        <v>2023</v>
      </c>
      <c r="CV127" s="1365"/>
      <c r="CW127" s="1373"/>
      <c r="CX127" s="1365"/>
      <c r="CY127" s="1373"/>
      <c r="CZ127" s="1374"/>
      <c r="DA127" s="1371"/>
      <c r="DB127" s="1375"/>
      <c r="DC127" s="1372">
        <v>2024</v>
      </c>
      <c r="DD127" s="1365"/>
      <c r="DE127" s="1373"/>
      <c r="DF127" s="1365"/>
      <c r="DG127" s="1373"/>
      <c r="DH127" s="1374"/>
      <c r="DI127" s="1371"/>
      <c r="DJ127" s="1375"/>
      <c r="DK127" s="1376" t="s">
        <v>1005</v>
      </c>
      <c r="DL127" s="1377" t="s">
        <v>1072</v>
      </c>
      <c r="DM127" s="1378" t="s">
        <v>1024</v>
      </c>
      <c r="DN127" s="1379"/>
      <c r="DO127" s="1356" t="s">
        <v>4549</v>
      </c>
      <c r="DP127" s="1381">
        <v>68</v>
      </c>
      <c r="DQ127" s="1358" t="s">
        <v>4651</v>
      </c>
      <c r="DR127" s="1356"/>
      <c r="DS127" s="1381"/>
      <c r="DT127" s="1358"/>
      <c r="DU127" s="1356"/>
      <c r="DV127" s="1381"/>
      <c r="DW127" s="1358"/>
      <c r="DX127" s="1356"/>
      <c r="DY127" s="1381"/>
      <c r="DZ127" s="1358"/>
      <c r="EA127" s="1356"/>
      <c r="EB127" s="1381"/>
      <c r="EC127" s="1358"/>
      <c r="ED127" s="1382"/>
      <c r="EE127" s="1383"/>
      <c r="EF127" s="1384"/>
      <c r="EG127" s="1357"/>
      <c r="EH127" s="1364"/>
      <c r="EI127" s="1352"/>
      <c r="EJ127" s="1356"/>
      <c r="EK127" s="1384"/>
      <c r="EL127" s="1357"/>
      <c r="EM127" s="1364"/>
      <c r="EN127" s="1352"/>
      <c r="EO127" s="1356"/>
      <c r="EP127" s="1384"/>
      <c r="EQ127" s="1357"/>
      <c r="ER127" s="1364"/>
      <c r="ES127" s="1352"/>
      <c r="ET127" s="1356"/>
      <c r="EU127" s="1384"/>
      <c r="EV127" s="1357"/>
      <c r="EW127" s="1364"/>
      <c r="EX127" s="1352"/>
      <c r="EY127" s="1356"/>
      <c r="EZ127" s="1384"/>
      <c r="FA127" s="1357"/>
      <c r="FB127" s="1364"/>
      <c r="FC127" s="1352"/>
      <c r="FD127" s="1385">
        <v>0</v>
      </c>
      <c r="FE127" s="1386">
        <v>0</v>
      </c>
      <c r="FF127" s="1387">
        <v>0</v>
      </c>
      <c r="FG127" s="1386">
        <v>0</v>
      </c>
      <c r="FH127" s="1387">
        <v>2</v>
      </c>
      <c r="FI127" s="1386">
        <v>3</v>
      </c>
      <c r="FJ127" s="1387">
        <v>2</v>
      </c>
      <c r="FK127" s="1386">
        <v>3</v>
      </c>
      <c r="FL127" s="1388" t="s">
        <v>1008</v>
      </c>
      <c r="FM127" s="1389" t="s">
        <v>1012</v>
      </c>
      <c r="FN127" s="1352"/>
      <c r="FO127" s="1390" t="s">
        <v>1010</v>
      </c>
      <c r="FP127" s="1391" t="s">
        <v>1012</v>
      </c>
      <c r="FQ127" s="1352"/>
      <c r="FR127" s="1390" t="s">
        <v>1010</v>
      </c>
      <c r="FS127" s="1391" t="s">
        <v>1012</v>
      </c>
      <c r="FT127" s="1352"/>
      <c r="FU127" s="1390" t="s">
        <v>1010</v>
      </c>
      <c r="FV127" s="1391" t="s">
        <v>1012</v>
      </c>
      <c r="FW127" s="1352"/>
      <c r="FX127" s="1390" t="s">
        <v>1010</v>
      </c>
      <c r="FY127" s="1391" t="s">
        <v>1012</v>
      </c>
      <c r="FZ127" s="1352"/>
      <c r="GA127" s="1390" t="s">
        <v>1010</v>
      </c>
      <c r="GB127" s="1391" t="s">
        <v>1012</v>
      </c>
      <c r="GC127" s="1352"/>
      <c r="GD127" s="1390" t="s">
        <v>1010</v>
      </c>
      <c r="GE127" s="1391" t="s">
        <v>1012</v>
      </c>
      <c r="GF127" s="1352"/>
      <c r="GG127" s="1390" t="s">
        <v>1010</v>
      </c>
      <c r="GH127" s="1391" t="s">
        <v>1012</v>
      </c>
      <c r="GI127" s="1352"/>
      <c r="GJ127" s="1390" t="s">
        <v>1010</v>
      </c>
      <c r="GK127" s="1391" t="s">
        <v>1012</v>
      </c>
      <c r="GL127" s="1352"/>
      <c r="GM127" s="1390" t="s">
        <v>1010</v>
      </c>
      <c r="GN127" s="1391" t="s">
        <v>1012</v>
      </c>
      <c r="GO127" s="1352"/>
      <c r="GP127" s="1390" t="s">
        <v>1010</v>
      </c>
      <c r="GQ127" s="1391" t="s">
        <v>1012</v>
      </c>
      <c r="GR127" s="1352"/>
      <c r="GS127" s="1390" t="s">
        <v>1010</v>
      </c>
      <c r="GT127" s="1391" t="s">
        <v>1012</v>
      </c>
      <c r="GU127" s="1352"/>
      <c r="GV127" s="1390" t="s">
        <v>1010</v>
      </c>
      <c r="GW127" s="1391" t="s">
        <v>1012</v>
      </c>
      <c r="GX127" s="1352"/>
      <c r="GY127" s="1388" t="s">
        <v>1008</v>
      </c>
      <c r="GZ127" s="1389" t="s">
        <v>1012</v>
      </c>
      <c r="HA127" s="1352"/>
      <c r="HB127" s="1390" t="s">
        <v>1008</v>
      </c>
      <c r="HC127" s="1391" t="s">
        <v>1012</v>
      </c>
      <c r="HD127" s="1352"/>
      <c r="HE127" s="1390" t="s">
        <v>1010</v>
      </c>
      <c r="HF127" s="1391" t="s">
        <v>1012</v>
      </c>
      <c r="HG127" s="1352"/>
      <c r="HH127" s="1390" t="s">
        <v>1010</v>
      </c>
      <c r="HI127" s="1391" t="s">
        <v>1012</v>
      </c>
      <c r="HJ127" s="1352"/>
      <c r="HK127" s="1390" t="s">
        <v>1010</v>
      </c>
      <c r="HL127" s="1391" t="s">
        <v>1012</v>
      </c>
      <c r="HM127" s="1352"/>
      <c r="HN127" s="1392"/>
      <c r="HO127" s="1393"/>
      <c r="HP127" s="1394"/>
      <c r="HQ127" s="1395"/>
      <c r="HR127" s="1357"/>
      <c r="HS127" s="1357"/>
      <c r="HT127" s="1357"/>
      <c r="HU127" s="1396"/>
      <c r="HV127" s="1397"/>
      <c r="HW127" s="1398" t="s">
        <v>4568</v>
      </c>
      <c r="HX127" s="1398"/>
      <c r="HY127" s="1398" t="s">
        <v>4568</v>
      </c>
      <c r="HZ127" s="1398"/>
      <c r="IA127" s="1398"/>
      <c r="IB127" s="1398"/>
      <c r="IC127" s="1398"/>
      <c r="ID127" s="1399"/>
      <c r="IE127" s="1400" t="s">
        <v>4652</v>
      </c>
      <c r="IF127" s="227" t="str">
        <f>_xlfn.IFNA(VLOOKUP(報告書!$B127&amp;"-"&amp;報告書!IF$12,自主項目!$G$13:$G$500,1,FALSE),"")</f>
        <v/>
      </c>
      <c r="IG127" s="227" t="str">
        <f>_xlfn.IFNA(VLOOKUP(報告書!$B127&amp;"-"&amp;報告書!IG$12,自主項目!$G$13:$G$500,1,FALSE),"")</f>
        <v/>
      </c>
      <c r="IH127" s="227" t="str">
        <f>_xlfn.IFNA(VLOOKUP(報告書!$B127&amp;"-"&amp;報告書!IH$12,自主項目!$G$13:$G$500,1,FALSE),"")</f>
        <v/>
      </c>
      <c r="II127" s="227" t="str">
        <f>_xlfn.IFNA(VLOOKUP(報告書!$B127&amp;"-"&amp;報告書!II$12,自主項目!$G$13:$G$500,1,FALSE),"")</f>
        <v/>
      </c>
      <c r="IJ127" s="227" t="str">
        <f>_xlfn.IFNA(VLOOKUP(報告書!$B127&amp;"-"&amp;報告書!IJ$12,自主項目!$G$13:$G$500,1,FALSE),"")</f>
        <v/>
      </c>
      <c r="IK127" s="227" t="str">
        <f>_xlfn.IFNA(VLOOKUP(報告書!$B127&amp;"-"&amp;報告書!IK$12,自主項目!$G$13:$G$500,1,FALSE),"")</f>
        <v/>
      </c>
      <c r="IL127" s="227" t="str">
        <f>_xlfn.IFNA(VLOOKUP(報告書!$B127&amp;"-"&amp;報告書!IL$12,自主項目!$G$13:$G$500,1,FALSE),"")</f>
        <v/>
      </c>
      <c r="IM127" s="227" t="str">
        <f>_xlfn.IFNA(VLOOKUP(報告書!$B127&amp;"-"&amp;報告書!IM$12,自主項目!$G$13:$G$500,1,FALSE),"")</f>
        <v/>
      </c>
      <c r="IN127" s="227" t="str">
        <f>_xlfn.IFNA(VLOOKUP(報告書!$B127&amp;"-"&amp;報告書!IN$12,自主項目!$G$13:$G$500,1,FALSE),"")</f>
        <v/>
      </c>
      <c r="IO127" s="227" t="str">
        <f>_xlfn.IFNA(VLOOKUP(報告書!$B127&amp;"-"&amp;報告書!IO$12,自主項目!$G$13:$G$500,1,FALSE),"")</f>
        <v/>
      </c>
      <c r="IP127" s="227" t="str">
        <f>_xlfn.IFNA(VLOOKUP(報告書!$B127&amp;"-"&amp;報告書!IP$12,自主項目!$G$13:$G$500,1,FALSE),"")</f>
        <v/>
      </c>
      <c r="IQ127" s="227" t="str">
        <f>_xlfn.IFNA(VLOOKUP(報告書!$B127&amp;"-"&amp;報告書!IQ$12,自主項目!$G$13:$G$500,1,FALSE),"")</f>
        <v/>
      </c>
      <c r="IR127" s="227" t="str">
        <f>_xlfn.IFNA(VLOOKUP(報告書!$B127&amp;"-"&amp;報告書!IR$12,自主項目!$G$13:$G$500,1,FALSE),"")</f>
        <v/>
      </c>
      <c r="IS127" s="227" t="str">
        <f>_xlfn.IFNA(VLOOKUP(報告書!$B127&amp;"-"&amp;報告書!IS$12,自主項目!$G$13:$G$500,1,FALSE),"")</f>
        <v/>
      </c>
      <c r="IV127" s="376">
        <v>4741</v>
      </c>
      <c r="IW127" s="377">
        <v>4741</v>
      </c>
      <c r="IX127" s="378" t="s">
        <v>179</v>
      </c>
      <c r="IY127" s="379">
        <v>8.2200000000000006</v>
      </c>
      <c r="IZ127" s="379">
        <v>5.65</v>
      </c>
      <c r="JA127" s="380" t="s">
        <v>179</v>
      </c>
      <c r="JB127" s="381">
        <v>2.74</v>
      </c>
      <c r="JC127" s="379">
        <v>1.8833333333333335</v>
      </c>
      <c r="JD127" s="379" t="s">
        <v>179</v>
      </c>
      <c r="JE127" s="382">
        <v>60</v>
      </c>
      <c r="JF127" s="383">
        <v>70</v>
      </c>
      <c r="JG127" s="384" t="s">
        <v>179</v>
      </c>
      <c r="JH127" s="376" t="s">
        <v>179</v>
      </c>
      <c r="JI127" s="377" t="s">
        <v>179</v>
      </c>
      <c r="JJ127" s="378" t="s">
        <v>179</v>
      </c>
      <c r="JK127" s="379" t="s">
        <v>179</v>
      </c>
      <c r="JL127" s="379" t="s">
        <v>179</v>
      </c>
      <c r="JM127" s="380" t="s">
        <v>179</v>
      </c>
      <c r="JN127" s="381" t="s">
        <v>179</v>
      </c>
      <c r="JO127" s="379" t="s">
        <v>179</v>
      </c>
      <c r="JP127" s="379" t="s">
        <v>179</v>
      </c>
      <c r="JQ127" s="382" t="s">
        <v>179</v>
      </c>
      <c r="JR127" s="383" t="s">
        <v>179</v>
      </c>
      <c r="JS127" s="384" t="s">
        <v>179</v>
      </c>
      <c r="JU127" s="634" t="s">
        <v>1945</v>
      </c>
      <c r="JV127" s="636" t="s">
        <v>1946</v>
      </c>
      <c r="JW127" s="635">
        <v>2019</v>
      </c>
      <c r="JX127" s="635" t="s">
        <v>1018</v>
      </c>
      <c r="JY127" s="386" t="s">
        <v>179</v>
      </c>
      <c r="JZ127" s="387" t="s">
        <v>179</v>
      </c>
      <c r="KA127" s="422" t="s">
        <v>179</v>
      </c>
      <c r="KB127" s="637" t="s">
        <v>179</v>
      </c>
      <c r="KC127" s="638" t="s">
        <v>179</v>
      </c>
      <c r="KD127" s="639" t="s">
        <v>1029</v>
      </c>
      <c r="KE127" s="640">
        <v>2.59</v>
      </c>
      <c r="KF127" s="641">
        <v>8.2200000000000006</v>
      </c>
      <c r="KG127" s="642">
        <v>7.0733333333333333</v>
      </c>
      <c r="KH127" s="639" t="s">
        <v>1029</v>
      </c>
      <c r="KI127" s="643">
        <v>2.58</v>
      </c>
      <c r="KJ127" s="641">
        <v>1.8833333333333335</v>
      </c>
      <c r="KK127" s="642">
        <v>8.0166666666666657</v>
      </c>
      <c r="KL127" s="639" t="s">
        <v>179</v>
      </c>
      <c r="KM127" s="643" t="s">
        <v>179</v>
      </c>
      <c r="KN127" s="644" t="s">
        <v>179</v>
      </c>
      <c r="KO127" s="645" t="s">
        <v>179</v>
      </c>
      <c r="KP127" s="646" t="s">
        <v>179</v>
      </c>
      <c r="KQ127" s="646" t="s">
        <v>179</v>
      </c>
      <c r="KR127" s="646" t="s">
        <v>179</v>
      </c>
      <c r="KS127" s="647" t="s">
        <v>179</v>
      </c>
      <c r="KT127" s="646" t="s">
        <v>179</v>
      </c>
      <c r="KU127" s="646" t="s">
        <v>179</v>
      </c>
      <c r="KV127" s="648" t="s">
        <v>179</v>
      </c>
      <c r="KW127" s="639" t="s">
        <v>179</v>
      </c>
      <c r="KX127" s="643" t="s">
        <v>179</v>
      </c>
      <c r="KY127" s="644" t="s">
        <v>179</v>
      </c>
      <c r="KZ127" s="434" t="s">
        <v>1015</v>
      </c>
      <c r="LA127" s="434" t="s">
        <v>1151</v>
      </c>
      <c r="LB127" s="435" t="s">
        <v>1015</v>
      </c>
      <c r="LC127" s="436">
        <v>15</v>
      </c>
      <c r="LD127" s="437">
        <v>0</v>
      </c>
      <c r="LE127" s="438">
        <v>16</v>
      </c>
      <c r="LF127" s="439" t="s">
        <v>1015</v>
      </c>
      <c r="LG127" s="440">
        <v>12</v>
      </c>
      <c r="LH127" s="437">
        <v>0</v>
      </c>
      <c r="LI127" s="438">
        <v>16</v>
      </c>
      <c r="LJ127" s="649"/>
      <c r="LK127" s="650"/>
    </row>
    <row r="128" spans="2:323" ht="15" customHeight="1" x14ac:dyDescent="0.15">
      <c r="B128" s="1349" t="s">
        <v>2020</v>
      </c>
      <c r="C128" s="1350" t="s">
        <v>2021</v>
      </c>
      <c r="D128" s="1351">
        <v>2022</v>
      </c>
      <c r="E128" s="1352" t="s">
        <v>1018</v>
      </c>
      <c r="F128" s="1353">
        <v>1056164</v>
      </c>
      <c r="G128" s="1354" t="s">
        <v>2021</v>
      </c>
      <c r="H128" s="1355">
        <v>45126</v>
      </c>
      <c r="I128" s="1356" t="s">
        <v>2022</v>
      </c>
      <c r="J128" s="1357" t="s">
        <v>2021</v>
      </c>
      <c r="K128" s="1358" t="s">
        <v>2023</v>
      </c>
      <c r="L128" s="1350" t="s">
        <v>2021</v>
      </c>
      <c r="M128" s="1357" t="s">
        <v>2023</v>
      </c>
      <c r="N128" s="1358" t="s">
        <v>2024</v>
      </c>
      <c r="O128" s="1356" t="s">
        <v>77</v>
      </c>
      <c r="P128" s="1358" t="s">
        <v>79</v>
      </c>
      <c r="Q128" s="1359" t="s">
        <v>1018</v>
      </c>
      <c r="R128" s="1360"/>
      <c r="S128" s="1360"/>
      <c r="T128" s="1361"/>
      <c r="U128" s="1362"/>
      <c r="V128" s="1363">
        <v>2068.1280000000002</v>
      </c>
      <c r="W128" s="1364">
        <v>1</v>
      </c>
      <c r="X128" s="1364">
        <v>1</v>
      </c>
      <c r="Y128" s="1365"/>
      <c r="Z128" s="1351">
        <v>2022</v>
      </c>
      <c r="AA128" s="1352">
        <v>2024</v>
      </c>
      <c r="AB128" s="1366">
        <v>2022</v>
      </c>
      <c r="AC128" s="1367"/>
      <c r="AD128" s="1358"/>
      <c r="AE128" s="1368" t="s">
        <v>4568</v>
      </c>
      <c r="AF128" s="1357" t="s">
        <v>2025</v>
      </c>
      <c r="AG128" s="1357" t="s">
        <v>2026</v>
      </c>
      <c r="AH128" s="1358" t="s">
        <v>1638</v>
      </c>
      <c r="AI128" s="1368"/>
      <c r="AJ128" s="1358"/>
      <c r="AK128" s="1369">
        <v>2021</v>
      </c>
      <c r="AL128" s="1364">
        <v>4078</v>
      </c>
      <c r="AM128" s="1364">
        <v>3718</v>
      </c>
      <c r="AN128" s="1370">
        <v>28.9</v>
      </c>
      <c r="AO128" s="1371" t="s">
        <v>1071</v>
      </c>
      <c r="AP128" s="1372">
        <v>2024</v>
      </c>
      <c r="AQ128" s="1365">
        <v>3955</v>
      </c>
      <c r="AR128" s="1373">
        <v>3.01</v>
      </c>
      <c r="AS128" s="1365">
        <v>3606</v>
      </c>
      <c r="AT128" s="1373">
        <v>3.01</v>
      </c>
      <c r="AU128" s="1374">
        <v>28.02</v>
      </c>
      <c r="AV128" s="1371" t="s">
        <v>1071</v>
      </c>
      <c r="AW128" s="1375">
        <v>3.04</v>
      </c>
      <c r="AX128" s="1372">
        <v>2022</v>
      </c>
      <c r="AY128" s="1365">
        <v>3974</v>
      </c>
      <c r="AZ128" s="1373">
        <v>2.5499999999999998</v>
      </c>
      <c r="BA128" s="1365">
        <v>453</v>
      </c>
      <c r="BB128" s="1373">
        <v>87.81</v>
      </c>
      <c r="BC128" s="1374">
        <v>28.159433126660762</v>
      </c>
      <c r="BD128" s="1371" t="s">
        <v>1071</v>
      </c>
      <c r="BE128" s="1375">
        <v>2.56</v>
      </c>
      <c r="BF128" s="1372">
        <v>2023</v>
      </c>
      <c r="BG128" s="1365"/>
      <c r="BH128" s="1373"/>
      <c r="BI128" s="1365"/>
      <c r="BJ128" s="1373"/>
      <c r="BK128" s="1374"/>
      <c r="BL128" s="1371"/>
      <c r="BM128" s="1375"/>
      <c r="BN128" s="1372">
        <v>2024</v>
      </c>
      <c r="BO128" s="1365"/>
      <c r="BP128" s="1373"/>
      <c r="BQ128" s="1365"/>
      <c r="BR128" s="1373"/>
      <c r="BS128" s="1374"/>
      <c r="BT128" s="1371"/>
      <c r="BU128" s="1375"/>
      <c r="BV128" s="1376" t="s">
        <v>1023</v>
      </c>
      <c r="BW128" s="1377" t="s">
        <v>1006</v>
      </c>
      <c r="BX128" s="1378" t="s">
        <v>1024</v>
      </c>
      <c r="BY128" s="1379" t="s">
        <v>4653</v>
      </c>
      <c r="BZ128" s="1380"/>
      <c r="CA128" s="1364"/>
      <c r="CB128" s="1364"/>
      <c r="CC128" s="1370"/>
      <c r="CD128" s="1371"/>
      <c r="CE128" s="1372"/>
      <c r="CF128" s="1365"/>
      <c r="CG128" s="1373"/>
      <c r="CH128" s="1365"/>
      <c r="CI128" s="1373"/>
      <c r="CJ128" s="1374"/>
      <c r="CK128" s="1371"/>
      <c r="CL128" s="1375"/>
      <c r="CM128" s="1372"/>
      <c r="CN128" s="1365"/>
      <c r="CO128" s="1373"/>
      <c r="CP128" s="1365"/>
      <c r="CQ128" s="1373"/>
      <c r="CR128" s="1374"/>
      <c r="CS128" s="1371"/>
      <c r="CT128" s="1375"/>
      <c r="CU128" s="1372"/>
      <c r="CV128" s="1365"/>
      <c r="CW128" s="1373"/>
      <c r="CX128" s="1365"/>
      <c r="CY128" s="1373"/>
      <c r="CZ128" s="1374"/>
      <c r="DA128" s="1371"/>
      <c r="DB128" s="1375"/>
      <c r="DC128" s="1372"/>
      <c r="DD128" s="1365"/>
      <c r="DE128" s="1373"/>
      <c r="DF128" s="1365"/>
      <c r="DG128" s="1373"/>
      <c r="DH128" s="1374"/>
      <c r="DI128" s="1371"/>
      <c r="DJ128" s="1375"/>
      <c r="DK128" s="1376"/>
      <c r="DL128" s="1377"/>
      <c r="DM128" s="1378"/>
      <c r="DN128" s="1379"/>
      <c r="DO128" s="1356"/>
      <c r="DP128" s="1381"/>
      <c r="DQ128" s="1358"/>
      <c r="DR128" s="1356"/>
      <c r="DS128" s="1381"/>
      <c r="DT128" s="1358"/>
      <c r="DU128" s="1356"/>
      <c r="DV128" s="1381"/>
      <c r="DW128" s="1358"/>
      <c r="DX128" s="1356"/>
      <c r="DY128" s="1381"/>
      <c r="DZ128" s="1358"/>
      <c r="EA128" s="1356"/>
      <c r="EB128" s="1381"/>
      <c r="EC128" s="1358"/>
      <c r="ED128" s="1382"/>
      <c r="EE128" s="1383"/>
      <c r="EF128" s="1384"/>
      <c r="EG128" s="1357"/>
      <c r="EH128" s="1364"/>
      <c r="EI128" s="1352"/>
      <c r="EJ128" s="1356"/>
      <c r="EK128" s="1384"/>
      <c r="EL128" s="1357"/>
      <c r="EM128" s="1364"/>
      <c r="EN128" s="1352"/>
      <c r="EO128" s="1356"/>
      <c r="EP128" s="1384"/>
      <c r="EQ128" s="1357"/>
      <c r="ER128" s="1364"/>
      <c r="ES128" s="1352"/>
      <c r="ET128" s="1356"/>
      <c r="EU128" s="1384"/>
      <c r="EV128" s="1357"/>
      <c r="EW128" s="1364"/>
      <c r="EX128" s="1352"/>
      <c r="EY128" s="1356"/>
      <c r="EZ128" s="1384"/>
      <c r="FA128" s="1357"/>
      <c r="FB128" s="1364"/>
      <c r="FC128" s="1352"/>
      <c r="FD128" s="1385">
        <v>0</v>
      </c>
      <c r="FE128" s="1386">
        <v>0</v>
      </c>
      <c r="FF128" s="1387">
        <v>0</v>
      </c>
      <c r="FG128" s="1386">
        <v>0</v>
      </c>
      <c r="FH128" s="1387">
        <v>0</v>
      </c>
      <c r="FI128" s="1386">
        <v>0</v>
      </c>
      <c r="FJ128" s="1387">
        <v>0</v>
      </c>
      <c r="FK128" s="1386">
        <v>0</v>
      </c>
      <c r="FL128" s="1388" t="s">
        <v>1008</v>
      </c>
      <c r="FM128" s="1389" t="s">
        <v>1012</v>
      </c>
      <c r="FN128" s="1352"/>
      <c r="FO128" s="1390" t="s">
        <v>1010</v>
      </c>
      <c r="FP128" s="1391" t="s">
        <v>1012</v>
      </c>
      <c r="FQ128" s="1352"/>
      <c r="FR128" s="1390" t="s">
        <v>1010</v>
      </c>
      <c r="FS128" s="1391" t="s">
        <v>1012</v>
      </c>
      <c r="FT128" s="1352"/>
      <c r="FU128" s="1390" t="s">
        <v>1010</v>
      </c>
      <c r="FV128" s="1391" t="s">
        <v>1012</v>
      </c>
      <c r="FW128" s="1352"/>
      <c r="FX128" s="1390" t="s">
        <v>1010</v>
      </c>
      <c r="FY128" s="1391" t="s">
        <v>1012</v>
      </c>
      <c r="FZ128" s="1352"/>
      <c r="GA128" s="1390" t="s">
        <v>1010</v>
      </c>
      <c r="GB128" s="1391" t="s">
        <v>1012</v>
      </c>
      <c r="GC128" s="1352"/>
      <c r="GD128" s="1390" t="s">
        <v>1010</v>
      </c>
      <c r="GE128" s="1391" t="s">
        <v>1012</v>
      </c>
      <c r="GF128" s="1352"/>
      <c r="GG128" s="1390" t="s">
        <v>1010</v>
      </c>
      <c r="GH128" s="1391" t="s">
        <v>1012</v>
      </c>
      <c r="GI128" s="1352"/>
      <c r="GJ128" s="1390" t="s">
        <v>1010</v>
      </c>
      <c r="GK128" s="1391" t="s">
        <v>1012</v>
      </c>
      <c r="GL128" s="1352"/>
      <c r="GM128" s="1390" t="s">
        <v>1013</v>
      </c>
      <c r="GN128" s="1391" t="s">
        <v>1013</v>
      </c>
      <c r="GO128" s="1352"/>
      <c r="GP128" s="1390" t="s">
        <v>1013</v>
      </c>
      <c r="GQ128" s="1391" t="s">
        <v>1013</v>
      </c>
      <c r="GR128" s="1352"/>
      <c r="GS128" s="1390" t="s">
        <v>1013</v>
      </c>
      <c r="GT128" s="1391" t="s">
        <v>1013</v>
      </c>
      <c r="GU128" s="1352"/>
      <c r="GV128" s="1390" t="s">
        <v>1010</v>
      </c>
      <c r="GW128" s="1391" t="s">
        <v>1012</v>
      </c>
      <c r="GX128" s="1352"/>
      <c r="GY128" s="1388"/>
      <c r="GZ128" s="1389"/>
      <c r="HA128" s="1352"/>
      <c r="HB128" s="1390"/>
      <c r="HC128" s="1391"/>
      <c r="HD128" s="1352"/>
      <c r="HE128" s="1390"/>
      <c r="HF128" s="1391"/>
      <c r="HG128" s="1352"/>
      <c r="HH128" s="1390"/>
      <c r="HI128" s="1391"/>
      <c r="HJ128" s="1352"/>
      <c r="HK128" s="1390"/>
      <c r="HL128" s="1391"/>
      <c r="HM128" s="1352"/>
      <c r="HN128" s="1392">
        <v>3974</v>
      </c>
      <c r="HO128" s="1393">
        <v>3167.924</v>
      </c>
      <c r="HP128" s="1394">
        <v>79.716255661801711</v>
      </c>
      <c r="HQ128" s="1395">
        <v>2022</v>
      </c>
      <c r="HR128" s="1357" t="s">
        <v>1621</v>
      </c>
      <c r="HS128" s="1357" t="s">
        <v>348</v>
      </c>
      <c r="HT128" s="1357" t="s">
        <v>4186</v>
      </c>
      <c r="HU128" s="1396">
        <v>3167.924</v>
      </c>
      <c r="HV128" s="1397"/>
      <c r="HW128" s="1398" t="s">
        <v>4568</v>
      </c>
      <c r="HX128" s="1398"/>
      <c r="HY128" s="1398" t="s">
        <v>4568</v>
      </c>
      <c r="HZ128" s="1398"/>
      <c r="IA128" s="1398"/>
      <c r="IB128" s="1398"/>
      <c r="IC128" s="1398"/>
      <c r="ID128" s="1399"/>
      <c r="IE128" s="1400"/>
      <c r="IF128" s="227" t="str">
        <f>_xlfn.IFNA(VLOOKUP(報告書!$B128&amp;"-"&amp;報告書!IF$12,自主項目!$G$13:$G$500,1,FALSE),"")</f>
        <v>164-1</v>
      </c>
      <c r="IG128" s="227" t="str">
        <f>_xlfn.IFNA(VLOOKUP(報告書!$B128&amp;"-"&amp;報告書!IG$12,自主項目!$G$13:$G$500,1,FALSE),"")</f>
        <v/>
      </c>
      <c r="IH128" s="227" t="str">
        <f>_xlfn.IFNA(VLOOKUP(報告書!$B128&amp;"-"&amp;報告書!IH$12,自主項目!$G$13:$G$500,1,FALSE),"")</f>
        <v/>
      </c>
      <c r="II128" s="227" t="str">
        <f>_xlfn.IFNA(VLOOKUP(報告書!$B128&amp;"-"&amp;報告書!II$12,自主項目!$G$13:$G$500,1,FALSE),"")</f>
        <v/>
      </c>
      <c r="IJ128" s="227" t="str">
        <f>_xlfn.IFNA(VLOOKUP(報告書!$B128&amp;"-"&amp;報告書!IJ$12,自主項目!$G$13:$G$500,1,FALSE),"")</f>
        <v/>
      </c>
      <c r="IK128" s="227" t="str">
        <f>_xlfn.IFNA(VLOOKUP(報告書!$B128&amp;"-"&amp;報告書!IK$12,自主項目!$G$13:$G$500,1,FALSE),"")</f>
        <v/>
      </c>
      <c r="IL128" s="227" t="str">
        <f>_xlfn.IFNA(VLOOKUP(報告書!$B128&amp;"-"&amp;報告書!IL$12,自主項目!$G$13:$G$500,1,FALSE),"")</f>
        <v/>
      </c>
      <c r="IM128" s="227" t="str">
        <f>_xlfn.IFNA(VLOOKUP(報告書!$B128&amp;"-"&amp;報告書!IM$12,自主項目!$G$13:$G$500,1,FALSE),"")</f>
        <v/>
      </c>
      <c r="IN128" s="227" t="str">
        <f>_xlfn.IFNA(VLOOKUP(報告書!$B128&amp;"-"&amp;報告書!IN$12,自主項目!$G$13:$G$500,1,FALSE),"")</f>
        <v/>
      </c>
      <c r="IO128" s="227" t="str">
        <f>_xlfn.IFNA(VLOOKUP(報告書!$B128&amp;"-"&amp;報告書!IO$12,自主項目!$G$13:$G$500,1,FALSE),"")</f>
        <v/>
      </c>
      <c r="IP128" s="227" t="str">
        <f>_xlfn.IFNA(VLOOKUP(報告書!$B128&amp;"-"&amp;報告書!IP$12,自主項目!$G$13:$G$500,1,FALSE),"")</f>
        <v/>
      </c>
      <c r="IQ128" s="227" t="str">
        <f>_xlfn.IFNA(VLOOKUP(報告書!$B128&amp;"-"&amp;報告書!IQ$12,自主項目!$G$13:$G$500,1,FALSE),"")</f>
        <v/>
      </c>
      <c r="IR128" s="227" t="str">
        <f>_xlfn.IFNA(VLOOKUP(報告書!$B128&amp;"-"&amp;報告書!IR$12,自主項目!$G$13:$G$500,1,FALSE),"")</f>
        <v/>
      </c>
      <c r="IS128" s="227" t="str">
        <f>_xlfn.IFNA(VLOOKUP(報告書!$B128&amp;"-"&amp;報告書!IS$12,自主項目!$G$13:$G$500,1,FALSE),"")</f>
        <v/>
      </c>
      <c r="IV128" s="376">
        <v>65476</v>
      </c>
      <c r="IW128" s="377">
        <v>65592</v>
      </c>
      <c r="IX128" s="378">
        <v>7.13</v>
      </c>
      <c r="IY128" s="379">
        <v>23.08</v>
      </c>
      <c r="IZ128" s="379">
        <v>23.76</v>
      </c>
      <c r="JA128" s="380">
        <v>8.58</v>
      </c>
      <c r="JB128" s="381">
        <v>7.6933333333333325</v>
      </c>
      <c r="JC128" s="379">
        <v>7.9200000000000008</v>
      </c>
      <c r="JD128" s="379">
        <v>2.86</v>
      </c>
      <c r="JE128" s="382">
        <v>13</v>
      </c>
      <c r="JF128" s="383">
        <v>24</v>
      </c>
      <c r="JG128" s="384">
        <v>49</v>
      </c>
      <c r="JH128" s="376">
        <v>155</v>
      </c>
      <c r="JI128" s="377">
        <v>155</v>
      </c>
      <c r="JJ128" s="378" t="s">
        <v>179</v>
      </c>
      <c r="JK128" s="379">
        <v>63</v>
      </c>
      <c r="JL128" s="379">
        <v>63</v>
      </c>
      <c r="JM128" s="380" t="s">
        <v>179</v>
      </c>
      <c r="JN128" s="381">
        <v>21</v>
      </c>
      <c r="JO128" s="379">
        <v>21</v>
      </c>
      <c r="JP128" s="379" t="s">
        <v>179</v>
      </c>
      <c r="JQ128" s="382">
        <v>6</v>
      </c>
      <c r="JR128" s="383">
        <v>6</v>
      </c>
      <c r="JS128" s="384" t="s">
        <v>179</v>
      </c>
      <c r="JU128" s="634" t="s">
        <v>1954</v>
      </c>
      <c r="JV128" s="636" t="s">
        <v>1955</v>
      </c>
      <c r="JW128" s="635">
        <v>2019</v>
      </c>
      <c r="JX128" s="635" t="s">
        <v>1273</v>
      </c>
      <c r="JY128" s="386" t="s">
        <v>179</v>
      </c>
      <c r="JZ128" s="387" t="s">
        <v>179</v>
      </c>
      <c r="KA128" s="422" t="s">
        <v>179</v>
      </c>
      <c r="KB128" s="637" t="s">
        <v>179</v>
      </c>
      <c r="KC128" s="638">
        <v>0.18320361659233919</v>
      </c>
      <c r="KD128" s="639" t="s">
        <v>1055</v>
      </c>
      <c r="KE128" s="640">
        <v>10.220000000000001</v>
      </c>
      <c r="KF128" s="641">
        <v>23.08</v>
      </c>
      <c r="KG128" s="642">
        <v>13.199999999999998</v>
      </c>
      <c r="KH128" s="639" t="s">
        <v>1028</v>
      </c>
      <c r="KI128" s="643">
        <v>15.72</v>
      </c>
      <c r="KJ128" s="641">
        <v>7.9200000000000008</v>
      </c>
      <c r="KK128" s="642">
        <v>14.236666666666666</v>
      </c>
      <c r="KL128" s="639" t="s">
        <v>1028</v>
      </c>
      <c r="KM128" s="643">
        <v>-11.8</v>
      </c>
      <c r="KN128" s="644">
        <v>8.58</v>
      </c>
      <c r="KO128" s="645" t="s">
        <v>1055</v>
      </c>
      <c r="KP128" s="646">
        <v>3.1</v>
      </c>
      <c r="KQ128" s="646">
        <v>63</v>
      </c>
      <c r="KR128" s="646">
        <v>32.533333333333331</v>
      </c>
      <c r="KS128" s="647" t="s">
        <v>1055</v>
      </c>
      <c r="KT128" s="646">
        <v>3.1</v>
      </c>
      <c r="KU128" s="646">
        <v>21</v>
      </c>
      <c r="KV128" s="648">
        <v>17.3</v>
      </c>
      <c r="KW128" s="639" t="s">
        <v>179</v>
      </c>
      <c r="KX128" s="643">
        <v>0</v>
      </c>
      <c r="KY128" s="644" t="s">
        <v>179</v>
      </c>
      <c r="KZ128" s="434" t="s">
        <v>1151</v>
      </c>
      <c r="LA128" s="434" t="s">
        <v>1015</v>
      </c>
      <c r="LB128" s="435" t="s">
        <v>1029</v>
      </c>
      <c r="LC128" s="436">
        <v>26</v>
      </c>
      <c r="LD128" s="437">
        <v>0</v>
      </c>
      <c r="LE128" s="438">
        <v>26</v>
      </c>
      <c r="LF128" s="439" t="s">
        <v>1029</v>
      </c>
      <c r="LG128" s="440">
        <v>26</v>
      </c>
      <c r="LH128" s="437">
        <v>0</v>
      </c>
      <c r="LI128" s="438">
        <v>26</v>
      </c>
      <c r="LJ128" s="649"/>
      <c r="LK128" s="650"/>
    </row>
    <row r="129" spans="2:323" ht="15" customHeight="1" x14ac:dyDescent="0.15">
      <c r="B129" s="1349" t="s">
        <v>2027</v>
      </c>
      <c r="C129" s="1350" t="s">
        <v>2028</v>
      </c>
      <c r="D129" s="1351">
        <v>2022</v>
      </c>
      <c r="E129" s="1352" t="s">
        <v>1018</v>
      </c>
      <c r="F129" s="1353">
        <v>1056165</v>
      </c>
      <c r="G129" s="1354" t="s">
        <v>2028</v>
      </c>
      <c r="H129" s="1355">
        <v>45133</v>
      </c>
      <c r="I129" s="1356" t="s">
        <v>2029</v>
      </c>
      <c r="J129" s="1357" t="s">
        <v>2028</v>
      </c>
      <c r="K129" s="1358" t="s">
        <v>2030</v>
      </c>
      <c r="L129" s="1350" t="s">
        <v>2028</v>
      </c>
      <c r="M129" s="1357" t="s">
        <v>2030</v>
      </c>
      <c r="N129" s="1358" t="s">
        <v>2029</v>
      </c>
      <c r="O129" s="1356" t="s">
        <v>57</v>
      </c>
      <c r="P129" s="1358" t="s">
        <v>64</v>
      </c>
      <c r="Q129" s="1359" t="s">
        <v>1018</v>
      </c>
      <c r="R129" s="1360"/>
      <c r="S129" s="1360"/>
      <c r="T129" s="1361"/>
      <c r="U129" s="1362"/>
      <c r="V129" s="1363">
        <v>3619.7658000000001</v>
      </c>
      <c r="W129" s="1364">
        <v>5</v>
      </c>
      <c r="X129" s="1364">
        <v>4</v>
      </c>
      <c r="Y129" s="1365"/>
      <c r="Z129" s="1351">
        <v>2022</v>
      </c>
      <c r="AA129" s="1352">
        <v>2024</v>
      </c>
      <c r="AB129" s="1366">
        <v>2022</v>
      </c>
      <c r="AC129" s="1367"/>
      <c r="AD129" s="1358"/>
      <c r="AE129" s="1368" t="s">
        <v>4568</v>
      </c>
      <c r="AF129" s="1357" t="s">
        <v>2031</v>
      </c>
      <c r="AG129" s="1357" t="s">
        <v>2032</v>
      </c>
      <c r="AH129" s="1358" t="s">
        <v>2033</v>
      </c>
      <c r="AI129" s="1368"/>
      <c r="AJ129" s="1358"/>
      <c r="AK129" s="1369">
        <v>2021</v>
      </c>
      <c r="AL129" s="1364">
        <v>6366</v>
      </c>
      <c r="AM129" s="1364">
        <v>6105</v>
      </c>
      <c r="AN129" s="1370"/>
      <c r="AO129" s="1371"/>
      <c r="AP129" s="1372">
        <v>2024</v>
      </c>
      <c r="AQ129" s="1365">
        <v>6302</v>
      </c>
      <c r="AR129" s="1373">
        <v>1</v>
      </c>
      <c r="AS129" s="1365">
        <v>6044</v>
      </c>
      <c r="AT129" s="1373">
        <v>0.99</v>
      </c>
      <c r="AU129" s="1374"/>
      <c r="AV129" s="1371"/>
      <c r="AW129" s="1375"/>
      <c r="AX129" s="1372">
        <v>2022</v>
      </c>
      <c r="AY129" s="1365">
        <v>6522</v>
      </c>
      <c r="AZ129" s="1373">
        <v>-2.46</v>
      </c>
      <c r="BA129" s="1365">
        <v>6533</v>
      </c>
      <c r="BB129" s="1373">
        <v>-7.02</v>
      </c>
      <c r="BC129" s="1374"/>
      <c r="BD129" s="1371"/>
      <c r="BE129" s="1375"/>
      <c r="BF129" s="1372">
        <v>2023</v>
      </c>
      <c r="BG129" s="1365"/>
      <c r="BH129" s="1373"/>
      <c r="BI129" s="1365"/>
      <c r="BJ129" s="1373"/>
      <c r="BK129" s="1374"/>
      <c r="BL129" s="1371"/>
      <c r="BM129" s="1375"/>
      <c r="BN129" s="1372">
        <v>2024</v>
      </c>
      <c r="BO129" s="1365"/>
      <c r="BP129" s="1373"/>
      <c r="BQ129" s="1365"/>
      <c r="BR129" s="1373"/>
      <c r="BS129" s="1374"/>
      <c r="BT129" s="1371"/>
      <c r="BU129" s="1375"/>
      <c r="BV129" s="1376" t="s">
        <v>1005</v>
      </c>
      <c r="BW129" s="1377" t="s">
        <v>1072</v>
      </c>
      <c r="BX129" s="1378" t="s">
        <v>1024</v>
      </c>
      <c r="BY129" s="1379" t="s">
        <v>4654</v>
      </c>
      <c r="BZ129" s="1380"/>
      <c r="CA129" s="1364"/>
      <c r="CB129" s="1364"/>
      <c r="CC129" s="1370"/>
      <c r="CD129" s="1371"/>
      <c r="CE129" s="1372"/>
      <c r="CF129" s="1365"/>
      <c r="CG129" s="1373"/>
      <c r="CH129" s="1365"/>
      <c r="CI129" s="1373"/>
      <c r="CJ129" s="1374"/>
      <c r="CK129" s="1371"/>
      <c r="CL129" s="1375"/>
      <c r="CM129" s="1372"/>
      <c r="CN129" s="1365"/>
      <c r="CO129" s="1373"/>
      <c r="CP129" s="1365"/>
      <c r="CQ129" s="1373"/>
      <c r="CR129" s="1374"/>
      <c r="CS129" s="1371"/>
      <c r="CT129" s="1375"/>
      <c r="CU129" s="1372"/>
      <c r="CV129" s="1365"/>
      <c r="CW129" s="1373"/>
      <c r="CX129" s="1365"/>
      <c r="CY129" s="1373"/>
      <c r="CZ129" s="1374"/>
      <c r="DA129" s="1371"/>
      <c r="DB129" s="1375"/>
      <c r="DC129" s="1372"/>
      <c r="DD129" s="1365"/>
      <c r="DE129" s="1373"/>
      <c r="DF129" s="1365"/>
      <c r="DG129" s="1373"/>
      <c r="DH129" s="1374"/>
      <c r="DI129" s="1371"/>
      <c r="DJ129" s="1375"/>
      <c r="DK129" s="1376"/>
      <c r="DL129" s="1377"/>
      <c r="DM129" s="1378"/>
      <c r="DN129" s="1379"/>
      <c r="DO129" s="1356"/>
      <c r="DP129" s="1381"/>
      <c r="DQ129" s="1358"/>
      <c r="DR129" s="1356"/>
      <c r="DS129" s="1381"/>
      <c r="DT129" s="1358"/>
      <c r="DU129" s="1356"/>
      <c r="DV129" s="1381"/>
      <c r="DW129" s="1358"/>
      <c r="DX129" s="1356"/>
      <c r="DY129" s="1381"/>
      <c r="DZ129" s="1358"/>
      <c r="EA129" s="1356"/>
      <c r="EB129" s="1381"/>
      <c r="EC129" s="1358"/>
      <c r="ED129" s="1382"/>
      <c r="EE129" s="1383" t="s">
        <v>1160</v>
      </c>
      <c r="EF129" s="1384">
        <v>2018</v>
      </c>
      <c r="EG129" s="1357" t="s">
        <v>2034</v>
      </c>
      <c r="EH129" s="1364" t="s">
        <v>2035</v>
      </c>
      <c r="EI129" s="1352" t="s">
        <v>1150</v>
      </c>
      <c r="EJ129" s="1356"/>
      <c r="EK129" s="1384"/>
      <c r="EL129" s="1357"/>
      <c r="EM129" s="1364"/>
      <c r="EN129" s="1352"/>
      <c r="EO129" s="1356"/>
      <c r="EP129" s="1384"/>
      <c r="EQ129" s="1357"/>
      <c r="ER129" s="1364"/>
      <c r="ES129" s="1352"/>
      <c r="ET129" s="1356"/>
      <c r="EU129" s="1384"/>
      <c r="EV129" s="1357"/>
      <c r="EW129" s="1364"/>
      <c r="EX129" s="1352"/>
      <c r="EY129" s="1356"/>
      <c r="EZ129" s="1384"/>
      <c r="FA129" s="1357"/>
      <c r="FB129" s="1364"/>
      <c r="FC129" s="1352"/>
      <c r="FD129" s="1385">
        <v>0</v>
      </c>
      <c r="FE129" s="1386">
        <v>0</v>
      </c>
      <c r="FF129" s="1387">
        <v>0</v>
      </c>
      <c r="FG129" s="1386">
        <v>0</v>
      </c>
      <c r="FH129" s="1387">
        <v>0</v>
      </c>
      <c r="FI129" s="1386">
        <v>0</v>
      </c>
      <c r="FJ129" s="1387">
        <v>0</v>
      </c>
      <c r="FK129" s="1386">
        <v>0</v>
      </c>
      <c r="FL129" s="1388" t="s">
        <v>1008</v>
      </c>
      <c r="FM129" s="1389" t="s">
        <v>1012</v>
      </c>
      <c r="FN129" s="1352"/>
      <c r="FO129" s="1390" t="s">
        <v>1010</v>
      </c>
      <c r="FP129" s="1391" t="s">
        <v>1012</v>
      </c>
      <c r="FQ129" s="1352"/>
      <c r="FR129" s="1390" t="s">
        <v>1010</v>
      </c>
      <c r="FS129" s="1391" t="s">
        <v>1012</v>
      </c>
      <c r="FT129" s="1352"/>
      <c r="FU129" s="1390" t="s">
        <v>1010</v>
      </c>
      <c r="FV129" s="1391" t="s">
        <v>1012</v>
      </c>
      <c r="FW129" s="1352"/>
      <c r="FX129" s="1390" t="s">
        <v>1010</v>
      </c>
      <c r="FY129" s="1391" t="s">
        <v>1012</v>
      </c>
      <c r="FZ129" s="1352"/>
      <c r="GA129" s="1390" t="s">
        <v>1010</v>
      </c>
      <c r="GB129" s="1391" t="s">
        <v>1012</v>
      </c>
      <c r="GC129" s="1352"/>
      <c r="GD129" s="1390" t="s">
        <v>1010</v>
      </c>
      <c r="GE129" s="1391" t="s">
        <v>1012</v>
      </c>
      <c r="GF129" s="1352"/>
      <c r="GG129" s="1390" t="s">
        <v>1014</v>
      </c>
      <c r="GH129" s="1391" t="s">
        <v>1009</v>
      </c>
      <c r="GI129" s="1352"/>
      <c r="GJ129" s="1390" t="s">
        <v>1010</v>
      </c>
      <c r="GK129" s="1391" t="s">
        <v>1012</v>
      </c>
      <c r="GL129" s="1352"/>
      <c r="GM129" s="1390" t="s">
        <v>1013</v>
      </c>
      <c r="GN129" s="1391" t="s">
        <v>1013</v>
      </c>
      <c r="GO129" s="1352"/>
      <c r="GP129" s="1390" t="s">
        <v>1013</v>
      </c>
      <c r="GQ129" s="1391" t="s">
        <v>1013</v>
      </c>
      <c r="GR129" s="1352"/>
      <c r="GS129" s="1390" t="s">
        <v>1013</v>
      </c>
      <c r="GT129" s="1391" t="s">
        <v>1013</v>
      </c>
      <c r="GU129" s="1352"/>
      <c r="GV129" s="1390" t="s">
        <v>1010</v>
      </c>
      <c r="GW129" s="1391" t="s">
        <v>1012</v>
      </c>
      <c r="GX129" s="1352"/>
      <c r="GY129" s="1388"/>
      <c r="GZ129" s="1389"/>
      <c r="HA129" s="1352"/>
      <c r="HB129" s="1390"/>
      <c r="HC129" s="1391"/>
      <c r="HD129" s="1352"/>
      <c r="HE129" s="1390"/>
      <c r="HF129" s="1391"/>
      <c r="HG129" s="1352"/>
      <c r="HH129" s="1390"/>
      <c r="HI129" s="1391"/>
      <c r="HJ129" s="1352"/>
      <c r="HK129" s="1390"/>
      <c r="HL129" s="1391"/>
      <c r="HM129" s="1352"/>
      <c r="HN129" s="1392"/>
      <c r="HO129" s="1393"/>
      <c r="HP129" s="1394"/>
      <c r="HQ129" s="1395"/>
      <c r="HR129" s="1357"/>
      <c r="HS129" s="1357"/>
      <c r="HT129" s="1357"/>
      <c r="HU129" s="1396"/>
      <c r="HV129" s="1397"/>
      <c r="HW129" s="1398"/>
      <c r="HX129" s="1398"/>
      <c r="HY129" s="1398"/>
      <c r="HZ129" s="1398"/>
      <c r="IA129" s="1398"/>
      <c r="IB129" s="1398"/>
      <c r="IC129" s="1398"/>
      <c r="ID129" s="1399"/>
      <c r="IE129" s="1400" t="s">
        <v>2036</v>
      </c>
      <c r="IF129" s="227" t="str">
        <f>_xlfn.IFNA(VLOOKUP(報告書!$B129&amp;"-"&amp;報告書!IF$12,自主項目!$G$13:$G$500,1,FALSE),"")</f>
        <v/>
      </c>
      <c r="IG129" s="227" t="str">
        <f>_xlfn.IFNA(VLOOKUP(報告書!$B129&amp;"-"&amp;報告書!IG$12,自主項目!$G$13:$G$500,1,FALSE),"")</f>
        <v/>
      </c>
      <c r="IH129" s="227" t="str">
        <f>_xlfn.IFNA(VLOOKUP(報告書!$B129&amp;"-"&amp;報告書!IH$12,自主項目!$G$13:$G$500,1,FALSE),"")</f>
        <v/>
      </c>
      <c r="II129" s="227" t="str">
        <f>_xlfn.IFNA(VLOOKUP(報告書!$B129&amp;"-"&amp;報告書!II$12,自主項目!$G$13:$G$500,1,FALSE),"")</f>
        <v/>
      </c>
      <c r="IJ129" s="227" t="str">
        <f>_xlfn.IFNA(VLOOKUP(報告書!$B129&amp;"-"&amp;報告書!IJ$12,自主項目!$G$13:$G$500,1,FALSE),"")</f>
        <v/>
      </c>
      <c r="IK129" s="227" t="str">
        <f>_xlfn.IFNA(VLOOKUP(報告書!$B129&amp;"-"&amp;報告書!IK$12,自主項目!$G$13:$G$500,1,FALSE),"")</f>
        <v/>
      </c>
      <c r="IL129" s="227" t="str">
        <f>_xlfn.IFNA(VLOOKUP(報告書!$B129&amp;"-"&amp;報告書!IL$12,自主項目!$G$13:$G$500,1,FALSE),"")</f>
        <v/>
      </c>
      <c r="IM129" s="227" t="str">
        <f>_xlfn.IFNA(VLOOKUP(報告書!$B129&amp;"-"&amp;報告書!IM$12,自主項目!$G$13:$G$500,1,FALSE),"")</f>
        <v/>
      </c>
      <c r="IN129" s="227" t="str">
        <f>_xlfn.IFNA(VLOOKUP(報告書!$B129&amp;"-"&amp;報告書!IN$12,自主項目!$G$13:$G$500,1,FALSE),"")</f>
        <v/>
      </c>
      <c r="IO129" s="227" t="str">
        <f>_xlfn.IFNA(VLOOKUP(報告書!$B129&amp;"-"&amp;報告書!IO$12,自主項目!$G$13:$G$500,1,FALSE),"")</f>
        <v/>
      </c>
      <c r="IP129" s="227" t="str">
        <f>_xlfn.IFNA(VLOOKUP(報告書!$B129&amp;"-"&amp;報告書!IP$12,自主項目!$G$13:$G$500,1,FALSE),"")</f>
        <v/>
      </c>
      <c r="IQ129" s="227" t="str">
        <f>_xlfn.IFNA(VLOOKUP(報告書!$B129&amp;"-"&amp;報告書!IQ$12,自主項目!$G$13:$G$500,1,FALSE),"")</f>
        <v/>
      </c>
      <c r="IR129" s="227" t="str">
        <f>_xlfn.IFNA(VLOOKUP(報告書!$B129&amp;"-"&amp;報告書!IR$12,自主項目!$G$13:$G$500,1,FALSE),"")</f>
        <v/>
      </c>
      <c r="IS129" s="227" t="str">
        <f>_xlfn.IFNA(VLOOKUP(報告書!$B129&amp;"-"&amp;報告書!IS$12,自主項目!$G$13:$G$500,1,FALSE),"")</f>
        <v/>
      </c>
      <c r="IV129" s="376">
        <v>3118</v>
      </c>
      <c r="IW129" s="377">
        <v>2842</v>
      </c>
      <c r="IX129" s="378">
        <v>4.1900000000000004</v>
      </c>
      <c r="IY129" s="379">
        <v>7.36</v>
      </c>
      <c r="IZ129" s="379">
        <v>13.16</v>
      </c>
      <c r="JA129" s="380">
        <v>8.7100000000000009</v>
      </c>
      <c r="JB129" s="381">
        <v>2.4533333333333336</v>
      </c>
      <c r="JC129" s="379">
        <v>4.3866666666666667</v>
      </c>
      <c r="JD129" s="379">
        <v>2.9033333333333338</v>
      </c>
      <c r="JE129" s="382">
        <v>63</v>
      </c>
      <c r="JF129" s="383">
        <v>49</v>
      </c>
      <c r="JG129" s="384">
        <v>48</v>
      </c>
      <c r="JH129" s="376" t="s">
        <v>179</v>
      </c>
      <c r="JI129" s="377" t="s">
        <v>179</v>
      </c>
      <c r="JJ129" s="378" t="s">
        <v>179</v>
      </c>
      <c r="JK129" s="379" t="s">
        <v>179</v>
      </c>
      <c r="JL129" s="379" t="s">
        <v>179</v>
      </c>
      <c r="JM129" s="380" t="s">
        <v>179</v>
      </c>
      <c r="JN129" s="381" t="s">
        <v>179</v>
      </c>
      <c r="JO129" s="379" t="s">
        <v>179</v>
      </c>
      <c r="JP129" s="379" t="s">
        <v>179</v>
      </c>
      <c r="JQ129" s="382" t="s">
        <v>179</v>
      </c>
      <c r="JR129" s="383" t="s">
        <v>179</v>
      </c>
      <c r="JS129" s="384" t="s">
        <v>179</v>
      </c>
      <c r="JU129" s="634" t="s">
        <v>1962</v>
      </c>
      <c r="JV129" s="636" t="s">
        <v>1963</v>
      </c>
      <c r="JW129" s="635">
        <v>2019</v>
      </c>
      <c r="JX129" s="635" t="s">
        <v>1018</v>
      </c>
      <c r="JY129" s="386" t="s">
        <v>179</v>
      </c>
      <c r="JZ129" s="387" t="s">
        <v>179</v>
      </c>
      <c r="KA129" s="422" t="s">
        <v>179</v>
      </c>
      <c r="KB129" s="637" t="s">
        <v>179</v>
      </c>
      <c r="KC129" s="638">
        <v>2.221414368184734</v>
      </c>
      <c r="KD129" s="639" t="s">
        <v>1029</v>
      </c>
      <c r="KE129" s="640">
        <v>1.01</v>
      </c>
      <c r="KF129" s="641">
        <v>7.36</v>
      </c>
      <c r="KG129" s="642">
        <v>6.47</v>
      </c>
      <c r="KH129" s="639" t="s">
        <v>1029</v>
      </c>
      <c r="KI129" s="643">
        <v>1.03</v>
      </c>
      <c r="KJ129" s="641">
        <v>4.3866666666666667</v>
      </c>
      <c r="KK129" s="642">
        <v>7.3666666666666671</v>
      </c>
      <c r="KL129" s="639" t="s">
        <v>1029</v>
      </c>
      <c r="KM129" s="643">
        <v>0.87</v>
      </c>
      <c r="KN129" s="644">
        <v>8.7100000000000009</v>
      </c>
      <c r="KO129" s="645" t="s">
        <v>179</v>
      </c>
      <c r="KP129" s="646" t="s">
        <v>179</v>
      </c>
      <c r="KQ129" s="646" t="s">
        <v>179</v>
      </c>
      <c r="KR129" s="646" t="s">
        <v>179</v>
      </c>
      <c r="KS129" s="647" t="s">
        <v>179</v>
      </c>
      <c r="KT129" s="646" t="s">
        <v>179</v>
      </c>
      <c r="KU129" s="646" t="s">
        <v>179</v>
      </c>
      <c r="KV129" s="648" t="s">
        <v>179</v>
      </c>
      <c r="KW129" s="639" t="s">
        <v>179</v>
      </c>
      <c r="KX129" s="643" t="s">
        <v>179</v>
      </c>
      <c r="KY129" s="644" t="s">
        <v>179</v>
      </c>
      <c r="KZ129" s="434" t="s">
        <v>1015</v>
      </c>
      <c r="LA129" s="434" t="s">
        <v>1015</v>
      </c>
      <c r="LB129" s="435" t="s">
        <v>1029</v>
      </c>
      <c r="LC129" s="436">
        <v>16</v>
      </c>
      <c r="LD129" s="437">
        <v>0</v>
      </c>
      <c r="LE129" s="438">
        <v>16</v>
      </c>
      <c r="LF129" s="439" t="s">
        <v>1015</v>
      </c>
      <c r="LG129" s="440">
        <v>13</v>
      </c>
      <c r="LH129" s="437">
        <v>0</v>
      </c>
      <c r="LI129" s="438">
        <v>16</v>
      </c>
      <c r="LJ129" s="649"/>
      <c r="LK129" s="650"/>
    </row>
    <row r="130" spans="2:323" ht="15" customHeight="1" x14ac:dyDescent="0.15">
      <c r="B130" s="1349" t="s">
        <v>2037</v>
      </c>
      <c r="C130" s="1350" t="s">
        <v>2038</v>
      </c>
      <c r="D130" s="1351">
        <v>2022</v>
      </c>
      <c r="E130" s="1352" t="s">
        <v>1018</v>
      </c>
      <c r="F130" s="1353">
        <v>1031166</v>
      </c>
      <c r="G130" s="1354" t="s">
        <v>2038</v>
      </c>
      <c r="H130" s="1355">
        <v>45134</v>
      </c>
      <c r="I130" s="1356" t="s">
        <v>2039</v>
      </c>
      <c r="J130" s="1357" t="s">
        <v>2038</v>
      </c>
      <c r="K130" s="1358" t="s">
        <v>2040</v>
      </c>
      <c r="L130" s="1350" t="s">
        <v>2038</v>
      </c>
      <c r="M130" s="1357" t="s">
        <v>2040</v>
      </c>
      <c r="N130" s="1358" t="s">
        <v>2041</v>
      </c>
      <c r="O130" s="1356" t="s">
        <v>12</v>
      </c>
      <c r="P130" s="1358" t="s">
        <v>35</v>
      </c>
      <c r="Q130" s="1359" t="s">
        <v>1018</v>
      </c>
      <c r="R130" s="1360"/>
      <c r="S130" s="1360"/>
      <c r="T130" s="1361"/>
      <c r="U130" s="1362"/>
      <c r="V130" s="1363">
        <v>4238.8883999999998</v>
      </c>
      <c r="W130" s="1364">
        <v>2</v>
      </c>
      <c r="X130" s="1364">
        <v>2</v>
      </c>
      <c r="Y130" s="1365"/>
      <c r="Z130" s="1351">
        <v>2022</v>
      </c>
      <c r="AA130" s="1352">
        <v>2024</v>
      </c>
      <c r="AB130" s="1366">
        <v>2022</v>
      </c>
      <c r="AC130" s="1367" t="s">
        <v>4568</v>
      </c>
      <c r="AD130" s="1358" t="s">
        <v>2042</v>
      </c>
      <c r="AE130" s="1368"/>
      <c r="AF130" s="1357"/>
      <c r="AG130" s="1357"/>
      <c r="AH130" s="1358"/>
      <c r="AI130" s="1368"/>
      <c r="AJ130" s="1358"/>
      <c r="AK130" s="1369">
        <v>2021</v>
      </c>
      <c r="AL130" s="1364">
        <v>7933</v>
      </c>
      <c r="AM130" s="1364">
        <v>7889</v>
      </c>
      <c r="AN130" s="1370"/>
      <c r="AO130" s="1371"/>
      <c r="AP130" s="1372">
        <v>2024</v>
      </c>
      <c r="AQ130" s="1365">
        <v>7695.01</v>
      </c>
      <c r="AR130" s="1373">
        <v>3</v>
      </c>
      <c r="AS130" s="1365">
        <v>7652.33</v>
      </c>
      <c r="AT130" s="1373">
        <v>3</v>
      </c>
      <c r="AU130" s="1374"/>
      <c r="AV130" s="1371"/>
      <c r="AW130" s="1375">
        <v>3</v>
      </c>
      <c r="AX130" s="1372">
        <v>2022</v>
      </c>
      <c r="AY130" s="1365">
        <v>7911</v>
      </c>
      <c r="AZ130" s="1373">
        <v>0.27</v>
      </c>
      <c r="BA130" s="1365">
        <v>7901</v>
      </c>
      <c r="BB130" s="1373">
        <v>-0.16</v>
      </c>
      <c r="BC130" s="1374"/>
      <c r="BD130" s="1371"/>
      <c r="BE130" s="1375">
        <v>4.0836054721892907</v>
      </c>
      <c r="BF130" s="1372">
        <v>2023</v>
      </c>
      <c r="BG130" s="1365"/>
      <c r="BH130" s="1373"/>
      <c r="BI130" s="1365"/>
      <c r="BJ130" s="1373"/>
      <c r="BK130" s="1374"/>
      <c r="BL130" s="1371"/>
      <c r="BM130" s="1375"/>
      <c r="BN130" s="1372">
        <v>2024</v>
      </c>
      <c r="BO130" s="1365"/>
      <c r="BP130" s="1373"/>
      <c r="BQ130" s="1365"/>
      <c r="BR130" s="1373"/>
      <c r="BS130" s="1374"/>
      <c r="BT130" s="1371"/>
      <c r="BU130" s="1375"/>
      <c r="BV130" s="1376" t="s">
        <v>1023</v>
      </c>
      <c r="BW130" s="1377" t="s">
        <v>1072</v>
      </c>
      <c r="BX130" s="1378" t="s">
        <v>1007</v>
      </c>
      <c r="BY130" s="1379"/>
      <c r="BZ130" s="1380"/>
      <c r="CA130" s="1364"/>
      <c r="CB130" s="1364"/>
      <c r="CC130" s="1370"/>
      <c r="CD130" s="1371"/>
      <c r="CE130" s="1372"/>
      <c r="CF130" s="1365"/>
      <c r="CG130" s="1373"/>
      <c r="CH130" s="1365"/>
      <c r="CI130" s="1373"/>
      <c r="CJ130" s="1374"/>
      <c r="CK130" s="1371"/>
      <c r="CL130" s="1375"/>
      <c r="CM130" s="1372"/>
      <c r="CN130" s="1365"/>
      <c r="CO130" s="1373"/>
      <c r="CP130" s="1365"/>
      <c r="CQ130" s="1373"/>
      <c r="CR130" s="1374"/>
      <c r="CS130" s="1371"/>
      <c r="CT130" s="1375"/>
      <c r="CU130" s="1372"/>
      <c r="CV130" s="1365"/>
      <c r="CW130" s="1373"/>
      <c r="CX130" s="1365"/>
      <c r="CY130" s="1373"/>
      <c r="CZ130" s="1374"/>
      <c r="DA130" s="1371"/>
      <c r="DB130" s="1375"/>
      <c r="DC130" s="1372"/>
      <c r="DD130" s="1365"/>
      <c r="DE130" s="1373"/>
      <c r="DF130" s="1365"/>
      <c r="DG130" s="1373"/>
      <c r="DH130" s="1374"/>
      <c r="DI130" s="1371"/>
      <c r="DJ130" s="1375"/>
      <c r="DK130" s="1376"/>
      <c r="DL130" s="1377"/>
      <c r="DM130" s="1378"/>
      <c r="DN130" s="1379"/>
      <c r="DO130" s="1356"/>
      <c r="DP130" s="1381"/>
      <c r="DQ130" s="1358"/>
      <c r="DR130" s="1356"/>
      <c r="DS130" s="1381"/>
      <c r="DT130" s="1358"/>
      <c r="DU130" s="1356"/>
      <c r="DV130" s="1381"/>
      <c r="DW130" s="1358"/>
      <c r="DX130" s="1356"/>
      <c r="DY130" s="1381"/>
      <c r="DZ130" s="1358"/>
      <c r="EA130" s="1356"/>
      <c r="EB130" s="1381"/>
      <c r="EC130" s="1358"/>
      <c r="ED130" s="1382"/>
      <c r="EE130" s="1383"/>
      <c r="EF130" s="1384"/>
      <c r="EG130" s="1357"/>
      <c r="EH130" s="1364"/>
      <c r="EI130" s="1352"/>
      <c r="EJ130" s="1356"/>
      <c r="EK130" s="1384"/>
      <c r="EL130" s="1357"/>
      <c r="EM130" s="1364"/>
      <c r="EN130" s="1352"/>
      <c r="EO130" s="1356"/>
      <c r="EP130" s="1384"/>
      <c r="EQ130" s="1357"/>
      <c r="ER130" s="1364"/>
      <c r="ES130" s="1352"/>
      <c r="ET130" s="1356"/>
      <c r="EU130" s="1384"/>
      <c r="EV130" s="1357"/>
      <c r="EW130" s="1364"/>
      <c r="EX130" s="1352"/>
      <c r="EY130" s="1356"/>
      <c r="EZ130" s="1384"/>
      <c r="FA130" s="1357"/>
      <c r="FB130" s="1364"/>
      <c r="FC130" s="1352"/>
      <c r="FD130" s="1385">
        <v>0</v>
      </c>
      <c r="FE130" s="1386">
        <v>1</v>
      </c>
      <c r="FF130" s="1387">
        <v>0</v>
      </c>
      <c r="FG130" s="1386">
        <v>0</v>
      </c>
      <c r="FH130" s="1387">
        <v>0</v>
      </c>
      <c r="FI130" s="1386">
        <v>0</v>
      </c>
      <c r="FJ130" s="1387">
        <v>0</v>
      </c>
      <c r="FK130" s="1386">
        <v>1</v>
      </c>
      <c r="FL130" s="1388" t="s">
        <v>1008</v>
      </c>
      <c r="FM130" s="1389" t="s">
        <v>1012</v>
      </c>
      <c r="FN130" s="1352"/>
      <c r="FO130" s="1390" t="s">
        <v>1010</v>
      </c>
      <c r="FP130" s="1391" t="s">
        <v>1012</v>
      </c>
      <c r="FQ130" s="1352"/>
      <c r="FR130" s="1390" t="s">
        <v>1010</v>
      </c>
      <c r="FS130" s="1391" t="s">
        <v>1012</v>
      </c>
      <c r="FT130" s="1352"/>
      <c r="FU130" s="1390" t="s">
        <v>1010</v>
      </c>
      <c r="FV130" s="1391" t="s">
        <v>1012</v>
      </c>
      <c r="FW130" s="1352"/>
      <c r="FX130" s="1390" t="s">
        <v>1010</v>
      </c>
      <c r="FY130" s="1391" t="s">
        <v>1012</v>
      </c>
      <c r="FZ130" s="1352"/>
      <c r="GA130" s="1390" t="s">
        <v>1010</v>
      </c>
      <c r="GB130" s="1391" t="s">
        <v>1012</v>
      </c>
      <c r="GC130" s="1352"/>
      <c r="GD130" s="1390" t="s">
        <v>1010</v>
      </c>
      <c r="GE130" s="1391" t="s">
        <v>1012</v>
      </c>
      <c r="GF130" s="1352"/>
      <c r="GG130" s="1390" t="s">
        <v>1013</v>
      </c>
      <c r="GH130" s="1391" t="s">
        <v>1013</v>
      </c>
      <c r="GI130" s="1352"/>
      <c r="GJ130" s="1390" t="s">
        <v>1010</v>
      </c>
      <c r="GK130" s="1391" t="s">
        <v>1012</v>
      </c>
      <c r="GL130" s="1352"/>
      <c r="GM130" s="1390" t="s">
        <v>1010</v>
      </c>
      <c r="GN130" s="1391" t="s">
        <v>1012</v>
      </c>
      <c r="GO130" s="1352"/>
      <c r="GP130" s="1390" t="s">
        <v>1010</v>
      </c>
      <c r="GQ130" s="1391" t="s">
        <v>1012</v>
      </c>
      <c r="GR130" s="1352"/>
      <c r="GS130" s="1390" t="s">
        <v>1010</v>
      </c>
      <c r="GT130" s="1391" t="s">
        <v>1012</v>
      </c>
      <c r="GU130" s="1352"/>
      <c r="GV130" s="1390" t="s">
        <v>1010</v>
      </c>
      <c r="GW130" s="1391" t="s">
        <v>1012</v>
      </c>
      <c r="GX130" s="1352"/>
      <c r="GY130" s="1388"/>
      <c r="GZ130" s="1389"/>
      <c r="HA130" s="1352"/>
      <c r="HB130" s="1390"/>
      <c r="HC130" s="1391"/>
      <c r="HD130" s="1352"/>
      <c r="HE130" s="1390"/>
      <c r="HF130" s="1391"/>
      <c r="HG130" s="1352"/>
      <c r="HH130" s="1390"/>
      <c r="HI130" s="1391"/>
      <c r="HJ130" s="1352"/>
      <c r="HK130" s="1390"/>
      <c r="HL130" s="1391"/>
      <c r="HM130" s="1352"/>
      <c r="HN130" s="1392"/>
      <c r="HO130" s="1393"/>
      <c r="HP130" s="1394"/>
      <c r="HQ130" s="1395"/>
      <c r="HR130" s="1357"/>
      <c r="HS130" s="1357"/>
      <c r="HT130" s="1357"/>
      <c r="HU130" s="1396"/>
      <c r="HV130" s="1397"/>
      <c r="HW130" s="1398" t="s">
        <v>4568</v>
      </c>
      <c r="HX130" s="1398"/>
      <c r="HY130" s="1398"/>
      <c r="HZ130" s="1398"/>
      <c r="IA130" s="1398"/>
      <c r="IB130" s="1398"/>
      <c r="IC130" s="1398"/>
      <c r="ID130" s="1399"/>
      <c r="IE130" s="1400"/>
      <c r="IF130" s="227" t="str">
        <f>_xlfn.IFNA(VLOOKUP(報告書!$B130&amp;"-"&amp;報告書!IF$12,自主項目!$G$13:$G$500,1,FALSE),"")</f>
        <v/>
      </c>
      <c r="IG130" s="227" t="str">
        <f>_xlfn.IFNA(VLOOKUP(報告書!$B130&amp;"-"&amp;報告書!IG$12,自主項目!$G$13:$G$500,1,FALSE),"")</f>
        <v/>
      </c>
      <c r="IH130" s="227" t="str">
        <f>_xlfn.IFNA(VLOOKUP(報告書!$B130&amp;"-"&amp;報告書!IH$12,自主項目!$G$13:$G$500,1,FALSE),"")</f>
        <v/>
      </c>
      <c r="II130" s="227" t="str">
        <f>_xlfn.IFNA(VLOOKUP(報告書!$B130&amp;"-"&amp;報告書!II$12,自主項目!$G$13:$G$500,1,FALSE),"")</f>
        <v/>
      </c>
      <c r="IJ130" s="227" t="str">
        <f>_xlfn.IFNA(VLOOKUP(報告書!$B130&amp;"-"&amp;報告書!IJ$12,自主項目!$G$13:$G$500,1,FALSE),"")</f>
        <v/>
      </c>
      <c r="IK130" s="227" t="str">
        <f>_xlfn.IFNA(VLOOKUP(報告書!$B130&amp;"-"&amp;報告書!IK$12,自主項目!$G$13:$G$500,1,FALSE),"")</f>
        <v/>
      </c>
      <c r="IL130" s="227" t="str">
        <f>_xlfn.IFNA(VLOOKUP(報告書!$B130&amp;"-"&amp;報告書!IL$12,自主項目!$G$13:$G$500,1,FALSE),"")</f>
        <v/>
      </c>
      <c r="IM130" s="227" t="str">
        <f>_xlfn.IFNA(VLOOKUP(報告書!$B130&amp;"-"&amp;報告書!IM$12,自主項目!$G$13:$G$500,1,FALSE),"")</f>
        <v/>
      </c>
      <c r="IN130" s="227" t="str">
        <f>_xlfn.IFNA(VLOOKUP(報告書!$B130&amp;"-"&amp;報告書!IN$12,自主項目!$G$13:$G$500,1,FALSE),"")</f>
        <v/>
      </c>
      <c r="IO130" s="227" t="str">
        <f>_xlfn.IFNA(VLOOKUP(報告書!$B130&amp;"-"&amp;報告書!IO$12,自主項目!$G$13:$G$500,1,FALSE),"")</f>
        <v/>
      </c>
      <c r="IP130" s="227" t="str">
        <f>_xlfn.IFNA(VLOOKUP(報告書!$B130&amp;"-"&amp;報告書!IP$12,自主項目!$G$13:$G$500,1,FALSE),"")</f>
        <v/>
      </c>
      <c r="IQ130" s="227" t="str">
        <f>_xlfn.IFNA(VLOOKUP(報告書!$B130&amp;"-"&amp;報告書!IQ$12,自主項目!$G$13:$G$500,1,FALSE),"")</f>
        <v/>
      </c>
      <c r="IR130" s="227" t="str">
        <f>_xlfn.IFNA(VLOOKUP(報告書!$B130&amp;"-"&amp;報告書!IR$12,自主項目!$G$13:$G$500,1,FALSE),"")</f>
        <v/>
      </c>
      <c r="IS130" s="227" t="str">
        <f>_xlfn.IFNA(VLOOKUP(報告書!$B130&amp;"-"&amp;報告書!IS$12,自主項目!$G$13:$G$500,1,FALSE),"")</f>
        <v/>
      </c>
      <c r="IV130" s="376">
        <v>9273</v>
      </c>
      <c r="IW130" s="377">
        <v>9205</v>
      </c>
      <c r="IX130" s="378" t="s">
        <v>179</v>
      </c>
      <c r="IY130" s="379">
        <v>15.56</v>
      </c>
      <c r="IZ130" s="379">
        <v>14.29</v>
      </c>
      <c r="JA130" s="380" t="s">
        <v>179</v>
      </c>
      <c r="JB130" s="381">
        <v>5.1866666666666665</v>
      </c>
      <c r="JC130" s="379">
        <v>4.7633333333333328</v>
      </c>
      <c r="JD130" s="379" t="s">
        <v>179</v>
      </c>
      <c r="JE130" s="382">
        <v>37</v>
      </c>
      <c r="JF130" s="383">
        <v>46</v>
      </c>
      <c r="JG130" s="384" t="s">
        <v>179</v>
      </c>
      <c r="JH130" s="376" t="s">
        <v>179</v>
      </c>
      <c r="JI130" s="377" t="s">
        <v>179</v>
      </c>
      <c r="JJ130" s="378" t="s">
        <v>179</v>
      </c>
      <c r="JK130" s="379" t="s">
        <v>179</v>
      </c>
      <c r="JL130" s="379" t="s">
        <v>179</v>
      </c>
      <c r="JM130" s="380" t="s">
        <v>179</v>
      </c>
      <c r="JN130" s="381" t="s">
        <v>179</v>
      </c>
      <c r="JO130" s="379" t="s">
        <v>179</v>
      </c>
      <c r="JP130" s="379" t="s">
        <v>179</v>
      </c>
      <c r="JQ130" s="382" t="s">
        <v>179</v>
      </c>
      <c r="JR130" s="383" t="s">
        <v>179</v>
      </c>
      <c r="JS130" s="384" t="s">
        <v>179</v>
      </c>
      <c r="JU130" s="634" t="s">
        <v>1971</v>
      </c>
      <c r="JV130" s="636" t="s">
        <v>1972</v>
      </c>
      <c r="JW130" s="635">
        <v>2019</v>
      </c>
      <c r="JX130" s="635" t="s">
        <v>1018</v>
      </c>
      <c r="JY130" s="386" t="s">
        <v>179</v>
      </c>
      <c r="JZ130" s="387" t="s">
        <v>179</v>
      </c>
      <c r="KA130" s="422" t="s">
        <v>179</v>
      </c>
      <c r="KB130" s="637" t="s">
        <v>179</v>
      </c>
      <c r="KC130" s="638">
        <v>2.1607777580071175</v>
      </c>
      <c r="KD130" s="639" t="s">
        <v>1055</v>
      </c>
      <c r="KE130" s="640">
        <v>2.99</v>
      </c>
      <c r="KF130" s="641">
        <v>15.56</v>
      </c>
      <c r="KG130" s="642">
        <v>9.7200000000000006</v>
      </c>
      <c r="KH130" s="639" t="s">
        <v>1055</v>
      </c>
      <c r="KI130" s="643">
        <v>3</v>
      </c>
      <c r="KJ130" s="641">
        <v>4.7633333333333328</v>
      </c>
      <c r="KK130" s="642">
        <v>10.743333333333332</v>
      </c>
      <c r="KL130" s="639" t="s">
        <v>179</v>
      </c>
      <c r="KM130" s="643" t="s">
        <v>179</v>
      </c>
      <c r="KN130" s="644" t="s">
        <v>179</v>
      </c>
      <c r="KO130" s="645" t="s">
        <v>179</v>
      </c>
      <c r="KP130" s="646" t="s">
        <v>179</v>
      </c>
      <c r="KQ130" s="646" t="s">
        <v>179</v>
      </c>
      <c r="KR130" s="646" t="s">
        <v>179</v>
      </c>
      <c r="KS130" s="647" t="s">
        <v>179</v>
      </c>
      <c r="KT130" s="646" t="s">
        <v>179</v>
      </c>
      <c r="KU130" s="646" t="s">
        <v>179</v>
      </c>
      <c r="KV130" s="648" t="s">
        <v>179</v>
      </c>
      <c r="KW130" s="639" t="s">
        <v>179</v>
      </c>
      <c r="KX130" s="643" t="s">
        <v>179</v>
      </c>
      <c r="KY130" s="644" t="s">
        <v>179</v>
      </c>
      <c r="KZ130" s="434" t="s">
        <v>1015</v>
      </c>
      <c r="LA130" s="434" t="s">
        <v>1015</v>
      </c>
      <c r="LB130" s="435" t="s">
        <v>1029</v>
      </c>
      <c r="LC130" s="436">
        <v>20</v>
      </c>
      <c r="LD130" s="437">
        <v>0</v>
      </c>
      <c r="LE130" s="438">
        <v>20</v>
      </c>
      <c r="LF130" s="439" t="s">
        <v>1015</v>
      </c>
      <c r="LG130" s="440">
        <v>17</v>
      </c>
      <c r="LH130" s="437">
        <v>0</v>
      </c>
      <c r="LI130" s="438">
        <v>20</v>
      </c>
      <c r="LJ130" s="649"/>
      <c r="LK130" s="650"/>
    </row>
    <row r="131" spans="2:323" ht="15" customHeight="1" x14ac:dyDescent="0.15">
      <c r="B131" s="1349" t="s">
        <v>2044</v>
      </c>
      <c r="C131" s="1350" t="s">
        <v>2045</v>
      </c>
      <c r="D131" s="1351">
        <v>2022</v>
      </c>
      <c r="E131" s="1352" t="s">
        <v>1018</v>
      </c>
      <c r="F131" s="1353">
        <v>1080167</v>
      </c>
      <c r="G131" s="1354" t="s">
        <v>2045</v>
      </c>
      <c r="H131" s="1355">
        <v>45134</v>
      </c>
      <c r="I131" s="1356" t="s">
        <v>2046</v>
      </c>
      <c r="J131" s="1357" t="s">
        <v>2045</v>
      </c>
      <c r="K131" s="1358" t="s">
        <v>2047</v>
      </c>
      <c r="L131" s="1350" t="s">
        <v>2045</v>
      </c>
      <c r="M131" s="1357" t="s">
        <v>2047</v>
      </c>
      <c r="N131" s="1358" t="s">
        <v>2046</v>
      </c>
      <c r="O131" s="1356" t="s">
        <v>90</v>
      </c>
      <c r="P131" s="1358" t="s">
        <v>92</v>
      </c>
      <c r="Q131" s="1359" t="s">
        <v>1018</v>
      </c>
      <c r="R131" s="1360"/>
      <c r="S131" s="1360"/>
      <c r="T131" s="1361"/>
      <c r="U131" s="1362"/>
      <c r="V131" s="1363">
        <v>1479.9654</v>
      </c>
      <c r="W131" s="1364">
        <v>14</v>
      </c>
      <c r="X131" s="1364">
        <v>1</v>
      </c>
      <c r="Y131" s="1365"/>
      <c r="Z131" s="1351">
        <v>2022</v>
      </c>
      <c r="AA131" s="1352">
        <v>2024</v>
      </c>
      <c r="AB131" s="1366">
        <v>2022</v>
      </c>
      <c r="AC131" s="1367" t="s">
        <v>4568</v>
      </c>
      <c r="AD131" s="1358" t="s">
        <v>2048</v>
      </c>
      <c r="AE131" s="1368"/>
      <c r="AF131" s="1357"/>
      <c r="AG131" s="1357"/>
      <c r="AH131" s="1358"/>
      <c r="AI131" s="1368"/>
      <c r="AJ131" s="1358"/>
      <c r="AK131" s="1369">
        <v>2021</v>
      </c>
      <c r="AL131" s="1364">
        <v>2622</v>
      </c>
      <c r="AM131" s="1364">
        <v>2610</v>
      </c>
      <c r="AN131" s="1370">
        <v>2.0499999999999998</v>
      </c>
      <c r="AO131" s="1371" t="s">
        <v>1898</v>
      </c>
      <c r="AP131" s="1372">
        <v>2024</v>
      </c>
      <c r="AQ131" s="1365">
        <v>2543</v>
      </c>
      <c r="AR131" s="1373">
        <v>3.01</v>
      </c>
      <c r="AS131" s="1365">
        <v>2531</v>
      </c>
      <c r="AT131" s="1373">
        <v>3.02</v>
      </c>
      <c r="AU131" s="1374">
        <v>1.99</v>
      </c>
      <c r="AV131" s="1371" t="s">
        <v>1898</v>
      </c>
      <c r="AW131" s="1375">
        <v>3</v>
      </c>
      <c r="AX131" s="1372">
        <v>2022</v>
      </c>
      <c r="AY131" s="1365">
        <v>2725</v>
      </c>
      <c r="AZ131" s="1373">
        <v>-3.93</v>
      </c>
      <c r="BA131" s="1365">
        <v>2721</v>
      </c>
      <c r="BB131" s="1373">
        <v>-4.26</v>
      </c>
      <c r="BC131" s="1374">
        <v>1.8477156809696813</v>
      </c>
      <c r="BD131" s="1371" t="s">
        <v>1898</v>
      </c>
      <c r="BE131" s="1375">
        <v>9.86</v>
      </c>
      <c r="BF131" s="1372">
        <v>2023</v>
      </c>
      <c r="BG131" s="1365"/>
      <c r="BH131" s="1373"/>
      <c r="BI131" s="1365"/>
      <c r="BJ131" s="1373"/>
      <c r="BK131" s="1374"/>
      <c r="BL131" s="1371"/>
      <c r="BM131" s="1375"/>
      <c r="BN131" s="1372">
        <v>2024</v>
      </c>
      <c r="BO131" s="1365"/>
      <c r="BP131" s="1373"/>
      <c r="BQ131" s="1365"/>
      <c r="BR131" s="1373"/>
      <c r="BS131" s="1374"/>
      <c r="BT131" s="1371"/>
      <c r="BU131" s="1375"/>
      <c r="BV131" s="1376" t="s">
        <v>1023</v>
      </c>
      <c r="BW131" s="1377" t="s">
        <v>1072</v>
      </c>
      <c r="BX131" s="1378" t="s">
        <v>1024</v>
      </c>
      <c r="BY131" s="1379" t="s">
        <v>4655</v>
      </c>
      <c r="BZ131" s="1380"/>
      <c r="CA131" s="1364"/>
      <c r="CB131" s="1364"/>
      <c r="CC131" s="1370"/>
      <c r="CD131" s="1371"/>
      <c r="CE131" s="1372"/>
      <c r="CF131" s="1365"/>
      <c r="CG131" s="1373"/>
      <c r="CH131" s="1365"/>
      <c r="CI131" s="1373"/>
      <c r="CJ131" s="1374"/>
      <c r="CK131" s="1371"/>
      <c r="CL131" s="1375"/>
      <c r="CM131" s="1372"/>
      <c r="CN131" s="1365"/>
      <c r="CO131" s="1373"/>
      <c r="CP131" s="1365"/>
      <c r="CQ131" s="1373"/>
      <c r="CR131" s="1374"/>
      <c r="CS131" s="1371"/>
      <c r="CT131" s="1375"/>
      <c r="CU131" s="1372"/>
      <c r="CV131" s="1365"/>
      <c r="CW131" s="1373"/>
      <c r="CX131" s="1365"/>
      <c r="CY131" s="1373"/>
      <c r="CZ131" s="1374"/>
      <c r="DA131" s="1371"/>
      <c r="DB131" s="1375"/>
      <c r="DC131" s="1372"/>
      <c r="DD131" s="1365"/>
      <c r="DE131" s="1373"/>
      <c r="DF131" s="1365"/>
      <c r="DG131" s="1373"/>
      <c r="DH131" s="1374"/>
      <c r="DI131" s="1371"/>
      <c r="DJ131" s="1375"/>
      <c r="DK131" s="1376"/>
      <c r="DL131" s="1377"/>
      <c r="DM131" s="1378"/>
      <c r="DN131" s="1379"/>
      <c r="DO131" s="1356"/>
      <c r="DP131" s="1381"/>
      <c r="DQ131" s="1358"/>
      <c r="DR131" s="1356"/>
      <c r="DS131" s="1381"/>
      <c r="DT131" s="1358"/>
      <c r="DU131" s="1356"/>
      <c r="DV131" s="1381"/>
      <c r="DW131" s="1358"/>
      <c r="DX131" s="1356"/>
      <c r="DY131" s="1381"/>
      <c r="DZ131" s="1358"/>
      <c r="EA131" s="1356"/>
      <c r="EB131" s="1381"/>
      <c r="EC131" s="1358"/>
      <c r="ED131" s="1382"/>
      <c r="EE131" s="1383"/>
      <c r="EF131" s="1384"/>
      <c r="EG131" s="1357"/>
      <c r="EH131" s="1364"/>
      <c r="EI131" s="1352"/>
      <c r="EJ131" s="1356"/>
      <c r="EK131" s="1384"/>
      <c r="EL131" s="1357"/>
      <c r="EM131" s="1364"/>
      <c r="EN131" s="1352"/>
      <c r="EO131" s="1356"/>
      <c r="EP131" s="1384"/>
      <c r="EQ131" s="1357"/>
      <c r="ER131" s="1364"/>
      <c r="ES131" s="1352"/>
      <c r="ET131" s="1356"/>
      <c r="EU131" s="1384"/>
      <c r="EV131" s="1357"/>
      <c r="EW131" s="1364"/>
      <c r="EX131" s="1352"/>
      <c r="EY131" s="1356"/>
      <c r="EZ131" s="1384"/>
      <c r="FA131" s="1357"/>
      <c r="FB131" s="1364"/>
      <c r="FC131" s="1352"/>
      <c r="FD131" s="1385">
        <v>0</v>
      </c>
      <c r="FE131" s="1386">
        <v>0</v>
      </c>
      <c r="FF131" s="1387">
        <v>0</v>
      </c>
      <c r="FG131" s="1386">
        <v>0</v>
      </c>
      <c r="FH131" s="1387">
        <v>0</v>
      </c>
      <c r="FI131" s="1386">
        <v>0</v>
      </c>
      <c r="FJ131" s="1387">
        <v>0</v>
      </c>
      <c r="FK131" s="1386">
        <v>0</v>
      </c>
      <c r="FL131" s="1388" t="s">
        <v>1008</v>
      </c>
      <c r="FM131" s="1389" t="s">
        <v>1012</v>
      </c>
      <c r="FN131" s="1352"/>
      <c r="FO131" s="1390" t="s">
        <v>1010</v>
      </c>
      <c r="FP131" s="1391" t="s">
        <v>1012</v>
      </c>
      <c r="FQ131" s="1352"/>
      <c r="FR131" s="1390" t="s">
        <v>1010</v>
      </c>
      <c r="FS131" s="1391" t="s">
        <v>1012</v>
      </c>
      <c r="FT131" s="1352"/>
      <c r="FU131" s="1390" t="s">
        <v>1010</v>
      </c>
      <c r="FV131" s="1391" t="s">
        <v>1012</v>
      </c>
      <c r="FW131" s="1352"/>
      <c r="FX131" s="1390" t="s">
        <v>1010</v>
      </c>
      <c r="FY131" s="1391" t="s">
        <v>1012</v>
      </c>
      <c r="FZ131" s="1352"/>
      <c r="GA131" s="1390" t="s">
        <v>1010</v>
      </c>
      <c r="GB131" s="1391" t="s">
        <v>1012</v>
      </c>
      <c r="GC131" s="1352"/>
      <c r="GD131" s="1390" t="s">
        <v>1013</v>
      </c>
      <c r="GE131" s="1391" t="s">
        <v>1013</v>
      </c>
      <c r="GF131" s="1352"/>
      <c r="GG131" s="1390" t="s">
        <v>1010</v>
      </c>
      <c r="GH131" s="1391" t="s">
        <v>1012</v>
      </c>
      <c r="GI131" s="1352"/>
      <c r="GJ131" s="1390" t="s">
        <v>1010</v>
      </c>
      <c r="GK131" s="1391" t="s">
        <v>1012</v>
      </c>
      <c r="GL131" s="1352"/>
      <c r="GM131" s="1390" t="s">
        <v>1013</v>
      </c>
      <c r="GN131" s="1391" t="s">
        <v>1013</v>
      </c>
      <c r="GO131" s="1352"/>
      <c r="GP131" s="1390" t="s">
        <v>1013</v>
      </c>
      <c r="GQ131" s="1391" t="s">
        <v>1013</v>
      </c>
      <c r="GR131" s="1352"/>
      <c r="GS131" s="1390" t="s">
        <v>1013</v>
      </c>
      <c r="GT131" s="1391" t="s">
        <v>1013</v>
      </c>
      <c r="GU131" s="1352"/>
      <c r="GV131" s="1390" t="s">
        <v>1010</v>
      </c>
      <c r="GW131" s="1391" t="s">
        <v>1012</v>
      </c>
      <c r="GX131" s="1352"/>
      <c r="GY131" s="1388"/>
      <c r="GZ131" s="1389"/>
      <c r="HA131" s="1352"/>
      <c r="HB131" s="1390"/>
      <c r="HC131" s="1391"/>
      <c r="HD131" s="1352"/>
      <c r="HE131" s="1390"/>
      <c r="HF131" s="1391"/>
      <c r="HG131" s="1352"/>
      <c r="HH131" s="1390"/>
      <c r="HI131" s="1391"/>
      <c r="HJ131" s="1352"/>
      <c r="HK131" s="1390"/>
      <c r="HL131" s="1391"/>
      <c r="HM131" s="1352"/>
      <c r="HN131" s="1392">
        <v>2725</v>
      </c>
      <c r="HO131" s="1393"/>
      <c r="HP131" s="1394"/>
      <c r="HQ131" s="1395" t="s">
        <v>4187</v>
      </c>
      <c r="HR131" s="1357" t="s">
        <v>333</v>
      </c>
      <c r="HS131" s="1357" t="s">
        <v>352</v>
      </c>
      <c r="HT131" s="1357" t="s">
        <v>4183</v>
      </c>
      <c r="HU131" s="1396"/>
      <c r="HV131" s="1397" t="s">
        <v>4568</v>
      </c>
      <c r="HW131" s="1398"/>
      <c r="HX131" s="1398"/>
      <c r="HY131" s="1398"/>
      <c r="HZ131" s="1398"/>
      <c r="IA131" s="1398"/>
      <c r="IB131" s="1398"/>
      <c r="IC131" s="1398" t="s">
        <v>4568</v>
      </c>
      <c r="ID131" s="1399"/>
      <c r="IE131" s="1400" t="s">
        <v>4656</v>
      </c>
      <c r="IF131" s="227" t="str">
        <f>_xlfn.IFNA(VLOOKUP(報告書!$B131&amp;"-"&amp;報告書!IF$12,自主項目!$G$13:$G$500,1,FALSE),"")</f>
        <v>167-1</v>
      </c>
      <c r="IG131" s="227" t="str">
        <f>_xlfn.IFNA(VLOOKUP(報告書!$B131&amp;"-"&amp;報告書!IG$12,自主項目!$G$13:$G$500,1,FALSE),"")</f>
        <v>167-2</v>
      </c>
      <c r="IH131" s="227" t="str">
        <f>_xlfn.IFNA(VLOOKUP(報告書!$B131&amp;"-"&amp;報告書!IH$12,自主項目!$G$13:$G$500,1,FALSE),"")</f>
        <v>167-3</v>
      </c>
      <c r="II131" s="227" t="str">
        <f>_xlfn.IFNA(VLOOKUP(報告書!$B131&amp;"-"&amp;報告書!II$12,自主項目!$G$13:$G$500,1,FALSE),"")</f>
        <v/>
      </c>
      <c r="IJ131" s="227" t="str">
        <f>_xlfn.IFNA(VLOOKUP(報告書!$B131&amp;"-"&amp;報告書!IJ$12,自主項目!$G$13:$G$500,1,FALSE),"")</f>
        <v/>
      </c>
      <c r="IK131" s="227" t="str">
        <f>_xlfn.IFNA(VLOOKUP(報告書!$B131&amp;"-"&amp;報告書!IK$12,自主項目!$G$13:$G$500,1,FALSE),"")</f>
        <v/>
      </c>
      <c r="IL131" s="227" t="str">
        <f>_xlfn.IFNA(VLOOKUP(報告書!$B131&amp;"-"&amp;報告書!IL$12,自主項目!$G$13:$G$500,1,FALSE),"")</f>
        <v/>
      </c>
      <c r="IM131" s="227" t="str">
        <f>_xlfn.IFNA(VLOOKUP(報告書!$B131&amp;"-"&amp;報告書!IM$12,自主項目!$G$13:$G$500,1,FALSE),"")</f>
        <v/>
      </c>
      <c r="IN131" s="227" t="str">
        <f>_xlfn.IFNA(VLOOKUP(報告書!$B131&amp;"-"&amp;報告書!IN$12,自主項目!$G$13:$G$500,1,FALSE),"")</f>
        <v/>
      </c>
      <c r="IO131" s="227" t="str">
        <f>_xlfn.IFNA(VLOOKUP(報告書!$B131&amp;"-"&amp;報告書!IO$12,自主項目!$G$13:$G$500,1,FALSE),"")</f>
        <v/>
      </c>
      <c r="IP131" s="227" t="str">
        <f>_xlfn.IFNA(VLOOKUP(報告書!$B131&amp;"-"&amp;報告書!IP$12,自主項目!$G$13:$G$500,1,FALSE),"")</f>
        <v/>
      </c>
      <c r="IQ131" s="227" t="str">
        <f>_xlfn.IFNA(VLOOKUP(報告書!$B131&amp;"-"&amp;報告書!IQ$12,自主項目!$G$13:$G$500,1,FALSE),"")</f>
        <v/>
      </c>
      <c r="IR131" s="227" t="str">
        <f>_xlfn.IFNA(VLOOKUP(報告書!$B131&amp;"-"&amp;報告書!IR$12,自主項目!$G$13:$G$500,1,FALSE),"")</f>
        <v/>
      </c>
      <c r="IS131" s="227" t="str">
        <f>_xlfn.IFNA(VLOOKUP(報告書!$B131&amp;"-"&amp;報告書!IS$12,自主項目!$G$13:$G$500,1,FALSE),"")</f>
        <v/>
      </c>
      <c r="IV131" s="376">
        <v>7038</v>
      </c>
      <c r="IW131" s="377">
        <v>7016</v>
      </c>
      <c r="IX131" s="378" t="s">
        <v>179</v>
      </c>
      <c r="IY131" s="379">
        <v>12.06</v>
      </c>
      <c r="IZ131" s="379">
        <v>12.08</v>
      </c>
      <c r="JA131" s="380" t="s">
        <v>179</v>
      </c>
      <c r="JB131" s="381">
        <v>4.0200000000000005</v>
      </c>
      <c r="JC131" s="379">
        <v>4.0266666666666664</v>
      </c>
      <c r="JD131" s="379" t="s">
        <v>179</v>
      </c>
      <c r="JE131" s="382">
        <v>48</v>
      </c>
      <c r="JF131" s="383">
        <v>52</v>
      </c>
      <c r="JG131" s="384" t="s">
        <v>179</v>
      </c>
      <c r="JH131" s="376" t="s">
        <v>179</v>
      </c>
      <c r="JI131" s="377" t="s">
        <v>179</v>
      </c>
      <c r="JJ131" s="378" t="s">
        <v>179</v>
      </c>
      <c r="JK131" s="379" t="s">
        <v>179</v>
      </c>
      <c r="JL131" s="379" t="s">
        <v>179</v>
      </c>
      <c r="JM131" s="380" t="s">
        <v>179</v>
      </c>
      <c r="JN131" s="381" t="s">
        <v>179</v>
      </c>
      <c r="JO131" s="379" t="s">
        <v>179</v>
      </c>
      <c r="JP131" s="379" t="s">
        <v>179</v>
      </c>
      <c r="JQ131" s="382" t="s">
        <v>179</v>
      </c>
      <c r="JR131" s="383" t="s">
        <v>179</v>
      </c>
      <c r="JS131" s="384" t="s">
        <v>179</v>
      </c>
      <c r="JU131" s="634" t="s">
        <v>1978</v>
      </c>
      <c r="JV131" s="636" t="s">
        <v>1979</v>
      </c>
      <c r="JW131" s="635">
        <v>2019</v>
      </c>
      <c r="JX131" s="635" t="s">
        <v>1018</v>
      </c>
      <c r="JY131" s="386" t="s">
        <v>179</v>
      </c>
      <c r="JZ131" s="387" t="s">
        <v>179</v>
      </c>
      <c r="KA131" s="422" t="s">
        <v>179</v>
      </c>
      <c r="KB131" s="637" t="s">
        <v>179</v>
      </c>
      <c r="KC131" s="638">
        <v>0.65452591455906051</v>
      </c>
      <c r="KD131" s="639" t="s">
        <v>1029</v>
      </c>
      <c r="KE131" s="640">
        <v>0.99</v>
      </c>
      <c r="KF131" s="641">
        <v>12.06</v>
      </c>
      <c r="KG131" s="642">
        <v>6.996666666666667</v>
      </c>
      <c r="KH131" s="639" t="s">
        <v>1029</v>
      </c>
      <c r="KI131" s="643">
        <v>1</v>
      </c>
      <c r="KJ131" s="641">
        <v>4.0266666666666664</v>
      </c>
      <c r="KK131" s="642">
        <v>10.123333333333333</v>
      </c>
      <c r="KL131" s="639" t="s">
        <v>179</v>
      </c>
      <c r="KM131" s="643" t="s">
        <v>179</v>
      </c>
      <c r="KN131" s="644" t="s">
        <v>179</v>
      </c>
      <c r="KO131" s="645" t="s">
        <v>179</v>
      </c>
      <c r="KP131" s="646" t="s">
        <v>179</v>
      </c>
      <c r="KQ131" s="646" t="s">
        <v>179</v>
      </c>
      <c r="KR131" s="646" t="s">
        <v>179</v>
      </c>
      <c r="KS131" s="647" t="s">
        <v>179</v>
      </c>
      <c r="KT131" s="646" t="s">
        <v>179</v>
      </c>
      <c r="KU131" s="646" t="s">
        <v>179</v>
      </c>
      <c r="KV131" s="648" t="s">
        <v>179</v>
      </c>
      <c r="KW131" s="639" t="s">
        <v>179</v>
      </c>
      <c r="KX131" s="643" t="s">
        <v>179</v>
      </c>
      <c r="KY131" s="644" t="s">
        <v>179</v>
      </c>
      <c r="KZ131" s="434" t="s">
        <v>1151</v>
      </c>
      <c r="LA131" s="434" t="s">
        <v>1015</v>
      </c>
      <c r="LB131" s="435" t="s">
        <v>1015</v>
      </c>
      <c r="LC131" s="436">
        <v>12</v>
      </c>
      <c r="LD131" s="437">
        <v>6</v>
      </c>
      <c r="LE131" s="438">
        <v>18</v>
      </c>
      <c r="LF131" s="439" t="s">
        <v>1015</v>
      </c>
      <c r="LG131" s="440">
        <v>9</v>
      </c>
      <c r="LH131" s="437">
        <v>6</v>
      </c>
      <c r="LI131" s="438">
        <v>18</v>
      </c>
      <c r="LJ131" s="649"/>
      <c r="LK131" s="650"/>
    </row>
    <row r="132" spans="2:323" ht="15" customHeight="1" x14ac:dyDescent="0.15">
      <c r="B132" s="1349" t="s">
        <v>2050</v>
      </c>
      <c r="C132" s="1350" t="s">
        <v>2051</v>
      </c>
      <c r="D132" s="1351">
        <v>2022</v>
      </c>
      <c r="E132" s="1352" t="s">
        <v>1018</v>
      </c>
      <c r="F132" s="1353">
        <v>1039168</v>
      </c>
      <c r="G132" s="1354" t="s">
        <v>2051</v>
      </c>
      <c r="H132" s="1355">
        <v>45138</v>
      </c>
      <c r="I132" s="1356" t="s">
        <v>2052</v>
      </c>
      <c r="J132" s="1357" t="s">
        <v>2051</v>
      </c>
      <c r="K132" s="1358" t="s">
        <v>2053</v>
      </c>
      <c r="L132" s="1350" t="s">
        <v>2051</v>
      </c>
      <c r="M132" s="1357" t="s">
        <v>2054</v>
      </c>
      <c r="N132" s="1358" t="s">
        <v>2052</v>
      </c>
      <c r="O132" s="1356" t="s">
        <v>42</v>
      </c>
      <c r="P132" s="1358" t="s">
        <v>45</v>
      </c>
      <c r="Q132" s="1359" t="s">
        <v>1018</v>
      </c>
      <c r="R132" s="1360"/>
      <c r="S132" s="1360"/>
      <c r="T132" s="1361"/>
      <c r="U132" s="1362"/>
      <c r="V132" s="1363">
        <v>2052.39</v>
      </c>
      <c r="W132" s="1364">
        <v>4</v>
      </c>
      <c r="X132" s="1364">
        <v>1</v>
      </c>
      <c r="Y132" s="1365"/>
      <c r="Z132" s="1351">
        <v>2022</v>
      </c>
      <c r="AA132" s="1352">
        <v>2024</v>
      </c>
      <c r="AB132" s="1366">
        <v>2022</v>
      </c>
      <c r="AC132" s="1367"/>
      <c r="AD132" s="1358"/>
      <c r="AE132" s="1368" t="s">
        <v>4568</v>
      </c>
      <c r="AF132" s="1357" t="s">
        <v>4657</v>
      </c>
      <c r="AG132" s="1357" t="s">
        <v>2052</v>
      </c>
      <c r="AH132" s="1358" t="s">
        <v>2055</v>
      </c>
      <c r="AI132" s="1368"/>
      <c r="AJ132" s="1358"/>
      <c r="AK132" s="1369">
        <v>2021</v>
      </c>
      <c r="AL132" s="1364">
        <v>3696</v>
      </c>
      <c r="AM132" s="1364">
        <v>3592</v>
      </c>
      <c r="AN132" s="1370">
        <v>106.65</v>
      </c>
      <c r="AO132" s="1371" t="s">
        <v>1941</v>
      </c>
      <c r="AP132" s="1372">
        <v>2024</v>
      </c>
      <c r="AQ132" s="1365">
        <v>3845</v>
      </c>
      <c r="AR132" s="1373">
        <v>-4.04</v>
      </c>
      <c r="AS132" s="1365">
        <v>3735</v>
      </c>
      <c r="AT132" s="1373">
        <v>-3.99</v>
      </c>
      <c r="AU132" s="1374">
        <v>110.89</v>
      </c>
      <c r="AV132" s="1371" t="s">
        <v>1941</v>
      </c>
      <c r="AW132" s="1375">
        <v>-3.98</v>
      </c>
      <c r="AX132" s="1372">
        <v>2022</v>
      </c>
      <c r="AY132" s="1365">
        <v>3636</v>
      </c>
      <c r="AZ132" s="1373">
        <v>1.62</v>
      </c>
      <c r="BA132" s="1365">
        <v>3546</v>
      </c>
      <c r="BB132" s="1373">
        <v>1.28</v>
      </c>
      <c r="BC132" s="1374">
        <v>104.92598043459441</v>
      </c>
      <c r="BD132" s="1371" t="s">
        <v>1941</v>
      </c>
      <c r="BE132" s="1375">
        <v>1.61</v>
      </c>
      <c r="BF132" s="1372">
        <v>2023</v>
      </c>
      <c r="BG132" s="1365"/>
      <c r="BH132" s="1373"/>
      <c r="BI132" s="1365"/>
      <c r="BJ132" s="1373"/>
      <c r="BK132" s="1374"/>
      <c r="BL132" s="1371"/>
      <c r="BM132" s="1375"/>
      <c r="BN132" s="1372">
        <v>2024</v>
      </c>
      <c r="BO132" s="1365"/>
      <c r="BP132" s="1373"/>
      <c r="BQ132" s="1365"/>
      <c r="BR132" s="1373"/>
      <c r="BS132" s="1374"/>
      <c r="BT132" s="1371"/>
      <c r="BU132" s="1375"/>
      <c r="BV132" s="1376" t="s">
        <v>1023</v>
      </c>
      <c r="BW132" s="1377" t="s">
        <v>1072</v>
      </c>
      <c r="BX132" s="1378" t="s">
        <v>1007</v>
      </c>
      <c r="BY132" s="1379" t="s">
        <v>4658</v>
      </c>
      <c r="BZ132" s="1380"/>
      <c r="CA132" s="1364"/>
      <c r="CB132" s="1364"/>
      <c r="CC132" s="1370"/>
      <c r="CD132" s="1371"/>
      <c r="CE132" s="1372"/>
      <c r="CF132" s="1365"/>
      <c r="CG132" s="1373"/>
      <c r="CH132" s="1365"/>
      <c r="CI132" s="1373"/>
      <c r="CJ132" s="1374"/>
      <c r="CK132" s="1371"/>
      <c r="CL132" s="1375"/>
      <c r="CM132" s="1372"/>
      <c r="CN132" s="1365"/>
      <c r="CO132" s="1373"/>
      <c r="CP132" s="1365"/>
      <c r="CQ132" s="1373"/>
      <c r="CR132" s="1374"/>
      <c r="CS132" s="1371"/>
      <c r="CT132" s="1375"/>
      <c r="CU132" s="1372"/>
      <c r="CV132" s="1365"/>
      <c r="CW132" s="1373"/>
      <c r="CX132" s="1365"/>
      <c r="CY132" s="1373"/>
      <c r="CZ132" s="1374"/>
      <c r="DA132" s="1371"/>
      <c r="DB132" s="1375"/>
      <c r="DC132" s="1372"/>
      <c r="DD132" s="1365"/>
      <c r="DE132" s="1373"/>
      <c r="DF132" s="1365"/>
      <c r="DG132" s="1373"/>
      <c r="DH132" s="1374"/>
      <c r="DI132" s="1371"/>
      <c r="DJ132" s="1375"/>
      <c r="DK132" s="1376"/>
      <c r="DL132" s="1377"/>
      <c r="DM132" s="1378"/>
      <c r="DN132" s="1379"/>
      <c r="DO132" s="1356"/>
      <c r="DP132" s="1381"/>
      <c r="DQ132" s="1358"/>
      <c r="DR132" s="1356"/>
      <c r="DS132" s="1381"/>
      <c r="DT132" s="1358"/>
      <c r="DU132" s="1356"/>
      <c r="DV132" s="1381"/>
      <c r="DW132" s="1358"/>
      <c r="DX132" s="1356"/>
      <c r="DY132" s="1381"/>
      <c r="DZ132" s="1358"/>
      <c r="EA132" s="1356"/>
      <c r="EB132" s="1381"/>
      <c r="EC132" s="1358"/>
      <c r="ED132" s="1382"/>
      <c r="EE132" s="1383"/>
      <c r="EF132" s="1384"/>
      <c r="EG132" s="1357"/>
      <c r="EH132" s="1364"/>
      <c r="EI132" s="1352"/>
      <c r="EJ132" s="1356"/>
      <c r="EK132" s="1384"/>
      <c r="EL132" s="1357"/>
      <c r="EM132" s="1364"/>
      <c r="EN132" s="1352"/>
      <c r="EO132" s="1356"/>
      <c r="EP132" s="1384"/>
      <c r="EQ132" s="1357"/>
      <c r="ER132" s="1364"/>
      <c r="ES132" s="1352"/>
      <c r="ET132" s="1356"/>
      <c r="EU132" s="1384"/>
      <c r="EV132" s="1357"/>
      <c r="EW132" s="1364"/>
      <c r="EX132" s="1352"/>
      <c r="EY132" s="1356"/>
      <c r="EZ132" s="1384"/>
      <c r="FA132" s="1357"/>
      <c r="FB132" s="1364"/>
      <c r="FC132" s="1352"/>
      <c r="FD132" s="1385">
        <v>0</v>
      </c>
      <c r="FE132" s="1386">
        <v>0</v>
      </c>
      <c r="FF132" s="1387">
        <v>0</v>
      </c>
      <c r="FG132" s="1386">
        <v>0</v>
      </c>
      <c r="FH132" s="1387">
        <v>0</v>
      </c>
      <c r="FI132" s="1386">
        <v>0</v>
      </c>
      <c r="FJ132" s="1387">
        <v>0</v>
      </c>
      <c r="FK132" s="1386">
        <v>0</v>
      </c>
      <c r="FL132" s="1388" t="s">
        <v>1008</v>
      </c>
      <c r="FM132" s="1389" t="s">
        <v>1012</v>
      </c>
      <c r="FN132" s="1352"/>
      <c r="FO132" s="1390" t="s">
        <v>1010</v>
      </c>
      <c r="FP132" s="1391" t="s">
        <v>1012</v>
      </c>
      <c r="FQ132" s="1352"/>
      <c r="FR132" s="1390" t="s">
        <v>1010</v>
      </c>
      <c r="FS132" s="1391" t="s">
        <v>1012</v>
      </c>
      <c r="FT132" s="1352"/>
      <c r="FU132" s="1390" t="s">
        <v>1010</v>
      </c>
      <c r="FV132" s="1391" t="s">
        <v>1012</v>
      </c>
      <c r="FW132" s="1352"/>
      <c r="FX132" s="1390" t="s">
        <v>1010</v>
      </c>
      <c r="FY132" s="1391" t="s">
        <v>1012</v>
      </c>
      <c r="FZ132" s="1352"/>
      <c r="GA132" s="1390" t="s">
        <v>1010</v>
      </c>
      <c r="GB132" s="1391" t="s">
        <v>1012</v>
      </c>
      <c r="GC132" s="1352"/>
      <c r="GD132" s="1390" t="s">
        <v>1013</v>
      </c>
      <c r="GE132" s="1391" t="s">
        <v>1013</v>
      </c>
      <c r="GF132" s="1352"/>
      <c r="GG132" s="1390" t="s">
        <v>1010</v>
      </c>
      <c r="GH132" s="1391" t="s">
        <v>1012</v>
      </c>
      <c r="GI132" s="1352"/>
      <c r="GJ132" s="1390" t="s">
        <v>1010</v>
      </c>
      <c r="GK132" s="1391" t="s">
        <v>1012</v>
      </c>
      <c r="GL132" s="1352"/>
      <c r="GM132" s="1390" t="s">
        <v>1013</v>
      </c>
      <c r="GN132" s="1391" t="s">
        <v>1013</v>
      </c>
      <c r="GO132" s="1352"/>
      <c r="GP132" s="1390" t="s">
        <v>1013</v>
      </c>
      <c r="GQ132" s="1391" t="s">
        <v>1013</v>
      </c>
      <c r="GR132" s="1352"/>
      <c r="GS132" s="1390" t="s">
        <v>1013</v>
      </c>
      <c r="GT132" s="1391" t="s">
        <v>1013</v>
      </c>
      <c r="GU132" s="1352"/>
      <c r="GV132" s="1390" t="s">
        <v>1010</v>
      </c>
      <c r="GW132" s="1391" t="s">
        <v>1012</v>
      </c>
      <c r="GX132" s="1352"/>
      <c r="GY132" s="1388"/>
      <c r="GZ132" s="1389"/>
      <c r="HA132" s="1352"/>
      <c r="HB132" s="1390"/>
      <c r="HC132" s="1391"/>
      <c r="HD132" s="1352"/>
      <c r="HE132" s="1390"/>
      <c r="HF132" s="1391"/>
      <c r="HG132" s="1352"/>
      <c r="HH132" s="1390"/>
      <c r="HI132" s="1391"/>
      <c r="HJ132" s="1352"/>
      <c r="HK132" s="1390"/>
      <c r="HL132" s="1391"/>
      <c r="HM132" s="1352"/>
      <c r="HN132" s="1392"/>
      <c r="HO132" s="1393"/>
      <c r="HP132" s="1394"/>
      <c r="HQ132" s="1395"/>
      <c r="HR132" s="1357"/>
      <c r="HS132" s="1357"/>
      <c r="HT132" s="1357"/>
      <c r="HU132" s="1396"/>
      <c r="HV132" s="1397"/>
      <c r="HW132" s="1398"/>
      <c r="HX132" s="1398"/>
      <c r="HY132" s="1398"/>
      <c r="HZ132" s="1398"/>
      <c r="IA132" s="1398"/>
      <c r="IB132" s="1398" t="s">
        <v>4568</v>
      </c>
      <c r="IC132" s="1398" t="s">
        <v>4568</v>
      </c>
      <c r="ID132" s="1399"/>
      <c r="IE132" s="1400" t="s">
        <v>4659</v>
      </c>
      <c r="IF132" s="227" t="str">
        <f>_xlfn.IFNA(VLOOKUP(報告書!$B132&amp;"-"&amp;報告書!IF$12,自主項目!$G$13:$G$500,1,FALSE),"")</f>
        <v/>
      </c>
      <c r="IG132" s="227" t="str">
        <f>_xlfn.IFNA(VLOOKUP(報告書!$B132&amp;"-"&amp;報告書!IG$12,自主項目!$G$13:$G$500,1,FALSE),"")</f>
        <v/>
      </c>
      <c r="IH132" s="227" t="str">
        <f>_xlfn.IFNA(VLOOKUP(報告書!$B132&amp;"-"&amp;報告書!IH$12,自主項目!$G$13:$G$500,1,FALSE),"")</f>
        <v/>
      </c>
      <c r="II132" s="227" t="str">
        <f>_xlfn.IFNA(VLOOKUP(報告書!$B132&amp;"-"&amp;報告書!II$12,自主項目!$G$13:$G$500,1,FALSE),"")</f>
        <v/>
      </c>
      <c r="IJ132" s="227" t="str">
        <f>_xlfn.IFNA(VLOOKUP(報告書!$B132&amp;"-"&amp;報告書!IJ$12,自主項目!$G$13:$G$500,1,FALSE),"")</f>
        <v/>
      </c>
      <c r="IK132" s="227" t="str">
        <f>_xlfn.IFNA(VLOOKUP(報告書!$B132&amp;"-"&amp;報告書!IK$12,自主項目!$G$13:$G$500,1,FALSE),"")</f>
        <v/>
      </c>
      <c r="IL132" s="227" t="str">
        <f>_xlfn.IFNA(VLOOKUP(報告書!$B132&amp;"-"&amp;報告書!IL$12,自主項目!$G$13:$G$500,1,FALSE),"")</f>
        <v/>
      </c>
      <c r="IM132" s="227" t="str">
        <f>_xlfn.IFNA(VLOOKUP(報告書!$B132&amp;"-"&amp;報告書!IM$12,自主項目!$G$13:$G$500,1,FALSE),"")</f>
        <v/>
      </c>
      <c r="IN132" s="227" t="str">
        <f>_xlfn.IFNA(VLOOKUP(報告書!$B132&amp;"-"&amp;報告書!IN$12,自主項目!$G$13:$G$500,1,FALSE),"")</f>
        <v/>
      </c>
      <c r="IO132" s="227" t="str">
        <f>_xlfn.IFNA(VLOOKUP(報告書!$B132&amp;"-"&amp;報告書!IO$12,自主項目!$G$13:$G$500,1,FALSE),"")</f>
        <v/>
      </c>
      <c r="IP132" s="227" t="str">
        <f>_xlfn.IFNA(VLOOKUP(報告書!$B132&amp;"-"&amp;報告書!IP$12,自主項目!$G$13:$G$500,1,FALSE),"")</f>
        <v/>
      </c>
      <c r="IQ132" s="227" t="str">
        <f>_xlfn.IFNA(VLOOKUP(報告書!$B132&amp;"-"&amp;報告書!IQ$12,自主項目!$G$13:$G$500,1,FALSE),"")</f>
        <v/>
      </c>
      <c r="IR132" s="227" t="str">
        <f>_xlfn.IFNA(VLOOKUP(報告書!$B132&amp;"-"&amp;報告書!IR$12,自主項目!$G$13:$G$500,1,FALSE),"")</f>
        <v/>
      </c>
      <c r="IS132" s="227" t="str">
        <f>_xlfn.IFNA(VLOOKUP(報告書!$B132&amp;"-"&amp;報告書!IS$12,自主項目!$G$13:$G$500,1,FALSE),"")</f>
        <v/>
      </c>
      <c r="IV132" s="376">
        <v>7667</v>
      </c>
      <c r="IW132" s="377">
        <v>7606</v>
      </c>
      <c r="IX132" s="378">
        <v>36.68</v>
      </c>
      <c r="IY132" s="379">
        <v>15.01</v>
      </c>
      <c r="IZ132" s="379">
        <v>13.72</v>
      </c>
      <c r="JA132" s="380">
        <v>15.05</v>
      </c>
      <c r="JB132" s="381">
        <v>5.003333333333333</v>
      </c>
      <c r="JC132" s="379">
        <v>4.5733333333333333</v>
      </c>
      <c r="JD132" s="379">
        <v>5.0166666666666666</v>
      </c>
      <c r="JE132" s="382">
        <v>38</v>
      </c>
      <c r="JF132" s="383">
        <v>48</v>
      </c>
      <c r="JG132" s="384">
        <v>31</v>
      </c>
      <c r="JH132" s="376" t="s">
        <v>179</v>
      </c>
      <c r="JI132" s="377" t="s">
        <v>179</v>
      </c>
      <c r="JJ132" s="378" t="s">
        <v>179</v>
      </c>
      <c r="JK132" s="379" t="s">
        <v>179</v>
      </c>
      <c r="JL132" s="379" t="s">
        <v>179</v>
      </c>
      <c r="JM132" s="380" t="s">
        <v>179</v>
      </c>
      <c r="JN132" s="381" t="s">
        <v>179</v>
      </c>
      <c r="JO132" s="379" t="s">
        <v>179</v>
      </c>
      <c r="JP132" s="379" t="s">
        <v>179</v>
      </c>
      <c r="JQ132" s="382" t="s">
        <v>179</v>
      </c>
      <c r="JR132" s="383" t="s">
        <v>179</v>
      </c>
      <c r="JS132" s="384" t="s">
        <v>179</v>
      </c>
      <c r="JU132" s="634" t="s">
        <v>1988</v>
      </c>
      <c r="JV132" s="636" t="s">
        <v>1989</v>
      </c>
      <c r="JW132" s="635">
        <v>2019</v>
      </c>
      <c r="JX132" s="635" t="s">
        <v>1018</v>
      </c>
      <c r="JY132" s="386" t="s">
        <v>179</v>
      </c>
      <c r="JZ132" s="387" t="s">
        <v>179</v>
      </c>
      <c r="KA132" s="422" t="s">
        <v>179</v>
      </c>
      <c r="KB132" s="637" t="s">
        <v>179</v>
      </c>
      <c r="KC132" s="638">
        <v>2.4084824638059215</v>
      </c>
      <c r="KD132" s="639" t="s">
        <v>1029</v>
      </c>
      <c r="KE132" s="640">
        <v>0.9</v>
      </c>
      <c r="KF132" s="641">
        <v>15.01</v>
      </c>
      <c r="KG132" s="642">
        <v>14.713333333333333</v>
      </c>
      <c r="KH132" s="639" t="s">
        <v>1029</v>
      </c>
      <c r="KI132" s="643">
        <v>0.86</v>
      </c>
      <c r="KJ132" s="641">
        <v>4.5733333333333333</v>
      </c>
      <c r="KK132" s="642">
        <v>15.773333333333333</v>
      </c>
      <c r="KL132" s="639" t="s">
        <v>1029</v>
      </c>
      <c r="KM132" s="643">
        <v>0.9</v>
      </c>
      <c r="KN132" s="644">
        <v>15.05</v>
      </c>
      <c r="KO132" s="645" t="s">
        <v>179</v>
      </c>
      <c r="KP132" s="646" t="s">
        <v>179</v>
      </c>
      <c r="KQ132" s="646" t="s">
        <v>179</v>
      </c>
      <c r="KR132" s="646" t="s">
        <v>179</v>
      </c>
      <c r="KS132" s="647" t="s">
        <v>179</v>
      </c>
      <c r="KT132" s="646" t="s">
        <v>179</v>
      </c>
      <c r="KU132" s="646" t="s">
        <v>179</v>
      </c>
      <c r="KV132" s="648" t="s">
        <v>179</v>
      </c>
      <c r="KW132" s="639" t="s">
        <v>179</v>
      </c>
      <c r="KX132" s="643" t="s">
        <v>179</v>
      </c>
      <c r="KY132" s="644" t="s">
        <v>179</v>
      </c>
      <c r="KZ132" s="434" t="s">
        <v>1151</v>
      </c>
      <c r="LA132" s="434" t="s">
        <v>1015</v>
      </c>
      <c r="LB132" s="435" t="s">
        <v>1015</v>
      </c>
      <c r="LC132" s="436">
        <v>13</v>
      </c>
      <c r="LD132" s="437">
        <v>5</v>
      </c>
      <c r="LE132" s="438">
        <v>18</v>
      </c>
      <c r="LF132" s="439" t="s">
        <v>1015</v>
      </c>
      <c r="LG132" s="440">
        <v>10</v>
      </c>
      <c r="LH132" s="437">
        <v>5</v>
      </c>
      <c r="LI132" s="438">
        <v>18</v>
      </c>
      <c r="LJ132" s="649"/>
      <c r="LK132" s="650"/>
    </row>
    <row r="133" spans="2:323" ht="15" customHeight="1" x14ac:dyDescent="0.15">
      <c r="B133" s="1349" t="s">
        <v>2056</v>
      </c>
      <c r="C133" s="1350" t="s">
        <v>2057</v>
      </c>
      <c r="D133" s="1351">
        <v>2022</v>
      </c>
      <c r="E133" s="1352" t="s">
        <v>1018</v>
      </c>
      <c r="F133" s="1353">
        <v>1039169</v>
      </c>
      <c r="G133" s="1354" t="s">
        <v>2057</v>
      </c>
      <c r="H133" s="1355">
        <v>45134</v>
      </c>
      <c r="I133" s="1356" t="s">
        <v>2058</v>
      </c>
      <c r="J133" s="1357" t="s">
        <v>2057</v>
      </c>
      <c r="K133" s="1358" t="s">
        <v>4660</v>
      </c>
      <c r="L133" s="1350" t="s">
        <v>2057</v>
      </c>
      <c r="M133" s="1357" t="s">
        <v>4660</v>
      </c>
      <c r="N133" s="1358" t="s">
        <v>2059</v>
      </c>
      <c r="O133" s="1356" t="s">
        <v>42</v>
      </c>
      <c r="P133" s="1358" t="s">
        <v>45</v>
      </c>
      <c r="Q133" s="1359" t="s">
        <v>1018</v>
      </c>
      <c r="R133" s="1360"/>
      <c r="S133" s="1360"/>
      <c r="T133" s="1361"/>
      <c r="U133" s="1362"/>
      <c r="V133" s="1363">
        <v>20498.306400000001</v>
      </c>
      <c r="W133" s="1364">
        <v>3</v>
      </c>
      <c r="X133" s="1364">
        <v>2</v>
      </c>
      <c r="Y133" s="1365"/>
      <c r="Z133" s="1351">
        <v>2022</v>
      </c>
      <c r="AA133" s="1352">
        <v>2024</v>
      </c>
      <c r="AB133" s="1366">
        <v>2022</v>
      </c>
      <c r="AC133" s="1367"/>
      <c r="AD133" s="1358"/>
      <c r="AE133" s="1368" t="s">
        <v>4568</v>
      </c>
      <c r="AF133" s="1357" t="s">
        <v>2060</v>
      </c>
      <c r="AG133" s="1357" t="s">
        <v>2059</v>
      </c>
      <c r="AH133" s="1358" t="s">
        <v>2061</v>
      </c>
      <c r="AI133" s="1368"/>
      <c r="AJ133" s="1358"/>
      <c r="AK133" s="1369">
        <v>2021</v>
      </c>
      <c r="AL133" s="1364">
        <v>31004</v>
      </c>
      <c r="AM133" s="1364">
        <v>30750</v>
      </c>
      <c r="AN133" s="1370"/>
      <c r="AO133" s="1371"/>
      <c r="AP133" s="1372">
        <v>2024</v>
      </c>
      <c r="AQ133" s="1365">
        <v>32554.2</v>
      </c>
      <c r="AR133" s="1373">
        <v>-5</v>
      </c>
      <c r="AS133" s="1365">
        <v>32287.5</v>
      </c>
      <c r="AT133" s="1373">
        <v>-5</v>
      </c>
      <c r="AU133" s="1374"/>
      <c r="AV133" s="1371"/>
      <c r="AW133" s="1375">
        <v>4.5</v>
      </c>
      <c r="AX133" s="1372">
        <v>2022</v>
      </c>
      <c r="AY133" s="1365">
        <v>37497</v>
      </c>
      <c r="AZ133" s="1373">
        <v>-20.95</v>
      </c>
      <c r="BA133" s="1365">
        <v>36975</v>
      </c>
      <c r="BB133" s="1373">
        <v>-20.25</v>
      </c>
      <c r="BC133" s="1374"/>
      <c r="BD133" s="1371"/>
      <c r="BE133" s="1375">
        <v>-1.5860703231328013</v>
      </c>
      <c r="BF133" s="1372">
        <v>2023</v>
      </c>
      <c r="BG133" s="1365"/>
      <c r="BH133" s="1373"/>
      <c r="BI133" s="1365"/>
      <c r="BJ133" s="1373"/>
      <c r="BK133" s="1374"/>
      <c r="BL133" s="1371"/>
      <c r="BM133" s="1375"/>
      <c r="BN133" s="1372">
        <v>2024</v>
      </c>
      <c r="BO133" s="1365"/>
      <c r="BP133" s="1373"/>
      <c r="BQ133" s="1365"/>
      <c r="BR133" s="1373"/>
      <c r="BS133" s="1374"/>
      <c r="BT133" s="1371"/>
      <c r="BU133" s="1375"/>
      <c r="BV133" s="1376" t="s">
        <v>1062</v>
      </c>
      <c r="BW133" s="1377" t="s">
        <v>1072</v>
      </c>
      <c r="BX133" s="1378" t="s">
        <v>1007</v>
      </c>
      <c r="BY133" s="1379"/>
      <c r="BZ133" s="1380"/>
      <c r="CA133" s="1364"/>
      <c r="CB133" s="1364"/>
      <c r="CC133" s="1370"/>
      <c r="CD133" s="1371"/>
      <c r="CE133" s="1372"/>
      <c r="CF133" s="1365"/>
      <c r="CG133" s="1373"/>
      <c r="CH133" s="1365"/>
      <c r="CI133" s="1373"/>
      <c r="CJ133" s="1374"/>
      <c r="CK133" s="1371"/>
      <c r="CL133" s="1375"/>
      <c r="CM133" s="1372"/>
      <c r="CN133" s="1365"/>
      <c r="CO133" s="1373"/>
      <c r="CP133" s="1365"/>
      <c r="CQ133" s="1373"/>
      <c r="CR133" s="1374"/>
      <c r="CS133" s="1371"/>
      <c r="CT133" s="1375"/>
      <c r="CU133" s="1372"/>
      <c r="CV133" s="1365"/>
      <c r="CW133" s="1373"/>
      <c r="CX133" s="1365"/>
      <c r="CY133" s="1373"/>
      <c r="CZ133" s="1374"/>
      <c r="DA133" s="1371"/>
      <c r="DB133" s="1375"/>
      <c r="DC133" s="1372"/>
      <c r="DD133" s="1365"/>
      <c r="DE133" s="1373"/>
      <c r="DF133" s="1365"/>
      <c r="DG133" s="1373"/>
      <c r="DH133" s="1374"/>
      <c r="DI133" s="1371"/>
      <c r="DJ133" s="1375"/>
      <c r="DK133" s="1376"/>
      <c r="DL133" s="1377"/>
      <c r="DM133" s="1378"/>
      <c r="DN133" s="1379"/>
      <c r="DO133" s="1356"/>
      <c r="DP133" s="1381"/>
      <c r="DQ133" s="1358"/>
      <c r="DR133" s="1356"/>
      <c r="DS133" s="1381"/>
      <c r="DT133" s="1358"/>
      <c r="DU133" s="1356"/>
      <c r="DV133" s="1381"/>
      <c r="DW133" s="1358"/>
      <c r="DX133" s="1356"/>
      <c r="DY133" s="1381"/>
      <c r="DZ133" s="1358"/>
      <c r="EA133" s="1356"/>
      <c r="EB133" s="1381"/>
      <c r="EC133" s="1358"/>
      <c r="ED133" s="1382"/>
      <c r="EE133" s="1383"/>
      <c r="EF133" s="1384"/>
      <c r="EG133" s="1357"/>
      <c r="EH133" s="1364"/>
      <c r="EI133" s="1352"/>
      <c r="EJ133" s="1356"/>
      <c r="EK133" s="1384"/>
      <c r="EL133" s="1357"/>
      <c r="EM133" s="1364"/>
      <c r="EN133" s="1352"/>
      <c r="EO133" s="1356"/>
      <c r="EP133" s="1384"/>
      <c r="EQ133" s="1357"/>
      <c r="ER133" s="1364"/>
      <c r="ES133" s="1352"/>
      <c r="ET133" s="1356"/>
      <c r="EU133" s="1384"/>
      <c r="EV133" s="1357"/>
      <c r="EW133" s="1364"/>
      <c r="EX133" s="1352"/>
      <c r="EY133" s="1356"/>
      <c r="EZ133" s="1384"/>
      <c r="FA133" s="1357"/>
      <c r="FB133" s="1364"/>
      <c r="FC133" s="1352"/>
      <c r="FD133" s="1385">
        <v>0</v>
      </c>
      <c r="FE133" s="1386">
        <v>0</v>
      </c>
      <c r="FF133" s="1387">
        <v>0</v>
      </c>
      <c r="FG133" s="1386">
        <v>0</v>
      </c>
      <c r="FH133" s="1387">
        <v>0</v>
      </c>
      <c r="FI133" s="1386">
        <v>0</v>
      </c>
      <c r="FJ133" s="1387">
        <v>0</v>
      </c>
      <c r="FK133" s="1386">
        <v>0</v>
      </c>
      <c r="FL133" s="1388" t="s">
        <v>1008</v>
      </c>
      <c r="FM133" s="1389" t="s">
        <v>1012</v>
      </c>
      <c r="FN133" s="1352"/>
      <c r="FO133" s="1390" t="s">
        <v>1010</v>
      </c>
      <c r="FP133" s="1391" t="s">
        <v>1012</v>
      </c>
      <c r="FQ133" s="1352"/>
      <c r="FR133" s="1390" t="s">
        <v>1010</v>
      </c>
      <c r="FS133" s="1391" t="s">
        <v>1012</v>
      </c>
      <c r="FT133" s="1352"/>
      <c r="FU133" s="1390" t="s">
        <v>1010</v>
      </c>
      <c r="FV133" s="1391" t="s">
        <v>1012</v>
      </c>
      <c r="FW133" s="1352"/>
      <c r="FX133" s="1390" t="s">
        <v>1010</v>
      </c>
      <c r="FY133" s="1391" t="s">
        <v>1012</v>
      </c>
      <c r="FZ133" s="1352"/>
      <c r="GA133" s="1390" t="s">
        <v>1010</v>
      </c>
      <c r="GB133" s="1391" t="s">
        <v>1012</v>
      </c>
      <c r="GC133" s="1352"/>
      <c r="GD133" s="1390" t="s">
        <v>1013</v>
      </c>
      <c r="GE133" s="1391" t="s">
        <v>1013</v>
      </c>
      <c r="GF133" s="1352"/>
      <c r="GG133" s="1390" t="s">
        <v>1010</v>
      </c>
      <c r="GH133" s="1391" t="s">
        <v>1012</v>
      </c>
      <c r="GI133" s="1352"/>
      <c r="GJ133" s="1390" t="s">
        <v>1010</v>
      </c>
      <c r="GK133" s="1391" t="s">
        <v>1012</v>
      </c>
      <c r="GL133" s="1352"/>
      <c r="GM133" s="1390" t="s">
        <v>1013</v>
      </c>
      <c r="GN133" s="1391" t="s">
        <v>1013</v>
      </c>
      <c r="GO133" s="1352"/>
      <c r="GP133" s="1390" t="s">
        <v>1013</v>
      </c>
      <c r="GQ133" s="1391" t="s">
        <v>1013</v>
      </c>
      <c r="GR133" s="1352"/>
      <c r="GS133" s="1390" t="s">
        <v>1013</v>
      </c>
      <c r="GT133" s="1391" t="s">
        <v>1013</v>
      </c>
      <c r="GU133" s="1352"/>
      <c r="GV133" s="1390" t="s">
        <v>1013</v>
      </c>
      <c r="GW133" s="1391" t="s">
        <v>1013</v>
      </c>
      <c r="GX133" s="1352"/>
      <c r="GY133" s="1388"/>
      <c r="GZ133" s="1389"/>
      <c r="HA133" s="1352"/>
      <c r="HB133" s="1390"/>
      <c r="HC133" s="1391"/>
      <c r="HD133" s="1352"/>
      <c r="HE133" s="1390"/>
      <c r="HF133" s="1391"/>
      <c r="HG133" s="1352"/>
      <c r="HH133" s="1390"/>
      <c r="HI133" s="1391"/>
      <c r="HJ133" s="1352"/>
      <c r="HK133" s="1390"/>
      <c r="HL133" s="1391"/>
      <c r="HM133" s="1352"/>
      <c r="HN133" s="1392">
        <v>37497</v>
      </c>
      <c r="HO133" s="1393">
        <v>537.35522399999991</v>
      </c>
      <c r="HP133" s="1394">
        <v>1.4330619089527159</v>
      </c>
      <c r="HQ133" s="1395" t="s">
        <v>4037</v>
      </c>
      <c r="HR133" s="1357" t="s">
        <v>333</v>
      </c>
      <c r="HS133" s="1357" t="s">
        <v>340</v>
      </c>
      <c r="HT133" s="1357" t="s">
        <v>4191</v>
      </c>
      <c r="HU133" s="1396">
        <v>537.35522399999991</v>
      </c>
      <c r="HV133" s="1397"/>
      <c r="HW133" s="1398"/>
      <c r="HX133" s="1398"/>
      <c r="HY133" s="1398"/>
      <c r="HZ133" s="1398"/>
      <c r="IA133" s="1398" t="s">
        <v>4568</v>
      </c>
      <c r="IB133" s="1398"/>
      <c r="IC133" s="1398"/>
      <c r="ID133" s="1399" t="s">
        <v>4661</v>
      </c>
      <c r="IE133" s="1400"/>
      <c r="IF133" s="227" t="str">
        <f>_xlfn.IFNA(VLOOKUP(報告書!$B133&amp;"-"&amp;報告書!IF$12,自主項目!$G$13:$G$500,1,FALSE),"")</f>
        <v>169-1</v>
      </c>
      <c r="IG133" s="227" t="str">
        <f>_xlfn.IFNA(VLOOKUP(報告書!$B133&amp;"-"&amp;報告書!IG$12,自主項目!$G$13:$G$500,1,FALSE),"")</f>
        <v/>
      </c>
      <c r="IH133" s="227" t="str">
        <f>_xlfn.IFNA(VLOOKUP(報告書!$B133&amp;"-"&amp;報告書!IH$12,自主項目!$G$13:$G$500,1,FALSE),"")</f>
        <v/>
      </c>
      <c r="II133" s="227" t="str">
        <f>_xlfn.IFNA(VLOOKUP(報告書!$B133&amp;"-"&amp;報告書!II$12,自主項目!$G$13:$G$500,1,FALSE),"")</f>
        <v/>
      </c>
      <c r="IJ133" s="227" t="str">
        <f>_xlfn.IFNA(VLOOKUP(報告書!$B133&amp;"-"&amp;報告書!IJ$12,自主項目!$G$13:$G$500,1,FALSE),"")</f>
        <v/>
      </c>
      <c r="IK133" s="227" t="str">
        <f>_xlfn.IFNA(VLOOKUP(報告書!$B133&amp;"-"&amp;報告書!IK$12,自主項目!$G$13:$G$500,1,FALSE),"")</f>
        <v/>
      </c>
      <c r="IL133" s="227" t="str">
        <f>_xlfn.IFNA(VLOOKUP(報告書!$B133&amp;"-"&amp;報告書!IL$12,自主項目!$G$13:$G$500,1,FALSE),"")</f>
        <v/>
      </c>
      <c r="IM133" s="227" t="str">
        <f>_xlfn.IFNA(VLOOKUP(報告書!$B133&amp;"-"&amp;報告書!IM$12,自主項目!$G$13:$G$500,1,FALSE),"")</f>
        <v/>
      </c>
      <c r="IN133" s="227" t="str">
        <f>_xlfn.IFNA(VLOOKUP(報告書!$B133&amp;"-"&amp;報告書!IN$12,自主項目!$G$13:$G$500,1,FALSE),"")</f>
        <v/>
      </c>
      <c r="IO133" s="227" t="str">
        <f>_xlfn.IFNA(VLOOKUP(報告書!$B133&amp;"-"&amp;報告書!IO$12,自主項目!$G$13:$G$500,1,FALSE),"")</f>
        <v/>
      </c>
      <c r="IP133" s="227" t="str">
        <f>_xlfn.IFNA(VLOOKUP(報告書!$B133&amp;"-"&amp;報告書!IP$12,自主項目!$G$13:$G$500,1,FALSE),"")</f>
        <v/>
      </c>
      <c r="IQ133" s="227" t="str">
        <f>_xlfn.IFNA(VLOOKUP(報告書!$B133&amp;"-"&amp;報告書!IQ$12,自主項目!$G$13:$G$500,1,FALSE),"")</f>
        <v/>
      </c>
      <c r="IR133" s="227" t="str">
        <f>_xlfn.IFNA(VLOOKUP(報告書!$B133&amp;"-"&amp;報告書!IR$12,自主項目!$G$13:$G$500,1,FALSE),"")</f>
        <v/>
      </c>
      <c r="IS133" s="227" t="str">
        <f>_xlfn.IFNA(VLOOKUP(報告書!$B133&amp;"-"&amp;報告書!IS$12,自主項目!$G$13:$G$500,1,FALSE),"")</f>
        <v/>
      </c>
      <c r="IV133" s="376">
        <v>3913</v>
      </c>
      <c r="IW133" s="377">
        <v>3883</v>
      </c>
      <c r="IX133" s="378">
        <v>0.56000000000000005</v>
      </c>
      <c r="IY133" s="379">
        <v>58.43</v>
      </c>
      <c r="IZ133" s="379">
        <v>57.66</v>
      </c>
      <c r="JA133" s="380">
        <v>79.180000000000007</v>
      </c>
      <c r="JB133" s="381">
        <v>19.476666666666667</v>
      </c>
      <c r="JC133" s="379">
        <v>19.22</v>
      </c>
      <c r="JD133" s="379">
        <v>26.393333333333334</v>
      </c>
      <c r="JE133" s="382">
        <v>2</v>
      </c>
      <c r="JF133" s="383">
        <v>8</v>
      </c>
      <c r="JG133" s="384">
        <v>3</v>
      </c>
      <c r="JH133" s="376" t="s">
        <v>179</v>
      </c>
      <c r="JI133" s="377" t="s">
        <v>179</v>
      </c>
      <c r="JJ133" s="378" t="s">
        <v>179</v>
      </c>
      <c r="JK133" s="379" t="s">
        <v>179</v>
      </c>
      <c r="JL133" s="379" t="s">
        <v>179</v>
      </c>
      <c r="JM133" s="380" t="s">
        <v>179</v>
      </c>
      <c r="JN133" s="381" t="s">
        <v>179</v>
      </c>
      <c r="JO133" s="379" t="s">
        <v>179</v>
      </c>
      <c r="JP133" s="379" t="s">
        <v>179</v>
      </c>
      <c r="JQ133" s="382" t="s">
        <v>179</v>
      </c>
      <c r="JR133" s="383" t="s">
        <v>179</v>
      </c>
      <c r="JS133" s="384" t="s">
        <v>179</v>
      </c>
      <c r="JU133" s="634" t="s">
        <v>1994</v>
      </c>
      <c r="JV133" s="636" t="s">
        <v>1995</v>
      </c>
      <c r="JW133" s="635">
        <v>2019</v>
      </c>
      <c r="JX133" s="635" t="s">
        <v>1018</v>
      </c>
      <c r="JY133" s="386" t="s">
        <v>179</v>
      </c>
      <c r="JZ133" s="387" t="s">
        <v>179</v>
      </c>
      <c r="KA133" s="422" t="s">
        <v>179</v>
      </c>
      <c r="KB133" s="637" t="s">
        <v>179</v>
      </c>
      <c r="KC133" s="638" t="s">
        <v>179</v>
      </c>
      <c r="KD133" s="639" t="s">
        <v>1029</v>
      </c>
      <c r="KE133" s="640">
        <v>0.15</v>
      </c>
      <c r="KF133" s="641">
        <v>58.43</v>
      </c>
      <c r="KG133" s="642">
        <v>15.44</v>
      </c>
      <c r="KH133" s="639" t="s">
        <v>1029</v>
      </c>
      <c r="KI133" s="643">
        <v>0.78</v>
      </c>
      <c r="KJ133" s="641">
        <v>19.22</v>
      </c>
      <c r="KK133" s="642">
        <v>16.743333333333332</v>
      </c>
      <c r="KL133" s="639" t="s">
        <v>1029</v>
      </c>
      <c r="KM133" s="643">
        <v>1.85</v>
      </c>
      <c r="KN133" s="644">
        <v>79.180000000000007</v>
      </c>
      <c r="KO133" s="645" t="s">
        <v>179</v>
      </c>
      <c r="KP133" s="646" t="s">
        <v>179</v>
      </c>
      <c r="KQ133" s="646" t="s">
        <v>179</v>
      </c>
      <c r="KR133" s="646" t="s">
        <v>179</v>
      </c>
      <c r="KS133" s="647" t="s">
        <v>179</v>
      </c>
      <c r="KT133" s="646" t="s">
        <v>179</v>
      </c>
      <c r="KU133" s="646" t="s">
        <v>179</v>
      </c>
      <c r="KV133" s="648" t="s">
        <v>179</v>
      </c>
      <c r="KW133" s="639" t="s">
        <v>179</v>
      </c>
      <c r="KX133" s="643" t="s">
        <v>179</v>
      </c>
      <c r="KY133" s="644" t="s">
        <v>179</v>
      </c>
      <c r="KZ133" s="434" t="s">
        <v>1015</v>
      </c>
      <c r="LA133" s="434" t="s">
        <v>1015</v>
      </c>
      <c r="LB133" s="435" t="s">
        <v>1015</v>
      </c>
      <c r="LC133" s="436">
        <v>22</v>
      </c>
      <c r="LD133" s="437">
        <v>0</v>
      </c>
      <c r="LE133" s="438">
        <v>26</v>
      </c>
      <c r="LF133" s="439" t="s">
        <v>1015</v>
      </c>
      <c r="LG133" s="440">
        <v>19</v>
      </c>
      <c r="LH133" s="437">
        <v>0</v>
      </c>
      <c r="LI133" s="438">
        <v>24</v>
      </c>
      <c r="LJ133" s="649"/>
      <c r="LK133" s="650"/>
    </row>
    <row r="134" spans="2:323" ht="15" customHeight="1" x14ac:dyDescent="0.15">
      <c r="B134" s="1349" t="s">
        <v>2063</v>
      </c>
      <c r="C134" s="1350" t="s">
        <v>2064</v>
      </c>
      <c r="D134" s="1351">
        <v>2022</v>
      </c>
      <c r="E134" s="1352" t="s">
        <v>1018</v>
      </c>
      <c r="F134" s="1353">
        <v>1022170</v>
      </c>
      <c r="G134" s="1354" t="s">
        <v>2064</v>
      </c>
      <c r="H134" s="1355">
        <v>45198</v>
      </c>
      <c r="I134" s="1356" t="s">
        <v>2065</v>
      </c>
      <c r="J134" s="1357" t="s">
        <v>2064</v>
      </c>
      <c r="K134" s="1358" t="s">
        <v>2066</v>
      </c>
      <c r="L134" s="1350" t="s">
        <v>2064</v>
      </c>
      <c r="M134" s="1357" t="s">
        <v>2067</v>
      </c>
      <c r="N134" s="1358" t="s">
        <v>2068</v>
      </c>
      <c r="O134" s="1356" t="s">
        <v>12</v>
      </c>
      <c r="P134" s="1358" t="s">
        <v>26</v>
      </c>
      <c r="Q134" s="1359" t="s">
        <v>1018</v>
      </c>
      <c r="R134" s="1360"/>
      <c r="S134" s="1360"/>
      <c r="T134" s="1361"/>
      <c r="U134" s="1362"/>
      <c r="V134" s="1363">
        <v>1810.8761999999999</v>
      </c>
      <c r="W134" s="1364">
        <v>2</v>
      </c>
      <c r="X134" s="1364">
        <v>1</v>
      </c>
      <c r="Y134" s="1365"/>
      <c r="Z134" s="1351">
        <v>2022</v>
      </c>
      <c r="AA134" s="1352">
        <v>2024</v>
      </c>
      <c r="AB134" s="1366">
        <v>2022</v>
      </c>
      <c r="AC134" s="1367"/>
      <c r="AD134" s="1358"/>
      <c r="AE134" s="1368" t="s">
        <v>4568</v>
      </c>
      <c r="AF134" s="1357" t="s">
        <v>2069</v>
      </c>
      <c r="AG134" s="1357" t="s">
        <v>2070</v>
      </c>
      <c r="AH134" s="1358" t="s">
        <v>2071</v>
      </c>
      <c r="AI134" s="1368"/>
      <c r="AJ134" s="1358"/>
      <c r="AK134" s="1369">
        <v>2021</v>
      </c>
      <c r="AL134" s="1364">
        <v>3148</v>
      </c>
      <c r="AM134" s="1364">
        <v>2485</v>
      </c>
      <c r="AN134" s="1370"/>
      <c r="AO134" s="1371"/>
      <c r="AP134" s="1372">
        <v>2024</v>
      </c>
      <c r="AQ134" s="1365">
        <v>3080</v>
      </c>
      <c r="AR134" s="1373">
        <v>2.16</v>
      </c>
      <c r="AS134" s="1365">
        <v>2400</v>
      </c>
      <c r="AT134" s="1373">
        <v>3.42</v>
      </c>
      <c r="AU134" s="1374"/>
      <c r="AV134" s="1371"/>
      <c r="AW134" s="1375"/>
      <c r="AX134" s="1372">
        <v>2022</v>
      </c>
      <c r="AY134" s="1365">
        <v>3213</v>
      </c>
      <c r="AZ134" s="1373">
        <v>-2.0699999999999998</v>
      </c>
      <c r="BA134" s="1365">
        <v>3262</v>
      </c>
      <c r="BB134" s="1373">
        <v>-31.27</v>
      </c>
      <c r="BC134" s="1374"/>
      <c r="BD134" s="1371"/>
      <c r="BE134" s="1375"/>
      <c r="BF134" s="1372">
        <v>2023</v>
      </c>
      <c r="BG134" s="1365"/>
      <c r="BH134" s="1373"/>
      <c r="BI134" s="1365"/>
      <c r="BJ134" s="1373"/>
      <c r="BK134" s="1374"/>
      <c r="BL134" s="1371"/>
      <c r="BM134" s="1375"/>
      <c r="BN134" s="1372">
        <v>2024</v>
      </c>
      <c r="BO134" s="1365"/>
      <c r="BP134" s="1373"/>
      <c r="BQ134" s="1365"/>
      <c r="BR134" s="1373"/>
      <c r="BS134" s="1374"/>
      <c r="BT134" s="1371"/>
      <c r="BU134" s="1375"/>
      <c r="BV134" s="1376" t="s">
        <v>1005</v>
      </c>
      <c r="BW134" s="1377" t="s">
        <v>1006</v>
      </c>
      <c r="BX134" s="1378" t="s">
        <v>1007</v>
      </c>
      <c r="BY134" s="1379" t="s">
        <v>4662</v>
      </c>
      <c r="BZ134" s="1380"/>
      <c r="CA134" s="1364"/>
      <c r="CB134" s="1364"/>
      <c r="CC134" s="1370"/>
      <c r="CD134" s="1371"/>
      <c r="CE134" s="1372"/>
      <c r="CF134" s="1365"/>
      <c r="CG134" s="1373"/>
      <c r="CH134" s="1365"/>
      <c r="CI134" s="1373"/>
      <c r="CJ134" s="1374"/>
      <c r="CK134" s="1371"/>
      <c r="CL134" s="1375"/>
      <c r="CM134" s="1372"/>
      <c r="CN134" s="1365"/>
      <c r="CO134" s="1373"/>
      <c r="CP134" s="1365"/>
      <c r="CQ134" s="1373"/>
      <c r="CR134" s="1374"/>
      <c r="CS134" s="1371"/>
      <c r="CT134" s="1375"/>
      <c r="CU134" s="1372"/>
      <c r="CV134" s="1365"/>
      <c r="CW134" s="1373"/>
      <c r="CX134" s="1365"/>
      <c r="CY134" s="1373"/>
      <c r="CZ134" s="1374"/>
      <c r="DA134" s="1371"/>
      <c r="DB134" s="1375"/>
      <c r="DC134" s="1372"/>
      <c r="DD134" s="1365"/>
      <c r="DE134" s="1373"/>
      <c r="DF134" s="1365"/>
      <c r="DG134" s="1373"/>
      <c r="DH134" s="1374"/>
      <c r="DI134" s="1371"/>
      <c r="DJ134" s="1375"/>
      <c r="DK134" s="1376"/>
      <c r="DL134" s="1377"/>
      <c r="DM134" s="1378"/>
      <c r="DN134" s="1379"/>
      <c r="DO134" s="1356"/>
      <c r="DP134" s="1381"/>
      <c r="DQ134" s="1358"/>
      <c r="DR134" s="1356"/>
      <c r="DS134" s="1381"/>
      <c r="DT134" s="1358"/>
      <c r="DU134" s="1356"/>
      <c r="DV134" s="1381"/>
      <c r="DW134" s="1358"/>
      <c r="DX134" s="1356"/>
      <c r="DY134" s="1381"/>
      <c r="DZ134" s="1358"/>
      <c r="EA134" s="1356"/>
      <c r="EB134" s="1381"/>
      <c r="EC134" s="1358"/>
      <c r="ED134" s="1382"/>
      <c r="EE134" s="1383"/>
      <c r="EF134" s="1384"/>
      <c r="EG134" s="1357"/>
      <c r="EH134" s="1364"/>
      <c r="EI134" s="1352"/>
      <c r="EJ134" s="1356"/>
      <c r="EK134" s="1384"/>
      <c r="EL134" s="1357"/>
      <c r="EM134" s="1364"/>
      <c r="EN134" s="1352"/>
      <c r="EO134" s="1356"/>
      <c r="EP134" s="1384"/>
      <c r="EQ134" s="1357"/>
      <c r="ER134" s="1364"/>
      <c r="ES134" s="1352"/>
      <c r="ET134" s="1356"/>
      <c r="EU134" s="1384"/>
      <c r="EV134" s="1357"/>
      <c r="EW134" s="1364"/>
      <c r="EX134" s="1352"/>
      <c r="EY134" s="1356"/>
      <c r="EZ134" s="1384"/>
      <c r="FA134" s="1357"/>
      <c r="FB134" s="1364"/>
      <c r="FC134" s="1352"/>
      <c r="FD134" s="1385">
        <v>0</v>
      </c>
      <c r="FE134" s="1386">
        <v>0</v>
      </c>
      <c r="FF134" s="1387">
        <v>0</v>
      </c>
      <c r="FG134" s="1386">
        <v>0</v>
      </c>
      <c r="FH134" s="1387">
        <v>0</v>
      </c>
      <c r="FI134" s="1386">
        <v>0</v>
      </c>
      <c r="FJ134" s="1387">
        <v>0</v>
      </c>
      <c r="FK134" s="1386">
        <v>0</v>
      </c>
      <c r="FL134" s="1388" t="s">
        <v>1008</v>
      </c>
      <c r="FM134" s="1389" t="s">
        <v>1012</v>
      </c>
      <c r="FN134" s="1352"/>
      <c r="FO134" s="1390" t="s">
        <v>1010</v>
      </c>
      <c r="FP134" s="1391" t="s">
        <v>1012</v>
      </c>
      <c r="FQ134" s="1352"/>
      <c r="FR134" s="1390" t="s">
        <v>1010</v>
      </c>
      <c r="FS134" s="1391" t="s">
        <v>1012</v>
      </c>
      <c r="FT134" s="1352"/>
      <c r="FU134" s="1390" t="s">
        <v>1010</v>
      </c>
      <c r="FV134" s="1391" t="s">
        <v>1012</v>
      </c>
      <c r="FW134" s="1352"/>
      <c r="FX134" s="1390" t="s">
        <v>1010</v>
      </c>
      <c r="FY134" s="1391" t="s">
        <v>1012</v>
      </c>
      <c r="FZ134" s="1352"/>
      <c r="GA134" s="1390" t="s">
        <v>1010</v>
      </c>
      <c r="GB134" s="1391" t="s">
        <v>1012</v>
      </c>
      <c r="GC134" s="1352"/>
      <c r="GD134" s="1390" t="s">
        <v>1013</v>
      </c>
      <c r="GE134" s="1391" t="s">
        <v>1013</v>
      </c>
      <c r="GF134" s="1352"/>
      <c r="GG134" s="1390" t="s">
        <v>1013</v>
      </c>
      <c r="GH134" s="1391" t="s">
        <v>1013</v>
      </c>
      <c r="GI134" s="1352"/>
      <c r="GJ134" s="1390" t="s">
        <v>1010</v>
      </c>
      <c r="GK134" s="1391" t="s">
        <v>1012</v>
      </c>
      <c r="GL134" s="1352"/>
      <c r="GM134" s="1390" t="s">
        <v>1010</v>
      </c>
      <c r="GN134" s="1391" t="s">
        <v>1012</v>
      </c>
      <c r="GO134" s="1352"/>
      <c r="GP134" s="1390" t="s">
        <v>1010</v>
      </c>
      <c r="GQ134" s="1391" t="s">
        <v>1012</v>
      </c>
      <c r="GR134" s="1352"/>
      <c r="GS134" s="1390" t="s">
        <v>1013</v>
      </c>
      <c r="GT134" s="1391" t="s">
        <v>1013</v>
      </c>
      <c r="GU134" s="1352"/>
      <c r="GV134" s="1390" t="s">
        <v>1010</v>
      </c>
      <c r="GW134" s="1391" t="s">
        <v>1012</v>
      </c>
      <c r="GX134" s="1352"/>
      <c r="GY134" s="1388"/>
      <c r="GZ134" s="1389"/>
      <c r="HA134" s="1352"/>
      <c r="HB134" s="1390"/>
      <c r="HC134" s="1391"/>
      <c r="HD134" s="1352"/>
      <c r="HE134" s="1390"/>
      <c r="HF134" s="1391"/>
      <c r="HG134" s="1352"/>
      <c r="HH134" s="1390"/>
      <c r="HI134" s="1391"/>
      <c r="HJ134" s="1352"/>
      <c r="HK134" s="1390"/>
      <c r="HL134" s="1391"/>
      <c r="HM134" s="1352"/>
      <c r="HN134" s="1392"/>
      <c r="HO134" s="1393"/>
      <c r="HP134" s="1394"/>
      <c r="HQ134" s="1395"/>
      <c r="HR134" s="1357"/>
      <c r="HS134" s="1357"/>
      <c r="HT134" s="1357"/>
      <c r="HU134" s="1396"/>
      <c r="HV134" s="1397"/>
      <c r="HW134" s="1398" t="s">
        <v>4568</v>
      </c>
      <c r="HX134" s="1398"/>
      <c r="HY134" s="1398"/>
      <c r="HZ134" s="1398"/>
      <c r="IA134" s="1398"/>
      <c r="IB134" s="1398"/>
      <c r="IC134" s="1398"/>
      <c r="ID134" s="1399"/>
      <c r="IE134" s="1400"/>
      <c r="IF134" s="227" t="str">
        <f>_xlfn.IFNA(VLOOKUP(報告書!$B134&amp;"-"&amp;報告書!IF$12,自主項目!$G$13:$G$500,1,FALSE),"")</f>
        <v/>
      </c>
      <c r="IG134" s="227" t="str">
        <f>_xlfn.IFNA(VLOOKUP(報告書!$B134&amp;"-"&amp;報告書!IG$12,自主項目!$G$13:$G$500,1,FALSE),"")</f>
        <v/>
      </c>
      <c r="IH134" s="227" t="str">
        <f>_xlfn.IFNA(VLOOKUP(報告書!$B134&amp;"-"&amp;報告書!IH$12,自主項目!$G$13:$G$500,1,FALSE),"")</f>
        <v/>
      </c>
      <c r="II134" s="227" t="str">
        <f>_xlfn.IFNA(VLOOKUP(報告書!$B134&amp;"-"&amp;報告書!II$12,自主項目!$G$13:$G$500,1,FALSE),"")</f>
        <v/>
      </c>
      <c r="IJ134" s="227" t="str">
        <f>_xlfn.IFNA(VLOOKUP(報告書!$B134&amp;"-"&amp;報告書!IJ$12,自主項目!$G$13:$G$500,1,FALSE),"")</f>
        <v/>
      </c>
      <c r="IK134" s="227" t="str">
        <f>_xlfn.IFNA(VLOOKUP(報告書!$B134&amp;"-"&amp;報告書!IK$12,自主項目!$G$13:$G$500,1,FALSE),"")</f>
        <v/>
      </c>
      <c r="IL134" s="227" t="str">
        <f>_xlfn.IFNA(VLOOKUP(報告書!$B134&amp;"-"&amp;報告書!IL$12,自主項目!$G$13:$G$500,1,FALSE),"")</f>
        <v/>
      </c>
      <c r="IM134" s="227" t="str">
        <f>_xlfn.IFNA(VLOOKUP(報告書!$B134&amp;"-"&amp;報告書!IM$12,自主項目!$G$13:$G$500,1,FALSE),"")</f>
        <v/>
      </c>
      <c r="IN134" s="227" t="str">
        <f>_xlfn.IFNA(VLOOKUP(報告書!$B134&amp;"-"&amp;報告書!IN$12,自主項目!$G$13:$G$500,1,FALSE),"")</f>
        <v/>
      </c>
      <c r="IO134" s="227" t="str">
        <f>_xlfn.IFNA(VLOOKUP(報告書!$B134&amp;"-"&amp;報告書!IO$12,自主項目!$G$13:$G$500,1,FALSE),"")</f>
        <v/>
      </c>
      <c r="IP134" s="227" t="str">
        <f>_xlfn.IFNA(VLOOKUP(報告書!$B134&amp;"-"&amp;報告書!IP$12,自主項目!$G$13:$G$500,1,FALSE),"")</f>
        <v/>
      </c>
      <c r="IQ134" s="227" t="str">
        <f>_xlfn.IFNA(VLOOKUP(報告書!$B134&amp;"-"&amp;報告書!IQ$12,自主項目!$G$13:$G$500,1,FALSE),"")</f>
        <v/>
      </c>
      <c r="IR134" s="227" t="str">
        <f>_xlfn.IFNA(VLOOKUP(報告書!$B134&amp;"-"&amp;報告書!IR$12,自主項目!$G$13:$G$500,1,FALSE),"")</f>
        <v/>
      </c>
      <c r="IS134" s="227" t="str">
        <f>_xlfn.IFNA(VLOOKUP(報告書!$B134&amp;"-"&amp;報告書!IS$12,自主項目!$G$13:$G$500,1,FALSE),"")</f>
        <v/>
      </c>
      <c r="IV134" s="376">
        <v>7012</v>
      </c>
      <c r="IW134" s="377">
        <v>6952</v>
      </c>
      <c r="IX134" s="378" t="s">
        <v>179</v>
      </c>
      <c r="IY134" s="379">
        <v>19.55</v>
      </c>
      <c r="IZ134" s="379">
        <v>18.100000000000001</v>
      </c>
      <c r="JA134" s="380" t="s">
        <v>179</v>
      </c>
      <c r="JB134" s="381">
        <v>6.5166666666666666</v>
      </c>
      <c r="JC134" s="379">
        <v>6.0333333333333341</v>
      </c>
      <c r="JD134" s="379" t="s">
        <v>179</v>
      </c>
      <c r="JE134" s="382">
        <v>25</v>
      </c>
      <c r="JF134" s="383">
        <v>37</v>
      </c>
      <c r="JG134" s="384" t="s">
        <v>179</v>
      </c>
      <c r="JH134" s="376" t="s">
        <v>179</v>
      </c>
      <c r="JI134" s="377" t="s">
        <v>179</v>
      </c>
      <c r="JJ134" s="378" t="s">
        <v>179</v>
      </c>
      <c r="JK134" s="379" t="s">
        <v>179</v>
      </c>
      <c r="JL134" s="379" t="s">
        <v>179</v>
      </c>
      <c r="JM134" s="380" t="s">
        <v>179</v>
      </c>
      <c r="JN134" s="381" t="s">
        <v>179</v>
      </c>
      <c r="JO134" s="379" t="s">
        <v>179</v>
      </c>
      <c r="JP134" s="379" t="s">
        <v>179</v>
      </c>
      <c r="JQ134" s="382" t="s">
        <v>179</v>
      </c>
      <c r="JR134" s="383" t="s">
        <v>179</v>
      </c>
      <c r="JS134" s="384" t="s">
        <v>179</v>
      </c>
      <c r="JU134" s="634" t="s">
        <v>1999</v>
      </c>
      <c r="JV134" s="636" t="s">
        <v>2000</v>
      </c>
      <c r="JW134" s="635">
        <v>2019</v>
      </c>
      <c r="JX134" s="635" t="s">
        <v>1018</v>
      </c>
      <c r="JY134" s="386" t="s">
        <v>179</v>
      </c>
      <c r="JZ134" s="387" t="s">
        <v>179</v>
      </c>
      <c r="KA134" s="422" t="s">
        <v>179</v>
      </c>
      <c r="KB134" s="637" t="s">
        <v>179</v>
      </c>
      <c r="KC134" s="638" t="s">
        <v>179</v>
      </c>
      <c r="KD134" s="639" t="s">
        <v>1029</v>
      </c>
      <c r="KE134" s="640">
        <v>0.18</v>
      </c>
      <c r="KF134" s="641">
        <v>19.55</v>
      </c>
      <c r="KG134" s="642">
        <v>8.3633333333333333</v>
      </c>
      <c r="KH134" s="639" t="s">
        <v>1029</v>
      </c>
      <c r="KI134" s="643">
        <v>1.04</v>
      </c>
      <c r="KJ134" s="641">
        <v>6.0333333333333341</v>
      </c>
      <c r="KK134" s="642">
        <v>9.65</v>
      </c>
      <c r="KL134" s="639" t="s">
        <v>179</v>
      </c>
      <c r="KM134" s="643">
        <v>1.6</v>
      </c>
      <c r="KN134" s="644" t="s">
        <v>179</v>
      </c>
      <c r="KO134" s="645" t="s">
        <v>179</v>
      </c>
      <c r="KP134" s="646" t="s">
        <v>179</v>
      </c>
      <c r="KQ134" s="646" t="s">
        <v>179</v>
      </c>
      <c r="KR134" s="646" t="s">
        <v>179</v>
      </c>
      <c r="KS134" s="647" t="s">
        <v>179</v>
      </c>
      <c r="KT134" s="646" t="s">
        <v>179</v>
      </c>
      <c r="KU134" s="646" t="s">
        <v>179</v>
      </c>
      <c r="KV134" s="648" t="s">
        <v>179</v>
      </c>
      <c r="KW134" s="639" t="s">
        <v>179</v>
      </c>
      <c r="KX134" s="643" t="s">
        <v>179</v>
      </c>
      <c r="KY134" s="644" t="s">
        <v>179</v>
      </c>
      <c r="KZ134" s="434" t="s">
        <v>1015</v>
      </c>
      <c r="LA134" s="434" t="s">
        <v>1015</v>
      </c>
      <c r="LB134" s="435" t="s">
        <v>1029</v>
      </c>
      <c r="LC134" s="436">
        <v>24</v>
      </c>
      <c r="LD134" s="437">
        <v>0</v>
      </c>
      <c r="LE134" s="438">
        <v>24</v>
      </c>
      <c r="LF134" s="439" t="s">
        <v>1015</v>
      </c>
      <c r="LG134" s="440">
        <v>21</v>
      </c>
      <c r="LH134" s="437">
        <v>0</v>
      </c>
      <c r="LI134" s="438">
        <v>24</v>
      </c>
      <c r="LJ134" s="649"/>
      <c r="LK134" s="650"/>
    </row>
    <row r="135" spans="2:323" ht="15" customHeight="1" x14ac:dyDescent="0.15">
      <c r="B135" s="1349" t="s">
        <v>2072</v>
      </c>
      <c r="C135" s="1350" t="s">
        <v>2076</v>
      </c>
      <c r="D135" s="1351">
        <v>2022</v>
      </c>
      <c r="E135" s="1352" t="s">
        <v>1018</v>
      </c>
      <c r="F135" s="1353">
        <v>1075171</v>
      </c>
      <c r="G135" s="1354" t="s">
        <v>2076</v>
      </c>
      <c r="H135" s="1355">
        <v>45138</v>
      </c>
      <c r="I135" s="1356" t="s">
        <v>2074</v>
      </c>
      <c r="J135" s="1357" t="s">
        <v>2076</v>
      </c>
      <c r="K135" s="1358" t="s">
        <v>2075</v>
      </c>
      <c r="L135" s="1350" t="s">
        <v>2076</v>
      </c>
      <c r="M135" s="1357" t="s">
        <v>2075</v>
      </c>
      <c r="N135" s="1358" t="s">
        <v>2074</v>
      </c>
      <c r="O135" s="1356" t="s">
        <v>77</v>
      </c>
      <c r="P135" s="1358" t="s">
        <v>79</v>
      </c>
      <c r="Q135" s="1359" t="s">
        <v>1018</v>
      </c>
      <c r="R135" s="1360"/>
      <c r="S135" s="1360"/>
      <c r="T135" s="1361"/>
      <c r="U135" s="1362"/>
      <c r="V135" s="1363">
        <v>7006.0415999999996</v>
      </c>
      <c r="W135" s="1364">
        <v>4</v>
      </c>
      <c r="X135" s="1364">
        <v>2</v>
      </c>
      <c r="Y135" s="1365"/>
      <c r="Z135" s="1351">
        <v>2022</v>
      </c>
      <c r="AA135" s="1352">
        <v>2024</v>
      </c>
      <c r="AB135" s="1366">
        <v>2022</v>
      </c>
      <c r="AC135" s="1367"/>
      <c r="AD135" s="1358"/>
      <c r="AE135" s="1368" t="s">
        <v>4568</v>
      </c>
      <c r="AF135" s="1357" t="s">
        <v>4663</v>
      </c>
      <c r="AG135" s="1357" t="s">
        <v>4664</v>
      </c>
      <c r="AH135" s="1358" t="s">
        <v>1590</v>
      </c>
      <c r="AI135" s="1368"/>
      <c r="AJ135" s="1358"/>
      <c r="AK135" s="1369">
        <v>2021</v>
      </c>
      <c r="AL135" s="1364">
        <v>15110</v>
      </c>
      <c r="AM135" s="1364">
        <v>15012</v>
      </c>
      <c r="AN135" s="1370"/>
      <c r="AO135" s="1371"/>
      <c r="AP135" s="1372">
        <v>2024</v>
      </c>
      <c r="AQ135" s="1365">
        <v>14656.699999999999</v>
      </c>
      <c r="AR135" s="1373">
        <v>3</v>
      </c>
      <c r="AS135" s="1365">
        <v>14561.64</v>
      </c>
      <c r="AT135" s="1373">
        <v>3</v>
      </c>
      <c r="AU135" s="1374"/>
      <c r="AV135" s="1371"/>
      <c r="AW135" s="1375"/>
      <c r="AX135" s="1372">
        <v>2022</v>
      </c>
      <c r="AY135" s="1365">
        <v>12937</v>
      </c>
      <c r="AZ135" s="1373">
        <v>14.38</v>
      </c>
      <c r="BA135" s="1365">
        <v>12916</v>
      </c>
      <c r="BB135" s="1373">
        <v>13.96</v>
      </c>
      <c r="BC135" s="1374"/>
      <c r="BD135" s="1371"/>
      <c r="BE135" s="1375"/>
      <c r="BF135" s="1372">
        <v>2023</v>
      </c>
      <c r="BG135" s="1365"/>
      <c r="BH135" s="1373"/>
      <c r="BI135" s="1365"/>
      <c r="BJ135" s="1373"/>
      <c r="BK135" s="1374"/>
      <c r="BL135" s="1371"/>
      <c r="BM135" s="1375"/>
      <c r="BN135" s="1372">
        <v>2024</v>
      </c>
      <c r="BO135" s="1365"/>
      <c r="BP135" s="1373"/>
      <c r="BQ135" s="1365"/>
      <c r="BR135" s="1373"/>
      <c r="BS135" s="1374"/>
      <c r="BT135" s="1371"/>
      <c r="BU135" s="1375"/>
      <c r="BV135" s="1376" t="s">
        <v>1023</v>
      </c>
      <c r="BW135" s="1377" t="s">
        <v>1072</v>
      </c>
      <c r="BX135" s="1378" t="s">
        <v>1024</v>
      </c>
      <c r="BY135" s="1379" t="s">
        <v>2078</v>
      </c>
      <c r="BZ135" s="1380"/>
      <c r="CA135" s="1364"/>
      <c r="CB135" s="1364"/>
      <c r="CC135" s="1370"/>
      <c r="CD135" s="1371"/>
      <c r="CE135" s="1372"/>
      <c r="CF135" s="1365"/>
      <c r="CG135" s="1373"/>
      <c r="CH135" s="1365"/>
      <c r="CI135" s="1373"/>
      <c r="CJ135" s="1374"/>
      <c r="CK135" s="1371"/>
      <c r="CL135" s="1375"/>
      <c r="CM135" s="1372"/>
      <c r="CN135" s="1365"/>
      <c r="CO135" s="1373"/>
      <c r="CP135" s="1365"/>
      <c r="CQ135" s="1373"/>
      <c r="CR135" s="1374"/>
      <c r="CS135" s="1371"/>
      <c r="CT135" s="1375"/>
      <c r="CU135" s="1372"/>
      <c r="CV135" s="1365"/>
      <c r="CW135" s="1373"/>
      <c r="CX135" s="1365"/>
      <c r="CY135" s="1373"/>
      <c r="CZ135" s="1374"/>
      <c r="DA135" s="1371"/>
      <c r="DB135" s="1375"/>
      <c r="DC135" s="1372"/>
      <c r="DD135" s="1365"/>
      <c r="DE135" s="1373"/>
      <c r="DF135" s="1365"/>
      <c r="DG135" s="1373"/>
      <c r="DH135" s="1374"/>
      <c r="DI135" s="1371"/>
      <c r="DJ135" s="1375"/>
      <c r="DK135" s="1376"/>
      <c r="DL135" s="1377"/>
      <c r="DM135" s="1378"/>
      <c r="DN135" s="1379"/>
      <c r="DO135" s="1356"/>
      <c r="DP135" s="1381"/>
      <c r="DQ135" s="1358"/>
      <c r="DR135" s="1356"/>
      <c r="DS135" s="1381"/>
      <c r="DT135" s="1358"/>
      <c r="DU135" s="1356"/>
      <c r="DV135" s="1381"/>
      <c r="DW135" s="1358"/>
      <c r="DX135" s="1356"/>
      <c r="DY135" s="1381"/>
      <c r="DZ135" s="1358"/>
      <c r="EA135" s="1356"/>
      <c r="EB135" s="1381"/>
      <c r="EC135" s="1358"/>
      <c r="ED135" s="1382"/>
      <c r="EE135" s="1383"/>
      <c r="EF135" s="1384"/>
      <c r="EG135" s="1357"/>
      <c r="EH135" s="1364"/>
      <c r="EI135" s="1352"/>
      <c r="EJ135" s="1356"/>
      <c r="EK135" s="1384"/>
      <c r="EL135" s="1357"/>
      <c r="EM135" s="1364"/>
      <c r="EN135" s="1352"/>
      <c r="EO135" s="1356"/>
      <c r="EP135" s="1384"/>
      <c r="EQ135" s="1357"/>
      <c r="ER135" s="1364"/>
      <c r="ES135" s="1352"/>
      <c r="ET135" s="1356"/>
      <c r="EU135" s="1384"/>
      <c r="EV135" s="1357"/>
      <c r="EW135" s="1364"/>
      <c r="EX135" s="1352"/>
      <c r="EY135" s="1356"/>
      <c r="EZ135" s="1384"/>
      <c r="FA135" s="1357"/>
      <c r="FB135" s="1364"/>
      <c r="FC135" s="1352"/>
      <c r="FD135" s="1385">
        <v>0</v>
      </c>
      <c r="FE135" s="1386">
        <v>0</v>
      </c>
      <c r="FF135" s="1387">
        <v>0</v>
      </c>
      <c r="FG135" s="1386">
        <v>0</v>
      </c>
      <c r="FH135" s="1387">
        <v>0</v>
      </c>
      <c r="FI135" s="1386">
        <v>0</v>
      </c>
      <c r="FJ135" s="1387">
        <v>0</v>
      </c>
      <c r="FK135" s="1386">
        <v>0</v>
      </c>
      <c r="FL135" s="1388" t="s">
        <v>1008</v>
      </c>
      <c r="FM135" s="1389" t="s">
        <v>1012</v>
      </c>
      <c r="FN135" s="1352"/>
      <c r="FO135" s="1390" t="s">
        <v>1010</v>
      </c>
      <c r="FP135" s="1391" t="s">
        <v>1012</v>
      </c>
      <c r="FQ135" s="1352"/>
      <c r="FR135" s="1390" t="s">
        <v>1010</v>
      </c>
      <c r="FS135" s="1391" t="s">
        <v>1012</v>
      </c>
      <c r="FT135" s="1352"/>
      <c r="FU135" s="1390" t="s">
        <v>1010</v>
      </c>
      <c r="FV135" s="1391" t="s">
        <v>1012</v>
      </c>
      <c r="FW135" s="1352"/>
      <c r="FX135" s="1390" t="s">
        <v>1010</v>
      </c>
      <c r="FY135" s="1391" t="s">
        <v>1012</v>
      </c>
      <c r="FZ135" s="1352"/>
      <c r="GA135" s="1390" t="s">
        <v>1010</v>
      </c>
      <c r="GB135" s="1391" t="s">
        <v>1012</v>
      </c>
      <c r="GC135" s="1352"/>
      <c r="GD135" s="1390" t="s">
        <v>1010</v>
      </c>
      <c r="GE135" s="1391" t="s">
        <v>1012</v>
      </c>
      <c r="GF135" s="1352"/>
      <c r="GG135" s="1390" t="s">
        <v>1010</v>
      </c>
      <c r="GH135" s="1391" t="s">
        <v>1012</v>
      </c>
      <c r="GI135" s="1352"/>
      <c r="GJ135" s="1390" t="s">
        <v>1010</v>
      </c>
      <c r="GK135" s="1391" t="s">
        <v>1012</v>
      </c>
      <c r="GL135" s="1352"/>
      <c r="GM135" s="1390" t="s">
        <v>1010</v>
      </c>
      <c r="GN135" s="1391" t="s">
        <v>1012</v>
      </c>
      <c r="GO135" s="1352"/>
      <c r="GP135" s="1390" t="s">
        <v>1010</v>
      </c>
      <c r="GQ135" s="1391" t="s">
        <v>1012</v>
      </c>
      <c r="GR135" s="1352"/>
      <c r="GS135" s="1390" t="s">
        <v>1010</v>
      </c>
      <c r="GT135" s="1391" t="s">
        <v>1012</v>
      </c>
      <c r="GU135" s="1352"/>
      <c r="GV135" s="1390" t="s">
        <v>1010</v>
      </c>
      <c r="GW135" s="1391" t="s">
        <v>1012</v>
      </c>
      <c r="GX135" s="1352"/>
      <c r="GY135" s="1388"/>
      <c r="GZ135" s="1389"/>
      <c r="HA135" s="1352"/>
      <c r="HB135" s="1390"/>
      <c r="HC135" s="1391"/>
      <c r="HD135" s="1352"/>
      <c r="HE135" s="1390"/>
      <c r="HF135" s="1391"/>
      <c r="HG135" s="1352"/>
      <c r="HH135" s="1390"/>
      <c r="HI135" s="1391"/>
      <c r="HJ135" s="1352"/>
      <c r="HK135" s="1390"/>
      <c r="HL135" s="1391"/>
      <c r="HM135" s="1352"/>
      <c r="HN135" s="1392"/>
      <c r="HO135" s="1393"/>
      <c r="HP135" s="1394"/>
      <c r="HQ135" s="1395"/>
      <c r="HR135" s="1357"/>
      <c r="HS135" s="1357"/>
      <c r="HT135" s="1357"/>
      <c r="HU135" s="1396"/>
      <c r="HV135" s="1397"/>
      <c r="HW135" s="1398" t="s">
        <v>4568</v>
      </c>
      <c r="HX135" s="1398"/>
      <c r="HY135" s="1398" t="s">
        <v>4568</v>
      </c>
      <c r="HZ135" s="1398" t="s">
        <v>4568</v>
      </c>
      <c r="IA135" s="1398" t="s">
        <v>4568</v>
      </c>
      <c r="IB135" s="1398" t="s">
        <v>4568</v>
      </c>
      <c r="IC135" s="1398" t="s">
        <v>4568</v>
      </c>
      <c r="ID135" s="1399" t="s">
        <v>2079</v>
      </c>
      <c r="IE135" s="1400" t="s">
        <v>2080</v>
      </c>
      <c r="IF135" s="227" t="str">
        <f>_xlfn.IFNA(VLOOKUP(報告書!$B135&amp;"-"&amp;報告書!IF$12,自主項目!$G$13:$G$500,1,FALSE),"")</f>
        <v/>
      </c>
      <c r="IG135" s="227" t="str">
        <f>_xlfn.IFNA(VLOOKUP(報告書!$B135&amp;"-"&amp;報告書!IG$12,自主項目!$G$13:$G$500,1,FALSE),"")</f>
        <v/>
      </c>
      <c r="IH135" s="227" t="str">
        <f>_xlfn.IFNA(VLOOKUP(報告書!$B135&amp;"-"&amp;報告書!IH$12,自主項目!$G$13:$G$500,1,FALSE),"")</f>
        <v/>
      </c>
      <c r="II135" s="227" t="str">
        <f>_xlfn.IFNA(VLOOKUP(報告書!$B135&amp;"-"&amp;報告書!II$12,自主項目!$G$13:$G$500,1,FALSE),"")</f>
        <v/>
      </c>
      <c r="IJ135" s="227" t="str">
        <f>_xlfn.IFNA(VLOOKUP(報告書!$B135&amp;"-"&amp;報告書!IJ$12,自主項目!$G$13:$G$500,1,FALSE),"")</f>
        <v/>
      </c>
      <c r="IK135" s="227" t="str">
        <f>_xlfn.IFNA(VLOOKUP(報告書!$B135&amp;"-"&amp;報告書!IK$12,自主項目!$G$13:$G$500,1,FALSE),"")</f>
        <v/>
      </c>
      <c r="IL135" s="227" t="str">
        <f>_xlfn.IFNA(VLOOKUP(報告書!$B135&amp;"-"&amp;報告書!IL$12,自主項目!$G$13:$G$500,1,FALSE),"")</f>
        <v/>
      </c>
      <c r="IM135" s="227" t="str">
        <f>_xlfn.IFNA(VLOOKUP(報告書!$B135&amp;"-"&amp;報告書!IM$12,自主項目!$G$13:$G$500,1,FALSE),"")</f>
        <v/>
      </c>
      <c r="IN135" s="227" t="str">
        <f>_xlfn.IFNA(VLOOKUP(報告書!$B135&amp;"-"&amp;報告書!IN$12,自主項目!$G$13:$G$500,1,FALSE),"")</f>
        <v/>
      </c>
      <c r="IO135" s="227" t="str">
        <f>_xlfn.IFNA(VLOOKUP(報告書!$B135&amp;"-"&amp;報告書!IO$12,自主項目!$G$13:$G$500,1,FALSE),"")</f>
        <v/>
      </c>
      <c r="IP135" s="227" t="str">
        <f>_xlfn.IFNA(VLOOKUP(報告書!$B135&amp;"-"&amp;報告書!IP$12,自主項目!$G$13:$G$500,1,FALSE),"")</f>
        <v/>
      </c>
      <c r="IQ135" s="227" t="str">
        <f>_xlfn.IFNA(VLOOKUP(報告書!$B135&amp;"-"&amp;報告書!IQ$12,自主項目!$G$13:$G$500,1,FALSE),"")</f>
        <v/>
      </c>
      <c r="IR135" s="227" t="str">
        <f>_xlfn.IFNA(VLOOKUP(報告書!$B135&amp;"-"&amp;報告書!IR$12,自主項目!$G$13:$G$500,1,FALSE),"")</f>
        <v/>
      </c>
      <c r="IS135" s="227" t="str">
        <f>_xlfn.IFNA(VLOOKUP(報告書!$B135&amp;"-"&amp;報告書!IS$12,自主項目!$G$13:$G$500,1,FALSE),"")</f>
        <v/>
      </c>
      <c r="IV135" s="376">
        <v>10220</v>
      </c>
      <c r="IW135" s="377">
        <v>10041</v>
      </c>
      <c r="IX135" s="378">
        <v>134.19999999999999</v>
      </c>
      <c r="IY135" s="379">
        <v>25.59</v>
      </c>
      <c r="IZ135" s="379">
        <v>24.93</v>
      </c>
      <c r="JA135" s="380">
        <v>9.93</v>
      </c>
      <c r="JB135" s="381">
        <v>8.5299999999999994</v>
      </c>
      <c r="JC135" s="379">
        <v>8.31</v>
      </c>
      <c r="JD135" s="379">
        <v>3.31</v>
      </c>
      <c r="JE135" s="382">
        <v>11</v>
      </c>
      <c r="JF135" s="383">
        <v>23</v>
      </c>
      <c r="JG135" s="384">
        <v>44</v>
      </c>
      <c r="JH135" s="376">
        <v>348902</v>
      </c>
      <c r="JI135" s="377">
        <v>348902</v>
      </c>
      <c r="JJ135" s="378">
        <v>0.36</v>
      </c>
      <c r="JK135" s="379">
        <v>-107585.81</v>
      </c>
      <c r="JL135" s="379">
        <v>-107585.81</v>
      </c>
      <c r="JM135" s="380">
        <v>-2.86</v>
      </c>
      <c r="JN135" s="381">
        <v>-35861.936666666668</v>
      </c>
      <c r="JO135" s="379">
        <v>-35861.936666666668</v>
      </c>
      <c r="JP135" s="379">
        <v>-0.95333333333333325</v>
      </c>
      <c r="JQ135" s="382">
        <v>98</v>
      </c>
      <c r="JR135" s="383">
        <v>98</v>
      </c>
      <c r="JS135" s="384">
        <v>76</v>
      </c>
      <c r="JU135" s="634" t="s">
        <v>2004</v>
      </c>
      <c r="JV135" s="636" t="s">
        <v>2005</v>
      </c>
      <c r="JW135" s="635">
        <v>2019</v>
      </c>
      <c r="JX135" s="635" t="s">
        <v>2006</v>
      </c>
      <c r="JY135" s="386" t="s">
        <v>179</v>
      </c>
      <c r="JZ135" s="387" t="s">
        <v>179</v>
      </c>
      <c r="KA135" s="422" t="s">
        <v>179</v>
      </c>
      <c r="KB135" s="637" t="s">
        <v>179</v>
      </c>
      <c r="KC135" s="638">
        <v>2.2472700587084149</v>
      </c>
      <c r="KD135" s="639" t="s">
        <v>1055</v>
      </c>
      <c r="KE135" s="640">
        <v>18.61</v>
      </c>
      <c r="KF135" s="641">
        <v>25.59</v>
      </c>
      <c r="KG135" s="642">
        <v>21.77</v>
      </c>
      <c r="KH135" s="639" t="s">
        <v>1055</v>
      </c>
      <c r="KI135" s="643">
        <v>18.66</v>
      </c>
      <c r="KJ135" s="641">
        <v>8.31</v>
      </c>
      <c r="KK135" s="642">
        <v>23.213333333333335</v>
      </c>
      <c r="KL135" s="639" t="s">
        <v>1028</v>
      </c>
      <c r="KM135" s="643">
        <v>18.61</v>
      </c>
      <c r="KN135" s="644">
        <v>9.93</v>
      </c>
      <c r="KO135" s="645" t="s">
        <v>1015</v>
      </c>
      <c r="KP135" s="646">
        <v>3.02</v>
      </c>
      <c r="KQ135" s="646">
        <v>-107585.81</v>
      </c>
      <c r="KR135" s="646">
        <v>-35858.65</v>
      </c>
      <c r="KS135" s="647" t="s">
        <v>1055</v>
      </c>
      <c r="KT135" s="646">
        <v>3.02</v>
      </c>
      <c r="KU135" s="646">
        <v>-35861.936666666668</v>
      </c>
      <c r="KV135" s="648">
        <v>8.0399999999999991</v>
      </c>
      <c r="KW135" s="639" t="s">
        <v>1015</v>
      </c>
      <c r="KX135" s="643">
        <v>2.99</v>
      </c>
      <c r="KY135" s="644">
        <v>-2.86</v>
      </c>
      <c r="KZ135" s="434" t="s">
        <v>1151</v>
      </c>
      <c r="LA135" s="434" t="s">
        <v>1015</v>
      </c>
      <c r="LB135" s="435" t="s">
        <v>1029</v>
      </c>
      <c r="LC135" s="436">
        <v>16</v>
      </c>
      <c r="LD135" s="437">
        <v>0</v>
      </c>
      <c r="LE135" s="438">
        <v>16</v>
      </c>
      <c r="LF135" s="439" t="s">
        <v>1029</v>
      </c>
      <c r="LG135" s="440">
        <v>16</v>
      </c>
      <c r="LH135" s="437">
        <v>0</v>
      </c>
      <c r="LI135" s="438">
        <v>16</v>
      </c>
      <c r="LJ135" s="649"/>
      <c r="LK135" s="650"/>
    </row>
    <row r="136" spans="2:323" ht="15" customHeight="1" x14ac:dyDescent="0.15">
      <c r="B136" s="1349" t="s">
        <v>2081</v>
      </c>
      <c r="C136" s="1350" t="s">
        <v>2082</v>
      </c>
      <c r="D136" s="1351">
        <v>2022</v>
      </c>
      <c r="E136" s="1352" t="s">
        <v>1018</v>
      </c>
      <c r="F136" s="1353">
        <v>1080174</v>
      </c>
      <c r="G136" s="1354" t="s">
        <v>2082</v>
      </c>
      <c r="H136" s="1355">
        <v>45136</v>
      </c>
      <c r="I136" s="1356" t="s">
        <v>2083</v>
      </c>
      <c r="J136" s="1357" t="s">
        <v>2082</v>
      </c>
      <c r="K136" s="1358" t="s">
        <v>2084</v>
      </c>
      <c r="L136" s="1350" t="s">
        <v>2082</v>
      </c>
      <c r="M136" s="1357" t="s">
        <v>2084</v>
      </c>
      <c r="N136" s="1358" t="s">
        <v>2083</v>
      </c>
      <c r="O136" s="1356" t="s">
        <v>90</v>
      </c>
      <c r="P136" s="1358" t="s">
        <v>92</v>
      </c>
      <c r="Q136" s="1359" t="s">
        <v>1018</v>
      </c>
      <c r="R136" s="1360"/>
      <c r="S136" s="1360"/>
      <c r="T136" s="1361"/>
      <c r="U136" s="1362"/>
      <c r="V136" s="1363">
        <v>4906.0763999999999</v>
      </c>
      <c r="W136" s="1364">
        <v>1</v>
      </c>
      <c r="X136" s="1364">
        <v>1</v>
      </c>
      <c r="Y136" s="1365"/>
      <c r="Z136" s="1351">
        <v>2022</v>
      </c>
      <c r="AA136" s="1352">
        <v>2024</v>
      </c>
      <c r="AB136" s="1366">
        <v>2022</v>
      </c>
      <c r="AC136" s="1367"/>
      <c r="AD136" s="1358"/>
      <c r="AE136" s="1368" t="s">
        <v>4568</v>
      </c>
      <c r="AF136" s="1357" t="s">
        <v>2085</v>
      </c>
      <c r="AG136" s="1357" t="s">
        <v>2083</v>
      </c>
      <c r="AH136" s="1358" t="s">
        <v>2086</v>
      </c>
      <c r="AI136" s="1368"/>
      <c r="AJ136" s="1358"/>
      <c r="AK136" s="1369">
        <v>2021</v>
      </c>
      <c r="AL136" s="1364">
        <v>8888</v>
      </c>
      <c r="AM136" s="1364">
        <v>8813</v>
      </c>
      <c r="AN136" s="1370">
        <v>0.21</v>
      </c>
      <c r="AO136" s="1371" t="s">
        <v>1240</v>
      </c>
      <c r="AP136" s="1372">
        <v>2024</v>
      </c>
      <c r="AQ136" s="1365">
        <v>8622</v>
      </c>
      <c r="AR136" s="1373">
        <v>2.99</v>
      </c>
      <c r="AS136" s="1365">
        <v>8549</v>
      </c>
      <c r="AT136" s="1373">
        <v>2.99</v>
      </c>
      <c r="AU136" s="1374">
        <v>0.21</v>
      </c>
      <c r="AV136" s="1371" t="s">
        <v>1240</v>
      </c>
      <c r="AW136" s="1375">
        <v>0</v>
      </c>
      <c r="AX136" s="1372">
        <v>2022</v>
      </c>
      <c r="AY136" s="1365">
        <v>8919</v>
      </c>
      <c r="AZ136" s="1373">
        <v>-0.35</v>
      </c>
      <c r="BA136" s="1365">
        <v>3097</v>
      </c>
      <c r="BB136" s="1373">
        <v>64.849999999999994</v>
      </c>
      <c r="BC136" s="1374">
        <v>0.21025459688826026</v>
      </c>
      <c r="BD136" s="1371" t="s">
        <v>1240</v>
      </c>
      <c r="BE136" s="1375">
        <v>-0.13</v>
      </c>
      <c r="BF136" s="1372">
        <v>2023</v>
      </c>
      <c r="BG136" s="1365"/>
      <c r="BH136" s="1373"/>
      <c r="BI136" s="1365"/>
      <c r="BJ136" s="1373"/>
      <c r="BK136" s="1374"/>
      <c r="BL136" s="1371"/>
      <c r="BM136" s="1375"/>
      <c r="BN136" s="1372">
        <v>2024</v>
      </c>
      <c r="BO136" s="1365"/>
      <c r="BP136" s="1373"/>
      <c r="BQ136" s="1365"/>
      <c r="BR136" s="1373"/>
      <c r="BS136" s="1374"/>
      <c r="BT136" s="1371"/>
      <c r="BU136" s="1375"/>
      <c r="BV136" s="1376" t="s">
        <v>1023</v>
      </c>
      <c r="BW136" s="1377" t="s">
        <v>1072</v>
      </c>
      <c r="BX136" s="1378" t="s">
        <v>1007</v>
      </c>
      <c r="BY136" s="1379" t="s">
        <v>4665</v>
      </c>
      <c r="BZ136" s="1380"/>
      <c r="CA136" s="1364"/>
      <c r="CB136" s="1364"/>
      <c r="CC136" s="1370"/>
      <c r="CD136" s="1371"/>
      <c r="CE136" s="1372"/>
      <c r="CF136" s="1365"/>
      <c r="CG136" s="1373"/>
      <c r="CH136" s="1365"/>
      <c r="CI136" s="1373"/>
      <c r="CJ136" s="1374"/>
      <c r="CK136" s="1371"/>
      <c r="CL136" s="1375"/>
      <c r="CM136" s="1372"/>
      <c r="CN136" s="1365"/>
      <c r="CO136" s="1373"/>
      <c r="CP136" s="1365"/>
      <c r="CQ136" s="1373"/>
      <c r="CR136" s="1374"/>
      <c r="CS136" s="1371"/>
      <c r="CT136" s="1375"/>
      <c r="CU136" s="1372"/>
      <c r="CV136" s="1365"/>
      <c r="CW136" s="1373"/>
      <c r="CX136" s="1365"/>
      <c r="CY136" s="1373"/>
      <c r="CZ136" s="1374"/>
      <c r="DA136" s="1371"/>
      <c r="DB136" s="1375"/>
      <c r="DC136" s="1372"/>
      <c r="DD136" s="1365"/>
      <c r="DE136" s="1373"/>
      <c r="DF136" s="1365"/>
      <c r="DG136" s="1373"/>
      <c r="DH136" s="1374"/>
      <c r="DI136" s="1371"/>
      <c r="DJ136" s="1375"/>
      <c r="DK136" s="1376"/>
      <c r="DL136" s="1377"/>
      <c r="DM136" s="1378"/>
      <c r="DN136" s="1379"/>
      <c r="DO136" s="1356"/>
      <c r="DP136" s="1381"/>
      <c r="DQ136" s="1358"/>
      <c r="DR136" s="1356"/>
      <c r="DS136" s="1381"/>
      <c r="DT136" s="1358"/>
      <c r="DU136" s="1356"/>
      <c r="DV136" s="1381"/>
      <c r="DW136" s="1358"/>
      <c r="DX136" s="1356"/>
      <c r="DY136" s="1381"/>
      <c r="DZ136" s="1358"/>
      <c r="EA136" s="1356"/>
      <c r="EB136" s="1381"/>
      <c r="EC136" s="1358"/>
      <c r="ED136" s="1382"/>
      <c r="EE136" s="1383"/>
      <c r="EF136" s="1384"/>
      <c r="EG136" s="1357"/>
      <c r="EH136" s="1364"/>
      <c r="EI136" s="1352"/>
      <c r="EJ136" s="1356"/>
      <c r="EK136" s="1384"/>
      <c r="EL136" s="1357"/>
      <c r="EM136" s="1364"/>
      <c r="EN136" s="1352"/>
      <c r="EO136" s="1356"/>
      <c r="EP136" s="1384"/>
      <c r="EQ136" s="1357"/>
      <c r="ER136" s="1364"/>
      <c r="ES136" s="1352"/>
      <c r="ET136" s="1356"/>
      <c r="EU136" s="1384"/>
      <c r="EV136" s="1357"/>
      <c r="EW136" s="1364"/>
      <c r="EX136" s="1352"/>
      <c r="EY136" s="1356"/>
      <c r="EZ136" s="1384"/>
      <c r="FA136" s="1357"/>
      <c r="FB136" s="1364"/>
      <c r="FC136" s="1352"/>
      <c r="FD136" s="1385">
        <v>0</v>
      </c>
      <c r="FE136" s="1386">
        <v>0</v>
      </c>
      <c r="FF136" s="1387">
        <v>0</v>
      </c>
      <c r="FG136" s="1386">
        <v>0</v>
      </c>
      <c r="FH136" s="1387">
        <v>0</v>
      </c>
      <c r="FI136" s="1386">
        <v>0</v>
      </c>
      <c r="FJ136" s="1387">
        <v>0</v>
      </c>
      <c r="FK136" s="1386">
        <v>0</v>
      </c>
      <c r="FL136" s="1388" t="s">
        <v>1008</v>
      </c>
      <c r="FM136" s="1389" t="s">
        <v>1012</v>
      </c>
      <c r="FN136" s="1352"/>
      <c r="FO136" s="1390" t="s">
        <v>1010</v>
      </c>
      <c r="FP136" s="1391" t="s">
        <v>1012</v>
      </c>
      <c r="FQ136" s="1352"/>
      <c r="FR136" s="1390" t="s">
        <v>1010</v>
      </c>
      <c r="FS136" s="1391" t="s">
        <v>1012</v>
      </c>
      <c r="FT136" s="1352"/>
      <c r="FU136" s="1390" t="s">
        <v>1010</v>
      </c>
      <c r="FV136" s="1391" t="s">
        <v>1012</v>
      </c>
      <c r="FW136" s="1352"/>
      <c r="FX136" s="1390" t="s">
        <v>1010</v>
      </c>
      <c r="FY136" s="1391" t="s">
        <v>1012</v>
      </c>
      <c r="FZ136" s="1352"/>
      <c r="GA136" s="1390" t="s">
        <v>1010</v>
      </c>
      <c r="GB136" s="1391" t="s">
        <v>1012</v>
      </c>
      <c r="GC136" s="1352"/>
      <c r="GD136" s="1390" t="s">
        <v>1010</v>
      </c>
      <c r="GE136" s="1391" t="s">
        <v>1012</v>
      </c>
      <c r="GF136" s="1352"/>
      <c r="GG136" s="1390" t="s">
        <v>1010</v>
      </c>
      <c r="GH136" s="1391" t="s">
        <v>1012</v>
      </c>
      <c r="GI136" s="1352"/>
      <c r="GJ136" s="1390" t="s">
        <v>1010</v>
      </c>
      <c r="GK136" s="1391" t="s">
        <v>1012</v>
      </c>
      <c r="GL136" s="1352"/>
      <c r="GM136" s="1390" t="s">
        <v>1013</v>
      </c>
      <c r="GN136" s="1391" t="s">
        <v>1013</v>
      </c>
      <c r="GO136" s="1352"/>
      <c r="GP136" s="1390" t="s">
        <v>1013</v>
      </c>
      <c r="GQ136" s="1391" t="s">
        <v>1013</v>
      </c>
      <c r="GR136" s="1352"/>
      <c r="GS136" s="1390" t="s">
        <v>1013</v>
      </c>
      <c r="GT136" s="1391" t="s">
        <v>1013</v>
      </c>
      <c r="GU136" s="1352"/>
      <c r="GV136" s="1390" t="s">
        <v>1010</v>
      </c>
      <c r="GW136" s="1391" t="s">
        <v>1012</v>
      </c>
      <c r="GX136" s="1352"/>
      <c r="GY136" s="1388"/>
      <c r="GZ136" s="1389"/>
      <c r="HA136" s="1352"/>
      <c r="HB136" s="1390"/>
      <c r="HC136" s="1391"/>
      <c r="HD136" s="1352"/>
      <c r="HE136" s="1390"/>
      <c r="HF136" s="1391"/>
      <c r="HG136" s="1352"/>
      <c r="HH136" s="1390"/>
      <c r="HI136" s="1391"/>
      <c r="HJ136" s="1352"/>
      <c r="HK136" s="1390"/>
      <c r="HL136" s="1391"/>
      <c r="HM136" s="1352"/>
      <c r="HN136" s="1392">
        <v>8919</v>
      </c>
      <c r="HO136" s="1393">
        <v>16.908999999999992</v>
      </c>
      <c r="HP136" s="1394">
        <v>0.18958403408453853</v>
      </c>
      <c r="HQ136" s="1395">
        <v>2022</v>
      </c>
      <c r="HR136" s="1357" t="s">
        <v>333</v>
      </c>
      <c r="HS136" s="1357" t="s">
        <v>349</v>
      </c>
      <c r="HT136" s="1357" t="s">
        <v>4192</v>
      </c>
      <c r="HU136" s="1396">
        <v>16.908999999999992</v>
      </c>
      <c r="HV136" s="1397"/>
      <c r="HW136" s="1398" t="s">
        <v>4568</v>
      </c>
      <c r="HX136" s="1398"/>
      <c r="HY136" s="1398"/>
      <c r="HZ136" s="1398"/>
      <c r="IA136" s="1398"/>
      <c r="IB136" s="1398"/>
      <c r="IC136" s="1398"/>
      <c r="ID136" s="1399" t="s">
        <v>4666</v>
      </c>
      <c r="IE136" s="1400" t="s">
        <v>4665</v>
      </c>
      <c r="IF136" s="227" t="str">
        <f>_xlfn.IFNA(VLOOKUP(報告書!$B136&amp;"-"&amp;報告書!IF$12,自主項目!$G$13:$G$500,1,FALSE),"")</f>
        <v>174-1</v>
      </c>
      <c r="IG136" s="227" t="str">
        <f>_xlfn.IFNA(VLOOKUP(報告書!$B136&amp;"-"&amp;報告書!IG$12,自主項目!$G$13:$G$500,1,FALSE),"")</f>
        <v/>
      </c>
      <c r="IH136" s="227" t="str">
        <f>_xlfn.IFNA(VLOOKUP(報告書!$B136&amp;"-"&amp;報告書!IH$12,自主項目!$G$13:$G$500,1,FALSE),"")</f>
        <v/>
      </c>
      <c r="II136" s="227" t="str">
        <f>_xlfn.IFNA(VLOOKUP(報告書!$B136&amp;"-"&amp;報告書!II$12,自主項目!$G$13:$G$500,1,FALSE),"")</f>
        <v/>
      </c>
      <c r="IJ136" s="227" t="str">
        <f>_xlfn.IFNA(VLOOKUP(報告書!$B136&amp;"-"&amp;報告書!IJ$12,自主項目!$G$13:$G$500,1,FALSE),"")</f>
        <v/>
      </c>
      <c r="IK136" s="227" t="str">
        <f>_xlfn.IFNA(VLOOKUP(報告書!$B136&amp;"-"&amp;報告書!IK$12,自主項目!$G$13:$G$500,1,FALSE),"")</f>
        <v/>
      </c>
      <c r="IL136" s="227" t="str">
        <f>_xlfn.IFNA(VLOOKUP(報告書!$B136&amp;"-"&amp;報告書!IL$12,自主項目!$G$13:$G$500,1,FALSE),"")</f>
        <v/>
      </c>
      <c r="IM136" s="227" t="str">
        <f>_xlfn.IFNA(VLOOKUP(報告書!$B136&amp;"-"&amp;報告書!IM$12,自主項目!$G$13:$G$500,1,FALSE),"")</f>
        <v/>
      </c>
      <c r="IN136" s="227" t="str">
        <f>_xlfn.IFNA(VLOOKUP(報告書!$B136&amp;"-"&amp;報告書!IN$12,自主項目!$G$13:$G$500,1,FALSE),"")</f>
        <v/>
      </c>
      <c r="IO136" s="227" t="str">
        <f>_xlfn.IFNA(VLOOKUP(報告書!$B136&amp;"-"&amp;報告書!IO$12,自主項目!$G$13:$G$500,1,FALSE),"")</f>
        <v/>
      </c>
      <c r="IP136" s="227" t="str">
        <f>_xlfn.IFNA(VLOOKUP(報告書!$B136&amp;"-"&amp;報告書!IP$12,自主項目!$G$13:$G$500,1,FALSE),"")</f>
        <v/>
      </c>
      <c r="IQ136" s="227" t="str">
        <f>_xlfn.IFNA(VLOOKUP(報告書!$B136&amp;"-"&amp;報告書!IQ$12,自主項目!$G$13:$G$500,1,FALSE),"")</f>
        <v/>
      </c>
      <c r="IR136" s="227" t="str">
        <f>_xlfn.IFNA(VLOOKUP(報告書!$B136&amp;"-"&amp;報告書!IR$12,自主項目!$G$13:$G$500,1,FALSE),"")</f>
        <v/>
      </c>
      <c r="IS136" s="227" t="str">
        <f>_xlfn.IFNA(VLOOKUP(報告書!$B136&amp;"-"&amp;報告書!IS$12,自主項目!$G$13:$G$500,1,FALSE),"")</f>
        <v/>
      </c>
      <c r="IV136" s="376">
        <v>2503.5879780599998</v>
      </c>
      <c r="IW136" s="377">
        <v>2999.5934191400011</v>
      </c>
      <c r="IX136" s="378" t="s">
        <v>179</v>
      </c>
      <c r="IY136" s="379">
        <v>17.940000000000001</v>
      </c>
      <c r="IZ136" s="379">
        <v>1.29</v>
      </c>
      <c r="JA136" s="380" t="s">
        <v>179</v>
      </c>
      <c r="JB136" s="381">
        <v>5.98</v>
      </c>
      <c r="JC136" s="379">
        <v>0.43</v>
      </c>
      <c r="JD136" s="379" t="s">
        <v>179</v>
      </c>
      <c r="JE136" s="382">
        <v>32</v>
      </c>
      <c r="JF136" s="383">
        <v>78</v>
      </c>
      <c r="JG136" s="384" t="s">
        <v>179</v>
      </c>
      <c r="JH136" s="376">
        <v>26805</v>
      </c>
      <c r="JI136" s="377">
        <v>26805</v>
      </c>
      <c r="JJ136" s="378" t="s">
        <v>179</v>
      </c>
      <c r="JK136" s="379">
        <v>14.26</v>
      </c>
      <c r="JL136" s="379">
        <v>14.26</v>
      </c>
      <c r="JM136" s="380" t="s">
        <v>179</v>
      </c>
      <c r="JN136" s="381">
        <v>4.753333333333333</v>
      </c>
      <c r="JO136" s="379">
        <v>4.753333333333333</v>
      </c>
      <c r="JP136" s="379" t="s">
        <v>179</v>
      </c>
      <c r="JQ136" s="382">
        <v>53</v>
      </c>
      <c r="JR136" s="383">
        <v>53</v>
      </c>
      <c r="JS136" s="384" t="s">
        <v>179</v>
      </c>
      <c r="JU136" s="634" t="s">
        <v>2014</v>
      </c>
      <c r="JV136" s="636" t="s">
        <v>2015</v>
      </c>
      <c r="JW136" s="635">
        <v>2019</v>
      </c>
      <c r="JX136" s="635" t="s">
        <v>1273</v>
      </c>
      <c r="JY136" s="386" t="s">
        <v>179</v>
      </c>
      <c r="JZ136" s="387" t="s">
        <v>179</v>
      </c>
      <c r="KA136" s="422" t="s">
        <v>179</v>
      </c>
      <c r="KB136" s="637" t="s">
        <v>179</v>
      </c>
      <c r="KC136" s="638" t="s">
        <v>179</v>
      </c>
      <c r="KD136" s="639" t="s">
        <v>1029</v>
      </c>
      <c r="KE136" s="640">
        <v>1.01</v>
      </c>
      <c r="KF136" s="641">
        <v>17.940000000000001</v>
      </c>
      <c r="KG136" s="642">
        <v>7.8433333333333337</v>
      </c>
      <c r="KH136" s="639" t="s">
        <v>1029</v>
      </c>
      <c r="KI136" s="643">
        <v>1.02</v>
      </c>
      <c r="KJ136" s="641">
        <v>0.43</v>
      </c>
      <c r="KK136" s="642">
        <v>1.5133333333333334</v>
      </c>
      <c r="KL136" s="639" t="s">
        <v>179</v>
      </c>
      <c r="KM136" s="643" t="s">
        <v>179</v>
      </c>
      <c r="KN136" s="644" t="s">
        <v>179</v>
      </c>
      <c r="KO136" s="645" t="s">
        <v>1055</v>
      </c>
      <c r="KP136" s="646">
        <v>3.49</v>
      </c>
      <c r="KQ136" s="646">
        <v>14.26</v>
      </c>
      <c r="KR136" s="646">
        <v>8.0966666666666658</v>
      </c>
      <c r="KS136" s="647" t="s">
        <v>1055</v>
      </c>
      <c r="KT136" s="646">
        <v>3.49</v>
      </c>
      <c r="KU136" s="646">
        <v>4.753333333333333</v>
      </c>
      <c r="KV136" s="648">
        <v>5.0149999999999997</v>
      </c>
      <c r="KW136" s="639" t="s">
        <v>179</v>
      </c>
      <c r="KX136" s="643">
        <v>0</v>
      </c>
      <c r="KY136" s="644" t="s">
        <v>179</v>
      </c>
      <c r="KZ136" s="434" t="s">
        <v>1015</v>
      </c>
      <c r="LA136" s="434" t="s">
        <v>1015</v>
      </c>
      <c r="LB136" s="435" t="s">
        <v>1029</v>
      </c>
      <c r="LC136" s="436">
        <v>26</v>
      </c>
      <c r="LD136" s="437">
        <v>0</v>
      </c>
      <c r="LE136" s="438">
        <v>26</v>
      </c>
      <c r="LF136" s="439" t="s">
        <v>1029</v>
      </c>
      <c r="LG136" s="440">
        <v>26</v>
      </c>
      <c r="LH136" s="437">
        <v>0</v>
      </c>
      <c r="LI136" s="438">
        <v>26</v>
      </c>
      <c r="LJ136" s="649"/>
      <c r="LK136" s="650"/>
    </row>
    <row r="137" spans="2:323" ht="15" customHeight="1" x14ac:dyDescent="0.15">
      <c r="B137" s="1349" t="s">
        <v>2088</v>
      </c>
      <c r="C137" s="1350" t="s">
        <v>2089</v>
      </c>
      <c r="D137" s="1351">
        <v>2022</v>
      </c>
      <c r="E137" s="1352" t="s">
        <v>1018</v>
      </c>
      <c r="F137" s="1353">
        <v>1029175</v>
      </c>
      <c r="G137" s="1354" t="s">
        <v>2089</v>
      </c>
      <c r="H137" s="1355">
        <v>45138</v>
      </c>
      <c r="I137" s="1356" t="s">
        <v>2090</v>
      </c>
      <c r="J137" s="1357" t="s">
        <v>2089</v>
      </c>
      <c r="K137" s="1358" t="s">
        <v>2091</v>
      </c>
      <c r="L137" s="1350" t="s">
        <v>2089</v>
      </c>
      <c r="M137" s="1357" t="s">
        <v>2091</v>
      </c>
      <c r="N137" s="1358" t="s">
        <v>2090</v>
      </c>
      <c r="O137" s="1356" t="s">
        <v>12</v>
      </c>
      <c r="P137" s="1358" t="s">
        <v>33</v>
      </c>
      <c r="Q137" s="1359" t="s">
        <v>1018</v>
      </c>
      <c r="R137" s="1360"/>
      <c r="S137" s="1360"/>
      <c r="T137" s="1361"/>
      <c r="U137" s="1362"/>
      <c r="V137" s="1363">
        <v>25052.161199999999</v>
      </c>
      <c r="W137" s="1364">
        <v>10</v>
      </c>
      <c r="X137" s="1364">
        <v>5</v>
      </c>
      <c r="Y137" s="1365"/>
      <c r="Z137" s="1351">
        <v>2022</v>
      </c>
      <c r="AA137" s="1352">
        <v>2024</v>
      </c>
      <c r="AB137" s="1366">
        <v>2022</v>
      </c>
      <c r="AC137" s="1367"/>
      <c r="AD137" s="1358"/>
      <c r="AE137" s="1368" t="s">
        <v>4568</v>
      </c>
      <c r="AF137" s="1357" t="s">
        <v>2092</v>
      </c>
      <c r="AG137" s="1357" t="s">
        <v>2090</v>
      </c>
      <c r="AH137" s="1358" t="s">
        <v>2093</v>
      </c>
      <c r="AI137" s="1368"/>
      <c r="AJ137" s="1358"/>
      <c r="AK137" s="1369">
        <v>2021</v>
      </c>
      <c r="AL137" s="1364">
        <v>47243</v>
      </c>
      <c r="AM137" s="1364">
        <v>46823</v>
      </c>
      <c r="AN137" s="1370"/>
      <c r="AO137" s="1371"/>
      <c r="AP137" s="1372">
        <v>2024</v>
      </c>
      <c r="AQ137" s="1365">
        <v>45826</v>
      </c>
      <c r="AR137" s="1373">
        <v>2.99</v>
      </c>
      <c r="AS137" s="1365">
        <v>32562</v>
      </c>
      <c r="AT137" s="1373">
        <v>30.45</v>
      </c>
      <c r="AU137" s="1374"/>
      <c r="AV137" s="1371"/>
      <c r="AW137" s="1375"/>
      <c r="AX137" s="1372">
        <v>2022</v>
      </c>
      <c r="AY137" s="1365">
        <v>45377</v>
      </c>
      <c r="AZ137" s="1373">
        <v>3.94</v>
      </c>
      <c r="BA137" s="1365">
        <v>45279</v>
      </c>
      <c r="BB137" s="1373">
        <v>3.29</v>
      </c>
      <c r="BC137" s="1374"/>
      <c r="BD137" s="1371"/>
      <c r="BE137" s="1375"/>
      <c r="BF137" s="1372">
        <v>2023</v>
      </c>
      <c r="BG137" s="1365"/>
      <c r="BH137" s="1373"/>
      <c r="BI137" s="1365"/>
      <c r="BJ137" s="1373"/>
      <c r="BK137" s="1374"/>
      <c r="BL137" s="1371"/>
      <c r="BM137" s="1375"/>
      <c r="BN137" s="1372">
        <v>2024</v>
      </c>
      <c r="BO137" s="1365"/>
      <c r="BP137" s="1373"/>
      <c r="BQ137" s="1365"/>
      <c r="BR137" s="1373"/>
      <c r="BS137" s="1374"/>
      <c r="BT137" s="1371"/>
      <c r="BU137" s="1375"/>
      <c r="BV137" s="1376" t="s">
        <v>1023</v>
      </c>
      <c r="BW137" s="1377" t="s">
        <v>1072</v>
      </c>
      <c r="BX137" s="1378" t="s">
        <v>1024</v>
      </c>
      <c r="BY137" s="1379"/>
      <c r="BZ137" s="1380"/>
      <c r="CA137" s="1364"/>
      <c r="CB137" s="1364"/>
      <c r="CC137" s="1370"/>
      <c r="CD137" s="1371"/>
      <c r="CE137" s="1372"/>
      <c r="CF137" s="1365"/>
      <c r="CG137" s="1373"/>
      <c r="CH137" s="1365"/>
      <c r="CI137" s="1373"/>
      <c r="CJ137" s="1374"/>
      <c r="CK137" s="1371"/>
      <c r="CL137" s="1375"/>
      <c r="CM137" s="1372"/>
      <c r="CN137" s="1365"/>
      <c r="CO137" s="1373"/>
      <c r="CP137" s="1365"/>
      <c r="CQ137" s="1373"/>
      <c r="CR137" s="1374"/>
      <c r="CS137" s="1371"/>
      <c r="CT137" s="1375"/>
      <c r="CU137" s="1372"/>
      <c r="CV137" s="1365"/>
      <c r="CW137" s="1373"/>
      <c r="CX137" s="1365"/>
      <c r="CY137" s="1373"/>
      <c r="CZ137" s="1374"/>
      <c r="DA137" s="1371"/>
      <c r="DB137" s="1375"/>
      <c r="DC137" s="1372"/>
      <c r="DD137" s="1365"/>
      <c r="DE137" s="1373"/>
      <c r="DF137" s="1365"/>
      <c r="DG137" s="1373"/>
      <c r="DH137" s="1374"/>
      <c r="DI137" s="1371"/>
      <c r="DJ137" s="1375"/>
      <c r="DK137" s="1376"/>
      <c r="DL137" s="1377"/>
      <c r="DM137" s="1378"/>
      <c r="DN137" s="1379"/>
      <c r="DO137" s="1356"/>
      <c r="DP137" s="1381"/>
      <c r="DQ137" s="1358"/>
      <c r="DR137" s="1356"/>
      <c r="DS137" s="1381"/>
      <c r="DT137" s="1358"/>
      <c r="DU137" s="1356"/>
      <c r="DV137" s="1381"/>
      <c r="DW137" s="1358"/>
      <c r="DX137" s="1356"/>
      <c r="DY137" s="1381"/>
      <c r="DZ137" s="1358"/>
      <c r="EA137" s="1356"/>
      <c r="EB137" s="1381"/>
      <c r="EC137" s="1358"/>
      <c r="ED137" s="1382"/>
      <c r="EE137" s="1383" t="s">
        <v>1160</v>
      </c>
      <c r="EF137" s="1384">
        <v>2013</v>
      </c>
      <c r="EG137" s="1357" t="s">
        <v>2094</v>
      </c>
      <c r="EH137" s="1364" t="s">
        <v>4667</v>
      </c>
      <c r="EI137" s="1352" t="s">
        <v>1150</v>
      </c>
      <c r="EJ137" s="1356"/>
      <c r="EK137" s="1384"/>
      <c r="EL137" s="1357"/>
      <c r="EM137" s="1364"/>
      <c r="EN137" s="1352"/>
      <c r="EO137" s="1356"/>
      <c r="EP137" s="1384"/>
      <c r="EQ137" s="1357"/>
      <c r="ER137" s="1364"/>
      <c r="ES137" s="1352"/>
      <c r="ET137" s="1356"/>
      <c r="EU137" s="1384"/>
      <c r="EV137" s="1357"/>
      <c r="EW137" s="1364"/>
      <c r="EX137" s="1352"/>
      <c r="EY137" s="1356"/>
      <c r="EZ137" s="1384"/>
      <c r="FA137" s="1357"/>
      <c r="FB137" s="1364"/>
      <c r="FC137" s="1352"/>
      <c r="FD137" s="1385">
        <v>0</v>
      </c>
      <c r="FE137" s="1386">
        <v>0</v>
      </c>
      <c r="FF137" s="1387">
        <v>0</v>
      </c>
      <c r="FG137" s="1386">
        <v>0</v>
      </c>
      <c r="FH137" s="1387">
        <v>0</v>
      </c>
      <c r="FI137" s="1386">
        <v>0</v>
      </c>
      <c r="FJ137" s="1387">
        <v>0</v>
      </c>
      <c r="FK137" s="1386">
        <v>0</v>
      </c>
      <c r="FL137" s="1388" t="s">
        <v>1008</v>
      </c>
      <c r="FM137" s="1389" t="s">
        <v>1012</v>
      </c>
      <c r="FN137" s="1352"/>
      <c r="FO137" s="1390" t="s">
        <v>1010</v>
      </c>
      <c r="FP137" s="1391" t="s">
        <v>1012</v>
      </c>
      <c r="FQ137" s="1352"/>
      <c r="FR137" s="1390" t="s">
        <v>1010</v>
      </c>
      <c r="FS137" s="1391" t="s">
        <v>1012</v>
      </c>
      <c r="FT137" s="1352"/>
      <c r="FU137" s="1390" t="s">
        <v>1010</v>
      </c>
      <c r="FV137" s="1391" t="s">
        <v>1012</v>
      </c>
      <c r="FW137" s="1352"/>
      <c r="FX137" s="1390" t="s">
        <v>1010</v>
      </c>
      <c r="FY137" s="1391" t="s">
        <v>1012</v>
      </c>
      <c r="FZ137" s="1352"/>
      <c r="GA137" s="1390" t="s">
        <v>1010</v>
      </c>
      <c r="GB137" s="1391" t="s">
        <v>1012</v>
      </c>
      <c r="GC137" s="1352"/>
      <c r="GD137" s="1390" t="s">
        <v>1010</v>
      </c>
      <c r="GE137" s="1391" t="s">
        <v>1012</v>
      </c>
      <c r="GF137" s="1352"/>
      <c r="GG137" s="1390" t="s">
        <v>1010</v>
      </c>
      <c r="GH137" s="1391" t="s">
        <v>1012</v>
      </c>
      <c r="GI137" s="1352"/>
      <c r="GJ137" s="1390" t="s">
        <v>1010</v>
      </c>
      <c r="GK137" s="1391" t="s">
        <v>1012</v>
      </c>
      <c r="GL137" s="1352"/>
      <c r="GM137" s="1390" t="s">
        <v>1010</v>
      </c>
      <c r="GN137" s="1391" t="s">
        <v>1012</v>
      </c>
      <c r="GO137" s="1352"/>
      <c r="GP137" s="1390" t="s">
        <v>1010</v>
      </c>
      <c r="GQ137" s="1391" t="s">
        <v>1012</v>
      </c>
      <c r="GR137" s="1352"/>
      <c r="GS137" s="1390" t="s">
        <v>1010</v>
      </c>
      <c r="GT137" s="1391" t="s">
        <v>1012</v>
      </c>
      <c r="GU137" s="1352"/>
      <c r="GV137" s="1390" t="s">
        <v>1010</v>
      </c>
      <c r="GW137" s="1391" t="s">
        <v>1012</v>
      </c>
      <c r="GX137" s="1352"/>
      <c r="GY137" s="1388"/>
      <c r="GZ137" s="1389"/>
      <c r="HA137" s="1352"/>
      <c r="HB137" s="1390"/>
      <c r="HC137" s="1391"/>
      <c r="HD137" s="1352"/>
      <c r="HE137" s="1390"/>
      <c r="HF137" s="1391"/>
      <c r="HG137" s="1352"/>
      <c r="HH137" s="1390"/>
      <c r="HI137" s="1391"/>
      <c r="HJ137" s="1352"/>
      <c r="HK137" s="1390"/>
      <c r="HL137" s="1391"/>
      <c r="HM137" s="1352"/>
      <c r="HN137" s="1392"/>
      <c r="HO137" s="1393"/>
      <c r="HP137" s="1394"/>
      <c r="HQ137" s="1395"/>
      <c r="HR137" s="1357"/>
      <c r="HS137" s="1357"/>
      <c r="HT137" s="1357"/>
      <c r="HU137" s="1396"/>
      <c r="HV137" s="1397" t="s">
        <v>4568</v>
      </c>
      <c r="HW137" s="1398" t="s">
        <v>4568</v>
      </c>
      <c r="HX137" s="1398" t="s">
        <v>4568</v>
      </c>
      <c r="HY137" s="1398" t="s">
        <v>4568</v>
      </c>
      <c r="HZ137" s="1398"/>
      <c r="IA137" s="1398"/>
      <c r="IB137" s="1398"/>
      <c r="IC137" s="1398"/>
      <c r="ID137" s="1399"/>
      <c r="IE137" s="1400" t="s">
        <v>4668</v>
      </c>
      <c r="IF137" s="227" t="str">
        <f>_xlfn.IFNA(VLOOKUP(報告書!$B137&amp;"-"&amp;報告書!IF$12,自主項目!$G$13:$G$500,1,FALSE),"")</f>
        <v/>
      </c>
      <c r="IG137" s="227" t="str">
        <f>_xlfn.IFNA(VLOOKUP(報告書!$B137&amp;"-"&amp;報告書!IG$12,自主項目!$G$13:$G$500,1,FALSE),"")</f>
        <v/>
      </c>
      <c r="IH137" s="227" t="str">
        <f>_xlfn.IFNA(VLOOKUP(報告書!$B137&amp;"-"&amp;報告書!IH$12,自主項目!$G$13:$G$500,1,FALSE),"")</f>
        <v/>
      </c>
      <c r="II137" s="227" t="str">
        <f>_xlfn.IFNA(VLOOKUP(報告書!$B137&amp;"-"&amp;報告書!II$12,自主項目!$G$13:$G$500,1,FALSE),"")</f>
        <v/>
      </c>
      <c r="IJ137" s="227" t="str">
        <f>_xlfn.IFNA(VLOOKUP(報告書!$B137&amp;"-"&amp;報告書!IJ$12,自主項目!$G$13:$G$500,1,FALSE),"")</f>
        <v/>
      </c>
      <c r="IK137" s="227" t="str">
        <f>_xlfn.IFNA(VLOOKUP(報告書!$B137&amp;"-"&amp;報告書!IK$12,自主項目!$G$13:$G$500,1,FALSE),"")</f>
        <v/>
      </c>
      <c r="IL137" s="227" t="str">
        <f>_xlfn.IFNA(VLOOKUP(報告書!$B137&amp;"-"&amp;報告書!IL$12,自主項目!$G$13:$G$500,1,FALSE),"")</f>
        <v/>
      </c>
      <c r="IM137" s="227" t="str">
        <f>_xlfn.IFNA(VLOOKUP(報告書!$B137&amp;"-"&amp;報告書!IM$12,自主項目!$G$13:$G$500,1,FALSE),"")</f>
        <v/>
      </c>
      <c r="IN137" s="227" t="str">
        <f>_xlfn.IFNA(VLOOKUP(報告書!$B137&amp;"-"&amp;報告書!IN$12,自主項目!$G$13:$G$500,1,FALSE),"")</f>
        <v/>
      </c>
      <c r="IO137" s="227" t="str">
        <f>_xlfn.IFNA(VLOOKUP(報告書!$B137&amp;"-"&amp;報告書!IO$12,自主項目!$G$13:$G$500,1,FALSE),"")</f>
        <v/>
      </c>
      <c r="IP137" s="227" t="str">
        <f>_xlfn.IFNA(VLOOKUP(報告書!$B137&amp;"-"&amp;報告書!IP$12,自主項目!$G$13:$G$500,1,FALSE),"")</f>
        <v/>
      </c>
      <c r="IQ137" s="227" t="str">
        <f>_xlfn.IFNA(VLOOKUP(報告書!$B137&amp;"-"&amp;報告書!IQ$12,自主項目!$G$13:$G$500,1,FALSE),"")</f>
        <v/>
      </c>
      <c r="IR137" s="227" t="str">
        <f>_xlfn.IFNA(VLOOKUP(報告書!$B137&amp;"-"&amp;報告書!IR$12,自主項目!$G$13:$G$500,1,FALSE),"")</f>
        <v/>
      </c>
      <c r="IS137" s="227" t="str">
        <f>_xlfn.IFNA(VLOOKUP(報告書!$B137&amp;"-"&amp;報告書!IS$12,自主項目!$G$13:$G$500,1,FALSE),"")</f>
        <v/>
      </c>
      <c r="IV137" s="376">
        <v>4078</v>
      </c>
      <c r="IW137" s="377">
        <v>3718</v>
      </c>
      <c r="IX137" s="378">
        <v>28.9</v>
      </c>
      <c r="IY137" s="379">
        <v>3.82</v>
      </c>
      <c r="IZ137" s="379">
        <v>10.17</v>
      </c>
      <c r="JA137" s="380">
        <v>3.79</v>
      </c>
      <c r="JB137" s="381">
        <v>1.2733333333333332</v>
      </c>
      <c r="JC137" s="379">
        <v>3.39</v>
      </c>
      <c r="JD137" s="379">
        <v>1.2633333333333334</v>
      </c>
      <c r="JE137" s="382">
        <v>74</v>
      </c>
      <c r="JF137" s="383">
        <v>59</v>
      </c>
      <c r="JG137" s="384">
        <v>66</v>
      </c>
      <c r="JH137" s="376" t="s">
        <v>179</v>
      </c>
      <c r="JI137" s="377" t="s">
        <v>179</v>
      </c>
      <c r="JJ137" s="378" t="s">
        <v>179</v>
      </c>
      <c r="JK137" s="379" t="s">
        <v>179</v>
      </c>
      <c r="JL137" s="379" t="s">
        <v>179</v>
      </c>
      <c r="JM137" s="380" t="s">
        <v>179</v>
      </c>
      <c r="JN137" s="381" t="s">
        <v>179</v>
      </c>
      <c r="JO137" s="379" t="s">
        <v>179</v>
      </c>
      <c r="JP137" s="379" t="s">
        <v>179</v>
      </c>
      <c r="JQ137" s="382" t="s">
        <v>179</v>
      </c>
      <c r="JR137" s="383" t="s">
        <v>179</v>
      </c>
      <c r="JS137" s="384" t="s">
        <v>179</v>
      </c>
      <c r="JU137" s="634" t="s">
        <v>2020</v>
      </c>
      <c r="JV137" s="636" t="s">
        <v>2021</v>
      </c>
      <c r="JW137" s="635">
        <v>2019</v>
      </c>
      <c r="JX137" s="635" t="s">
        <v>1018</v>
      </c>
      <c r="JY137" s="386">
        <v>44826</v>
      </c>
      <c r="JZ137" s="387" t="s">
        <v>179</v>
      </c>
      <c r="KA137" s="422" t="s">
        <v>179</v>
      </c>
      <c r="KB137" s="637" t="s">
        <v>179</v>
      </c>
      <c r="KC137" s="638" t="s">
        <v>179</v>
      </c>
      <c r="KD137" s="639" t="s">
        <v>1055</v>
      </c>
      <c r="KE137" s="640">
        <v>3.01</v>
      </c>
      <c r="KF137" s="641">
        <v>3.82</v>
      </c>
      <c r="KG137" s="642">
        <v>9.3933333333333326</v>
      </c>
      <c r="KH137" s="639" t="s">
        <v>1055</v>
      </c>
      <c r="KI137" s="643">
        <v>3.02</v>
      </c>
      <c r="KJ137" s="641">
        <v>3.39</v>
      </c>
      <c r="KK137" s="642">
        <v>10.506666666666668</v>
      </c>
      <c r="KL137" s="639" t="s">
        <v>1029</v>
      </c>
      <c r="KM137" s="643">
        <v>3.02</v>
      </c>
      <c r="KN137" s="644">
        <v>3.79</v>
      </c>
      <c r="KO137" s="645" t="s">
        <v>179</v>
      </c>
      <c r="KP137" s="646" t="s">
        <v>179</v>
      </c>
      <c r="KQ137" s="646" t="s">
        <v>179</v>
      </c>
      <c r="KR137" s="646" t="s">
        <v>179</v>
      </c>
      <c r="KS137" s="647" t="s">
        <v>179</v>
      </c>
      <c r="KT137" s="646" t="s">
        <v>179</v>
      </c>
      <c r="KU137" s="646" t="s">
        <v>179</v>
      </c>
      <c r="KV137" s="648" t="s">
        <v>179</v>
      </c>
      <c r="KW137" s="639" t="s">
        <v>179</v>
      </c>
      <c r="KX137" s="643" t="s">
        <v>179</v>
      </c>
      <c r="KY137" s="644" t="s">
        <v>179</v>
      </c>
      <c r="KZ137" s="434" t="s">
        <v>1015</v>
      </c>
      <c r="LA137" s="434" t="s">
        <v>1015</v>
      </c>
      <c r="LB137" s="435" t="s">
        <v>1029</v>
      </c>
      <c r="LC137" s="436">
        <v>20</v>
      </c>
      <c r="LD137" s="437">
        <v>0</v>
      </c>
      <c r="LE137" s="438">
        <v>20</v>
      </c>
      <c r="LF137" s="439" t="s">
        <v>1015</v>
      </c>
      <c r="LG137" s="440">
        <v>17</v>
      </c>
      <c r="LH137" s="437">
        <v>0</v>
      </c>
      <c r="LI137" s="438">
        <v>20</v>
      </c>
      <c r="LJ137" s="649"/>
      <c r="LK137" s="650"/>
    </row>
    <row r="138" spans="2:323" ht="15" customHeight="1" x14ac:dyDescent="0.15">
      <c r="B138" s="1349" t="s">
        <v>2095</v>
      </c>
      <c r="C138" s="1350" t="s">
        <v>2096</v>
      </c>
      <c r="D138" s="1351">
        <v>2022</v>
      </c>
      <c r="E138" s="1352" t="s">
        <v>1018</v>
      </c>
      <c r="F138" s="1353">
        <v>1067176</v>
      </c>
      <c r="G138" s="1354" t="s">
        <v>2096</v>
      </c>
      <c r="H138" s="1355">
        <v>45168</v>
      </c>
      <c r="I138" s="1356" t="s">
        <v>2097</v>
      </c>
      <c r="J138" s="1357" t="s">
        <v>2096</v>
      </c>
      <c r="K138" s="1358" t="s">
        <v>4669</v>
      </c>
      <c r="L138" s="1350" t="s">
        <v>2096</v>
      </c>
      <c r="M138" s="1357" t="s">
        <v>4669</v>
      </c>
      <c r="N138" s="1358" t="s">
        <v>2097</v>
      </c>
      <c r="O138" s="1356" t="s">
        <v>70</v>
      </c>
      <c r="P138" s="1358" t="s">
        <v>76</v>
      </c>
      <c r="Q138" s="1359" t="s">
        <v>1018</v>
      </c>
      <c r="R138" s="1360"/>
      <c r="S138" s="1360"/>
      <c r="T138" s="1361"/>
      <c r="U138" s="1362"/>
      <c r="V138" s="1363">
        <v>2241.4524000000001</v>
      </c>
      <c r="W138" s="1364">
        <v>25</v>
      </c>
      <c r="X138" s="1364">
        <v>1</v>
      </c>
      <c r="Y138" s="1365"/>
      <c r="Z138" s="1351">
        <v>2022</v>
      </c>
      <c r="AA138" s="1352">
        <v>2024</v>
      </c>
      <c r="AB138" s="1366">
        <v>2022</v>
      </c>
      <c r="AC138" s="1367"/>
      <c r="AD138" s="1358"/>
      <c r="AE138" s="1368" t="s">
        <v>4568</v>
      </c>
      <c r="AF138" s="1357" t="s">
        <v>2098</v>
      </c>
      <c r="AG138" s="1357" t="s">
        <v>2099</v>
      </c>
      <c r="AH138" s="1358" t="s">
        <v>2100</v>
      </c>
      <c r="AI138" s="1368"/>
      <c r="AJ138" s="1358"/>
      <c r="AK138" s="1369">
        <v>2021</v>
      </c>
      <c r="AL138" s="1364">
        <v>4020</v>
      </c>
      <c r="AM138" s="1364">
        <v>3989</v>
      </c>
      <c r="AN138" s="1370">
        <v>52.05</v>
      </c>
      <c r="AO138" s="1371" t="s">
        <v>1071</v>
      </c>
      <c r="AP138" s="1372">
        <v>2024</v>
      </c>
      <c r="AQ138" s="1365">
        <v>3901</v>
      </c>
      <c r="AR138" s="1373">
        <v>2.96</v>
      </c>
      <c r="AS138" s="1365">
        <v>3871</v>
      </c>
      <c r="AT138" s="1373">
        <v>2.95</v>
      </c>
      <c r="AU138" s="1374">
        <v>50.5</v>
      </c>
      <c r="AV138" s="1371" t="s">
        <v>1071</v>
      </c>
      <c r="AW138" s="1375">
        <v>2.97</v>
      </c>
      <c r="AX138" s="1372">
        <v>2022</v>
      </c>
      <c r="AY138" s="1365">
        <v>4053</v>
      </c>
      <c r="AZ138" s="1373">
        <v>-0.83</v>
      </c>
      <c r="BA138" s="1365">
        <v>3866</v>
      </c>
      <c r="BB138" s="1373">
        <v>3.08</v>
      </c>
      <c r="BC138" s="1374">
        <v>52.824845429002139</v>
      </c>
      <c r="BD138" s="1371" t="s">
        <v>1071</v>
      </c>
      <c r="BE138" s="1375">
        <v>-1.49</v>
      </c>
      <c r="BF138" s="1372">
        <v>2023</v>
      </c>
      <c r="BG138" s="1365"/>
      <c r="BH138" s="1373"/>
      <c r="BI138" s="1365"/>
      <c r="BJ138" s="1373"/>
      <c r="BK138" s="1374"/>
      <c r="BL138" s="1371"/>
      <c r="BM138" s="1375"/>
      <c r="BN138" s="1372">
        <v>2024</v>
      </c>
      <c r="BO138" s="1365"/>
      <c r="BP138" s="1373"/>
      <c r="BQ138" s="1365"/>
      <c r="BR138" s="1373"/>
      <c r="BS138" s="1374"/>
      <c r="BT138" s="1371"/>
      <c r="BU138" s="1375"/>
      <c r="BV138" s="1376" t="s">
        <v>1005</v>
      </c>
      <c r="BW138" s="1377" t="s">
        <v>1072</v>
      </c>
      <c r="BX138" s="1378" t="s">
        <v>1007</v>
      </c>
      <c r="BY138" s="1379" t="s">
        <v>4670</v>
      </c>
      <c r="BZ138" s="1380"/>
      <c r="CA138" s="1364"/>
      <c r="CB138" s="1364"/>
      <c r="CC138" s="1370"/>
      <c r="CD138" s="1371"/>
      <c r="CE138" s="1372"/>
      <c r="CF138" s="1365"/>
      <c r="CG138" s="1373"/>
      <c r="CH138" s="1365"/>
      <c r="CI138" s="1373"/>
      <c r="CJ138" s="1374"/>
      <c r="CK138" s="1371"/>
      <c r="CL138" s="1375"/>
      <c r="CM138" s="1372"/>
      <c r="CN138" s="1365"/>
      <c r="CO138" s="1373"/>
      <c r="CP138" s="1365"/>
      <c r="CQ138" s="1373"/>
      <c r="CR138" s="1374"/>
      <c r="CS138" s="1371"/>
      <c r="CT138" s="1375"/>
      <c r="CU138" s="1372"/>
      <c r="CV138" s="1365"/>
      <c r="CW138" s="1373"/>
      <c r="CX138" s="1365"/>
      <c r="CY138" s="1373"/>
      <c r="CZ138" s="1374"/>
      <c r="DA138" s="1371"/>
      <c r="DB138" s="1375"/>
      <c r="DC138" s="1372"/>
      <c r="DD138" s="1365"/>
      <c r="DE138" s="1373"/>
      <c r="DF138" s="1365"/>
      <c r="DG138" s="1373"/>
      <c r="DH138" s="1374"/>
      <c r="DI138" s="1371"/>
      <c r="DJ138" s="1375"/>
      <c r="DK138" s="1376"/>
      <c r="DL138" s="1377"/>
      <c r="DM138" s="1378"/>
      <c r="DN138" s="1379"/>
      <c r="DO138" s="1356"/>
      <c r="DP138" s="1381"/>
      <c r="DQ138" s="1358"/>
      <c r="DR138" s="1356"/>
      <c r="DS138" s="1381"/>
      <c r="DT138" s="1358"/>
      <c r="DU138" s="1356"/>
      <c r="DV138" s="1381"/>
      <c r="DW138" s="1358"/>
      <c r="DX138" s="1356"/>
      <c r="DY138" s="1381"/>
      <c r="DZ138" s="1358"/>
      <c r="EA138" s="1356"/>
      <c r="EB138" s="1381"/>
      <c r="EC138" s="1358"/>
      <c r="ED138" s="1382"/>
      <c r="EE138" s="1383"/>
      <c r="EF138" s="1384"/>
      <c r="EG138" s="1357"/>
      <c r="EH138" s="1364"/>
      <c r="EI138" s="1352"/>
      <c r="EJ138" s="1356"/>
      <c r="EK138" s="1384"/>
      <c r="EL138" s="1357"/>
      <c r="EM138" s="1364"/>
      <c r="EN138" s="1352"/>
      <c r="EO138" s="1356"/>
      <c r="EP138" s="1384"/>
      <c r="EQ138" s="1357"/>
      <c r="ER138" s="1364"/>
      <c r="ES138" s="1352"/>
      <c r="ET138" s="1356"/>
      <c r="EU138" s="1384"/>
      <c r="EV138" s="1357"/>
      <c r="EW138" s="1364"/>
      <c r="EX138" s="1352"/>
      <c r="EY138" s="1356"/>
      <c r="EZ138" s="1384"/>
      <c r="FA138" s="1357"/>
      <c r="FB138" s="1364"/>
      <c r="FC138" s="1352"/>
      <c r="FD138" s="1385">
        <v>0</v>
      </c>
      <c r="FE138" s="1386">
        <v>4</v>
      </c>
      <c r="FF138" s="1387">
        <v>0</v>
      </c>
      <c r="FG138" s="1386">
        <v>0</v>
      </c>
      <c r="FH138" s="1387">
        <v>0</v>
      </c>
      <c r="FI138" s="1386">
        <v>0</v>
      </c>
      <c r="FJ138" s="1387">
        <v>0</v>
      </c>
      <c r="FK138" s="1386">
        <v>4</v>
      </c>
      <c r="FL138" s="1388" t="s">
        <v>1008</v>
      </c>
      <c r="FM138" s="1389" t="s">
        <v>1012</v>
      </c>
      <c r="FN138" s="1352"/>
      <c r="FO138" s="1390" t="s">
        <v>1010</v>
      </c>
      <c r="FP138" s="1391" t="s">
        <v>1012</v>
      </c>
      <c r="FQ138" s="1352"/>
      <c r="FR138" s="1390" t="s">
        <v>1010</v>
      </c>
      <c r="FS138" s="1391" t="s">
        <v>1012</v>
      </c>
      <c r="FT138" s="1352"/>
      <c r="FU138" s="1390" t="s">
        <v>1010</v>
      </c>
      <c r="FV138" s="1391" t="s">
        <v>1012</v>
      </c>
      <c r="FW138" s="1352"/>
      <c r="FX138" s="1390" t="s">
        <v>1010</v>
      </c>
      <c r="FY138" s="1391" t="s">
        <v>1012</v>
      </c>
      <c r="FZ138" s="1352"/>
      <c r="GA138" s="1390" t="s">
        <v>1010</v>
      </c>
      <c r="GB138" s="1391" t="s">
        <v>1012</v>
      </c>
      <c r="GC138" s="1352"/>
      <c r="GD138" s="1390" t="s">
        <v>1010</v>
      </c>
      <c r="GE138" s="1391" t="s">
        <v>1012</v>
      </c>
      <c r="GF138" s="1352"/>
      <c r="GG138" s="1390" t="s">
        <v>1010</v>
      </c>
      <c r="GH138" s="1391" t="s">
        <v>1012</v>
      </c>
      <c r="GI138" s="1352"/>
      <c r="GJ138" s="1390" t="s">
        <v>1010</v>
      </c>
      <c r="GK138" s="1391" t="s">
        <v>1012</v>
      </c>
      <c r="GL138" s="1352"/>
      <c r="GM138" s="1390" t="s">
        <v>1013</v>
      </c>
      <c r="GN138" s="1391" t="s">
        <v>1013</v>
      </c>
      <c r="GO138" s="1352"/>
      <c r="GP138" s="1390" t="s">
        <v>1013</v>
      </c>
      <c r="GQ138" s="1391" t="s">
        <v>1013</v>
      </c>
      <c r="GR138" s="1352"/>
      <c r="GS138" s="1390" t="s">
        <v>1013</v>
      </c>
      <c r="GT138" s="1391" t="s">
        <v>1013</v>
      </c>
      <c r="GU138" s="1352"/>
      <c r="GV138" s="1390" t="s">
        <v>1010</v>
      </c>
      <c r="GW138" s="1391" t="s">
        <v>1012</v>
      </c>
      <c r="GX138" s="1352"/>
      <c r="GY138" s="1388"/>
      <c r="GZ138" s="1389"/>
      <c r="HA138" s="1352"/>
      <c r="HB138" s="1390"/>
      <c r="HC138" s="1391"/>
      <c r="HD138" s="1352"/>
      <c r="HE138" s="1390"/>
      <c r="HF138" s="1391"/>
      <c r="HG138" s="1352"/>
      <c r="HH138" s="1390"/>
      <c r="HI138" s="1391"/>
      <c r="HJ138" s="1352"/>
      <c r="HK138" s="1390"/>
      <c r="HL138" s="1391"/>
      <c r="HM138" s="1352"/>
      <c r="HN138" s="1392">
        <v>4053</v>
      </c>
      <c r="HO138" s="1393">
        <v>180.83500800000002</v>
      </c>
      <c r="HP138" s="1394">
        <v>4.4617569207994086</v>
      </c>
      <c r="HQ138" s="1395">
        <v>2022</v>
      </c>
      <c r="HR138" s="1357" t="s">
        <v>1621</v>
      </c>
      <c r="HS138" s="1357" t="s">
        <v>348</v>
      </c>
      <c r="HT138" s="1357" t="s">
        <v>4193</v>
      </c>
      <c r="HU138" s="1396">
        <v>180.83500800000002</v>
      </c>
      <c r="HV138" s="1397" t="s">
        <v>4568</v>
      </c>
      <c r="HW138" s="1398" t="s">
        <v>4568</v>
      </c>
      <c r="HX138" s="1398"/>
      <c r="HY138" s="1398"/>
      <c r="HZ138" s="1398" t="s">
        <v>4568</v>
      </c>
      <c r="IA138" s="1398" t="s">
        <v>4568</v>
      </c>
      <c r="IB138" s="1398"/>
      <c r="IC138" s="1398"/>
      <c r="ID138" s="1399"/>
      <c r="IE138" s="1400" t="s">
        <v>2101</v>
      </c>
      <c r="IF138" s="227" t="str">
        <f>_xlfn.IFNA(VLOOKUP(報告書!$B138&amp;"-"&amp;報告書!IF$12,自主項目!$G$13:$G$500,1,FALSE),"")</f>
        <v>176-1</v>
      </c>
      <c r="IG138" s="227" t="str">
        <f>_xlfn.IFNA(VLOOKUP(報告書!$B138&amp;"-"&amp;報告書!IG$12,自主項目!$G$13:$G$500,1,FALSE),"")</f>
        <v/>
      </c>
      <c r="IH138" s="227" t="str">
        <f>_xlfn.IFNA(VLOOKUP(報告書!$B138&amp;"-"&amp;報告書!IH$12,自主項目!$G$13:$G$500,1,FALSE),"")</f>
        <v/>
      </c>
      <c r="II138" s="227" t="str">
        <f>_xlfn.IFNA(VLOOKUP(報告書!$B138&amp;"-"&amp;報告書!II$12,自主項目!$G$13:$G$500,1,FALSE),"")</f>
        <v/>
      </c>
      <c r="IJ138" s="227" t="str">
        <f>_xlfn.IFNA(VLOOKUP(報告書!$B138&amp;"-"&amp;報告書!IJ$12,自主項目!$G$13:$G$500,1,FALSE),"")</f>
        <v/>
      </c>
      <c r="IK138" s="227" t="str">
        <f>_xlfn.IFNA(VLOOKUP(報告書!$B138&amp;"-"&amp;報告書!IK$12,自主項目!$G$13:$G$500,1,FALSE),"")</f>
        <v/>
      </c>
      <c r="IL138" s="227" t="str">
        <f>_xlfn.IFNA(VLOOKUP(報告書!$B138&amp;"-"&amp;報告書!IL$12,自主項目!$G$13:$G$500,1,FALSE),"")</f>
        <v/>
      </c>
      <c r="IM138" s="227" t="str">
        <f>_xlfn.IFNA(VLOOKUP(報告書!$B138&amp;"-"&amp;報告書!IM$12,自主項目!$G$13:$G$500,1,FALSE),"")</f>
        <v/>
      </c>
      <c r="IN138" s="227" t="str">
        <f>_xlfn.IFNA(VLOOKUP(報告書!$B138&amp;"-"&amp;報告書!IN$12,自主項目!$G$13:$G$500,1,FALSE),"")</f>
        <v/>
      </c>
      <c r="IO138" s="227" t="str">
        <f>_xlfn.IFNA(VLOOKUP(報告書!$B138&amp;"-"&amp;報告書!IO$12,自主項目!$G$13:$G$500,1,FALSE),"")</f>
        <v/>
      </c>
      <c r="IP138" s="227" t="str">
        <f>_xlfn.IFNA(VLOOKUP(報告書!$B138&amp;"-"&amp;報告書!IP$12,自主項目!$G$13:$G$500,1,FALSE),"")</f>
        <v/>
      </c>
      <c r="IQ138" s="227" t="str">
        <f>_xlfn.IFNA(VLOOKUP(報告書!$B138&amp;"-"&amp;報告書!IQ$12,自主項目!$G$13:$G$500,1,FALSE),"")</f>
        <v/>
      </c>
      <c r="IR138" s="227" t="str">
        <f>_xlfn.IFNA(VLOOKUP(報告書!$B138&amp;"-"&amp;報告書!IR$12,自主項目!$G$13:$G$500,1,FALSE),"")</f>
        <v/>
      </c>
      <c r="IS138" s="227" t="str">
        <f>_xlfn.IFNA(VLOOKUP(報告書!$B138&amp;"-"&amp;報告書!IS$12,自主項目!$G$13:$G$500,1,FALSE),"")</f>
        <v/>
      </c>
      <c r="IV138" s="376">
        <v>6366</v>
      </c>
      <c r="IW138" s="377">
        <v>6105</v>
      </c>
      <c r="IX138" s="378" t="s">
        <v>179</v>
      </c>
      <c r="IY138" s="379">
        <v>20.57</v>
      </c>
      <c r="IZ138" s="379">
        <v>21.48</v>
      </c>
      <c r="JA138" s="380" t="s">
        <v>179</v>
      </c>
      <c r="JB138" s="381">
        <v>6.8566666666666665</v>
      </c>
      <c r="JC138" s="379">
        <v>7.16</v>
      </c>
      <c r="JD138" s="379" t="s">
        <v>179</v>
      </c>
      <c r="JE138" s="382">
        <v>19</v>
      </c>
      <c r="JF138" s="383">
        <v>27</v>
      </c>
      <c r="JG138" s="384" t="s">
        <v>179</v>
      </c>
      <c r="JH138" s="376" t="s">
        <v>179</v>
      </c>
      <c r="JI138" s="377" t="s">
        <v>179</v>
      </c>
      <c r="JJ138" s="378" t="s">
        <v>179</v>
      </c>
      <c r="JK138" s="379" t="s">
        <v>179</v>
      </c>
      <c r="JL138" s="379" t="s">
        <v>179</v>
      </c>
      <c r="JM138" s="380" t="s">
        <v>179</v>
      </c>
      <c r="JN138" s="381" t="s">
        <v>179</v>
      </c>
      <c r="JO138" s="379" t="s">
        <v>179</v>
      </c>
      <c r="JP138" s="379" t="s">
        <v>179</v>
      </c>
      <c r="JQ138" s="382" t="s">
        <v>179</v>
      </c>
      <c r="JR138" s="383" t="s">
        <v>179</v>
      </c>
      <c r="JS138" s="384" t="s">
        <v>179</v>
      </c>
      <c r="JU138" s="634" t="s">
        <v>2027</v>
      </c>
      <c r="JV138" s="636" t="s">
        <v>2028</v>
      </c>
      <c r="JW138" s="635">
        <v>2019</v>
      </c>
      <c r="JX138" s="635" t="s">
        <v>1018</v>
      </c>
      <c r="JY138" s="386">
        <v>44838</v>
      </c>
      <c r="JZ138" s="387">
        <v>44845</v>
      </c>
      <c r="KA138" s="422" t="s">
        <v>179</v>
      </c>
      <c r="KB138" s="637" t="s">
        <v>179</v>
      </c>
      <c r="KC138" s="638" t="s">
        <v>179</v>
      </c>
      <c r="KD138" s="639" t="s">
        <v>1029</v>
      </c>
      <c r="KE138" s="640">
        <v>0.99</v>
      </c>
      <c r="KF138" s="641">
        <v>20.57</v>
      </c>
      <c r="KG138" s="642">
        <v>12.979999999999999</v>
      </c>
      <c r="KH138" s="639" t="s">
        <v>1029</v>
      </c>
      <c r="KI138" s="643">
        <v>1</v>
      </c>
      <c r="KJ138" s="641">
        <v>7.16</v>
      </c>
      <c r="KK138" s="642">
        <v>14.383333333333335</v>
      </c>
      <c r="KL138" s="639" t="s">
        <v>179</v>
      </c>
      <c r="KM138" s="643" t="s">
        <v>179</v>
      </c>
      <c r="KN138" s="644" t="s">
        <v>179</v>
      </c>
      <c r="KO138" s="645" t="s">
        <v>179</v>
      </c>
      <c r="KP138" s="646" t="s">
        <v>179</v>
      </c>
      <c r="KQ138" s="646" t="s">
        <v>179</v>
      </c>
      <c r="KR138" s="646" t="s">
        <v>179</v>
      </c>
      <c r="KS138" s="647" t="s">
        <v>179</v>
      </c>
      <c r="KT138" s="646" t="s">
        <v>179</v>
      </c>
      <c r="KU138" s="646" t="s">
        <v>179</v>
      </c>
      <c r="KV138" s="648" t="s">
        <v>179</v>
      </c>
      <c r="KW138" s="639" t="s">
        <v>179</v>
      </c>
      <c r="KX138" s="643" t="s">
        <v>179</v>
      </c>
      <c r="KY138" s="644" t="s">
        <v>179</v>
      </c>
      <c r="KZ138" s="434" t="s">
        <v>1151</v>
      </c>
      <c r="LA138" s="434" t="s">
        <v>1015</v>
      </c>
      <c r="LB138" s="435" t="s">
        <v>1015</v>
      </c>
      <c r="LC138" s="436">
        <v>18</v>
      </c>
      <c r="LD138" s="437">
        <v>0</v>
      </c>
      <c r="LE138" s="438">
        <v>20</v>
      </c>
      <c r="LF138" s="439" t="s">
        <v>1015</v>
      </c>
      <c r="LG138" s="440">
        <v>15</v>
      </c>
      <c r="LH138" s="437">
        <v>0</v>
      </c>
      <c r="LI138" s="438">
        <v>20</v>
      </c>
      <c r="LJ138" s="649"/>
      <c r="LK138" s="650"/>
    </row>
    <row r="139" spans="2:323" ht="15" customHeight="1" x14ac:dyDescent="0.15">
      <c r="B139" s="1349" t="s">
        <v>2102</v>
      </c>
      <c r="C139" s="1350" t="s">
        <v>2103</v>
      </c>
      <c r="D139" s="1351">
        <v>2022</v>
      </c>
      <c r="E139" s="1352" t="s">
        <v>1058</v>
      </c>
      <c r="F139" s="1353">
        <v>3043177</v>
      </c>
      <c r="G139" s="1354" t="s">
        <v>2103</v>
      </c>
      <c r="H139" s="1355">
        <v>45138</v>
      </c>
      <c r="I139" s="1356" t="s">
        <v>2104</v>
      </c>
      <c r="J139" s="1357" t="s">
        <v>2103</v>
      </c>
      <c r="K139" s="1358" t="s">
        <v>4671</v>
      </c>
      <c r="L139" s="1350" t="s">
        <v>2103</v>
      </c>
      <c r="M139" s="1357" t="s">
        <v>4671</v>
      </c>
      <c r="N139" s="1358" t="s">
        <v>2104</v>
      </c>
      <c r="O139" s="1356" t="s">
        <v>48</v>
      </c>
      <c r="P139" s="1358" t="s">
        <v>50</v>
      </c>
      <c r="Q139" s="1359"/>
      <c r="R139" s="1360"/>
      <c r="S139" s="1360" t="s">
        <v>1058</v>
      </c>
      <c r="T139" s="1361"/>
      <c r="U139" s="1362"/>
      <c r="V139" s="1363"/>
      <c r="W139" s="1364"/>
      <c r="X139" s="1364"/>
      <c r="Y139" s="1365">
        <v>230</v>
      </c>
      <c r="Z139" s="1351">
        <v>2022</v>
      </c>
      <c r="AA139" s="1352">
        <v>2024</v>
      </c>
      <c r="AB139" s="1366">
        <v>2022</v>
      </c>
      <c r="AC139" s="1367"/>
      <c r="AD139" s="1358"/>
      <c r="AE139" s="1368" t="s">
        <v>4568</v>
      </c>
      <c r="AF139" s="1357" t="s">
        <v>2103</v>
      </c>
      <c r="AG139" s="1357" t="s">
        <v>2104</v>
      </c>
      <c r="AH139" s="1358" t="s">
        <v>2105</v>
      </c>
      <c r="AI139" s="1368"/>
      <c r="AJ139" s="1358"/>
      <c r="AK139" s="1369"/>
      <c r="AL139" s="1364"/>
      <c r="AM139" s="1364"/>
      <c r="AN139" s="1370"/>
      <c r="AO139" s="1371"/>
      <c r="AP139" s="1372"/>
      <c r="AQ139" s="1365"/>
      <c r="AR139" s="1373"/>
      <c r="AS139" s="1365"/>
      <c r="AT139" s="1373"/>
      <c r="AU139" s="1374"/>
      <c r="AV139" s="1371"/>
      <c r="AW139" s="1375"/>
      <c r="AX139" s="1372"/>
      <c r="AY139" s="1365"/>
      <c r="AZ139" s="1373"/>
      <c r="BA139" s="1365"/>
      <c r="BB139" s="1373"/>
      <c r="BC139" s="1374"/>
      <c r="BD139" s="1371"/>
      <c r="BE139" s="1375"/>
      <c r="BF139" s="1372"/>
      <c r="BG139" s="1365"/>
      <c r="BH139" s="1373"/>
      <c r="BI139" s="1365"/>
      <c r="BJ139" s="1373"/>
      <c r="BK139" s="1374"/>
      <c r="BL139" s="1371"/>
      <c r="BM139" s="1375"/>
      <c r="BN139" s="1372"/>
      <c r="BO139" s="1365"/>
      <c r="BP139" s="1373"/>
      <c r="BQ139" s="1365"/>
      <c r="BR139" s="1373"/>
      <c r="BS139" s="1374"/>
      <c r="BT139" s="1371"/>
      <c r="BU139" s="1375"/>
      <c r="BV139" s="1376"/>
      <c r="BW139" s="1377"/>
      <c r="BX139" s="1378"/>
      <c r="BY139" s="1379"/>
      <c r="BZ139" s="1380">
        <v>2021</v>
      </c>
      <c r="CA139" s="1364">
        <v>6673</v>
      </c>
      <c r="CB139" s="1364">
        <v>6673</v>
      </c>
      <c r="CC139" s="1370"/>
      <c r="CD139" s="1371"/>
      <c r="CE139" s="1372">
        <v>2024</v>
      </c>
      <c r="CF139" s="1365">
        <v>6666.3270000000002</v>
      </c>
      <c r="CG139" s="1373">
        <v>0.09</v>
      </c>
      <c r="CH139" s="1365">
        <v>6666</v>
      </c>
      <c r="CI139" s="1373">
        <v>0.1</v>
      </c>
      <c r="CJ139" s="1374"/>
      <c r="CK139" s="1371"/>
      <c r="CL139" s="1375"/>
      <c r="CM139" s="1372">
        <v>2022</v>
      </c>
      <c r="CN139" s="1365">
        <v>6985.4403000000002</v>
      </c>
      <c r="CO139" s="1373">
        <v>-4.6900000000000004</v>
      </c>
      <c r="CP139" s="1365">
        <v>6985.4403000000002</v>
      </c>
      <c r="CQ139" s="1373">
        <v>-4.6900000000000004</v>
      </c>
      <c r="CR139" s="1374"/>
      <c r="CS139" s="1371"/>
      <c r="CT139" s="1375"/>
      <c r="CU139" s="1372">
        <v>2023</v>
      </c>
      <c r="CV139" s="1365"/>
      <c r="CW139" s="1373"/>
      <c r="CX139" s="1365"/>
      <c r="CY139" s="1373"/>
      <c r="CZ139" s="1374"/>
      <c r="DA139" s="1371"/>
      <c r="DB139" s="1375"/>
      <c r="DC139" s="1372">
        <v>2024</v>
      </c>
      <c r="DD139" s="1365"/>
      <c r="DE139" s="1373"/>
      <c r="DF139" s="1365"/>
      <c r="DG139" s="1373"/>
      <c r="DH139" s="1374"/>
      <c r="DI139" s="1371"/>
      <c r="DJ139" s="1375"/>
      <c r="DK139" s="1376" t="s">
        <v>1005</v>
      </c>
      <c r="DL139" s="1377" t="s">
        <v>1072</v>
      </c>
      <c r="DM139" s="1378" t="s">
        <v>1007</v>
      </c>
      <c r="DN139" s="1379" t="s">
        <v>4672</v>
      </c>
      <c r="DO139" s="1356"/>
      <c r="DP139" s="1381"/>
      <c r="DQ139" s="1358"/>
      <c r="DR139" s="1356"/>
      <c r="DS139" s="1381"/>
      <c r="DT139" s="1358"/>
      <c r="DU139" s="1356"/>
      <c r="DV139" s="1381"/>
      <c r="DW139" s="1358"/>
      <c r="DX139" s="1356"/>
      <c r="DY139" s="1381"/>
      <c r="DZ139" s="1358"/>
      <c r="EA139" s="1356"/>
      <c r="EB139" s="1381"/>
      <c r="EC139" s="1358"/>
      <c r="ED139" s="1382"/>
      <c r="EE139" s="1383"/>
      <c r="EF139" s="1384"/>
      <c r="EG139" s="1357"/>
      <c r="EH139" s="1364"/>
      <c r="EI139" s="1352"/>
      <c r="EJ139" s="1356"/>
      <c r="EK139" s="1384"/>
      <c r="EL139" s="1357"/>
      <c r="EM139" s="1364"/>
      <c r="EN139" s="1352"/>
      <c r="EO139" s="1356"/>
      <c r="EP139" s="1384"/>
      <c r="EQ139" s="1357"/>
      <c r="ER139" s="1364"/>
      <c r="ES139" s="1352"/>
      <c r="ET139" s="1356"/>
      <c r="EU139" s="1384"/>
      <c r="EV139" s="1357"/>
      <c r="EW139" s="1364"/>
      <c r="EX139" s="1352"/>
      <c r="EY139" s="1356"/>
      <c r="EZ139" s="1384"/>
      <c r="FA139" s="1357"/>
      <c r="FB139" s="1364"/>
      <c r="FC139" s="1352"/>
      <c r="FD139" s="1385">
        <v>0</v>
      </c>
      <c r="FE139" s="1386">
        <v>0</v>
      </c>
      <c r="FF139" s="1387">
        <v>0</v>
      </c>
      <c r="FG139" s="1386">
        <v>0</v>
      </c>
      <c r="FH139" s="1387">
        <v>0</v>
      </c>
      <c r="FI139" s="1386">
        <v>0</v>
      </c>
      <c r="FJ139" s="1387">
        <v>0</v>
      </c>
      <c r="FK139" s="1386">
        <v>0</v>
      </c>
      <c r="FL139" s="1388"/>
      <c r="FM139" s="1389"/>
      <c r="FN139" s="1352"/>
      <c r="FO139" s="1390"/>
      <c r="FP139" s="1391"/>
      <c r="FQ139" s="1352"/>
      <c r="FR139" s="1390"/>
      <c r="FS139" s="1391"/>
      <c r="FT139" s="1352"/>
      <c r="FU139" s="1390"/>
      <c r="FV139" s="1391"/>
      <c r="FW139" s="1352"/>
      <c r="FX139" s="1390"/>
      <c r="FY139" s="1391"/>
      <c r="FZ139" s="1352"/>
      <c r="GA139" s="1390"/>
      <c r="GB139" s="1391"/>
      <c r="GC139" s="1352"/>
      <c r="GD139" s="1390"/>
      <c r="GE139" s="1391"/>
      <c r="GF139" s="1352"/>
      <c r="GG139" s="1390"/>
      <c r="GH139" s="1391"/>
      <c r="GI139" s="1352"/>
      <c r="GJ139" s="1390"/>
      <c r="GK139" s="1391"/>
      <c r="GL139" s="1352"/>
      <c r="GM139" s="1390"/>
      <c r="GN139" s="1391"/>
      <c r="GO139" s="1352"/>
      <c r="GP139" s="1390"/>
      <c r="GQ139" s="1391"/>
      <c r="GR139" s="1352"/>
      <c r="GS139" s="1390"/>
      <c r="GT139" s="1391"/>
      <c r="GU139" s="1352"/>
      <c r="GV139" s="1390"/>
      <c r="GW139" s="1391"/>
      <c r="GX139" s="1352"/>
      <c r="GY139" s="1388" t="s">
        <v>1008</v>
      </c>
      <c r="GZ139" s="1389" t="s">
        <v>1012</v>
      </c>
      <c r="HA139" s="1352"/>
      <c r="HB139" s="1390" t="s">
        <v>1008</v>
      </c>
      <c r="HC139" s="1391" t="s">
        <v>1012</v>
      </c>
      <c r="HD139" s="1352"/>
      <c r="HE139" s="1390" t="s">
        <v>1010</v>
      </c>
      <c r="HF139" s="1391" t="s">
        <v>1012</v>
      </c>
      <c r="HG139" s="1352"/>
      <c r="HH139" s="1390" t="s">
        <v>1025</v>
      </c>
      <c r="HI139" s="1391" t="s">
        <v>1011</v>
      </c>
      <c r="HJ139" s="1352"/>
      <c r="HK139" s="1390" t="s">
        <v>1010</v>
      </c>
      <c r="HL139" s="1391" t="s">
        <v>1012</v>
      </c>
      <c r="HM139" s="1352"/>
      <c r="HN139" s="1392"/>
      <c r="HO139" s="1393"/>
      <c r="HP139" s="1394"/>
      <c r="HQ139" s="1395"/>
      <c r="HR139" s="1357"/>
      <c r="HS139" s="1357"/>
      <c r="HT139" s="1357"/>
      <c r="HU139" s="1396"/>
      <c r="HV139" s="1397"/>
      <c r="HW139" s="1398"/>
      <c r="HX139" s="1398"/>
      <c r="HY139" s="1398"/>
      <c r="HZ139" s="1398"/>
      <c r="IA139" s="1398"/>
      <c r="IB139" s="1398"/>
      <c r="IC139" s="1398"/>
      <c r="ID139" s="1399"/>
      <c r="IE139" s="1400"/>
      <c r="IF139" s="227" t="str">
        <f>_xlfn.IFNA(VLOOKUP(報告書!$B139&amp;"-"&amp;報告書!IF$12,自主項目!$G$13:$G$500,1,FALSE),"")</f>
        <v/>
      </c>
      <c r="IG139" s="227" t="str">
        <f>_xlfn.IFNA(VLOOKUP(報告書!$B139&amp;"-"&amp;報告書!IG$12,自主項目!$G$13:$G$500,1,FALSE),"")</f>
        <v/>
      </c>
      <c r="IH139" s="227" t="str">
        <f>_xlfn.IFNA(VLOOKUP(報告書!$B139&amp;"-"&amp;報告書!IH$12,自主項目!$G$13:$G$500,1,FALSE),"")</f>
        <v/>
      </c>
      <c r="II139" s="227" t="str">
        <f>_xlfn.IFNA(VLOOKUP(報告書!$B139&amp;"-"&amp;報告書!II$12,自主項目!$G$13:$G$500,1,FALSE),"")</f>
        <v/>
      </c>
      <c r="IJ139" s="227" t="str">
        <f>_xlfn.IFNA(VLOOKUP(報告書!$B139&amp;"-"&amp;報告書!IJ$12,自主項目!$G$13:$G$500,1,FALSE),"")</f>
        <v/>
      </c>
      <c r="IK139" s="227" t="str">
        <f>_xlfn.IFNA(VLOOKUP(報告書!$B139&amp;"-"&amp;報告書!IK$12,自主項目!$G$13:$G$500,1,FALSE),"")</f>
        <v/>
      </c>
      <c r="IL139" s="227" t="str">
        <f>_xlfn.IFNA(VLOOKUP(報告書!$B139&amp;"-"&amp;報告書!IL$12,自主項目!$G$13:$G$500,1,FALSE),"")</f>
        <v/>
      </c>
      <c r="IM139" s="227" t="str">
        <f>_xlfn.IFNA(VLOOKUP(報告書!$B139&amp;"-"&amp;報告書!IM$12,自主項目!$G$13:$G$500,1,FALSE),"")</f>
        <v/>
      </c>
      <c r="IN139" s="227" t="str">
        <f>_xlfn.IFNA(VLOOKUP(報告書!$B139&amp;"-"&amp;報告書!IN$12,自主項目!$G$13:$G$500,1,FALSE),"")</f>
        <v/>
      </c>
      <c r="IO139" s="227" t="str">
        <f>_xlfn.IFNA(VLOOKUP(報告書!$B139&amp;"-"&amp;報告書!IO$12,自主項目!$G$13:$G$500,1,FALSE),"")</f>
        <v/>
      </c>
      <c r="IP139" s="227" t="str">
        <f>_xlfn.IFNA(VLOOKUP(報告書!$B139&amp;"-"&amp;報告書!IP$12,自主項目!$G$13:$G$500,1,FALSE),"")</f>
        <v/>
      </c>
      <c r="IQ139" s="227" t="str">
        <f>_xlfn.IFNA(VLOOKUP(報告書!$B139&amp;"-"&amp;報告書!IQ$12,自主項目!$G$13:$G$500,1,FALSE),"")</f>
        <v/>
      </c>
      <c r="IR139" s="227" t="str">
        <f>_xlfn.IFNA(VLOOKUP(報告書!$B139&amp;"-"&amp;報告書!IR$12,自主項目!$G$13:$G$500,1,FALSE),"")</f>
        <v/>
      </c>
      <c r="IS139" s="227" t="str">
        <f>_xlfn.IFNA(VLOOKUP(報告書!$B139&amp;"-"&amp;報告書!IS$12,自主項目!$G$13:$G$500,1,FALSE),"")</f>
        <v/>
      </c>
      <c r="IV139" s="376">
        <v>7933</v>
      </c>
      <c r="IW139" s="377">
        <v>7889</v>
      </c>
      <c r="IX139" s="378" t="s">
        <v>179</v>
      </c>
      <c r="IY139" s="379">
        <v>-12.75</v>
      </c>
      <c r="IZ139" s="379">
        <v>-13.88</v>
      </c>
      <c r="JA139" s="380">
        <v>10.629999999999995</v>
      </c>
      <c r="JB139" s="381">
        <v>-4.25</v>
      </c>
      <c r="JC139" s="379">
        <v>-4.6266666666666669</v>
      </c>
      <c r="JD139" s="379">
        <v>3.5433333333333317</v>
      </c>
      <c r="JE139" s="382">
        <v>91</v>
      </c>
      <c r="JF139" s="383">
        <v>91</v>
      </c>
      <c r="JG139" s="384">
        <v>42</v>
      </c>
      <c r="JH139" s="376" t="s">
        <v>179</v>
      </c>
      <c r="JI139" s="377" t="s">
        <v>179</v>
      </c>
      <c r="JJ139" s="378" t="s">
        <v>179</v>
      </c>
      <c r="JK139" s="379" t="s">
        <v>179</v>
      </c>
      <c r="JL139" s="379" t="s">
        <v>179</v>
      </c>
      <c r="JM139" s="380" t="s">
        <v>179</v>
      </c>
      <c r="JN139" s="381" t="s">
        <v>179</v>
      </c>
      <c r="JO139" s="379" t="s">
        <v>179</v>
      </c>
      <c r="JP139" s="379" t="s">
        <v>179</v>
      </c>
      <c r="JQ139" s="382" t="s">
        <v>179</v>
      </c>
      <c r="JR139" s="383" t="s">
        <v>179</v>
      </c>
      <c r="JS139" s="384" t="s">
        <v>179</v>
      </c>
      <c r="JU139" s="634" t="s">
        <v>2037</v>
      </c>
      <c r="JV139" s="636" t="s">
        <v>2038</v>
      </c>
      <c r="JW139" s="635">
        <v>2019</v>
      </c>
      <c r="JX139" s="635" t="s">
        <v>1018</v>
      </c>
      <c r="JY139" s="386" t="s">
        <v>179</v>
      </c>
      <c r="JZ139" s="387" t="s">
        <v>179</v>
      </c>
      <c r="KA139" s="422" t="s">
        <v>179</v>
      </c>
      <c r="KB139" s="637" t="s">
        <v>179</v>
      </c>
      <c r="KC139" s="638">
        <v>1.3877221732005549</v>
      </c>
      <c r="KD139" s="639" t="s">
        <v>1015</v>
      </c>
      <c r="KE139" s="640">
        <v>10.73</v>
      </c>
      <c r="KF139" s="641">
        <v>-12.75</v>
      </c>
      <c r="KG139" s="642">
        <v>-0.79666666666666686</v>
      </c>
      <c r="KH139" s="639" t="s">
        <v>1015</v>
      </c>
      <c r="KI139" s="643">
        <v>9.33</v>
      </c>
      <c r="KJ139" s="641">
        <v>-4.6266666666666669</v>
      </c>
      <c r="KK139" s="642">
        <v>-0.21000000000000027</v>
      </c>
      <c r="KL139" s="639" t="s">
        <v>1029</v>
      </c>
      <c r="KM139" s="643">
        <v>3</v>
      </c>
      <c r="KN139" s="644">
        <v>10.629999999999995</v>
      </c>
      <c r="KO139" s="645" t="s">
        <v>179</v>
      </c>
      <c r="KP139" s="646" t="s">
        <v>179</v>
      </c>
      <c r="KQ139" s="646" t="s">
        <v>179</v>
      </c>
      <c r="KR139" s="646" t="s">
        <v>179</v>
      </c>
      <c r="KS139" s="647" t="s">
        <v>179</v>
      </c>
      <c r="KT139" s="646" t="s">
        <v>179</v>
      </c>
      <c r="KU139" s="646" t="s">
        <v>179</v>
      </c>
      <c r="KV139" s="648" t="s">
        <v>179</v>
      </c>
      <c r="KW139" s="639" t="s">
        <v>179</v>
      </c>
      <c r="KX139" s="643" t="s">
        <v>179</v>
      </c>
      <c r="KY139" s="644" t="s">
        <v>179</v>
      </c>
      <c r="KZ139" s="434" t="s">
        <v>1015</v>
      </c>
      <c r="LA139" s="434" t="s">
        <v>1015</v>
      </c>
      <c r="LB139" s="435" t="s">
        <v>1015</v>
      </c>
      <c r="LC139" s="436">
        <v>18</v>
      </c>
      <c r="LD139" s="437">
        <v>0</v>
      </c>
      <c r="LE139" s="438">
        <v>24</v>
      </c>
      <c r="LF139" s="439" t="s">
        <v>1015</v>
      </c>
      <c r="LG139" s="440">
        <v>15</v>
      </c>
      <c r="LH139" s="437">
        <v>0</v>
      </c>
      <c r="LI139" s="438">
        <v>24</v>
      </c>
      <c r="LJ139" s="649"/>
      <c r="LK139" s="650"/>
    </row>
    <row r="140" spans="2:323" ht="15" customHeight="1" x14ac:dyDescent="0.15">
      <c r="B140" s="1349" t="s">
        <v>2107</v>
      </c>
      <c r="C140" s="1350" t="s">
        <v>2108</v>
      </c>
      <c r="D140" s="1351">
        <v>2022</v>
      </c>
      <c r="E140" s="1352" t="s">
        <v>1018</v>
      </c>
      <c r="F140" s="1353">
        <v>1016178</v>
      </c>
      <c r="G140" s="1354" t="s">
        <v>2108</v>
      </c>
      <c r="H140" s="1355">
        <v>45125</v>
      </c>
      <c r="I140" s="1356" t="s">
        <v>2109</v>
      </c>
      <c r="J140" s="1357" t="s">
        <v>2108</v>
      </c>
      <c r="K140" s="1358" t="s">
        <v>4673</v>
      </c>
      <c r="L140" s="1350" t="s">
        <v>2108</v>
      </c>
      <c r="M140" s="1357" t="s">
        <v>4674</v>
      </c>
      <c r="N140" s="1358" t="s">
        <v>2110</v>
      </c>
      <c r="O140" s="1356" t="s">
        <v>12</v>
      </c>
      <c r="P140" s="1358" t="s">
        <v>20</v>
      </c>
      <c r="Q140" s="1359" t="s">
        <v>1018</v>
      </c>
      <c r="R140" s="1360"/>
      <c r="S140" s="1360"/>
      <c r="T140" s="1361"/>
      <c r="U140" s="1362"/>
      <c r="V140" s="1363">
        <v>11460.2052</v>
      </c>
      <c r="W140" s="1364">
        <v>2</v>
      </c>
      <c r="X140" s="1364">
        <v>2</v>
      </c>
      <c r="Y140" s="1365"/>
      <c r="Z140" s="1351">
        <v>2022</v>
      </c>
      <c r="AA140" s="1352">
        <v>2024</v>
      </c>
      <c r="AB140" s="1366">
        <v>2022</v>
      </c>
      <c r="AC140" s="1367"/>
      <c r="AD140" s="1358"/>
      <c r="AE140" s="1368" t="s">
        <v>4568</v>
      </c>
      <c r="AF140" s="1357" t="s">
        <v>2111</v>
      </c>
      <c r="AG140" s="1357" t="s">
        <v>2112</v>
      </c>
      <c r="AH140" s="1358" t="s">
        <v>2113</v>
      </c>
      <c r="AI140" s="1368"/>
      <c r="AJ140" s="1358"/>
      <c r="AK140" s="1369">
        <v>2021</v>
      </c>
      <c r="AL140" s="1364">
        <v>16794</v>
      </c>
      <c r="AM140" s="1364">
        <v>17183</v>
      </c>
      <c r="AN140" s="1370"/>
      <c r="AO140" s="1371"/>
      <c r="AP140" s="1372">
        <v>2024</v>
      </c>
      <c r="AQ140" s="1365">
        <v>23593</v>
      </c>
      <c r="AR140" s="1373">
        <v>-40.49</v>
      </c>
      <c r="AS140" s="1365">
        <v>24139</v>
      </c>
      <c r="AT140" s="1373">
        <v>-40.49</v>
      </c>
      <c r="AU140" s="1374"/>
      <c r="AV140" s="1371"/>
      <c r="AW140" s="1375"/>
      <c r="AX140" s="1372">
        <v>2022</v>
      </c>
      <c r="AY140" s="1365">
        <v>22269</v>
      </c>
      <c r="AZ140" s="1373">
        <v>-32.61</v>
      </c>
      <c r="BA140" s="1365">
        <v>22121</v>
      </c>
      <c r="BB140" s="1373">
        <v>-28.74</v>
      </c>
      <c r="BC140" s="1374"/>
      <c r="BD140" s="1371"/>
      <c r="BE140" s="1375"/>
      <c r="BF140" s="1372">
        <v>2023</v>
      </c>
      <c r="BG140" s="1365"/>
      <c r="BH140" s="1373"/>
      <c r="BI140" s="1365"/>
      <c r="BJ140" s="1373"/>
      <c r="BK140" s="1374"/>
      <c r="BL140" s="1371"/>
      <c r="BM140" s="1375"/>
      <c r="BN140" s="1372">
        <v>2024</v>
      </c>
      <c r="BO140" s="1365"/>
      <c r="BP140" s="1373"/>
      <c r="BQ140" s="1365"/>
      <c r="BR140" s="1373"/>
      <c r="BS140" s="1374"/>
      <c r="BT140" s="1371"/>
      <c r="BU140" s="1375"/>
      <c r="BV140" s="1376" t="s">
        <v>1062</v>
      </c>
      <c r="BW140" s="1377" t="s">
        <v>1072</v>
      </c>
      <c r="BX140" s="1378" t="s">
        <v>1007</v>
      </c>
      <c r="BY140" s="1379" t="s">
        <v>4675</v>
      </c>
      <c r="BZ140" s="1380"/>
      <c r="CA140" s="1364"/>
      <c r="CB140" s="1364"/>
      <c r="CC140" s="1370"/>
      <c r="CD140" s="1371"/>
      <c r="CE140" s="1372"/>
      <c r="CF140" s="1365"/>
      <c r="CG140" s="1373"/>
      <c r="CH140" s="1365"/>
      <c r="CI140" s="1373"/>
      <c r="CJ140" s="1374"/>
      <c r="CK140" s="1371"/>
      <c r="CL140" s="1375"/>
      <c r="CM140" s="1372"/>
      <c r="CN140" s="1365"/>
      <c r="CO140" s="1373"/>
      <c r="CP140" s="1365"/>
      <c r="CQ140" s="1373"/>
      <c r="CR140" s="1374"/>
      <c r="CS140" s="1371"/>
      <c r="CT140" s="1375"/>
      <c r="CU140" s="1372"/>
      <c r="CV140" s="1365"/>
      <c r="CW140" s="1373"/>
      <c r="CX140" s="1365"/>
      <c r="CY140" s="1373"/>
      <c r="CZ140" s="1374"/>
      <c r="DA140" s="1371"/>
      <c r="DB140" s="1375"/>
      <c r="DC140" s="1372"/>
      <c r="DD140" s="1365"/>
      <c r="DE140" s="1373"/>
      <c r="DF140" s="1365"/>
      <c r="DG140" s="1373"/>
      <c r="DH140" s="1374"/>
      <c r="DI140" s="1371"/>
      <c r="DJ140" s="1375"/>
      <c r="DK140" s="1376"/>
      <c r="DL140" s="1377"/>
      <c r="DM140" s="1378"/>
      <c r="DN140" s="1379"/>
      <c r="DO140" s="1356"/>
      <c r="DP140" s="1381"/>
      <c r="DQ140" s="1358"/>
      <c r="DR140" s="1356"/>
      <c r="DS140" s="1381"/>
      <c r="DT140" s="1358"/>
      <c r="DU140" s="1356"/>
      <c r="DV140" s="1381"/>
      <c r="DW140" s="1358"/>
      <c r="DX140" s="1356"/>
      <c r="DY140" s="1381"/>
      <c r="DZ140" s="1358"/>
      <c r="EA140" s="1356"/>
      <c r="EB140" s="1381"/>
      <c r="EC140" s="1358"/>
      <c r="ED140" s="1382"/>
      <c r="EE140" s="1383" t="s">
        <v>1160</v>
      </c>
      <c r="EF140" s="1384">
        <v>2022</v>
      </c>
      <c r="EG140" s="1357" t="s">
        <v>4676</v>
      </c>
      <c r="EH140" s="1364">
        <v>39146</v>
      </c>
      <c r="EI140" s="1352" t="s">
        <v>1162</v>
      </c>
      <c r="EJ140" s="1356"/>
      <c r="EK140" s="1384"/>
      <c r="EL140" s="1357"/>
      <c r="EM140" s="1364"/>
      <c r="EN140" s="1352"/>
      <c r="EO140" s="1356"/>
      <c r="EP140" s="1384"/>
      <c r="EQ140" s="1357"/>
      <c r="ER140" s="1364"/>
      <c r="ES140" s="1352"/>
      <c r="ET140" s="1356"/>
      <c r="EU140" s="1384"/>
      <c r="EV140" s="1357"/>
      <c r="EW140" s="1364"/>
      <c r="EX140" s="1352"/>
      <c r="EY140" s="1356"/>
      <c r="EZ140" s="1384"/>
      <c r="FA140" s="1357"/>
      <c r="FB140" s="1364"/>
      <c r="FC140" s="1352"/>
      <c r="FD140" s="1385">
        <v>0</v>
      </c>
      <c r="FE140" s="1386">
        <v>0</v>
      </c>
      <c r="FF140" s="1387">
        <v>0</v>
      </c>
      <c r="FG140" s="1386">
        <v>0</v>
      </c>
      <c r="FH140" s="1387">
        <v>0</v>
      </c>
      <c r="FI140" s="1386">
        <v>0</v>
      </c>
      <c r="FJ140" s="1387">
        <v>0</v>
      </c>
      <c r="FK140" s="1386">
        <v>0</v>
      </c>
      <c r="FL140" s="1388" t="s">
        <v>1008</v>
      </c>
      <c r="FM140" s="1389" t="s">
        <v>1012</v>
      </c>
      <c r="FN140" s="1352"/>
      <c r="FO140" s="1390" t="s">
        <v>1010</v>
      </c>
      <c r="FP140" s="1391" t="s">
        <v>1012</v>
      </c>
      <c r="FQ140" s="1352"/>
      <c r="FR140" s="1390" t="s">
        <v>1010</v>
      </c>
      <c r="FS140" s="1391" t="s">
        <v>1012</v>
      </c>
      <c r="FT140" s="1352"/>
      <c r="FU140" s="1390" t="s">
        <v>1010</v>
      </c>
      <c r="FV140" s="1391" t="s">
        <v>1012</v>
      </c>
      <c r="FW140" s="1352"/>
      <c r="FX140" s="1390" t="s">
        <v>1010</v>
      </c>
      <c r="FY140" s="1391" t="s">
        <v>1012</v>
      </c>
      <c r="FZ140" s="1352"/>
      <c r="GA140" s="1390" t="s">
        <v>1010</v>
      </c>
      <c r="GB140" s="1391" t="s">
        <v>1012</v>
      </c>
      <c r="GC140" s="1352"/>
      <c r="GD140" s="1390" t="s">
        <v>1010</v>
      </c>
      <c r="GE140" s="1391" t="s">
        <v>1012</v>
      </c>
      <c r="GF140" s="1352"/>
      <c r="GG140" s="1390" t="s">
        <v>1010</v>
      </c>
      <c r="GH140" s="1391" t="s">
        <v>1012</v>
      </c>
      <c r="GI140" s="1352"/>
      <c r="GJ140" s="1390" t="s">
        <v>1010</v>
      </c>
      <c r="GK140" s="1391" t="s">
        <v>1012</v>
      </c>
      <c r="GL140" s="1352"/>
      <c r="GM140" s="1390" t="s">
        <v>1010</v>
      </c>
      <c r="GN140" s="1391" t="s">
        <v>1012</v>
      </c>
      <c r="GO140" s="1352"/>
      <c r="GP140" s="1390" t="s">
        <v>1010</v>
      </c>
      <c r="GQ140" s="1391" t="s">
        <v>1012</v>
      </c>
      <c r="GR140" s="1352"/>
      <c r="GS140" s="1390" t="s">
        <v>1010</v>
      </c>
      <c r="GT140" s="1391" t="s">
        <v>1012</v>
      </c>
      <c r="GU140" s="1352"/>
      <c r="GV140" s="1390" t="s">
        <v>1010</v>
      </c>
      <c r="GW140" s="1391" t="s">
        <v>1012</v>
      </c>
      <c r="GX140" s="1352"/>
      <c r="GY140" s="1388"/>
      <c r="GZ140" s="1389"/>
      <c r="HA140" s="1352"/>
      <c r="HB140" s="1390"/>
      <c r="HC140" s="1391"/>
      <c r="HD140" s="1352"/>
      <c r="HE140" s="1390"/>
      <c r="HF140" s="1391"/>
      <c r="HG140" s="1352"/>
      <c r="HH140" s="1390"/>
      <c r="HI140" s="1391"/>
      <c r="HJ140" s="1352"/>
      <c r="HK140" s="1390"/>
      <c r="HL140" s="1391"/>
      <c r="HM140" s="1352"/>
      <c r="HN140" s="1392">
        <v>22269</v>
      </c>
      <c r="HO140" s="1393">
        <v>49.624663000000005</v>
      </c>
      <c r="HP140" s="1394">
        <v>0.22284190129776821</v>
      </c>
      <c r="HQ140" s="1395" t="s">
        <v>4037</v>
      </c>
      <c r="HR140" s="1357" t="s">
        <v>327</v>
      </c>
      <c r="HS140" s="1357" t="s">
        <v>349</v>
      </c>
      <c r="HT140" s="1357" t="s">
        <v>4194</v>
      </c>
      <c r="HU140" s="1396">
        <v>15.62026</v>
      </c>
      <c r="HV140" s="1397" t="s">
        <v>4568</v>
      </c>
      <c r="HW140" s="1398" t="s">
        <v>4568</v>
      </c>
      <c r="HX140" s="1398"/>
      <c r="HY140" s="1398"/>
      <c r="HZ140" s="1398"/>
      <c r="IA140" s="1398"/>
      <c r="IB140" s="1398"/>
      <c r="IC140" s="1398"/>
      <c r="ID140" s="1399"/>
      <c r="IE140" s="1400"/>
      <c r="IF140" s="227" t="str">
        <f>_xlfn.IFNA(VLOOKUP(報告書!$B140&amp;"-"&amp;報告書!IF$12,自主項目!$G$13:$G$500,1,FALSE),"")</f>
        <v>178-1</v>
      </c>
      <c r="IG140" s="227" t="str">
        <f>_xlfn.IFNA(VLOOKUP(報告書!$B140&amp;"-"&amp;報告書!IG$12,自主項目!$G$13:$G$500,1,FALSE),"")</f>
        <v>178-2</v>
      </c>
      <c r="IH140" s="227" t="str">
        <f>_xlfn.IFNA(VLOOKUP(報告書!$B140&amp;"-"&amp;報告書!IH$12,自主項目!$G$13:$G$500,1,FALSE),"")</f>
        <v>178-3</v>
      </c>
      <c r="II140" s="227" t="str">
        <f>_xlfn.IFNA(VLOOKUP(報告書!$B140&amp;"-"&amp;報告書!II$12,自主項目!$G$13:$G$500,1,FALSE),"")</f>
        <v>178-4</v>
      </c>
      <c r="IJ140" s="227" t="str">
        <f>_xlfn.IFNA(VLOOKUP(報告書!$B140&amp;"-"&amp;報告書!IJ$12,自主項目!$G$13:$G$500,1,FALSE),"")</f>
        <v>178-5</v>
      </c>
      <c r="IK140" s="227" t="str">
        <f>_xlfn.IFNA(VLOOKUP(報告書!$B140&amp;"-"&amp;報告書!IK$12,自主項目!$G$13:$G$500,1,FALSE),"")</f>
        <v>178-6</v>
      </c>
      <c r="IL140" s="227" t="str">
        <f>_xlfn.IFNA(VLOOKUP(報告書!$B140&amp;"-"&amp;報告書!IL$12,自主項目!$G$13:$G$500,1,FALSE),"")</f>
        <v>178-7</v>
      </c>
      <c r="IM140" s="227" t="str">
        <f>_xlfn.IFNA(VLOOKUP(報告書!$B140&amp;"-"&amp;報告書!IM$12,自主項目!$G$13:$G$500,1,FALSE),"")</f>
        <v>178-8</v>
      </c>
      <c r="IN140" s="227" t="str">
        <f>_xlfn.IFNA(VLOOKUP(報告書!$B140&amp;"-"&amp;報告書!IN$12,自主項目!$G$13:$G$500,1,FALSE),"")</f>
        <v>178-9</v>
      </c>
      <c r="IO140" s="227" t="str">
        <f>_xlfn.IFNA(VLOOKUP(報告書!$B140&amp;"-"&amp;報告書!IO$12,自主項目!$G$13:$G$500,1,FALSE),"")</f>
        <v>178-10</v>
      </c>
      <c r="IP140" s="227" t="str">
        <f>_xlfn.IFNA(VLOOKUP(報告書!$B140&amp;"-"&amp;報告書!IP$12,自主項目!$G$13:$G$500,1,FALSE),"")</f>
        <v/>
      </c>
      <c r="IQ140" s="227" t="str">
        <f>_xlfn.IFNA(VLOOKUP(報告書!$B140&amp;"-"&amp;報告書!IQ$12,自主項目!$G$13:$G$500,1,FALSE),"")</f>
        <v/>
      </c>
      <c r="IR140" s="227" t="str">
        <f>_xlfn.IFNA(VLOOKUP(報告書!$B140&amp;"-"&amp;報告書!IR$12,自主項目!$G$13:$G$500,1,FALSE),"")</f>
        <v/>
      </c>
      <c r="IS140" s="227" t="str">
        <f>_xlfn.IFNA(VLOOKUP(報告書!$B140&amp;"-"&amp;報告書!IS$12,自主項目!$G$13:$G$500,1,FALSE),"")</f>
        <v/>
      </c>
      <c r="IV140" s="376">
        <v>2622</v>
      </c>
      <c r="IW140" s="377">
        <v>2610</v>
      </c>
      <c r="IX140" s="378">
        <v>2.0499999999999998</v>
      </c>
      <c r="IY140" s="379">
        <v>11.68</v>
      </c>
      <c r="IZ140" s="379">
        <v>10.64</v>
      </c>
      <c r="JA140" s="380">
        <v>-2</v>
      </c>
      <c r="JB140" s="381">
        <v>3.8933333333333331</v>
      </c>
      <c r="JC140" s="379">
        <v>3.5466666666666669</v>
      </c>
      <c r="JD140" s="379">
        <v>-0.66666666666666663</v>
      </c>
      <c r="JE140" s="382">
        <v>48</v>
      </c>
      <c r="JF140" s="383">
        <v>58</v>
      </c>
      <c r="JG140" s="384">
        <v>80</v>
      </c>
      <c r="JH140" s="376" t="s">
        <v>179</v>
      </c>
      <c r="JI140" s="377" t="s">
        <v>179</v>
      </c>
      <c r="JJ140" s="378" t="s">
        <v>179</v>
      </c>
      <c r="JK140" s="379" t="s">
        <v>179</v>
      </c>
      <c r="JL140" s="379" t="s">
        <v>179</v>
      </c>
      <c r="JM140" s="380" t="s">
        <v>179</v>
      </c>
      <c r="JN140" s="381" t="s">
        <v>179</v>
      </c>
      <c r="JO140" s="379" t="s">
        <v>179</v>
      </c>
      <c r="JP140" s="379" t="s">
        <v>179</v>
      </c>
      <c r="JQ140" s="382" t="s">
        <v>179</v>
      </c>
      <c r="JR140" s="383" t="s">
        <v>179</v>
      </c>
      <c r="JS140" s="384" t="s">
        <v>179</v>
      </c>
      <c r="JU140" s="634" t="s">
        <v>2044</v>
      </c>
      <c r="JV140" s="636" t="s">
        <v>2045</v>
      </c>
      <c r="JW140" s="635">
        <v>2019</v>
      </c>
      <c r="JX140" s="635" t="s">
        <v>1018</v>
      </c>
      <c r="JY140" s="386" t="s">
        <v>179</v>
      </c>
      <c r="JZ140" s="387" t="s">
        <v>179</v>
      </c>
      <c r="KA140" s="422" t="s">
        <v>179</v>
      </c>
      <c r="KB140" s="637" t="s">
        <v>179</v>
      </c>
      <c r="KC140" s="638" t="s">
        <v>179</v>
      </c>
      <c r="KD140" s="639" t="s">
        <v>1029</v>
      </c>
      <c r="KE140" s="640">
        <v>0.47</v>
      </c>
      <c r="KF140" s="641">
        <v>11.68</v>
      </c>
      <c r="KG140" s="642">
        <v>9.3699999999999992</v>
      </c>
      <c r="KH140" s="639" t="s">
        <v>1029</v>
      </c>
      <c r="KI140" s="643">
        <v>0.51</v>
      </c>
      <c r="KJ140" s="641">
        <v>3.5466666666666669</v>
      </c>
      <c r="KK140" s="642">
        <v>10</v>
      </c>
      <c r="KL140" s="639" t="s">
        <v>1015</v>
      </c>
      <c r="KM140" s="643">
        <v>0.49</v>
      </c>
      <c r="KN140" s="644">
        <v>-2</v>
      </c>
      <c r="KO140" s="645" t="s">
        <v>179</v>
      </c>
      <c r="KP140" s="646" t="s">
        <v>179</v>
      </c>
      <c r="KQ140" s="646" t="s">
        <v>179</v>
      </c>
      <c r="KR140" s="646" t="s">
        <v>179</v>
      </c>
      <c r="KS140" s="647" t="s">
        <v>179</v>
      </c>
      <c r="KT140" s="646" t="s">
        <v>179</v>
      </c>
      <c r="KU140" s="646" t="s">
        <v>179</v>
      </c>
      <c r="KV140" s="648" t="s">
        <v>179</v>
      </c>
      <c r="KW140" s="639" t="s">
        <v>179</v>
      </c>
      <c r="KX140" s="643" t="s">
        <v>179</v>
      </c>
      <c r="KY140" s="644" t="s">
        <v>179</v>
      </c>
      <c r="KZ140" s="434" t="s">
        <v>1015</v>
      </c>
      <c r="LA140" s="434" t="s">
        <v>1015</v>
      </c>
      <c r="LB140" s="435" t="s">
        <v>1029</v>
      </c>
      <c r="LC140" s="436">
        <v>18</v>
      </c>
      <c r="LD140" s="437">
        <v>0</v>
      </c>
      <c r="LE140" s="438">
        <v>18</v>
      </c>
      <c r="LF140" s="439" t="s">
        <v>1015</v>
      </c>
      <c r="LG140" s="440">
        <v>15</v>
      </c>
      <c r="LH140" s="437">
        <v>0</v>
      </c>
      <c r="LI140" s="438">
        <v>18</v>
      </c>
      <c r="LJ140" s="649"/>
      <c r="LK140" s="650"/>
    </row>
    <row r="141" spans="2:323" ht="15" customHeight="1" x14ac:dyDescent="0.15">
      <c r="B141" s="1349" t="s">
        <v>2115</v>
      </c>
      <c r="C141" s="1350" t="s">
        <v>2116</v>
      </c>
      <c r="D141" s="1351">
        <v>2022</v>
      </c>
      <c r="E141" s="1352" t="s">
        <v>1018</v>
      </c>
      <c r="F141" s="1353">
        <v>1009179</v>
      </c>
      <c r="G141" s="1354" t="s">
        <v>2116</v>
      </c>
      <c r="H141" s="1355">
        <v>45155</v>
      </c>
      <c r="I141" s="1356" t="s">
        <v>2117</v>
      </c>
      <c r="J141" s="1357" t="s">
        <v>2116</v>
      </c>
      <c r="K141" s="1358" t="s">
        <v>2118</v>
      </c>
      <c r="L141" s="1350" t="s">
        <v>2116</v>
      </c>
      <c r="M141" s="1357" t="s">
        <v>2118</v>
      </c>
      <c r="N141" s="1358" t="s">
        <v>2117</v>
      </c>
      <c r="O141" s="1356" t="s">
        <v>12</v>
      </c>
      <c r="P141" s="1358" t="s">
        <v>13</v>
      </c>
      <c r="Q141" s="1359" t="s">
        <v>1018</v>
      </c>
      <c r="R141" s="1360"/>
      <c r="S141" s="1360"/>
      <c r="T141" s="1361"/>
      <c r="U141" s="1362"/>
      <c r="V141" s="1363">
        <v>43309.221599999997</v>
      </c>
      <c r="W141" s="1364">
        <v>2</v>
      </c>
      <c r="X141" s="1364">
        <v>1</v>
      </c>
      <c r="Y141" s="1365"/>
      <c r="Z141" s="1351">
        <v>2022</v>
      </c>
      <c r="AA141" s="1352">
        <v>2024</v>
      </c>
      <c r="AB141" s="1366">
        <v>2022</v>
      </c>
      <c r="AC141" s="1367"/>
      <c r="AD141" s="1358"/>
      <c r="AE141" s="1368" t="s">
        <v>4568</v>
      </c>
      <c r="AF141" s="1357" t="s">
        <v>2119</v>
      </c>
      <c r="AG141" s="1357" t="s">
        <v>2120</v>
      </c>
      <c r="AH141" s="1358" t="s">
        <v>2121</v>
      </c>
      <c r="AI141" s="1368"/>
      <c r="AJ141" s="1358"/>
      <c r="AK141" s="1369">
        <v>2021</v>
      </c>
      <c r="AL141" s="1364">
        <v>68833</v>
      </c>
      <c r="AM141" s="1364">
        <v>69109</v>
      </c>
      <c r="AN141" s="1370"/>
      <c r="AO141" s="1371"/>
      <c r="AP141" s="1372">
        <v>2024</v>
      </c>
      <c r="AQ141" s="1365">
        <v>66768.009999999995</v>
      </c>
      <c r="AR141" s="1373">
        <v>3</v>
      </c>
      <c r="AS141" s="1365">
        <v>67035.73</v>
      </c>
      <c r="AT141" s="1373">
        <v>3</v>
      </c>
      <c r="AU141" s="1374"/>
      <c r="AV141" s="1371"/>
      <c r="AW141" s="1375"/>
      <c r="AX141" s="1372">
        <v>2022</v>
      </c>
      <c r="AY141" s="1365">
        <v>68164</v>
      </c>
      <c r="AZ141" s="1373">
        <v>0.97</v>
      </c>
      <c r="BA141" s="1365">
        <v>68376</v>
      </c>
      <c r="BB141" s="1373">
        <v>1.06</v>
      </c>
      <c r="BC141" s="1374"/>
      <c r="BD141" s="1371"/>
      <c r="BE141" s="1375"/>
      <c r="BF141" s="1372">
        <v>2023</v>
      </c>
      <c r="BG141" s="1365"/>
      <c r="BH141" s="1373"/>
      <c r="BI141" s="1365"/>
      <c r="BJ141" s="1373"/>
      <c r="BK141" s="1374"/>
      <c r="BL141" s="1371"/>
      <c r="BM141" s="1375"/>
      <c r="BN141" s="1372">
        <v>2024</v>
      </c>
      <c r="BO141" s="1365"/>
      <c r="BP141" s="1373"/>
      <c r="BQ141" s="1365"/>
      <c r="BR141" s="1373"/>
      <c r="BS141" s="1374"/>
      <c r="BT141" s="1371"/>
      <c r="BU141" s="1375"/>
      <c r="BV141" s="1376" t="s">
        <v>1062</v>
      </c>
      <c r="BW141" s="1377" t="s">
        <v>1072</v>
      </c>
      <c r="BX141" s="1378" t="s">
        <v>1007</v>
      </c>
      <c r="BY141" s="1379" t="s">
        <v>4677</v>
      </c>
      <c r="BZ141" s="1380"/>
      <c r="CA141" s="1364"/>
      <c r="CB141" s="1364"/>
      <c r="CC141" s="1370"/>
      <c r="CD141" s="1371"/>
      <c r="CE141" s="1372"/>
      <c r="CF141" s="1365"/>
      <c r="CG141" s="1373"/>
      <c r="CH141" s="1365"/>
      <c r="CI141" s="1373"/>
      <c r="CJ141" s="1374"/>
      <c r="CK141" s="1371"/>
      <c r="CL141" s="1375"/>
      <c r="CM141" s="1372"/>
      <c r="CN141" s="1365"/>
      <c r="CO141" s="1373"/>
      <c r="CP141" s="1365"/>
      <c r="CQ141" s="1373"/>
      <c r="CR141" s="1374"/>
      <c r="CS141" s="1371"/>
      <c r="CT141" s="1375"/>
      <c r="CU141" s="1372"/>
      <c r="CV141" s="1365"/>
      <c r="CW141" s="1373"/>
      <c r="CX141" s="1365"/>
      <c r="CY141" s="1373"/>
      <c r="CZ141" s="1374"/>
      <c r="DA141" s="1371"/>
      <c r="DB141" s="1375"/>
      <c r="DC141" s="1372"/>
      <c r="DD141" s="1365"/>
      <c r="DE141" s="1373"/>
      <c r="DF141" s="1365"/>
      <c r="DG141" s="1373"/>
      <c r="DH141" s="1374"/>
      <c r="DI141" s="1371"/>
      <c r="DJ141" s="1375"/>
      <c r="DK141" s="1376"/>
      <c r="DL141" s="1377"/>
      <c r="DM141" s="1378"/>
      <c r="DN141" s="1379"/>
      <c r="DO141" s="1356" t="s">
        <v>4678</v>
      </c>
      <c r="DP141" s="1381">
        <v>0</v>
      </c>
      <c r="DQ141" s="1358"/>
      <c r="DR141" s="1356"/>
      <c r="DS141" s="1381"/>
      <c r="DT141" s="1358"/>
      <c r="DU141" s="1356"/>
      <c r="DV141" s="1381"/>
      <c r="DW141" s="1358"/>
      <c r="DX141" s="1356"/>
      <c r="DY141" s="1381"/>
      <c r="DZ141" s="1358"/>
      <c r="EA141" s="1356"/>
      <c r="EB141" s="1381"/>
      <c r="EC141" s="1358"/>
      <c r="ED141" s="1382"/>
      <c r="EE141" s="1383" t="s">
        <v>1160</v>
      </c>
      <c r="EF141" s="1384">
        <v>2022</v>
      </c>
      <c r="EG141" s="1357" t="s">
        <v>4679</v>
      </c>
      <c r="EH141" s="1364" t="s">
        <v>4680</v>
      </c>
      <c r="EI141" s="1352" t="s">
        <v>1162</v>
      </c>
      <c r="EJ141" s="1356"/>
      <c r="EK141" s="1384"/>
      <c r="EL141" s="1357"/>
      <c r="EM141" s="1364"/>
      <c r="EN141" s="1352"/>
      <c r="EO141" s="1356"/>
      <c r="EP141" s="1384"/>
      <c r="EQ141" s="1357"/>
      <c r="ER141" s="1364"/>
      <c r="ES141" s="1352"/>
      <c r="ET141" s="1356"/>
      <c r="EU141" s="1384"/>
      <c r="EV141" s="1357"/>
      <c r="EW141" s="1364"/>
      <c r="EX141" s="1352"/>
      <c r="EY141" s="1356"/>
      <c r="EZ141" s="1384"/>
      <c r="FA141" s="1357"/>
      <c r="FB141" s="1364"/>
      <c r="FC141" s="1352"/>
      <c r="FD141" s="1385">
        <v>0</v>
      </c>
      <c r="FE141" s="1386">
        <v>0</v>
      </c>
      <c r="FF141" s="1387">
        <v>0</v>
      </c>
      <c r="FG141" s="1386">
        <v>0</v>
      </c>
      <c r="FH141" s="1387">
        <v>0</v>
      </c>
      <c r="FI141" s="1386">
        <v>0</v>
      </c>
      <c r="FJ141" s="1387">
        <v>0</v>
      </c>
      <c r="FK141" s="1386">
        <v>0</v>
      </c>
      <c r="FL141" s="1388" t="s">
        <v>1008</v>
      </c>
      <c r="FM141" s="1389" t="s">
        <v>1012</v>
      </c>
      <c r="FN141" s="1352"/>
      <c r="FO141" s="1390" t="s">
        <v>1010</v>
      </c>
      <c r="FP141" s="1391" t="s">
        <v>1012</v>
      </c>
      <c r="FQ141" s="1352"/>
      <c r="FR141" s="1390" t="s">
        <v>1010</v>
      </c>
      <c r="FS141" s="1391" t="s">
        <v>1012</v>
      </c>
      <c r="FT141" s="1352"/>
      <c r="FU141" s="1390" t="s">
        <v>1010</v>
      </c>
      <c r="FV141" s="1391" t="s">
        <v>1012</v>
      </c>
      <c r="FW141" s="1352"/>
      <c r="FX141" s="1390" t="s">
        <v>1010</v>
      </c>
      <c r="FY141" s="1391" t="s">
        <v>1012</v>
      </c>
      <c r="FZ141" s="1352"/>
      <c r="GA141" s="1390" t="s">
        <v>1010</v>
      </c>
      <c r="GB141" s="1391" t="s">
        <v>1012</v>
      </c>
      <c r="GC141" s="1352"/>
      <c r="GD141" s="1390" t="s">
        <v>1010</v>
      </c>
      <c r="GE141" s="1391" t="s">
        <v>1012</v>
      </c>
      <c r="GF141" s="1352"/>
      <c r="GG141" s="1390" t="s">
        <v>1010</v>
      </c>
      <c r="GH141" s="1391" t="s">
        <v>1012</v>
      </c>
      <c r="GI141" s="1352"/>
      <c r="GJ141" s="1390" t="s">
        <v>1010</v>
      </c>
      <c r="GK141" s="1391" t="s">
        <v>1012</v>
      </c>
      <c r="GL141" s="1352"/>
      <c r="GM141" s="1390" t="s">
        <v>1010</v>
      </c>
      <c r="GN141" s="1391" t="s">
        <v>1012</v>
      </c>
      <c r="GO141" s="1352"/>
      <c r="GP141" s="1390" t="s">
        <v>1010</v>
      </c>
      <c r="GQ141" s="1391" t="s">
        <v>1012</v>
      </c>
      <c r="GR141" s="1352"/>
      <c r="GS141" s="1390" t="s">
        <v>1010</v>
      </c>
      <c r="GT141" s="1391" t="s">
        <v>1012</v>
      </c>
      <c r="GU141" s="1352"/>
      <c r="GV141" s="1390" t="s">
        <v>1010</v>
      </c>
      <c r="GW141" s="1391" t="s">
        <v>1012</v>
      </c>
      <c r="GX141" s="1352"/>
      <c r="GY141" s="1388"/>
      <c r="GZ141" s="1389"/>
      <c r="HA141" s="1352"/>
      <c r="HB141" s="1390"/>
      <c r="HC141" s="1391"/>
      <c r="HD141" s="1352"/>
      <c r="HE141" s="1390"/>
      <c r="HF141" s="1391"/>
      <c r="HG141" s="1352"/>
      <c r="HH141" s="1390"/>
      <c r="HI141" s="1391"/>
      <c r="HJ141" s="1352"/>
      <c r="HK141" s="1390"/>
      <c r="HL141" s="1391"/>
      <c r="HM141" s="1352"/>
      <c r="HN141" s="1392">
        <v>68164</v>
      </c>
      <c r="HO141" s="1393">
        <v>47.071000000000005</v>
      </c>
      <c r="HP141" s="1394">
        <v>6.9055513174109504E-2</v>
      </c>
      <c r="HQ141" s="1395">
        <v>2022</v>
      </c>
      <c r="HR141" s="1357" t="s">
        <v>348</v>
      </c>
      <c r="HS141" s="1357" t="s">
        <v>344</v>
      </c>
      <c r="HT141" s="1357" t="s">
        <v>4204</v>
      </c>
      <c r="HU141" s="1396">
        <v>47.071000000000005</v>
      </c>
      <c r="HV141" s="1397"/>
      <c r="HW141" s="1398" t="s">
        <v>4568</v>
      </c>
      <c r="HX141" s="1398" t="s">
        <v>4568</v>
      </c>
      <c r="HY141" s="1398"/>
      <c r="HZ141" s="1398"/>
      <c r="IA141" s="1398"/>
      <c r="IB141" s="1398"/>
      <c r="IC141" s="1398"/>
      <c r="ID141" s="1399"/>
      <c r="IE141" s="1400"/>
      <c r="IF141" s="227" t="str">
        <f>_xlfn.IFNA(VLOOKUP(報告書!$B141&amp;"-"&amp;報告書!IF$12,自主項目!$G$13:$G$500,1,FALSE),"")</f>
        <v>179-1</v>
      </c>
      <c r="IG141" s="227" t="str">
        <f>_xlfn.IFNA(VLOOKUP(報告書!$B141&amp;"-"&amp;報告書!IG$12,自主項目!$G$13:$G$500,1,FALSE),"")</f>
        <v/>
      </c>
      <c r="IH141" s="227" t="str">
        <f>_xlfn.IFNA(VLOOKUP(報告書!$B141&amp;"-"&amp;報告書!IH$12,自主項目!$G$13:$G$500,1,FALSE),"")</f>
        <v/>
      </c>
      <c r="II141" s="227" t="str">
        <f>_xlfn.IFNA(VLOOKUP(報告書!$B141&amp;"-"&amp;報告書!II$12,自主項目!$G$13:$G$500,1,FALSE),"")</f>
        <v/>
      </c>
      <c r="IJ141" s="227" t="str">
        <f>_xlfn.IFNA(VLOOKUP(報告書!$B141&amp;"-"&amp;報告書!IJ$12,自主項目!$G$13:$G$500,1,FALSE),"")</f>
        <v/>
      </c>
      <c r="IK141" s="227" t="str">
        <f>_xlfn.IFNA(VLOOKUP(報告書!$B141&amp;"-"&amp;報告書!IK$12,自主項目!$G$13:$G$500,1,FALSE),"")</f>
        <v/>
      </c>
      <c r="IL141" s="227" t="str">
        <f>_xlfn.IFNA(VLOOKUP(報告書!$B141&amp;"-"&amp;報告書!IL$12,自主項目!$G$13:$G$500,1,FALSE),"")</f>
        <v/>
      </c>
      <c r="IM141" s="227" t="str">
        <f>_xlfn.IFNA(VLOOKUP(報告書!$B141&amp;"-"&amp;報告書!IM$12,自主項目!$G$13:$G$500,1,FALSE),"")</f>
        <v/>
      </c>
      <c r="IN141" s="227" t="str">
        <f>_xlfn.IFNA(VLOOKUP(報告書!$B141&amp;"-"&amp;報告書!IN$12,自主項目!$G$13:$G$500,1,FALSE),"")</f>
        <v/>
      </c>
      <c r="IO141" s="227" t="str">
        <f>_xlfn.IFNA(VLOOKUP(報告書!$B141&amp;"-"&amp;報告書!IO$12,自主項目!$G$13:$G$500,1,FALSE),"")</f>
        <v/>
      </c>
      <c r="IP141" s="227" t="str">
        <f>_xlfn.IFNA(VLOOKUP(報告書!$B141&amp;"-"&amp;報告書!IP$12,自主項目!$G$13:$G$500,1,FALSE),"")</f>
        <v/>
      </c>
      <c r="IQ141" s="227" t="str">
        <f>_xlfn.IFNA(VLOOKUP(報告書!$B141&amp;"-"&amp;報告書!IQ$12,自主項目!$G$13:$G$500,1,FALSE),"")</f>
        <v/>
      </c>
      <c r="IR141" s="227" t="str">
        <f>_xlfn.IFNA(VLOOKUP(報告書!$B141&amp;"-"&amp;報告書!IR$12,自主項目!$G$13:$G$500,1,FALSE),"")</f>
        <v/>
      </c>
      <c r="IS141" s="227" t="str">
        <f>_xlfn.IFNA(VLOOKUP(報告書!$B141&amp;"-"&amp;報告書!IS$12,自主項目!$G$13:$G$500,1,FALSE),"")</f>
        <v/>
      </c>
      <c r="IV141" s="376">
        <v>3696</v>
      </c>
      <c r="IW141" s="377">
        <v>3592</v>
      </c>
      <c r="IX141" s="378">
        <v>106.65</v>
      </c>
      <c r="IY141" s="379">
        <v>1.28</v>
      </c>
      <c r="IZ141" s="379">
        <v>1.85</v>
      </c>
      <c r="JA141" s="380">
        <v>14.08</v>
      </c>
      <c r="JB141" s="381">
        <v>0.42666666666666669</v>
      </c>
      <c r="JC141" s="379">
        <v>0.6166666666666667</v>
      </c>
      <c r="JD141" s="379">
        <v>4.6933333333333334</v>
      </c>
      <c r="JE141" s="382">
        <v>78</v>
      </c>
      <c r="JF141" s="383">
        <v>76</v>
      </c>
      <c r="JG141" s="384">
        <v>35</v>
      </c>
      <c r="JH141" s="376" t="s">
        <v>179</v>
      </c>
      <c r="JI141" s="377" t="s">
        <v>179</v>
      </c>
      <c r="JJ141" s="378" t="s">
        <v>179</v>
      </c>
      <c r="JK141" s="379" t="s">
        <v>179</v>
      </c>
      <c r="JL141" s="379" t="s">
        <v>179</v>
      </c>
      <c r="JM141" s="380" t="s">
        <v>179</v>
      </c>
      <c r="JN141" s="381" t="s">
        <v>179</v>
      </c>
      <c r="JO141" s="379" t="s">
        <v>179</v>
      </c>
      <c r="JP141" s="379" t="s">
        <v>179</v>
      </c>
      <c r="JQ141" s="382" t="s">
        <v>179</v>
      </c>
      <c r="JR141" s="383" t="s">
        <v>179</v>
      </c>
      <c r="JS141" s="384" t="s">
        <v>179</v>
      </c>
      <c r="JU141" s="634" t="s">
        <v>2050</v>
      </c>
      <c r="JV141" s="636" t="s">
        <v>2051</v>
      </c>
      <c r="JW141" s="635">
        <v>2019</v>
      </c>
      <c r="JX141" s="635" t="s">
        <v>1018</v>
      </c>
      <c r="JY141" s="386" t="s">
        <v>179</v>
      </c>
      <c r="JZ141" s="387" t="s">
        <v>179</v>
      </c>
      <c r="KA141" s="422" t="s">
        <v>179</v>
      </c>
      <c r="KB141" s="637" t="s">
        <v>179</v>
      </c>
      <c r="KC141" s="638" t="s">
        <v>179</v>
      </c>
      <c r="KD141" s="639" t="s">
        <v>1028</v>
      </c>
      <c r="KE141" s="640">
        <v>-6</v>
      </c>
      <c r="KF141" s="641">
        <v>1.28</v>
      </c>
      <c r="KG141" s="642">
        <v>0.27</v>
      </c>
      <c r="KH141" s="639" t="s">
        <v>1028</v>
      </c>
      <c r="KI141" s="643">
        <v>-6</v>
      </c>
      <c r="KJ141" s="641">
        <v>0.6166666666666667</v>
      </c>
      <c r="KK141" s="642">
        <v>2.0266666666666668</v>
      </c>
      <c r="KL141" s="639" t="s">
        <v>1028</v>
      </c>
      <c r="KM141" s="643">
        <v>-6</v>
      </c>
      <c r="KN141" s="644">
        <v>14.08</v>
      </c>
      <c r="KO141" s="645" t="s">
        <v>179</v>
      </c>
      <c r="KP141" s="646" t="s">
        <v>179</v>
      </c>
      <c r="KQ141" s="646" t="s">
        <v>179</v>
      </c>
      <c r="KR141" s="646" t="s">
        <v>179</v>
      </c>
      <c r="KS141" s="647" t="s">
        <v>179</v>
      </c>
      <c r="KT141" s="646" t="s">
        <v>179</v>
      </c>
      <c r="KU141" s="646" t="s">
        <v>179</v>
      </c>
      <c r="KV141" s="648" t="s">
        <v>179</v>
      </c>
      <c r="KW141" s="639" t="s">
        <v>179</v>
      </c>
      <c r="KX141" s="643" t="s">
        <v>179</v>
      </c>
      <c r="KY141" s="644" t="s">
        <v>179</v>
      </c>
      <c r="KZ141" s="434" t="s">
        <v>1015</v>
      </c>
      <c r="LA141" s="434" t="s">
        <v>1015</v>
      </c>
      <c r="LB141" s="435" t="s">
        <v>1029</v>
      </c>
      <c r="LC141" s="436">
        <v>18</v>
      </c>
      <c r="LD141" s="437">
        <v>0</v>
      </c>
      <c r="LE141" s="438">
        <v>18</v>
      </c>
      <c r="LF141" s="439" t="s">
        <v>1015</v>
      </c>
      <c r="LG141" s="440">
        <v>15</v>
      </c>
      <c r="LH141" s="437">
        <v>0</v>
      </c>
      <c r="LI141" s="438">
        <v>18</v>
      </c>
      <c r="LJ141" s="649"/>
      <c r="LK141" s="650"/>
    </row>
    <row r="142" spans="2:323" ht="15" customHeight="1" x14ac:dyDescent="0.15">
      <c r="B142" s="1349" t="s">
        <v>2123</v>
      </c>
      <c r="C142" s="1350" t="s">
        <v>2124</v>
      </c>
      <c r="D142" s="1351">
        <v>2022</v>
      </c>
      <c r="E142" s="1352" t="s">
        <v>1018</v>
      </c>
      <c r="F142" s="1353">
        <v>1069181</v>
      </c>
      <c r="G142" s="1354" t="s">
        <v>2124</v>
      </c>
      <c r="H142" s="1355">
        <v>45125</v>
      </c>
      <c r="I142" s="1356" t="s">
        <v>2125</v>
      </c>
      <c r="J142" s="1357" t="s">
        <v>2124</v>
      </c>
      <c r="K142" s="1358" t="s">
        <v>4681</v>
      </c>
      <c r="L142" s="1350" t="s">
        <v>2124</v>
      </c>
      <c r="M142" s="1357" t="s">
        <v>4681</v>
      </c>
      <c r="N142" s="1358" t="s">
        <v>2125</v>
      </c>
      <c r="O142" s="1356" t="s">
        <v>77</v>
      </c>
      <c r="P142" s="1358" t="s">
        <v>79</v>
      </c>
      <c r="Q142" s="1359" t="s">
        <v>1018</v>
      </c>
      <c r="R142" s="1360"/>
      <c r="S142" s="1360"/>
      <c r="T142" s="1361"/>
      <c r="U142" s="1362"/>
      <c r="V142" s="1363">
        <v>2866.8186000000001</v>
      </c>
      <c r="W142" s="1364">
        <v>2</v>
      </c>
      <c r="X142" s="1364">
        <v>2</v>
      </c>
      <c r="Y142" s="1365"/>
      <c r="Z142" s="1351">
        <v>2022</v>
      </c>
      <c r="AA142" s="1352">
        <v>2024</v>
      </c>
      <c r="AB142" s="1366">
        <v>2022</v>
      </c>
      <c r="AC142" s="1367"/>
      <c r="AD142" s="1358"/>
      <c r="AE142" s="1368" t="s">
        <v>4568</v>
      </c>
      <c r="AF142" s="1357" t="s">
        <v>2126</v>
      </c>
      <c r="AG142" s="1357" t="s">
        <v>2127</v>
      </c>
      <c r="AH142" s="1358" t="s">
        <v>2128</v>
      </c>
      <c r="AI142" s="1368"/>
      <c r="AJ142" s="1358"/>
      <c r="AK142" s="1369">
        <v>2021</v>
      </c>
      <c r="AL142" s="1364">
        <v>5024</v>
      </c>
      <c r="AM142" s="1364">
        <v>5021</v>
      </c>
      <c r="AN142" s="1370"/>
      <c r="AO142" s="1371"/>
      <c r="AP142" s="1372">
        <v>2024</v>
      </c>
      <c r="AQ142" s="1365">
        <v>4973.76</v>
      </c>
      <c r="AR142" s="1373">
        <v>0.99</v>
      </c>
      <c r="AS142" s="1365">
        <v>4970.79</v>
      </c>
      <c r="AT142" s="1373">
        <v>1</v>
      </c>
      <c r="AU142" s="1374"/>
      <c r="AV142" s="1371"/>
      <c r="AW142" s="1375"/>
      <c r="AX142" s="1372">
        <v>2022</v>
      </c>
      <c r="AY142" s="1365">
        <v>4629</v>
      </c>
      <c r="AZ142" s="1373">
        <v>7.86</v>
      </c>
      <c r="BA142" s="1365">
        <v>4674</v>
      </c>
      <c r="BB142" s="1373">
        <v>6.91</v>
      </c>
      <c r="BC142" s="1374"/>
      <c r="BD142" s="1371"/>
      <c r="BE142" s="1375"/>
      <c r="BF142" s="1372">
        <v>2023</v>
      </c>
      <c r="BG142" s="1365"/>
      <c r="BH142" s="1373"/>
      <c r="BI142" s="1365"/>
      <c r="BJ142" s="1373"/>
      <c r="BK142" s="1374"/>
      <c r="BL142" s="1371"/>
      <c r="BM142" s="1375"/>
      <c r="BN142" s="1372">
        <v>2024</v>
      </c>
      <c r="BO142" s="1365"/>
      <c r="BP142" s="1373"/>
      <c r="BQ142" s="1365"/>
      <c r="BR142" s="1373"/>
      <c r="BS142" s="1374"/>
      <c r="BT142" s="1371"/>
      <c r="BU142" s="1375"/>
      <c r="BV142" s="1376" t="s">
        <v>1023</v>
      </c>
      <c r="BW142" s="1377" t="s">
        <v>1072</v>
      </c>
      <c r="BX142" s="1378" t="s">
        <v>1007</v>
      </c>
      <c r="BY142" s="1379"/>
      <c r="BZ142" s="1380"/>
      <c r="CA142" s="1364"/>
      <c r="CB142" s="1364"/>
      <c r="CC142" s="1370"/>
      <c r="CD142" s="1371"/>
      <c r="CE142" s="1372"/>
      <c r="CF142" s="1365"/>
      <c r="CG142" s="1373"/>
      <c r="CH142" s="1365"/>
      <c r="CI142" s="1373"/>
      <c r="CJ142" s="1374"/>
      <c r="CK142" s="1371"/>
      <c r="CL142" s="1375"/>
      <c r="CM142" s="1372"/>
      <c r="CN142" s="1365"/>
      <c r="CO142" s="1373"/>
      <c r="CP142" s="1365"/>
      <c r="CQ142" s="1373"/>
      <c r="CR142" s="1374"/>
      <c r="CS142" s="1371"/>
      <c r="CT142" s="1375"/>
      <c r="CU142" s="1372"/>
      <c r="CV142" s="1365"/>
      <c r="CW142" s="1373"/>
      <c r="CX142" s="1365"/>
      <c r="CY142" s="1373"/>
      <c r="CZ142" s="1374"/>
      <c r="DA142" s="1371"/>
      <c r="DB142" s="1375"/>
      <c r="DC142" s="1372"/>
      <c r="DD142" s="1365"/>
      <c r="DE142" s="1373"/>
      <c r="DF142" s="1365"/>
      <c r="DG142" s="1373"/>
      <c r="DH142" s="1374"/>
      <c r="DI142" s="1371"/>
      <c r="DJ142" s="1375"/>
      <c r="DK142" s="1376"/>
      <c r="DL142" s="1377"/>
      <c r="DM142" s="1378"/>
      <c r="DN142" s="1379"/>
      <c r="DO142" s="1356"/>
      <c r="DP142" s="1381"/>
      <c r="DQ142" s="1358"/>
      <c r="DR142" s="1356"/>
      <c r="DS142" s="1381"/>
      <c r="DT142" s="1358"/>
      <c r="DU142" s="1356"/>
      <c r="DV142" s="1381"/>
      <c r="DW142" s="1358"/>
      <c r="DX142" s="1356"/>
      <c r="DY142" s="1381"/>
      <c r="DZ142" s="1358"/>
      <c r="EA142" s="1356"/>
      <c r="EB142" s="1381"/>
      <c r="EC142" s="1358"/>
      <c r="ED142" s="1382"/>
      <c r="EE142" s="1383"/>
      <c r="EF142" s="1384"/>
      <c r="EG142" s="1357"/>
      <c r="EH142" s="1364"/>
      <c r="EI142" s="1352"/>
      <c r="EJ142" s="1356"/>
      <c r="EK142" s="1384"/>
      <c r="EL142" s="1357"/>
      <c r="EM142" s="1364"/>
      <c r="EN142" s="1352"/>
      <c r="EO142" s="1356"/>
      <c r="EP142" s="1384"/>
      <c r="EQ142" s="1357"/>
      <c r="ER142" s="1364"/>
      <c r="ES142" s="1352"/>
      <c r="ET142" s="1356"/>
      <c r="EU142" s="1384"/>
      <c r="EV142" s="1357"/>
      <c r="EW142" s="1364"/>
      <c r="EX142" s="1352"/>
      <c r="EY142" s="1356"/>
      <c r="EZ142" s="1384"/>
      <c r="FA142" s="1357"/>
      <c r="FB142" s="1364"/>
      <c r="FC142" s="1352"/>
      <c r="FD142" s="1385">
        <v>0</v>
      </c>
      <c r="FE142" s="1386">
        <v>0</v>
      </c>
      <c r="FF142" s="1387">
        <v>0</v>
      </c>
      <c r="FG142" s="1386">
        <v>0</v>
      </c>
      <c r="FH142" s="1387">
        <v>0</v>
      </c>
      <c r="FI142" s="1386">
        <v>0</v>
      </c>
      <c r="FJ142" s="1387">
        <v>0</v>
      </c>
      <c r="FK142" s="1386">
        <v>0</v>
      </c>
      <c r="FL142" s="1388" t="s">
        <v>1008</v>
      </c>
      <c r="FM142" s="1389" t="s">
        <v>1012</v>
      </c>
      <c r="FN142" s="1352"/>
      <c r="FO142" s="1390" t="s">
        <v>1010</v>
      </c>
      <c r="FP142" s="1391" t="s">
        <v>1012</v>
      </c>
      <c r="FQ142" s="1352"/>
      <c r="FR142" s="1390" t="s">
        <v>1010</v>
      </c>
      <c r="FS142" s="1391" t="s">
        <v>1012</v>
      </c>
      <c r="FT142" s="1352"/>
      <c r="FU142" s="1390" t="s">
        <v>1010</v>
      </c>
      <c r="FV142" s="1391" t="s">
        <v>1012</v>
      </c>
      <c r="FW142" s="1352"/>
      <c r="FX142" s="1390" t="s">
        <v>1010</v>
      </c>
      <c r="FY142" s="1391" t="s">
        <v>1012</v>
      </c>
      <c r="FZ142" s="1352"/>
      <c r="GA142" s="1390" t="s">
        <v>1010</v>
      </c>
      <c r="GB142" s="1391" t="s">
        <v>1012</v>
      </c>
      <c r="GC142" s="1352"/>
      <c r="GD142" s="1390" t="s">
        <v>1010</v>
      </c>
      <c r="GE142" s="1391" t="s">
        <v>1012</v>
      </c>
      <c r="GF142" s="1352"/>
      <c r="GG142" s="1390" t="s">
        <v>1010</v>
      </c>
      <c r="GH142" s="1391" t="s">
        <v>1012</v>
      </c>
      <c r="GI142" s="1352"/>
      <c r="GJ142" s="1390" t="s">
        <v>1010</v>
      </c>
      <c r="GK142" s="1391" t="s">
        <v>1012</v>
      </c>
      <c r="GL142" s="1352"/>
      <c r="GM142" s="1390" t="s">
        <v>1013</v>
      </c>
      <c r="GN142" s="1391" t="s">
        <v>1013</v>
      </c>
      <c r="GO142" s="1352"/>
      <c r="GP142" s="1390" t="s">
        <v>1013</v>
      </c>
      <c r="GQ142" s="1391" t="s">
        <v>1013</v>
      </c>
      <c r="GR142" s="1352"/>
      <c r="GS142" s="1390" t="s">
        <v>1013</v>
      </c>
      <c r="GT142" s="1391" t="s">
        <v>1013</v>
      </c>
      <c r="GU142" s="1352"/>
      <c r="GV142" s="1390" t="s">
        <v>1010</v>
      </c>
      <c r="GW142" s="1391" t="s">
        <v>1012</v>
      </c>
      <c r="GX142" s="1352"/>
      <c r="GY142" s="1388"/>
      <c r="GZ142" s="1389"/>
      <c r="HA142" s="1352"/>
      <c r="HB142" s="1390"/>
      <c r="HC142" s="1391"/>
      <c r="HD142" s="1352"/>
      <c r="HE142" s="1390"/>
      <c r="HF142" s="1391"/>
      <c r="HG142" s="1352"/>
      <c r="HH142" s="1390"/>
      <c r="HI142" s="1391"/>
      <c r="HJ142" s="1352"/>
      <c r="HK142" s="1390"/>
      <c r="HL142" s="1391"/>
      <c r="HM142" s="1352"/>
      <c r="HN142" s="1392">
        <v>4629</v>
      </c>
      <c r="HO142" s="1393">
        <v>90.623099999999994</v>
      </c>
      <c r="HP142" s="1394">
        <v>1.9577252106286456</v>
      </c>
      <c r="HQ142" s="1395">
        <v>2022</v>
      </c>
      <c r="HR142" s="1357" t="s">
        <v>333</v>
      </c>
      <c r="HS142" s="1357" t="s">
        <v>349</v>
      </c>
      <c r="HT142" s="1357" t="s">
        <v>4205</v>
      </c>
      <c r="HU142" s="1396">
        <v>90.623099999999994</v>
      </c>
      <c r="HV142" s="1397"/>
      <c r="HW142" s="1398"/>
      <c r="HX142" s="1398"/>
      <c r="HY142" s="1398"/>
      <c r="HZ142" s="1398"/>
      <c r="IA142" s="1398"/>
      <c r="IB142" s="1398"/>
      <c r="IC142" s="1398" t="s">
        <v>4568</v>
      </c>
      <c r="ID142" s="1399" t="s">
        <v>4682</v>
      </c>
      <c r="IE142" s="1400"/>
      <c r="IF142" s="227" t="str">
        <f>_xlfn.IFNA(VLOOKUP(報告書!$B142&amp;"-"&amp;報告書!IF$12,自主項目!$G$13:$G$500,1,FALSE),"")</f>
        <v>181-1</v>
      </c>
      <c r="IG142" s="227" t="str">
        <f>_xlfn.IFNA(VLOOKUP(報告書!$B142&amp;"-"&amp;報告書!IG$12,自主項目!$G$13:$G$500,1,FALSE),"")</f>
        <v/>
      </c>
      <c r="IH142" s="227" t="str">
        <f>_xlfn.IFNA(VLOOKUP(報告書!$B142&amp;"-"&amp;報告書!IH$12,自主項目!$G$13:$G$500,1,FALSE),"")</f>
        <v/>
      </c>
      <c r="II142" s="227" t="str">
        <f>_xlfn.IFNA(VLOOKUP(報告書!$B142&amp;"-"&amp;報告書!II$12,自主項目!$G$13:$G$500,1,FALSE),"")</f>
        <v/>
      </c>
      <c r="IJ142" s="227" t="str">
        <f>_xlfn.IFNA(VLOOKUP(報告書!$B142&amp;"-"&amp;報告書!IJ$12,自主項目!$G$13:$G$500,1,FALSE),"")</f>
        <v/>
      </c>
      <c r="IK142" s="227" t="str">
        <f>_xlfn.IFNA(VLOOKUP(報告書!$B142&amp;"-"&amp;報告書!IK$12,自主項目!$G$13:$G$500,1,FALSE),"")</f>
        <v/>
      </c>
      <c r="IL142" s="227" t="str">
        <f>_xlfn.IFNA(VLOOKUP(報告書!$B142&amp;"-"&amp;報告書!IL$12,自主項目!$G$13:$G$500,1,FALSE),"")</f>
        <v/>
      </c>
      <c r="IM142" s="227" t="str">
        <f>_xlfn.IFNA(VLOOKUP(報告書!$B142&amp;"-"&amp;報告書!IM$12,自主項目!$G$13:$G$500,1,FALSE),"")</f>
        <v/>
      </c>
      <c r="IN142" s="227" t="str">
        <f>_xlfn.IFNA(VLOOKUP(報告書!$B142&amp;"-"&amp;報告書!IN$12,自主項目!$G$13:$G$500,1,FALSE),"")</f>
        <v/>
      </c>
      <c r="IO142" s="227" t="str">
        <f>_xlfn.IFNA(VLOOKUP(報告書!$B142&amp;"-"&amp;報告書!IO$12,自主項目!$G$13:$G$500,1,FALSE),"")</f>
        <v/>
      </c>
      <c r="IP142" s="227" t="str">
        <f>_xlfn.IFNA(VLOOKUP(報告書!$B142&amp;"-"&amp;報告書!IP$12,自主項目!$G$13:$G$500,1,FALSE),"")</f>
        <v/>
      </c>
      <c r="IQ142" s="227" t="str">
        <f>_xlfn.IFNA(VLOOKUP(報告書!$B142&amp;"-"&amp;報告書!IQ$12,自主項目!$G$13:$G$500,1,FALSE),"")</f>
        <v/>
      </c>
      <c r="IR142" s="227" t="str">
        <f>_xlfn.IFNA(VLOOKUP(報告書!$B142&amp;"-"&amp;報告書!IR$12,自主項目!$G$13:$G$500,1,FALSE),"")</f>
        <v/>
      </c>
      <c r="IS142" s="227" t="str">
        <f>_xlfn.IFNA(VLOOKUP(報告書!$B142&amp;"-"&amp;報告書!IS$12,自主項目!$G$13:$G$500,1,FALSE),"")</f>
        <v/>
      </c>
      <c r="IV142" s="376">
        <v>31004</v>
      </c>
      <c r="IW142" s="377">
        <v>30750</v>
      </c>
      <c r="IX142" s="378">
        <v>2467.61</v>
      </c>
      <c r="IY142" s="379">
        <v>-83.84</v>
      </c>
      <c r="IZ142" s="379">
        <v>-87.44</v>
      </c>
      <c r="JA142" s="380">
        <v>-204.87</v>
      </c>
      <c r="JB142" s="381">
        <v>-27.946666666666669</v>
      </c>
      <c r="JC142" s="379">
        <v>-29.146666666666665</v>
      </c>
      <c r="JD142" s="379">
        <v>-68.290000000000006</v>
      </c>
      <c r="JE142" s="382">
        <v>99</v>
      </c>
      <c r="JF142" s="383">
        <v>99</v>
      </c>
      <c r="JG142" s="384">
        <v>99</v>
      </c>
      <c r="JH142" s="376" t="s">
        <v>179</v>
      </c>
      <c r="JI142" s="377" t="s">
        <v>179</v>
      </c>
      <c r="JJ142" s="378" t="s">
        <v>179</v>
      </c>
      <c r="JK142" s="379" t="s">
        <v>179</v>
      </c>
      <c r="JL142" s="379" t="s">
        <v>179</v>
      </c>
      <c r="JM142" s="380" t="s">
        <v>179</v>
      </c>
      <c r="JN142" s="381" t="s">
        <v>179</v>
      </c>
      <c r="JO142" s="379" t="s">
        <v>179</v>
      </c>
      <c r="JP142" s="379" t="s">
        <v>179</v>
      </c>
      <c r="JQ142" s="382" t="s">
        <v>179</v>
      </c>
      <c r="JR142" s="383" t="s">
        <v>179</v>
      </c>
      <c r="JS142" s="384" t="s">
        <v>179</v>
      </c>
      <c r="JU142" s="634" t="s">
        <v>2056</v>
      </c>
      <c r="JV142" s="636" t="s">
        <v>2057</v>
      </c>
      <c r="JW142" s="635">
        <v>2019</v>
      </c>
      <c r="JX142" s="635" t="s">
        <v>1018</v>
      </c>
      <c r="JY142" s="386">
        <v>44820</v>
      </c>
      <c r="JZ142" s="387" t="s">
        <v>179</v>
      </c>
      <c r="KA142" s="422" t="s">
        <v>179</v>
      </c>
      <c r="KB142" s="637" t="s">
        <v>179</v>
      </c>
      <c r="KC142" s="638">
        <v>0.34892571926203214</v>
      </c>
      <c r="KD142" s="639" t="s">
        <v>1015</v>
      </c>
      <c r="KE142" s="640">
        <v>6</v>
      </c>
      <c r="KF142" s="641">
        <v>-83.84</v>
      </c>
      <c r="KG142" s="642">
        <v>-59.946666666666665</v>
      </c>
      <c r="KH142" s="639" t="s">
        <v>1015</v>
      </c>
      <c r="KI142" s="643">
        <v>5.99</v>
      </c>
      <c r="KJ142" s="641">
        <v>-29.146666666666665</v>
      </c>
      <c r="KK142" s="642">
        <v>-59.02</v>
      </c>
      <c r="KL142" s="639" t="s">
        <v>1015</v>
      </c>
      <c r="KM142" s="643">
        <v>6.39</v>
      </c>
      <c r="KN142" s="644">
        <v>-204.87</v>
      </c>
      <c r="KO142" s="645" t="s">
        <v>179</v>
      </c>
      <c r="KP142" s="646" t="s">
        <v>179</v>
      </c>
      <c r="KQ142" s="646" t="s">
        <v>179</v>
      </c>
      <c r="KR142" s="646" t="s">
        <v>179</v>
      </c>
      <c r="KS142" s="647" t="s">
        <v>179</v>
      </c>
      <c r="KT142" s="646" t="s">
        <v>179</v>
      </c>
      <c r="KU142" s="646" t="s">
        <v>179</v>
      </c>
      <c r="KV142" s="648" t="s">
        <v>179</v>
      </c>
      <c r="KW142" s="639" t="s">
        <v>179</v>
      </c>
      <c r="KX142" s="643" t="s">
        <v>179</v>
      </c>
      <c r="KY142" s="644" t="s">
        <v>179</v>
      </c>
      <c r="KZ142" s="434" t="s">
        <v>1015</v>
      </c>
      <c r="LA142" s="434" t="s">
        <v>1015</v>
      </c>
      <c r="LB142" s="435" t="s">
        <v>1029</v>
      </c>
      <c r="LC142" s="436">
        <v>16</v>
      </c>
      <c r="LD142" s="437">
        <v>0</v>
      </c>
      <c r="LE142" s="438">
        <v>16</v>
      </c>
      <c r="LF142" s="439" t="s">
        <v>1015</v>
      </c>
      <c r="LG142" s="440">
        <v>13</v>
      </c>
      <c r="LH142" s="437">
        <v>0</v>
      </c>
      <c r="LI142" s="438">
        <v>16</v>
      </c>
      <c r="LJ142" s="649"/>
      <c r="LK142" s="650"/>
    </row>
    <row r="143" spans="2:323" ht="15" customHeight="1" x14ac:dyDescent="0.15">
      <c r="B143" s="1349" t="s">
        <v>2131</v>
      </c>
      <c r="C143" s="1350" t="s">
        <v>2133</v>
      </c>
      <c r="D143" s="1351">
        <v>2022</v>
      </c>
      <c r="E143" s="1352" t="s">
        <v>1018</v>
      </c>
      <c r="F143" s="1353">
        <v>1056183</v>
      </c>
      <c r="G143" s="1354" t="s">
        <v>2133</v>
      </c>
      <c r="H143" s="1355">
        <v>45135</v>
      </c>
      <c r="I143" s="1356" t="s">
        <v>4683</v>
      </c>
      <c r="J143" s="1357" t="s">
        <v>2133</v>
      </c>
      <c r="K143" s="1358" t="s">
        <v>4684</v>
      </c>
      <c r="L143" s="1350" t="s">
        <v>2132</v>
      </c>
      <c r="M143" s="1357" t="s">
        <v>4685</v>
      </c>
      <c r="N143" s="1358" t="s">
        <v>1222</v>
      </c>
      <c r="O143" s="1356" t="s">
        <v>57</v>
      </c>
      <c r="P143" s="1358" t="s">
        <v>64</v>
      </c>
      <c r="Q143" s="1359" t="s">
        <v>1018</v>
      </c>
      <c r="R143" s="1360"/>
      <c r="S143" s="1360"/>
      <c r="T143" s="1361"/>
      <c r="U143" s="1362"/>
      <c r="V143" s="1363">
        <v>3337.6170000000002</v>
      </c>
      <c r="W143" s="1364">
        <v>9</v>
      </c>
      <c r="X143" s="1364">
        <v>1</v>
      </c>
      <c r="Y143" s="1365"/>
      <c r="Z143" s="1351">
        <v>2022</v>
      </c>
      <c r="AA143" s="1352">
        <v>2024</v>
      </c>
      <c r="AB143" s="1366">
        <v>2022</v>
      </c>
      <c r="AC143" s="1367"/>
      <c r="AD143" s="1358"/>
      <c r="AE143" s="1368" t="s">
        <v>4568</v>
      </c>
      <c r="AF143" s="1357" t="s">
        <v>2134</v>
      </c>
      <c r="AG143" s="1357" t="s">
        <v>2135</v>
      </c>
      <c r="AH143" s="1358" t="s">
        <v>4686</v>
      </c>
      <c r="AI143" s="1368"/>
      <c r="AJ143" s="1358"/>
      <c r="AK143" s="1369">
        <v>2021</v>
      </c>
      <c r="AL143" s="1364">
        <v>6142</v>
      </c>
      <c r="AM143" s="1364">
        <v>6086</v>
      </c>
      <c r="AN143" s="1370">
        <v>0.57999999999999996</v>
      </c>
      <c r="AO143" s="1371" t="s">
        <v>4687</v>
      </c>
      <c r="AP143" s="1372">
        <v>2024</v>
      </c>
      <c r="AQ143" s="1365">
        <v>5957.74</v>
      </c>
      <c r="AR143" s="1373">
        <v>3</v>
      </c>
      <c r="AS143" s="1365">
        <v>5903.42</v>
      </c>
      <c r="AT143" s="1373">
        <v>3</v>
      </c>
      <c r="AU143" s="1374">
        <v>0.56259999999999999</v>
      </c>
      <c r="AV143" s="1371" t="s">
        <v>4687</v>
      </c>
      <c r="AW143" s="1375">
        <v>3</v>
      </c>
      <c r="AX143" s="1372">
        <v>2022</v>
      </c>
      <c r="AY143" s="1365">
        <v>6039</v>
      </c>
      <c r="AZ143" s="1373">
        <v>1.67</v>
      </c>
      <c r="BA143" s="1365">
        <v>6025</v>
      </c>
      <c r="BB143" s="1373">
        <v>1</v>
      </c>
      <c r="BC143" s="1374"/>
      <c r="BD143" s="1371"/>
      <c r="BE143" s="1375"/>
      <c r="BF143" s="1372">
        <v>2023</v>
      </c>
      <c r="BG143" s="1365"/>
      <c r="BH143" s="1373"/>
      <c r="BI143" s="1365"/>
      <c r="BJ143" s="1373"/>
      <c r="BK143" s="1374"/>
      <c r="BL143" s="1371"/>
      <c r="BM143" s="1375"/>
      <c r="BN143" s="1372">
        <v>2024</v>
      </c>
      <c r="BO143" s="1365"/>
      <c r="BP143" s="1373"/>
      <c r="BQ143" s="1365"/>
      <c r="BR143" s="1373"/>
      <c r="BS143" s="1374"/>
      <c r="BT143" s="1371"/>
      <c r="BU143" s="1375"/>
      <c r="BV143" s="1376" t="s">
        <v>1062</v>
      </c>
      <c r="BW143" s="1377" t="s">
        <v>1072</v>
      </c>
      <c r="BX143" s="1378" t="s">
        <v>1024</v>
      </c>
      <c r="BY143" s="1379" t="s">
        <v>4688</v>
      </c>
      <c r="BZ143" s="1380"/>
      <c r="CA143" s="1364"/>
      <c r="CB143" s="1364"/>
      <c r="CC143" s="1370"/>
      <c r="CD143" s="1371"/>
      <c r="CE143" s="1372"/>
      <c r="CF143" s="1365"/>
      <c r="CG143" s="1373"/>
      <c r="CH143" s="1365"/>
      <c r="CI143" s="1373"/>
      <c r="CJ143" s="1374"/>
      <c r="CK143" s="1371"/>
      <c r="CL143" s="1375"/>
      <c r="CM143" s="1372"/>
      <c r="CN143" s="1365"/>
      <c r="CO143" s="1373"/>
      <c r="CP143" s="1365"/>
      <c r="CQ143" s="1373"/>
      <c r="CR143" s="1374"/>
      <c r="CS143" s="1371"/>
      <c r="CT143" s="1375"/>
      <c r="CU143" s="1372"/>
      <c r="CV143" s="1365"/>
      <c r="CW143" s="1373"/>
      <c r="CX143" s="1365"/>
      <c r="CY143" s="1373"/>
      <c r="CZ143" s="1374"/>
      <c r="DA143" s="1371"/>
      <c r="DB143" s="1375"/>
      <c r="DC143" s="1372"/>
      <c r="DD143" s="1365"/>
      <c r="DE143" s="1373"/>
      <c r="DF143" s="1365"/>
      <c r="DG143" s="1373"/>
      <c r="DH143" s="1374"/>
      <c r="DI143" s="1371"/>
      <c r="DJ143" s="1375"/>
      <c r="DK143" s="1376"/>
      <c r="DL143" s="1377"/>
      <c r="DM143" s="1378"/>
      <c r="DN143" s="1379"/>
      <c r="DO143" s="1356"/>
      <c r="DP143" s="1381"/>
      <c r="DQ143" s="1358"/>
      <c r="DR143" s="1356"/>
      <c r="DS143" s="1381"/>
      <c r="DT143" s="1358"/>
      <c r="DU143" s="1356"/>
      <c r="DV143" s="1381"/>
      <c r="DW143" s="1358"/>
      <c r="DX143" s="1356"/>
      <c r="DY143" s="1381"/>
      <c r="DZ143" s="1358"/>
      <c r="EA143" s="1356"/>
      <c r="EB143" s="1381"/>
      <c r="EC143" s="1358"/>
      <c r="ED143" s="1382"/>
      <c r="EE143" s="1383"/>
      <c r="EF143" s="1384"/>
      <c r="EG143" s="1357"/>
      <c r="EH143" s="1364"/>
      <c r="EI143" s="1352"/>
      <c r="EJ143" s="1356"/>
      <c r="EK143" s="1384"/>
      <c r="EL143" s="1357"/>
      <c r="EM143" s="1364"/>
      <c r="EN143" s="1352"/>
      <c r="EO143" s="1356"/>
      <c r="EP143" s="1384"/>
      <c r="EQ143" s="1357"/>
      <c r="ER143" s="1364"/>
      <c r="ES143" s="1352"/>
      <c r="ET143" s="1356"/>
      <c r="EU143" s="1384"/>
      <c r="EV143" s="1357"/>
      <c r="EW143" s="1364"/>
      <c r="EX143" s="1352"/>
      <c r="EY143" s="1356"/>
      <c r="EZ143" s="1384"/>
      <c r="FA143" s="1357"/>
      <c r="FB143" s="1364"/>
      <c r="FC143" s="1352"/>
      <c r="FD143" s="1385">
        <v>0</v>
      </c>
      <c r="FE143" s="1386">
        <v>0</v>
      </c>
      <c r="FF143" s="1387">
        <v>0</v>
      </c>
      <c r="FG143" s="1386">
        <v>0</v>
      </c>
      <c r="FH143" s="1387">
        <v>0</v>
      </c>
      <c r="FI143" s="1386">
        <v>0</v>
      </c>
      <c r="FJ143" s="1387">
        <v>0</v>
      </c>
      <c r="FK143" s="1386">
        <v>0</v>
      </c>
      <c r="FL143" s="1388" t="s">
        <v>1008</v>
      </c>
      <c r="FM143" s="1389" t="s">
        <v>1012</v>
      </c>
      <c r="FN143" s="1352"/>
      <c r="FO143" s="1390" t="s">
        <v>1010</v>
      </c>
      <c r="FP143" s="1391" t="s">
        <v>1012</v>
      </c>
      <c r="FQ143" s="1352"/>
      <c r="FR143" s="1390" t="s">
        <v>1010</v>
      </c>
      <c r="FS143" s="1391" t="s">
        <v>1012</v>
      </c>
      <c r="FT143" s="1352"/>
      <c r="FU143" s="1390" t="s">
        <v>1010</v>
      </c>
      <c r="FV143" s="1391" t="s">
        <v>1012</v>
      </c>
      <c r="FW143" s="1352"/>
      <c r="FX143" s="1390" t="s">
        <v>1010</v>
      </c>
      <c r="FY143" s="1391" t="s">
        <v>1012</v>
      </c>
      <c r="FZ143" s="1352"/>
      <c r="GA143" s="1390" t="s">
        <v>1010</v>
      </c>
      <c r="GB143" s="1391" t="s">
        <v>1012</v>
      </c>
      <c r="GC143" s="1352"/>
      <c r="GD143" s="1390" t="s">
        <v>1010</v>
      </c>
      <c r="GE143" s="1391" t="s">
        <v>1012</v>
      </c>
      <c r="GF143" s="1352"/>
      <c r="GG143" s="1390" t="s">
        <v>1010</v>
      </c>
      <c r="GH143" s="1391" t="s">
        <v>1012</v>
      </c>
      <c r="GI143" s="1352"/>
      <c r="GJ143" s="1390" t="s">
        <v>1010</v>
      </c>
      <c r="GK143" s="1391" t="s">
        <v>1012</v>
      </c>
      <c r="GL143" s="1352"/>
      <c r="GM143" s="1390" t="s">
        <v>1013</v>
      </c>
      <c r="GN143" s="1391" t="s">
        <v>1013</v>
      </c>
      <c r="GO143" s="1352"/>
      <c r="GP143" s="1390" t="s">
        <v>1013</v>
      </c>
      <c r="GQ143" s="1391" t="s">
        <v>1013</v>
      </c>
      <c r="GR143" s="1352"/>
      <c r="GS143" s="1390" t="s">
        <v>1013</v>
      </c>
      <c r="GT143" s="1391" t="s">
        <v>1013</v>
      </c>
      <c r="GU143" s="1352"/>
      <c r="GV143" s="1390" t="s">
        <v>1013</v>
      </c>
      <c r="GW143" s="1391" t="s">
        <v>1013</v>
      </c>
      <c r="GX143" s="1352"/>
      <c r="GY143" s="1388"/>
      <c r="GZ143" s="1389"/>
      <c r="HA143" s="1352"/>
      <c r="HB143" s="1390"/>
      <c r="HC143" s="1391"/>
      <c r="HD143" s="1352"/>
      <c r="HE143" s="1390"/>
      <c r="HF143" s="1391"/>
      <c r="HG143" s="1352"/>
      <c r="HH143" s="1390"/>
      <c r="HI143" s="1391"/>
      <c r="HJ143" s="1352"/>
      <c r="HK143" s="1390"/>
      <c r="HL143" s="1391"/>
      <c r="HM143" s="1352"/>
      <c r="HN143" s="1392"/>
      <c r="HO143" s="1393"/>
      <c r="HP143" s="1394"/>
      <c r="HQ143" s="1395"/>
      <c r="HR143" s="1357"/>
      <c r="HS143" s="1357"/>
      <c r="HT143" s="1357"/>
      <c r="HU143" s="1396"/>
      <c r="HV143" s="1397" t="s">
        <v>4568</v>
      </c>
      <c r="HW143" s="1398" t="s">
        <v>4568</v>
      </c>
      <c r="HX143" s="1398"/>
      <c r="HY143" s="1398"/>
      <c r="HZ143" s="1398"/>
      <c r="IA143" s="1398"/>
      <c r="IB143" s="1398"/>
      <c r="IC143" s="1398"/>
      <c r="ID143" s="1399" t="s">
        <v>2136</v>
      </c>
      <c r="IE143" s="1400" t="s">
        <v>4689</v>
      </c>
      <c r="IF143" s="227" t="str">
        <f>_xlfn.IFNA(VLOOKUP(報告書!$B143&amp;"-"&amp;報告書!IF$12,自主項目!$G$13:$G$500,1,FALSE),"")</f>
        <v/>
      </c>
      <c r="IG143" s="227" t="str">
        <f>_xlfn.IFNA(VLOOKUP(報告書!$B143&amp;"-"&amp;報告書!IG$12,自主項目!$G$13:$G$500,1,FALSE),"")</f>
        <v/>
      </c>
      <c r="IH143" s="227" t="str">
        <f>_xlfn.IFNA(VLOOKUP(報告書!$B143&amp;"-"&amp;報告書!IH$12,自主項目!$G$13:$G$500,1,FALSE),"")</f>
        <v/>
      </c>
      <c r="II143" s="227" t="str">
        <f>_xlfn.IFNA(VLOOKUP(報告書!$B143&amp;"-"&amp;報告書!II$12,自主項目!$G$13:$G$500,1,FALSE),"")</f>
        <v/>
      </c>
      <c r="IJ143" s="227" t="str">
        <f>_xlfn.IFNA(VLOOKUP(報告書!$B143&amp;"-"&amp;報告書!IJ$12,自主項目!$G$13:$G$500,1,FALSE),"")</f>
        <v/>
      </c>
      <c r="IK143" s="227" t="str">
        <f>_xlfn.IFNA(VLOOKUP(報告書!$B143&amp;"-"&amp;報告書!IK$12,自主項目!$G$13:$G$500,1,FALSE),"")</f>
        <v/>
      </c>
      <c r="IL143" s="227" t="str">
        <f>_xlfn.IFNA(VLOOKUP(報告書!$B143&amp;"-"&amp;報告書!IL$12,自主項目!$G$13:$G$500,1,FALSE),"")</f>
        <v/>
      </c>
      <c r="IM143" s="227" t="str">
        <f>_xlfn.IFNA(VLOOKUP(報告書!$B143&amp;"-"&amp;報告書!IM$12,自主項目!$G$13:$G$500,1,FALSE),"")</f>
        <v/>
      </c>
      <c r="IN143" s="227" t="str">
        <f>_xlfn.IFNA(VLOOKUP(報告書!$B143&amp;"-"&amp;報告書!IN$12,自主項目!$G$13:$G$500,1,FALSE),"")</f>
        <v/>
      </c>
      <c r="IO143" s="227" t="str">
        <f>_xlfn.IFNA(VLOOKUP(報告書!$B143&amp;"-"&amp;報告書!IO$12,自主項目!$G$13:$G$500,1,FALSE),"")</f>
        <v/>
      </c>
      <c r="IP143" s="227" t="str">
        <f>_xlfn.IFNA(VLOOKUP(報告書!$B143&amp;"-"&amp;報告書!IP$12,自主項目!$G$13:$G$500,1,FALSE),"")</f>
        <v/>
      </c>
      <c r="IQ143" s="227" t="str">
        <f>_xlfn.IFNA(VLOOKUP(報告書!$B143&amp;"-"&amp;報告書!IQ$12,自主項目!$G$13:$G$500,1,FALSE),"")</f>
        <v/>
      </c>
      <c r="IR143" s="227" t="str">
        <f>_xlfn.IFNA(VLOOKUP(報告書!$B143&amp;"-"&amp;報告書!IR$12,自主項目!$G$13:$G$500,1,FALSE),"")</f>
        <v/>
      </c>
      <c r="IS143" s="227" t="str">
        <f>_xlfn.IFNA(VLOOKUP(報告書!$B143&amp;"-"&amp;報告書!IS$12,自主項目!$G$13:$G$500,1,FALSE),"")</f>
        <v/>
      </c>
      <c r="IV143" s="376">
        <v>3148</v>
      </c>
      <c r="IW143" s="377">
        <v>2485</v>
      </c>
      <c r="IX143" s="378">
        <v>0.11</v>
      </c>
      <c r="IY143" s="379">
        <v>18.97</v>
      </c>
      <c r="IZ143" s="379">
        <v>34.39</v>
      </c>
      <c r="JA143" s="380">
        <v>100</v>
      </c>
      <c r="JB143" s="381">
        <v>6.3233333333333333</v>
      </c>
      <c r="JC143" s="379">
        <v>11.463333333333333</v>
      </c>
      <c r="JD143" s="379">
        <v>33.333333333333336</v>
      </c>
      <c r="JE143" s="382">
        <v>25</v>
      </c>
      <c r="JF143" s="383">
        <v>15</v>
      </c>
      <c r="JG143" s="384">
        <v>1</v>
      </c>
      <c r="JH143" s="376" t="s">
        <v>179</v>
      </c>
      <c r="JI143" s="377" t="s">
        <v>179</v>
      </c>
      <c r="JJ143" s="378" t="s">
        <v>179</v>
      </c>
      <c r="JK143" s="379" t="s">
        <v>179</v>
      </c>
      <c r="JL143" s="379" t="s">
        <v>179</v>
      </c>
      <c r="JM143" s="380" t="s">
        <v>179</v>
      </c>
      <c r="JN143" s="381" t="s">
        <v>179</v>
      </c>
      <c r="JO143" s="379" t="s">
        <v>179</v>
      </c>
      <c r="JP143" s="379" t="s">
        <v>179</v>
      </c>
      <c r="JQ143" s="382" t="s">
        <v>179</v>
      </c>
      <c r="JR143" s="383" t="s">
        <v>179</v>
      </c>
      <c r="JS143" s="384" t="s">
        <v>179</v>
      </c>
      <c r="JU143" s="634" t="s">
        <v>2063</v>
      </c>
      <c r="JV143" s="636" t="s">
        <v>2064</v>
      </c>
      <c r="JW143" s="635">
        <v>2019</v>
      </c>
      <c r="JX143" s="635" t="s">
        <v>1018</v>
      </c>
      <c r="JY143" s="386" t="s">
        <v>179</v>
      </c>
      <c r="JZ143" s="387" t="s">
        <v>179</v>
      </c>
      <c r="KA143" s="422" t="s">
        <v>179</v>
      </c>
      <c r="KB143" s="637" t="s">
        <v>179</v>
      </c>
      <c r="KC143" s="638" t="s">
        <v>179</v>
      </c>
      <c r="KD143" s="639" t="s">
        <v>1029</v>
      </c>
      <c r="KE143" s="640">
        <v>2</v>
      </c>
      <c r="KF143" s="641">
        <v>18.97</v>
      </c>
      <c r="KG143" s="642">
        <v>15.493333333333332</v>
      </c>
      <c r="KH143" s="639" t="s">
        <v>1029</v>
      </c>
      <c r="KI143" s="643">
        <v>2.0299999999999998</v>
      </c>
      <c r="KJ143" s="641">
        <v>11.463333333333333</v>
      </c>
      <c r="KK143" s="642">
        <v>23.36</v>
      </c>
      <c r="KL143" s="639" t="s">
        <v>179</v>
      </c>
      <c r="KM143" s="643" t="s">
        <v>179</v>
      </c>
      <c r="KN143" s="644">
        <v>100</v>
      </c>
      <c r="KO143" s="645" t="s">
        <v>179</v>
      </c>
      <c r="KP143" s="646" t="s">
        <v>179</v>
      </c>
      <c r="KQ143" s="646" t="s">
        <v>179</v>
      </c>
      <c r="KR143" s="646" t="s">
        <v>179</v>
      </c>
      <c r="KS143" s="647" t="s">
        <v>179</v>
      </c>
      <c r="KT143" s="646" t="s">
        <v>179</v>
      </c>
      <c r="KU143" s="646" t="s">
        <v>179</v>
      </c>
      <c r="KV143" s="648" t="s">
        <v>179</v>
      </c>
      <c r="KW143" s="639" t="s">
        <v>179</v>
      </c>
      <c r="KX143" s="643" t="s">
        <v>179</v>
      </c>
      <c r="KY143" s="644" t="s">
        <v>179</v>
      </c>
      <c r="KZ143" s="434" t="s">
        <v>1015</v>
      </c>
      <c r="LA143" s="434" t="s">
        <v>1015</v>
      </c>
      <c r="LB143" s="435" t="s">
        <v>1029</v>
      </c>
      <c r="LC143" s="436">
        <v>26</v>
      </c>
      <c r="LD143" s="437">
        <v>0</v>
      </c>
      <c r="LE143" s="438">
        <v>26</v>
      </c>
      <c r="LF143" s="439" t="s">
        <v>1015</v>
      </c>
      <c r="LG143" s="440">
        <v>23</v>
      </c>
      <c r="LH143" s="437">
        <v>0</v>
      </c>
      <c r="LI143" s="438">
        <v>26</v>
      </c>
      <c r="LJ143" s="649"/>
      <c r="LK143" s="650"/>
    </row>
    <row r="144" spans="2:323" ht="15" customHeight="1" x14ac:dyDescent="0.15">
      <c r="B144" s="1349" t="s">
        <v>2137</v>
      </c>
      <c r="C144" s="1350" t="s">
        <v>2138</v>
      </c>
      <c r="D144" s="1351">
        <v>2022</v>
      </c>
      <c r="E144" s="1352" t="s">
        <v>1018</v>
      </c>
      <c r="F144" s="1353">
        <v>1009184</v>
      </c>
      <c r="G144" s="1354" t="s">
        <v>2138</v>
      </c>
      <c r="H144" s="1355">
        <v>45124</v>
      </c>
      <c r="I144" s="1356" t="s">
        <v>2139</v>
      </c>
      <c r="J144" s="1357" t="s">
        <v>2138</v>
      </c>
      <c r="K144" s="1358" t="s">
        <v>4690</v>
      </c>
      <c r="L144" s="1350" t="s">
        <v>2138</v>
      </c>
      <c r="M144" s="1357" t="s">
        <v>2140</v>
      </c>
      <c r="N144" s="1358" t="s">
        <v>2141</v>
      </c>
      <c r="O144" s="1356" t="s">
        <v>12</v>
      </c>
      <c r="P144" s="1358" t="s">
        <v>13</v>
      </c>
      <c r="Q144" s="1359" t="s">
        <v>1018</v>
      </c>
      <c r="R144" s="1360"/>
      <c r="S144" s="1360"/>
      <c r="T144" s="1361"/>
      <c r="U144" s="1362"/>
      <c r="V144" s="1363">
        <v>4164.3263999999999</v>
      </c>
      <c r="W144" s="1364">
        <v>1</v>
      </c>
      <c r="X144" s="1364">
        <v>1</v>
      </c>
      <c r="Y144" s="1365"/>
      <c r="Z144" s="1351">
        <v>2022</v>
      </c>
      <c r="AA144" s="1352">
        <v>2024</v>
      </c>
      <c r="AB144" s="1366">
        <v>2022</v>
      </c>
      <c r="AC144" s="1367"/>
      <c r="AD144" s="1358"/>
      <c r="AE144" s="1368" t="s">
        <v>4568</v>
      </c>
      <c r="AF144" s="1357" t="s">
        <v>2142</v>
      </c>
      <c r="AG144" s="1357" t="s">
        <v>2139</v>
      </c>
      <c r="AH144" s="1358" t="s">
        <v>2143</v>
      </c>
      <c r="AI144" s="1368"/>
      <c r="AJ144" s="1358"/>
      <c r="AK144" s="1369">
        <v>2021</v>
      </c>
      <c r="AL144" s="1364">
        <v>7671</v>
      </c>
      <c r="AM144" s="1364">
        <v>7634</v>
      </c>
      <c r="AN144" s="1370">
        <v>0.77</v>
      </c>
      <c r="AO144" s="1371" t="s">
        <v>2144</v>
      </c>
      <c r="AP144" s="1372">
        <v>2024</v>
      </c>
      <c r="AQ144" s="1365">
        <v>7660</v>
      </c>
      <c r="AR144" s="1373">
        <v>0.14000000000000001</v>
      </c>
      <c r="AS144" s="1365">
        <v>7630</v>
      </c>
      <c r="AT144" s="1373">
        <v>0.05</v>
      </c>
      <c r="AU144" s="1374">
        <v>0.76</v>
      </c>
      <c r="AV144" s="1371" t="s">
        <v>2144</v>
      </c>
      <c r="AW144" s="1375">
        <v>1.29</v>
      </c>
      <c r="AX144" s="1372">
        <v>2022</v>
      </c>
      <c r="AY144" s="1365">
        <v>7844</v>
      </c>
      <c r="AZ144" s="1373">
        <v>-2.2599999999999998</v>
      </c>
      <c r="BA144" s="1365">
        <v>7836</v>
      </c>
      <c r="BB144" s="1373">
        <v>-2.65</v>
      </c>
      <c r="BC144" s="1374">
        <v>0.69724444444444444</v>
      </c>
      <c r="BD144" s="1371" t="s">
        <v>2144</v>
      </c>
      <c r="BE144" s="1375">
        <v>9.44</v>
      </c>
      <c r="BF144" s="1372">
        <v>2023</v>
      </c>
      <c r="BG144" s="1365"/>
      <c r="BH144" s="1373"/>
      <c r="BI144" s="1365"/>
      <c r="BJ144" s="1373"/>
      <c r="BK144" s="1374"/>
      <c r="BL144" s="1371"/>
      <c r="BM144" s="1375"/>
      <c r="BN144" s="1372">
        <v>2024</v>
      </c>
      <c r="BO144" s="1365"/>
      <c r="BP144" s="1373"/>
      <c r="BQ144" s="1365"/>
      <c r="BR144" s="1373"/>
      <c r="BS144" s="1374"/>
      <c r="BT144" s="1371"/>
      <c r="BU144" s="1375"/>
      <c r="BV144" s="1376" t="s">
        <v>1023</v>
      </c>
      <c r="BW144" s="1377" t="s">
        <v>1072</v>
      </c>
      <c r="BX144" s="1378" t="s">
        <v>1007</v>
      </c>
      <c r="BY144" s="1379" t="s">
        <v>4691</v>
      </c>
      <c r="BZ144" s="1380"/>
      <c r="CA144" s="1364"/>
      <c r="CB144" s="1364"/>
      <c r="CC144" s="1370"/>
      <c r="CD144" s="1371"/>
      <c r="CE144" s="1372"/>
      <c r="CF144" s="1365"/>
      <c r="CG144" s="1373"/>
      <c r="CH144" s="1365"/>
      <c r="CI144" s="1373"/>
      <c r="CJ144" s="1374"/>
      <c r="CK144" s="1371"/>
      <c r="CL144" s="1375"/>
      <c r="CM144" s="1372"/>
      <c r="CN144" s="1365"/>
      <c r="CO144" s="1373"/>
      <c r="CP144" s="1365"/>
      <c r="CQ144" s="1373"/>
      <c r="CR144" s="1374"/>
      <c r="CS144" s="1371"/>
      <c r="CT144" s="1375"/>
      <c r="CU144" s="1372"/>
      <c r="CV144" s="1365"/>
      <c r="CW144" s="1373"/>
      <c r="CX144" s="1365"/>
      <c r="CY144" s="1373"/>
      <c r="CZ144" s="1374"/>
      <c r="DA144" s="1371"/>
      <c r="DB144" s="1375"/>
      <c r="DC144" s="1372"/>
      <c r="DD144" s="1365"/>
      <c r="DE144" s="1373"/>
      <c r="DF144" s="1365"/>
      <c r="DG144" s="1373"/>
      <c r="DH144" s="1374"/>
      <c r="DI144" s="1371"/>
      <c r="DJ144" s="1375"/>
      <c r="DK144" s="1376"/>
      <c r="DL144" s="1377"/>
      <c r="DM144" s="1378"/>
      <c r="DN144" s="1379"/>
      <c r="DO144" s="1356"/>
      <c r="DP144" s="1381"/>
      <c r="DQ144" s="1358"/>
      <c r="DR144" s="1356"/>
      <c r="DS144" s="1381"/>
      <c r="DT144" s="1358"/>
      <c r="DU144" s="1356"/>
      <c r="DV144" s="1381"/>
      <c r="DW144" s="1358"/>
      <c r="DX144" s="1356"/>
      <c r="DY144" s="1381"/>
      <c r="DZ144" s="1358"/>
      <c r="EA144" s="1356"/>
      <c r="EB144" s="1381"/>
      <c r="EC144" s="1358"/>
      <c r="ED144" s="1382"/>
      <c r="EE144" s="1383"/>
      <c r="EF144" s="1384"/>
      <c r="EG144" s="1357"/>
      <c r="EH144" s="1364"/>
      <c r="EI144" s="1352"/>
      <c r="EJ144" s="1356"/>
      <c r="EK144" s="1384"/>
      <c r="EL144" s="1357"/>
      <c r="EM144" s="1364"/>
      <c r="EN144" s="1352"/>
      <c r="EO144" s="1356"/>
      <c r="EP144" s="1384"/>
      <c r="EQ144" s="1357"/>
      <c r="ER144" s="1364"/>
      <c r="ES144" s="1352"/>
      <c r="ET144" s="1356"/>
      <c r="EU144" s="1384"/>
      <c r="EV144" s="1357"/>
      <c r="EW144" s="1364"/>
      <c r="EX144" s="1352"/>
      <c r="EY144" s="1356"/>
      <c r="EZ144" s="1384"/>
      <c r="FA144" s="1357"/>
      <c r="FB144" s="1364"/>
      <c r="FC144" s="1352"/>
      <c r="FD144" s="1385">
        <v>0</v>
      </c>
      <c r="FE144" s="1386">
        <v>0</v>
      </c>
      <c r="FF144" s="1387">
        <v>0</v>
      </c>
      <c r="FG144" s="1386">
        <v>0</v>
      </c>
      <c r="FH144" s="1387">
        <v>0</v>
      </c>
      <c r="FI144" s="1386">
        <v>0</v>
      </c>
      <c r="FJ144" s="1387">
        <v>0</v>
      </c>
      <c r="FK144" s="1386">
        <v>0</v>
      </c>
      <c r="FL144" s="1388" t="s">
        <v>1008</v>
      </c>
      <c r="FM144" s="1389" t="s">
        <v>1012</v>
      </c>
      <c r="FN144" s="1352"/>
      <c r="FO144" s="1390" t="s">
        <v>1010</v>
      </c>
      <c r="FP144" s="1391" t="s">
        <v>1012</v>
      </c>
      <c r="FQ144" s="1352"/>
      <c r="FR144" s="1390" t="s">
        <v>1010</v>
      </c>
      <c r="FS144" s="1391" t="s">
        <v>1012</v>
      </c>
      <c r="FT144" s="1352"/>
      <c r="FU144" s="1390" t="s">
        <v>1010</v>
      </c>
      <c r="FV144" s="1391" t="s">
        <v>1012</v>
      </c>
      <c r="FW144" s="1352"/>
      <c r="FX144" s="1390" t="s">
        <v>1010</v>
      </c>
      <c r="FY144" s="1391" t="s">
        <v>1012</v>
      </c>
      <c r="FZ144" s="1352"/>
      <c r="GA144" s="1390" t="s">
        <v>1010</v>
      </c>
      <c r="GB144" s="1391" t="s">
        <v>1012</v>
      </c>
      <c r="GC144" s="1352"/>
      <c r="GD144" s="1390" t="s">
        <v>1010</v>
      </c>
      <c r="GE144" s="1391" t="s">
        <v>1012</v>
      </c>
      <c r="GF144" s="1352"/>
      <c r="GG144" s="1390" t="s">
        <v>1010</v>
      </c>
      <c r="GH144" s="1391" t="s">
        <v>1012</v>
      </c>
      <c r="GI144" s="1352"/>
      <c r="GJ144" s="1390" t="s">
        <v>1010</v>
      </c>
      <c r="GK144" s="1391" t="s">
        <v>1012</v>
      </c>
      <c r="GL144" s="1352"/>
      <c r="GM144" s="1390" t="s">
        <v>1010</v>
      </c>
      <c r="GN144" s="1391" t="s">
        <v>1012</v>
      </c>
      <c r="GO144" s="1352"/>
      <c r="GP144" s="1390" t="s">
        <v>1010</v>
      </c>
      <c r="GQ144" s="1391" t="s">
        <v>1012</v>
      </c>
      <c r="GR144" s="1352"/>
      <c r="GS144" s="1390" t="s">
        <v>1010</v>
      </c>
      <c r="GT144" s="1391" t="s">
        <v>1012</v>
      </c>
      <c r="GU144" s="1352"/>
      <c r="GV144" s="1390" t="s">
        <v>1014</v>
      </c>
      <c r="GW144" s="1391" t="s">
        <v>1009</v>
      </c>
      <c r="GX144" s="1352"/>
      <c r="GY144" s="1388"/>
      <c r="GZ144" s="1389"/>
      <c r="HA144" s="1352"/>
      <c r="HB144" s="1390"/>
      <c r="HC144" s="1391"/>
      <c r="HD144" s="1352"/>
      <c r="HE144" s="1390"/>
      <c r="HF144" s="1391"/>
      <c r="HG144" s="1352"/>
      <c r="HH144" s="1390"/>
      <c r="HI144" s="1391"/>
      <c r="HJ144" s="1352"/>
      <c r="HK144" s="1390"/>
      <c r="HL144" s="1391"/>
      <c r="HM144" s="1352"/>
      <c r="HN144" s="1392"/>
      <c r="HO144" s="1393"/>
      <c r="HP144" s="1394"/>
      <c r="HQ144" s="1395"/>
      <c r="HR144" s="1357"/>
      <c r="HS144" s="1357"/>
      <c r="HT144" s="1357"/>
      <c r="HU144" s="1396"/>
      <c r="HV144" s="1397" t="s">
        <v>4568</v>
      </c>
      <c r="HW144" s="1398"/>
      <c r="HX144" s="1398"/>
      <c r="HY144" s="1398"/>
      <c r="HZ144" s="1398"/>
      <c r="IA144" s="1398"/>
      <c r="IB144" s="1398"/>
      <c r="IC144" s="1398"/>
      <c r="ID144" s="1399"/>
      <c r="IE144" s="1400"/>
      <c r="IF144" s="227" t="str">
        <f>_xlfn.IFNA(VLOOKUP(報告書!$B144&amp;"-"&amp;報告書!IF$12,自主項目!$G$13:$G$500,1,FALSE),"")</f>
        <v/>
      </c>
      <c r="IG144" s="227" t="str">
        <f>_xlfn.IFNA(VLOOKUP(報告書!$B144&amp;"-"&amp;報告書!IG$12,自主項目!$G$13:$G$500,1,FALSE),"")</f>
        <v/>
      </c>
      <c r="IH144" s="227" t="str">
        <f>_xlfn.IFNA(VLOOKUP(報告書!$B144&amp;"-"&amp;報告書!IH$12,自主項目!$G$13:$G$500,1,FALSE),"")</f>
        <v/>
      </c>
      <c r="II144" s="227" t="str">
        <f>_xlfn.IFNA(VLOOKUP(報告書!$B144&amp;"-"&amp;報告書!II$12,自主項目!$G$13:$G$500,1,FALSE),"")</f>
        <v/>
      </c>
      <c r="IJ144" s="227" t="str">
        <f>_xlfn.IFNA(VLOOKUP(報告書!$B144&amp;"-"&amp;報告書!IJ$12,自主項目!$G$13:$G$500,1,FALSE),"")</f>
        <v/>
      </c>
      <c r="IK144" s="227" t="str">
        <f>_xlfn.IFNA(VLOOKUP(報告書!$B144&amp;"-"&amp;報告書!IK$12,自主項目!$G$13:$G$500,1,FALSE),"")</f>
        <v/>
      </c>
      <c r="IL144" s="227" t="str">
        <f>_xlfn.IFNA(VLOOKUP(報告書!$B144&amp;"-"&amp;報告書!IL$12,自主項目!$G$13:$G$500,1,FALSE),"")</f>
        <v/>
      </c>
      <c r="IM144" s="227" t="str">
        <f>_xlfn.IFNA(VLOOKUP(報告書!$B144&amp;"-"&amp;報告書!IM$12,自主項目!$G$13:$G$500,1,FALSE),"")</f>
        <v/>
      </c>
      <c r="IN144" s="227" t="str">
        <f>_xlfn.IFNA(VLOOKUP(報告書!$B144&amp;"-"&amp;報告書!IN$12,自主項目!$G$13:$G$500,1,FALSE),"")</f>
        <v/>
      </c>
      <c r="IO144" s="227" t="str">
        <f>_xlfn.IFNA(VLOOKUP(報告書!$B144&amp;"-"&amp;報告書!IO$12,自主項目!$G$13:$G$500,1,FALSE),"")</f>
        <v/>
      </c>
      <c r="IP144" s="227" t="str">
        <f>_xlfn.IFNA(VLOOKUP(報告書!$B144&amp;"-"&amp;報告書!IP$12,自主項目!$G$13:$G$500,1,FALSE),"")</f>
        <v/>
      </c>
      <c r="IQ144" s="227" t="str">
        <f>_xlfn.IFNA(VLOOKUP(報告書!$B144&amp;"-"&amp;報告書!IQ$12,自主項目!$G$13:$G$500,1,FALSE),"")</f>
        <v/>
      </c>
      <c r="IR144" s="227" t="str">
        <f>_xlfn.IFNA(VLOOKUP(報告書!$B144&amp;"-"&amp;報告書!IR$12,自主項目!$G$13:$G$500,1,FALSE),"")</f>
        <v/>
      </c>
      <c r="IS144" s="227" t="str">
        <f>_xlfn.IFNA(VLOOKUP(報告書!$B144&amp;"-"&amp;報告書!IS$12,自主項目!$G$13:$G$500,1,FALSE),"")</f>
        <v/>
      </c>
      <c r="IV144" s="376">
        <v>10991</v>
      </c>
      <c r="IW144" s="377">
        <v>10920</v>
      </c>
      <c r="IX144" s="378" t="s">
        <v>179</v>
      </c>
      <c r="IY144" s="379">
        <v>29.3</v>
      </c>
      <c r="IZ144" s="379">
        <v>28.28</v>
      </c>
      <c r="JA144" s="380" t="s">
        <v>179</v>
      </c>
      <c r="JB144" s="381">
        <v>9.7666666666666675</v>
      </c>
      <c r="JC144" s="379">
        <v>9.4266666666666676</v>
      </c>
      <c r="JD144" s="379" t="s">
        <v>179</v>
      </c>
      <c r="JE144" s="382">
        <v>9</v>
      </c>
      <c r="JF144" s="383">
        <v>20</v>
      </c>
      <c r="JG144" s="384" t="s">
        <v>179</v>
      </c>
      <c r="JH144" s="376" t="s">
        <v>179</v>
      </c>
      <c r="JI144" s="377" t="s">
        <v>179</v>
      </c>
      <c r="JJ144" s="378" t="s">
        <v>179</v>
      </c>
      <c r="JK144" s="379" t="s">
        <v>179</v>
      </c>
      <c r="JL144" s="379" t="s">
        <v>179</v>
      </c>
      <c r="JM144" s="380" t="s">
        <v>179</v>
      </c>
      <c r="JN144" s="381" t="s">
        <v>179</v>
      </c>
      <c r="JO144" s="379" t="s">
        <v>179</v>
      </c>
      <c r="JP144" s="379" t="s">
        <v>179</v>
      </c>
      <c r="JQ144" s="382" t="s">
        <v>179</v>
      </c>
      <c r="JR144" s="383" t="s">
        <v>179</v>
      </c>
      <c r="JS144" s="384" t="s">
        <v>179</v>
      </c>
      <c r="JU144" s="634" t="s">
        <v>2072</v>
      </c>
      <c r="JV144" s="636" t="s">
        <v>2073</v>
      </c>
      <c r="JW144" s="635">
        <v>2019</v>
      </c>
      <c r="JX144" s="635" t="s">
        <v>1018</v>
      </c>
      <c r="JY144" s="386" t="s">
        <v>179</v>
      </c>
      <c r="JZ144" s="387" t="s">
        <v>179</v>
      </c>
      <c r="KA144" s="422" t="s">
        <v>179</v>
      </c>
      <c r="KB144" s="637" t="s">
        <v>179</v>
      </c>
      <c r="KC144" s="638" t="s">
        <v>179</v>
      </c>
      <c r="KD144" s="639" t="s">
        <v>1055</v>
      </c>
      <c r="KE144" s="640">
        <v>3</v>
      </c>
      <c r="KF144" s="641">
        <v>29.3</v>
      </c>
      <c r="KG144" s="642">
        <v>18.843333333333334</v>
      </c>
      <c r="KH144" s="639" t="s">
        <v>1055</v>
      </c>
      <c r="KI144" s="643">
        <v>2.99</v>
      </c>
      <c r="KJ144" s="641">
        <v>9.4266666666666676</v>
      </c>
      <c r="KK144" s="642">
        <v>19.706666666666667</v>
      </c>
      <c r="KL144" s="639" t="s">
        <v>179</v>
      </c>
      <c r="KM144" s="643" t="s">
        <v>179</v>
      </c>
      <c r="KN144" s="644" t="s">
        <v>179</v>
      </c>
      <c r="KO144" s="645" t="s">
        <v>179</v>
      </c>
      <c r="KP144" s="646" t="s">
        <v>179</v>
      </c>
      <c r="KQ144" s="646" t="s">
        <v>179</v>
      </c>
      <c r="KR144" s="646" t="s">
        <v>179</v>
      </c>
      <c r="KS144" s="647" t="s">
        <v>179</v>
      </c>
      <c r="KT144" s="646" t="s">
        <v>179</v>
      </c>
      <c r="KU144" s="646" t="s">
        <v>179</v>
      </c>
      <c r="KV144" s="648" t="s">
        <v>179</v>
      </c>
      <c r="KW144" s="639" t="s">
        <v>179</v>
      </c>
      <c r="KX144" s="643" t="s">
        <v>179</v>
      </c>
      <c r="KY144" s="644" t="s">
        <v>179</v>
      </c>
      <c r="KZ144" s="434" t="s">
        <v>1015</v>
      </c>
      <c r="LA144" s="434" t="s">
        <v>1015</v>
      </c>
      <c r="LB144" s="435" t="s">
        <v>1029</v>
      </c>
      <c r="LC144" s="436">
        <v>26</v>
      </c>
      <c r="LD144" s="437">
        <v>0</v>
      </c>
      <c r="LE144" s="438">
        <v>26</v>
      </c>
      <c r="LF144" s="439" t="s">
        <v>1029</v>
      </c>
      <c r="LG144" s="440">
        <v>25</v>
      </c>
      <c r="LH144" s="437">
        <v>0</v>
      </c>
      <c r="LI144" s="438">
        <v>25</v>
      </c>
      <c r="LJ144" s="649"/>
      <c r="LK144" s="650"/>
    </row>
    <row r="145" spans="2:323" ht="15" customHeight="1" x14ac:dyDescent="0.15">
      <c r="B145" s="1349" t="s">
        <v>2145</v>
      </c>
      <c r="C145" s="1350" t="s">
        <v>2146</v>
      </c>
      <c r="D145" s="1351">
        <v>2022</v>
      </c>
      <c r="E145" s="1352" t="s">
        <v>1273</v>
      </c>
      <c r="F145" s="1353">
        <v>1309185</v>
      </c>
      <c r="G145" s="1354" t="s">
        <v>2146</v>
      </c>
      <c r="H145" s="1355">
        <v>45138</v>
      </c>
      <c r="I145" s="1356" t="s">
        <v>2147</v>
      </c>
      <c r="J145" s="1357" t="s">
        <v>2146</v>
      </c>
      <c r="K145" s="1358" t="s">
        <v>2148</v>
      </c>
      <c r="L145" s="1350" t="s">
        <v>2146</v>
      </c>
      <c r="M145" s="1357" t="s">
        <v>2149</v>
      </c>
      <c r="N145" s="1358" t="s">
        <v>2147</v>
      </c>
      <c r="O145" s="1356" t="s">
        <v>12</v>
      </c>
      <c r="P145" s="1358" t="s">
        <v>13</v>
      </c>
      <c r="Q145" s="1359" t="s">
        <v>1018</v>
      </c>
      <c r="R145" s="1360"/>
      <c r="S145" s="1360" t="s">
        <v>1058</v>
      </c>
      <c r="T145" s="1361"/>
      <c r="U145" s="1362"/>
      <c r="V145" s="1363">
        <v>17795.1888</v>
      </c>
      <c r="W145" s="1364">
        <v>35</v>
      </c>
      <c r="X145" s="1364">
        <v>2</v>
      </c>
      <c r="Y145" s="1365">
        <v>239</v>
      </c>
      <c r="Z145" s="1351">
        <v>2022</v>
      </c>
      <c r="AA145" s="1352">
        <v>2024</v>
      </c>
      <c r="AB145" s="1366">
        <v>2022</v>
      </c>
      <c r="AC145" s="1367"/>
      <c r="AD145" s="1358"/>
      <c r="AE145" s="1368" t="s">
        <v>4568</v>
      </c>
      <c r="AF145" s="1357" t="s">
        <v>2150</v>
      </c>
      <c r="AG145" s="1357" t="s">
        <v>2147</v>
      </c>
      <c r="AH145" s="1358" t="s">
        <v>1304</v>
      </c>
      <c r="AI145" s="1368"/>
      <c r="AJ145" s="1358"/>
      <c r="AK145" s="1369">
        <v>2021</v>
      </c>
      <c r="AL145" s="1364">
        <v>33803</v>
      </c>
      <c r="AM145" s="1364">
        <v>33737</v>
      </c>
      <c r="AN145" s="1370"/>
      <c r="AO145" s="1371"/>
      <c r="AP145" s="1372">
        <v>2024</v>
      </c>
      <c r="AQ145" s="1365">
        <v>32789</v>
      </c>
      <c r="AR145" s="1373">
        <v>2.99</v>
      </c>
      <c r="AS145" s="1365">
        <v>32725</v>
      </c>
      <c r="AT145" s="1373">
        <v>2.99</v>
      </c>
      <c r="AU145" s="1374"/>
      <c r="AV145" s="1371"/>
      <c r="AW145" s="1375">
        <v>2.99</v>
      </c>
      <c r="AX145" s="1372">
        <v>2022</v>
      </c>
      <c r="AY145" s="1365">
        <v>33948</v>
      </c>
      <c r="AZ145" s="1373">
        <v>-0.43</v>
      </c>
      <c r="BA145" s="1365">
        <v>33932</v>
      </c>
      <c r="BB145" s="1373">
        <v>-0.57999999999999996</v>
      </c>
      <c r="BC145" s="1374"/>
      <c r="BD145" s="1371"/>
      <c r="BE145" s="1375">
        <v>5.5166219954881415</v>
      </c>
      <c r="BF145" s="1372">
        <v>2023</v>
      </c>
      <c r="BG145" s="1365"/>
      <c r="BH145" s="1373"/>
      <c r="BI145" s="1365"/>
      <c r="BJ145" s="1373"/>
      <c r="BK145" s="1374"/>
      <c r="BL145" s="1371"/>
      <c r="BM145" s="1375"/>
      <c r="BN145" s="1372">
        <v>2024</v>
      </c>
      <c r="BO145" s="1365"/>
      <c r="BP145" s="1373"/>
      <c r="BQ145" s="1365"/>
      <c r="BR145" s="1373"/>
      <c r="BS145" s="1374"/>
      <c r="BT145" s="1371"/>
      <c r="BU145" s="1375"/>
      <c r="BV145" s="1376" t="s">
        <v>1023</v>
      </c>
      <c r="BW145" s="1377" t="s">
        <v>1072</v>
      </c>
      <c r="BX145" s="1378" t="s">
        <v>1024</v>
      </c>
      <c r="BY145" s="1379" t="s">
        <v>4692</v>
      </c>
      <c r="BZ145" s="1380">
        <v>2021</v>
      </c>
      <c r="CA145" s="1364">
        <v>2606</v>
      </c>
      <c r="CB145" s="1364">
        <v>2606</v>
      </c>
      <c r="CC145" s="1370">
        <v>0.41</v>
      </c>
      <c r="CD145" s="1371" t="s">
        <v>1159</v>
      </c>
      <c r="CE145" s="1372">
        <v>2024</v>
      </c>
      <c r="CF145" s="1365">
        <v>2528</v>
      </c>
      <c r="CG145" s="1373">
        <v>2.99</v>
      </c>
      <c r="CH145" s="1365">
        <v>2528</v>
      </c>
      <c r="CI145" s="1373">
        <v>2.99</v>
      </c>
      <c r="CJ145" s="1374">
        <v>0.3977</v>
      </c>
      <c r="CK145" s="1371" t="s">
        <v>1159</v>
      </c>
      <c r="CL145" s="1375">
        <v>2.99</v>
      </c>
      <c r="CM145" s="1372">
        <v>2022</v>
      </c>
      <c r="CN145" s="1365">
        <v>2183.8933400000001</v>
      </c>
      <c r="CO145" s="1373">
        <v>16.190000000000001</v>
      </c>
      <c r="CP145" s="1365">
        <v>2183.8933400000001</v>
      </c>
      <c r="CQ145" s="1373">
        <v>16.190000000000001</v>
      </c>
      <c r="CR145" s="1374">
        <v>0.34423425023805182</v>
      </c>
      <c r="CS145" s="1371" t="s">
        <v>1159</v>
      </c>
      <c r="CT145" s="1375">
        <v>16.04</v>
      </c>
      <c r="CU145" s="1372">
        <v>2023</v>
      </c>
      <c r="CV145" s="1365"/>
      <c r="CW145" s="1373"/>
      <c r="CX145" s="1365"/>
      <c r="CY145" s="1373"/>
      <c r="CZ145" s="1374"/>
      <c r="DA145" s="1371"/>
      <c r="DB145" s="1375"/>
      <c r="DC145" s="1372">
        <v>2024</v>
      </c>
      <c r="DD145" s="1365"/>
      <c r="DE145" s="1373"/>
      <c r="DF145" s="1365"/>
      <c r="DG145" s="1373"/>
      <c r="DH145" s="1374"/>
      <c r="DI145" s="1371"/>
      <c r="DJ145" s="1375"/>
      <c r="DK145" s="1376" t="s">
        <v>1023</v>
      </c>
      <c r="DL145" s="1377" t="s">
        <v>1072</v>
      </c>
      <c r="DM145" s="1378" t="s">
        <v>1024</v>
      </c>
      <c r="DN145" s="1379" t="s">
        <v>4693</v>
      </c>
      <c r="DO145" s="1356"/>
      <c r="DP145" s="1381"/>
      <c r="DQ145" s="1358"/>
      <c r="DR145" s="1356"/>
      <c r="DS145" s="1381"/>
      <c r="DT145" s="1358"/>
      <c r="DU145" s="1356"/>
      <c r="DV145" s="1381"/>
      <c r="DW145" s="1358"/>
      <c r="DX145" s="1356"/>
      <c r="DY145" s="1381"/>
      <c r="DZ145" s="1358"/>
      <c r="EA145" s="1356"/>
      <c r="EB145" s="1381"/>
      <c r="EC145" s="1358"/>
      <c r="ED145" s="1382"/>
      <c r="EE145" s="1383" t="s">
        <v>1160</v>
      </c>
      <c r="EF145" s="1384">
        <v>2007</v>
      </c>
      <c r="EG145" s="1357" t="s">
        <v>2151</v>
      </c>
      <c r="EH145" s="1364">
        <v>5.07</v>
      </c>
      <c r="EI145" s="1352" t="s">
        <v>1150</v>
      </c>
      <c r="EJ145" s="1356"/>
      <c r="EK145" s="1384"/>
      <c r="EL145" s="1357"/>
      <c r="EM145" s="1364"/>
      <c r="EN145" s="1352"/>
      <c r="EO145" s="1356"/>
      <c r="EP145" s="1384"/>
      <c r="EQ145" s="1357"/>
      <c r="ER145" s="1364"/>
      <c r="ES145" s="1352"/>
      <c r="ET145" s="1356"/>
      <c r="EU145" s="1384"/>
      <c r="EV145" s="1357"/>
      <c r="EW145" s="1364"/>
      <c r="EX145" s="1352"/>
      <c r="EY145" s="1356"/>
      <c r="EZ145" s="1384"/>
      <c r="FA145" s="1357"/>
      <c r="FB145" s="1364"/>
      <c r="FC145" s="1352"/>
      <c r="FD145" s="1385">
        <v>0</v>
      </c>
      <c r="FE145" s="1386">
        <v>0</v>
      </c>
      <c r="FF145" s="1387">
        <v>0</v>
      </c>
      <c r="FG145" s="1386">
        <v>0</v>
      </c>
      <c r="FH145" s="1387">
        <v>0</v>
      </c>
      <c r="FI145" s="1386">
        <v>0</v>
      </c>
      <c r="FJ145" s="1387">
        <v>0</v>
      </c>
      <c r="FK145" s="1386">
        <v>0</v>
      </c>
      <c r="FL145" s="1388" t="s">
        <v>1008</v>
      </c>
      <c r="FM145" s="1389" t="s">
        <v>1012</v>
      </c>
      <c r="FN145" s="1352"/>
      <c r="FO145" s="1390" t="s">
        <v>1010</v>
      </c>
      <c r="FP145" s="1391" t="s">
        <v>1012</v>
      </c>
      <c r="FQ145" s="1352"/>
      <c r="FR145" s="1390" t="s">
        <v>1010</v>
      </c>
      <c r="FS145" s="1391" t="s">
        <v>1012</v>
      </c>
      <c r="FT145" s="1352"/>
      <c r="FU145" s="1390" t="s">
        <v>1010</v>
      </c>
      <c r="FV145" s="1391" t="s">
        <v>1012</v>
      </c>
      <c r="FW145" s="1352"/>
      <c r="FX145" s="1390" t="s">
        <v>1010</v>
      </c>
      <c r="FY145" s="1391" t="s">
        <v>1012</v>
      </c>
      <c r="FZ145" s="1352"/>
      <c r="GA145" s="1390" t="s">
        <v>1010</v>
      </c>
      <c r="GB145" s="1391" t="s">
        <v>1012</v>
      </c>
      <c r="GC145" s="1352"/>
      <c r="GD145" s="1390" t="s">
        <v>1010</v>
      </c>
      <c r="GE145" s="1391" t="s">
        <v>1012</v>
      </c>
      <c r="GF145" s="1352"/>
      <c r="GG145" s="1390" t="s">
        <v>1010</v>
      </c>
      <c r="GH145" s="1391" t="s">
        <v>1012</v>
      </c>
      <c r="GI145" s="1352"/>
      <c r="GJ145" s="1390" t="s">
        <v>1010</v>
      </c>
      <c r="GK145" s="1391" t="s">
        <v>1012</v>
      </c>
      <c r="GL145" s="1352"/>
      <c r="GM145" s="1390" t="s">
        <v>1010</v>
      </c>
      <c r="GN145" s="1391" t="s">
        <v>1012</v>
      </c>
      <c r="GO145" s="1352"/>
      <c r="GP145" s="1390" t="s">
        <v>1010</v>
      </c>
      <c r="GQ145" s="1391" t="s">
        <v>1012</v>
      </c>
      <c r="GR145" s="1352"/>
      <c r="GS145" s="1390" t="s">
        <v>1010</v>
      </c>
      <c r="GT145" s="1391" t="s">
        <v>1012</v>
      </c>
      <c r="GU145" s="1352"/>
      <c r="GV145" s="1390" t="s">
        <v>1010</v>
      </c>
      <c r="GW145" s="1391" t="s">
        <v>1012</v>
      </c>
      <c r="GX145" s="1352"/>
      <c r="GY145" s="1388" t="s">
        <v>1008</v>
      </c>
      <c r="GZ145" s="1389" t="s">
        <v>1012</v>
      </c>
      <c r="HA145" s="1352"/>
      <c r="HB145" s="1390" t="s">
        <v>1008</v>
      </c>
      <c r="HC145" s="1391" t="s">
        <v>1012</v>
      </c>
      <c r="HD145" s="1352"/>
      <c r="HE145" s="1390" t="s">
        <v>1010</v>
      </c>
      <c r="HF145" s="1391" t="s">
        <v>1012</v>
      </c>
      <c r="HG145" s="1352"/>
      <c r="HH145" s="1390" t="s">
        <v>1010</v>
      </c>
      <c r="HI145" s="1391" t="s">
        <v>1012</v>
      </c>
      <c r="HJ145" s="1352"/>
      <c r="HK145" s="1390" t="s">
        <v>1010</v>
      </c>
      <c r="HL145" s="1391" t="s">
        <v>1012</v>
      </c>
      <c r="HM145" s="1352"/>
      <c r="HN145" s="1392"/>
      <c r="HO145" s="1393"/>
      <c r="HP145" s="1394"/>
      <c r="HQ145" s="1395"/>
      <c r="HR145" s="1357"/>
      <c r="HS145" s="1357"/>
      <c r="HT145" s="1357"/>
      <c r="HU145" s="1396"/>
      <c r="HV145" s="1397" t="s">
        <v>4568</v>
      </c>
      <c r="HW145" s="1398" t="s">
        <v>4568</v>
      </c>
      <c r="HX145" s="1398" t="s">
        <v>4568</v>
      </c>
      <c r="HY145" s="1398"/>
      <c r="HZ145" s="1398"/>
      <c r="IA145" s="1398"/>
      <c r="IB145" s="1398"/>
      <c r="IC145" s="1398"/>
      <c r="ID145" s="1399"/>
      <c r="IE145" s="1400" t="s">
        <v>4694</v>
      </c>
      <c r="IF145" s="227" t="str">
        <f>_xlfn.IFNA(VLOOKUP(報告書!$B145&amp;"-"&amp;報告書!IF$12,自主項目!$G$13:$G$500,1,FALSE),"")</f>
        <v/>
      </c>
      <c r="IG145" s="227" t="str">
        <f>_xlfn.IFNA(VLOOKUP(報告書!$B145&amp;"-"&amp;報告書!IG$12,自主項目!$G$13:$G$500,1,FALSE),"")</f>
        <v/>
      </c>
      <c r="IH145" s="227" t="str">
        <f>_xlfn.IFNA(VLOOKUP(報告書!$B145&amp;"-"&amp;報告書!IH$12,自主項目!$G$13:$G$500,1,FALSE),"")</f>
        <v/>
      </c>
      <c r="II145" s="227" t="str">
        <f>_xlfn.IFNA(VLOOKUP(報告書!$B145&amp;"-"&amp;報告書!II$12,自主項目!$G$13:$G$500,1,FALSE),"")</f>
        <v/>
      </c>
      <c r="IJ145" s="227" t="str">
        <f>_xlfn.IFNA(VLOOKUP(報告書!$B145&amp;"-"&amp;報告書!IJ$12,自主項目!$G$13:$G$500,1,FALSE),"")</f>
        <v/>
      </c>
      <c r="IK145" s="227" t="str">
        <f>_xlfn.IFNA(VLOOKUP(報告書!$B145&amp;"-"&amp;報告書!IK$12,自主項目!$G$13:$G$500,1,FALSE),"")</f>
        <v/>
      </c>
      <c r="IL145" s="227" t="str">
        <f>_xlfn.IFNA(VLOOKUP(報告書!$B145&amp;"-"&amp;報告書!IL$12,自主項目!$G$13:$G$500,1,FALSE),"")</f>
        <v/>
      </c>
      <c r="IM145" s="227" t="str">
        <f>_xlfn.IFNA(VLOOKUP(報告書!$B145&amp;"-"&amp;報告書!IM$12,自主項目!$G$13:$G$500,1,FALSE),"")</f>
        <v/>
      </c>
      <c r="IN145" s="227" t="str">
        <f>_xlfn.IFNA(VLOOKUP(報告書!$B145&amp;"-"&amp;報告書!IN$12,自主項目!$G$13:$G$500,1,FALSE),"")</f>
        <v/>
      </c>
      <c r="IO145" s="227" t="str">
        <f>_xlfn.IFNA(VLOOKUP(報告書!$B145&amp;"-"&amp;報告書!IO$12,自主項目!$G$13:$G$500,1,FALSE),"")</f>
        <v/>
      </c>
      <c r="IP145" s="227" t="str">
        <f>_xlfn.IFNA(VLOOKUP(報告書!$B145&amp;"-"&amp;報告書!IP$12,自主項目!$G$13:$G$500,1,FALSE),"")</f>
        <v/>
      </c>
      <c r="IQ145" s="227" t="str">
        <f>_xlfn.IFNA(VLOOKUP(報告書!$B145&amp;"-"&amp;報告書!IQ$12,自主項目!$G$13:$G$500,1,FALSE),"")</f>
        <v/>
      </c>
      <c r="IR145" s="227" t="str">
        <f>_xlfn.IFNA(VLOOKUP(報告書!$B145&amp;"-"&amp;報告書!IR$12,自主項目!$G$13:$G$500,1,FALSE),"")</f>
        <v/>
      </c>
      <c r="IS145" s="227" t="str">
        <f>_xlfn.IFNA(VLOOKUP(報告書!$B145&amp;"-"&amp;報告書!IS$12,自主項目!$G$13:$G$500,1,FALSE),"")</f>
        <v/>
      </c>
      <c r="IV145" s="376">
        <v>8888</v>
      </c>
      <c r="IW145" s="377">
        <v>8813</v>
      </c>
      <c r="IX145" s="378">
        <v>0.21</v>
      </c>
      <c r="IY145" s="379">
        <v>20.329999999999998</v>
      </c>
      <c r="IZ145" s="379">
        <v>18.93</v>
      </c>
      <c r="JA145" s="380">
        <v>19.23</v>
      </c>
      <c r="JB145" s="381">
        <v>6.7766666666666664</v>
      </c>
      <c r="JC145" s="379">
        <v>6.31</v>
      </c>
      <c r="JD145" s="379">
        <v>6.41</v>
      </c>
      <c r="JE145" s="382">
        <v>20</v>
      </c>
      <c r="JF145" s="383">
        <v>33</v>
      </c>
      <c r="JG145" s="384">
        <v>23</v>
      </c>
      <c r="JH145" s="376" t="s">
        <v>179</v>
      </c>
      <c r="JI145" s="377" t="s">
        <v>179</v>
      </c>
      <c r="JJ145" s="378" t="s">
        <v>179</v>
      </c>
      <c r="JK145" s="379" t="s">
        <v>179</v>
      </c>
      <c r="JL145" s="379" t="s">
        <v>179</v>
      </c>
      <c r="JM145" s="380" t="s">
        <v>179</v>
      </c>
      <c r="JN145" s="381" t="s">
        <v>179</v>
      </c>
      <c r="JO145" s="379" t="s">
        <v>179</v>
      </c>
      <c r="JP145" s="379" t="s">
        <v>179</v>
      </c>
      <c r="JQ145" s="382" t="s">
        <v>179</v>
      </c>
      <c r="JR145" s="383" t="s">
        <v>179</v>
      </c>
      <c r="JS145" s="384" t="s">
        <v>179</v>
      </c>
      <c r="JU145" s="634" t="s">
        <v>2081</v>
      </c>
      <c r="JV145" s="636" t="s">
        <v>2082</v>
      </c>
      <c r="JW145" s="635">
        <v>2019</v>
      </c>
      <c r="JX145" s="635" t="s">
        <v>1018</v>
      </c>
      <c r="JY145" s="386" t="s">
        <v>179</v>
      </c>
      <c r="JZ145" s="387" t="s">
        <v>179</v>
      </c>
      <c r="KA145" s="422" t="s">
        <v>179</v>
      </c>
      <c r="KB145" s="637" t="s">
        <v>179</v>
      </c>
      <c r="KC145" s="638">
        <v>0.88683618361836192</v>
      </c>
      <c r="KD145" s="639" t="s">
        <v>1029</v>
      </c>
      <c r="KE145" s="640">
        <v>2.91</v>
      </c>
      <c r="KF145" s="641">
        <v>20.329999999999998</v>
      </c>
      <c r="KG145" s="642">
        <v>14.006666666666666</v>
      </c>
      <c r="KH145" s="639" t="s">
        <v>1055</v>
      </c>
      <c r="KI145" s="643">
        <v>3.26</v>
      </c>
      <c r="KJ145" s="641">
        <v>6.31</v>
      </c>
      <c r="KK145" s="642">
        <v>15.106666666666667</v>
      </c>
      <c r="KL145" s="639" t="s">
        <v>1029</v>
      </c>
      <c r="KM145" s="643">
        <v>3.84</v>
      </c>
      <c r="KN145" s="644">
        <v>19.23</v>
      </c>
      <c r="KO145" s="645" t="s">
        <v>179</v>
      </c>
      <c r="KP145" s="646" t="s">
        <v>179</v>
      </c>
      <c r="KQ145" s="646" t="s">
        <v>179</v>
      </c>
      <c r="KR145" s="646" t="s">
        <v>179</v>
      </c>
      <c r="KS145" s="647" t="s">
        <v>179</v>
      </c>
      <c r="KT145" s="646" t="s">
        <v>179</v>
      </c>
      <c r="KU145" s="646" t="s">
        <v>179</v>
      </c>
      <c r="KV145" s="648" t="s">
        <v>179</v>
      </c>
      <c r="KW145" s="639" t="s">
        <v>179</v>
      </c>
      <c r="KX145" s="643" t="s">
        <v>179</v>
      </c>
      <c r="KY145" s="644" t="s">
        <v>179</v>
      </c>
      <c r="KZ145" s="434" t="s">
        <v>1015</v>
      </c>
      <c r="LA145" s="434" t="s">
        <v>1015</v>
      </c>
      <c r="LB145" s="435" t="s">
        <v>1029</v>
      </c>
      <c r="LC145" s="436">
        <v>26</v>
      </c>
      <c r="LD145" s="437">
        <v>0</v>
      </c>
      <c r="LE145" s="438">
        <v>26</v>
      </c>
      <c r="LF145" s="439" t="s">
        <v>1015</v>
      </c>
      <c r="LG145" s="440">
        <v>23</v>
      </c>
      <c r="LH145" s="437">
        <v>0</v>
      </c>
      <c r="LI145" s="438">
        <v>26</v>
      </c>
      <c r="LJ145" s="649"/>
      <c r="LK145" s="650"/>
    </row>
    <row r="146" spans="2:323" ht="15" customHeight="1" x14ac:dyDescent="0.15">
      <c r="B146" s="1349" t="s">
        <v>2152</v>
      </c>
      <c r="C146" s="1350" t="s">
        <v>2153</v>
      </c>
      <c r="D146" s="1351">
        <v>2022</v>
      </c>
      <c r="E146" s="1352" t="s">
        <v>1018</v>
      </c>
      <c r="F146" s="1353">
        <v>1056186</v>
      </c>
      <c r="G146" s="1354" t="s">
        <v>2153</v>
      </c>
      <c r="H146" s="1355">
        <v>45137</v>
      </c>
      <c r="I146" s="1356" t="s">
        <v>3834</v>
      </c>
      <c r="J146" s="1357" t="s">
        <v>2153</v>
      </c>
      <c r="K146" s="1358" t="s">
        <v>2154</v>
      </c>
      <c r="L146" s="1350" t="s">
        <v>2153</v>
      </c>
      <c r="M146" s="1357" t="s">
        <v>2154</v>
      </c>
      <c r="N146" s="1358" t="s">
        <v>2155</v>
      </c>
      <c r="O146" s="1356" t="s">
        <v>57</v>
      </c>
      <c r="P146" s="1358" t="s">
        <v>64</v>
      </c>
      <c r="Q146" s="1359" t="s">
        <v>1018</v>
      </c>
      <c r="R146" s="1360"/>
      <c r="S146" s="1360"/>
      <c r="T146" s="1361"/>
      <c r="U146" s="1362"/>
      <c r="V146" s="1363">
        <v>10614.507000000001</v>
      </c>
      <c r="W146" s="1364">
        <v>2</v>
      </c>
      <c r="X146" s="1364">
        <v>2</v>
      </c>
      <c r="Y146" s="1365"/>
      <c r="Z146" s="1351">
        <v>2022</v>
      </c>
      <c r="AA146" s="1352">
        <v>2024</v>
      </c>
      <c r="AB146" s="1366">
        <v>2022</v>
      </c>
      <c r="AC146" s="1367"/>
      <c r="AD146" s="1358"/>
      <c r="AE146" s="1368" t="s">
        <v>4568</v>
      </c>
      <c r="AF146" s="1357" t="s">
        <v>2156</v>
      </c>
      <c r="AG146" s="1357" t="s">
        <v>2157</v>
      </c>
      <c r="AH146" s="1358" t="s">
        <v>2158</v>
      </c>
      <c r="AI146" s="1368" t="s">
        <v>4568</v>
      </c>
      <c r="AJ146" s="1358" t="s">
        <v>2159</v>
      </c>
      <c r="AK146" s="1369">
        <v>2021</v>
      </c>
      <c r="AL146" s="1364">
        <v>16101</v>
      </c>
      <c r="AM146" s="1364">
        <v>16032</v>
      </c>
      <c r="AN146" s="1370"/>
      <c r="AO146" s="1371"/>
      <c r="AP146" s="1372">
        <v>2024</v>
      </c>
      <c r="AQ146" s="1365">
        <v>15617</v>
      </c>
      <c r="AR146" s="1373">
        <v>3</v>
      </c>
      <c r="AS146" s="1365">
        <v>15551</v>
      </c>
      <c r="AT146" s="1373">
        <v>3</v>
      </c>
      <c r="AU146" s="1374"/>
      <c r="AV146" s="1371"/>
      <c r="AW146" s="1375"/>
      <c r="AX146" s="1372">
        <v>2022</v>
      </c>
      <c r="AY146" s="1365">
        <v>19612</v>
      </c>
      <c r="AZ146" s="1373">
        <v>-21.81</v>
      </c>
      <c r="BA146" s="1365">
        <v>19244</v>
      </c>
      <c r="BB146" s="1373">
        <v>-20.04</v>
      </c>
      <c r="BC146" s="1374"/>
      <c r="BD146" s="1371"/>
      <c r="BE146" s="1375"/>
      <c r="BF146" s="1372">
        <v>2023</v>
      </c>
      <c r="BG146" s="1365"/>
      <c r="BH146" s="1373"/>
      <c r="BI146" s="1365"/>
      <c r="BJ146" s="1373"/>
      <c r="BK146" s="1374"/>
      <c r="BL146" s="1371"/>
      <c r="BM146" s="1375"/>
      <c r="BN146" s="1372">
        <v>2024</v>
      </c>
      <c r="BO146" s="1365"/>
      <c r="BP146" s="1373"/>
      <c r="BQ146" s="1365"/>
      <c r="BR146" s="1373"/>
      <c r="BS146" s="1374"/>
      <c r="BT146" s="1371"/>
      <c r="BU146" s="1375"/>
      <c r="BV146" s="1376" t="s">
        <v>1062</v>
      </c>
      <c r="BW146" s="1377" t="s">
        <v>1072</v>
      </c>
      <c r="BX146" s="1378" t="s">
        <v>1007</v>
      </c>
      <c r="BY146" s="1379"/>
      <c r="BZ146" s="1380"/>
      <c r="CA146" s="1364"/>
      <c r="CB146" s="1364"/>
      <c r="CC146" s="1370"/>
      <c r="CD146" s="1371"/>
      <c r="CE146" s="1372"/>
      <c r="CF146" s="1365"/>
      <c r="CG146" s="1373"/>
      <c r="CH146" s="1365"/>
      <c r="CI146" s="1373"/>
      <c r="CJ146" s="1374"/>
      <c r="CK146" s="1371"/>
      <c r="CL146" s="1375"/>
      <c r="CM146" s="1372"/>
      <c r="CN146" s="1365"/>
      <c r="CO146" s="1373"/>
      <c r="CP146" s="1365"/>
      <c r="CQ146" s="1373"/>
      <c r="CR146" s="1374"/>
      <c r="CS146" s="1371"/>
      <c r="CT146" s="1375"/>
      <c r="CU146" s="1372"/>
      <c r="CV146" s="1365"/>
      <c r="CW146" s="1373"/>
      <c r="CX146" s="1365"/>
      <c r="CY146" s="1373"/>
      <c r="CZ146" s="1374"/>
      <c r="DA146" s="1371"/>
      <c r="DB146" s="1375"/>
      <c r="DC146" s="1372"/>
      <c r="DD146" s="1365"/>
      <c r="DE146" s="1373"/>
      <c r="DF146" s="1365"/>
      <c r="DG146" s="1373"/>
      <c r="DH146" s="1374"/>
      <c r="DI146" s="1371"/>
      <c r="DJ146" s="1375"/>
      <c r="DK146" s="1376"/>
      <c r="DL146" s="1377"/>
      <c r="DM146" s="1378"/>
      <c r="DN146" s="1379"/>
      <c r="DO146" s="1356"/>
      <c r="DP146" s="1381"/>
      <c r="DQ146" s="1358"/>
      <c r="DR146" s="1356"/>
      <c r="DS146" s="1381"/>
      <c r="DT146" s="1358"/>
      <c r="DU146" s="1356"/>
      <c r="DV146" s="1381"/>
      <c r="DW146" s="1358"/>
      <c r="DX146" s="1356"/>
      <c r="DY146" s="1381"/>
      <c r="DZ146" s="1358"/>
      <c r="EA146" s="1356"/>
      <c r="EB146" s="1381"/>
      <c r="EC146" s="1358"/>
      <c r="ED146" s="1382"/>
      <c r="EE146" s="1383"/>
      <c r="EF146" s="1384"/>
      <c r="EG146" s="1357"/>
      <c r="EH146" s="1364"/>
      <c r="EI146" s="1352"/>
      <c r="EJ146" s="1356"/>
      <c r="EK146" s="1384"/>
      <c r="EL146" s="1357"/>
      <c r="EM146" s="1364"/>
      <c r="EN146" s="1352"/>
      <c r="EO146" s="1356"/>
      <c r="EP146" s="1384"/>
      <c r="EQ146" s="1357"/>
      <c r="ER146" s="1364"/>
      <c r="ES146" s="1352"/>
      <c r="ET146" s="1356"/>
      <c r="EU146" s="1384"/>
      <c r="EV146" s="1357"/>
      <c r="EW146" s="1364"/>
      <c r="EX146" s="1352"/>
      <c r="EY146" s="1356"/>
      <c r="EZ146" s="1384"/>
      <c r="FA146" s="1357"/>
      <c r="FB146" s="1364"/>
      <c r="FC146" s="1352"/>
      <c r="FD146" s="1385">
        <v>0</v>
      </c>
      <c r="FE146" s="1386">
        <v>0</v>
      </c>
      <c r="FF146" s="1387">
        <v>0</v>
      </c>
      <c r="FG146" s="1386">
        <v>0</v>
      </c>
      <c r="FH146" s="1387">
        <v>0</v>
      </c>
      <c r="FI146" s="1386">
        <v>0</v>
      </c>
      <c r="FJ146" s="1387">
        <v>0</v>
      </c>
      <c r="FK146" s="1386">
        <v>0</v>
      </c>
      <c r="FL146" s="1388" t="s">
        <v>1008</v>
      </c>
      <c r="FM146" s="1389" t="s">
        <v>1012</v>
      </c>
      <c r="FN146" s="1352"/>
      <c r="FO146" s="1390" t="s">
        <v>1010</v>
      </c>
      <c r="FP146" s="1391" t="s">
        <v>1012</v>
      </c>
      <c r="FQ146" s="1352"/>
      <c r="FR146" s="1390" t="s">
        <v>1010</v>
      </c>
      <c r="FS146" s="1391" t="s">
        <v>1012</v>
      </c>
      <c r="FT146" s="1352"/>
      <c r="FU146" s="1390" t="s">
        <v>1010</v>
      </c>
      <c r="FV146" s="1391" t="s">
        <v>1012</v>
      </c>
      <c r="FW146" s="1352"/>
      <c r="FX146" s="1390" t="s">
        <v>1010</v>
      </c>
      <c r="FY146" s="1391" t="s">
        <v>1012</v>
      </c>
      <c r="FZ146" s="1352"/>
      <c r="GA146" s="1390" t="s">
        <v>1010</v>
      </c>
      <c r="GB146" s="1391" t="s">
        <v>1012</v>
      </c>
      <c r="GC146" s="1352"/>
      <c r="GD146" s="1390" t="s">
        <v>1010</v>
      </c>
      <c r="GE146" s="1391" t="s">
        <v>1012</v>
      </c>
      <c r="GF146" s="1352"/>
      <c r="GG146" s="1390" t="s">
        <v>1010</v>
      </c>
      <c r="GH146" s="1391" t="s">
        <v>1012</v>
      </c>
      <c r="GI146" s="1352"/>
      <c r="GJ146" s="1390" t="s">
        <v>1010</v>
      </c>
      <c r="GK146" s="1391" t="s">
        <v>1012</v>
      </c>
      <c r="GL146" s="1352"/>
      <c r="GM146" s="1390" t="s">
        <v>1013</v>
      </c>
      <c r="GN146" s="1391" t="s">
        <v>1013</v>
      </c>
      <c r="GO146" s="1352"/>
      <c r="GP146" s="1390" t="s">
        <v>1013</v>
      </c>
      <c r="GQ146" s="1391" t="s">
        <v>1013</v>
      </c>
      <c r="GR146" s="1352"/>
      <c r="GS146" s="1390" t="s">
        <v>1013</v>
      </c>
      <c r="GT146" s="1391" t="s">
        <v>1013</v>
      </c>
      <c r="GU146" s="1352"/>
      <c r="GV146" s="1390" t="s">
        <v>1010</v>
      </c>
      <c r="GW146" s="1391" t="s">
        <v>1012</v>
      </c>
      <c r="GX146" s="1352"/>
      <c r="GY146" s="1388"/>
      <c r="GZ146" s="1389"/>
      <c r="HA146" s="1352"/>
      <c r="HB146" s="1390"/>
      <c r="HC146" s="1391"/>
      <c r="HD146" s="1352"/>
      <c r="HE146" s="1390"/>
      <c r="HF146" s="1391"/>
      <c r="HG146" s="1352"/>
      <c r="HH146" s="1390"/>
      <c r="HI146" s="1391"/>
      <c r="HJ146" s="1352"/>
      <c r="HK146" s="1390"/>
      <c r="HL146" s="1391"/>
      <c r="HM146" s="1352"/>
      <c r="HN146" s="1392"/>
      <c r="HO146" s="1393"/>
      <c r="HP146" s="1394"/>
      <c r="HQ146" s="1395"/>
      <c r="HR146" s="1357"/>
      <c r="HS146" s="1357"/>
      <c r="HT146" s="1357"/>
      <c r="HU146" s="1396"/>
      <c r="HV146" s="1397"/>
      <c r="HW146" s="1398" t="s">
        <v>4568</v>
      </c>
      <c r="HX146" s="1398"/>
      <c r="HY146" s="1398"/>
      <c r="HZ146" s="1398"/>
      <c r="IA146" s="1398" t="s">
        <v>4568</v>
      </c>
      <c r="IB146" s="1398" t="s">
        <v>4568</v>
      </c>
      <c r="IC146" s="1398"/>
      <c r="ID146" s="1399"/>
      <c r="IE146" s="1400" t="s">
        <v>4695</v>
      </c>
      <c r="IF146" s="227" t="str">
        <f>_xlfn.IFNA(VLOOKUP(報告書!$B146&amp;"-"&amp;報告書!IF$12,自主項目!$G$13:$G$500,1,FALSE),"")</f>
        <v/>
      </c>
      <c r="IG146" s="227" t="str">
        <f>_xlfn.IFNA(VLOOKUP(報告書!$B146&amp;"-"&amp;報告書!IG$12,自主項目!$G$13:$G$500,1,FALSE),"")</f>
        <v/>
      </c>
      <c r="IH146" s="227" t="str">
        <f>_xlfn.IFNA(VLOOKUP(報告書!$B146&amp;"-"&amp;報告書!IH$12,自主項目!$G$13:$G$500,1,FALSE),"")</f>
        <v/>
      </c>
      <c r="II146" s="227" t="str">
        <f>_xlfn.IFNA(VLOOKUP(報告書!$B146&amp;"-"&amp;報告書!II$12,自主項目!$G$13:$G$500,1,FALSE),"")</f>
        <v/>
      </c>
      <c r="IJ146" s="227" t="str">
        <f>_xlfn.IFNA(VLOOKUP(報告書!$B146&amp;"-"&amp;報告書!IJ$12,自主項目!$G$13:$G$500,1,FALSE),"")</f>
        <v/>
      </c>
      <c r="IK146" s="227" t="str">
        <f>_xlfn.IFNA(VLOOKUP(報告書!$B146&amp;"-"&amp;報告書!IK$12,自主項目!$G$13:$G$500,1,FALSE),"")</f>
        <v/>
      </c>
      <c r="IL146" s="227" t="str">
        <f>_xlfn.IFNA(VLOOKUP(報告書!$B146&amp;"-"&amp;報告書!IL$12,自主項目!$G$13:$G$500,1,FALSE),"")</f>
        <v/>
      </c>
      <c r="IM146" s="227" t="str">
        <f>_xlfn.IFNA(VLOOKUP(報告書!$B146&amp;"-"&amp;報告書!IM$12,自主項目!$G$13:$G$500,1,FALSE),"")</f>
        <v/>
      </c>
      <c r="IN146" s="227" t="str">
        <f>_xlfn.IFNA(VLOOKUP(報告書!$B146&amp;"-"&amp;報告書!IN$12,自主項目!$G$13:$G$500,1,FALSE),"")</f>
        <v/>
      </c>
      <c r="IO146" s="227" t="str">
        <f>_xlfn.IFNA(VLOOKUP(報告書!$B146&amp;"-"&amp;報告書!IO$12,自主項目!$G$13:$G$500,1,FALSE),"")</f>
        <v/>
      </c>
      <c r="IP146" s="227" t="str">
        <f>_xlfn.IFNA(VLOOKUP(報告書!$B146&amp;"-"&amp;報告書!IP$12,自主項目!$G$13:$G$500,1,FALSE),"")</f>
        <v/>
      </c>
      <c r="IQ146" s="227" t="str">
        <f>_xlfn.IFNA(VLOOKUP(報告書!$B146&amp;"-"&amp;報告書!IQ$12,自主項目!$G$13:$G$500,1,FALSE),"")</f>
        <v/>
      </c>
      <c r="IR146" s="227" t="str">
        <f>_xlfn.IFNA(VLOOKUP(報告書!$B146&amp;"-"&amp;報告書!IR$12,自主項目!$G$13:$G$500,1,FALSE),"")</f>
        <v/>
      </c>
      <c r="IS146" s="227" t="str">
        <f>_xlfn.IFNA(VLOOKUP(報告書!$B146&amp;"-"&amp;報告書!IS$12,自主項目!$G$13:$G$500,1,FALSE),"")</f>
        <v/>
      </c>
      <c r="IV146" s="376">
        <v>47243</v>
      </c>
      <c r="IW146" s="377">
        <v>46823</v>
      </c>
      <c r="IX146" s="378" t="s">
        <v>179</v>
      </c>
      <c r="IY146" s="379">
        <v>-6.53</v>
      </c>
      <c r="IZ146" s="379">
        <v>-8.52</v>
      </c>
      <c r="JA146" s="380">
        <v>27.950000000000003</v>
      </c>
      <c r="JB146" s="381">
        <v>-2.1766666666666667</v>
      </c>
      <c r="JC146" s="379">
        <v>-2.84</v>
      </c>
      <c r="JD146" s="379">
        <v>9.3166666666666682</v>
      </c>
      <c r="JE146" s="382">
        <v>88</v>
      </c>
      <c r="JF146" s="383">
        <v>87</v>
      </c>
      <c r="JG146" s="384">
        <v>15</v>
      </c>
      <c r="JH146" s="376" t="s">
        <v>179</v>
      </c>
      <c r="JI146" s="377" t="s">
        <v>179</v>
      </c>
      <c r="JJ146" s="378" t="s">
        <v>179</v>
      </c>
      <c r="JK146" s="379" t="s">
        <v>179</v>
      </c>
      <c r="JL146" s="379" t="s">
        <v>179</v>
      </c>
      <c r="JM146" s="380" t="s">
        <v>179</v>
      </c>
      <c r="JN146" s="381" t="s">
        <v>179</v>
      </c>
      <c r="JO146" s="379" t="s">
        <v>179</v>
      </c>
      <c r="JP146" s="379" t="s">
        <v>179</v>
      </c>
      <c r="JQ146" s="382" t="s">
        <v>179</v>
      </c>
      <c r="JR146" s="383" t="s">
        <v>179</v>
      </c>
      <c r="JS146" s="384" t="s">
        <v>179</v>
      </c>
      <c r="JU146" s="634" t="s">
        <v>2088</v>
      </c>
      <c r="JV146" s="636" t="s">
        <v>2089</v>
      </c>
      <c r="JW146" s="635">
        <v>2019</v>
      </c>
      <c r="JX146" s="635" t="s">
        <v>1018</v>
      </c>
      <c r="JY146" s="386" t="s">
        <v>179</v>
      </c>
      <c r="JZ146" s="387" t="s">
        <v>179</v>
      </c>
      <c r="KA146" s="422" t="s">
        <v>179</v>
      </c>
      <c r="KB146" s="637" t="s">
        <v>179</v>
      </c>
      <c r="KC146" s="638" t="s">
        <v>179</v>
      </c>
      <c r="KD146" s="639" t="s">
        <v>1015</v>
      </c>
      <c r="KE146" s="640">
        <v>-9.4700000000000006</v>
      </c>
      <c r="KF146" s="641">
        <v>-6.53</v>
      </c>
      <c r="KG146" s="642">
        <v>-5.2333333333333334</v>
      </c>
      <c r="KH146" s="639" t="s">
        <v>1015</v>
      </c>
      <c r="KI146" s="643">
        <v>-12.52</v>
      </c>
      <c r="KJ146" s="641">
        <v>-2.84</v>
      </c>
      <c r="KK146" s="642">
        <v>-4.0466666666666669</v>
      </c>
      <c r="KL146" s="639" t="s">
        <v>1029</v>
      </c>
      <c r="KM146" s="643">
        <v>3.5</v>
      </c>
      <c r="KN146" s="644">
        <v>27.950000000000003</v>
      </c>
      <c r="KO146" s="645" t="s">
        <v>179</v>
      </c>
      <c r="KP146" s="646" t="s">
        <v>179</v>
      </c>
      <c r="KQ146" s="646" t="s">
        <v>179</v>
      </c>
      <c r="KR146" s="646" t="s">
        <v>179</v>
      </c>
      <c r="KS146" s="647" t="s">
        <v>179</v>
      </c>
      <c r="KT146" s="646" t="s">
        <v>179</v>
      </c>
      <c r="KU146" s="646" t="s">
        <v>179</v>
      </c>
      <c r="KV146" s="648" t="s">
        <v>179</v>
      </c>
      <c r="KW146" s="639" t="s">
        <v>179</v>
      </c>
      <c r="KX146" s="643" t="s">
        <v>179</v>
      </c>
      <c r="KY146" s="644" t="s">
        <v>179</v>
      </c>
      <c r="KZ146" s="434" t="s">
        <v>1151</v>
      </c>
      <c r="LA146" s="434" t="s">
        <v>1015</v>
      </c>
      <c r="LB146" s="435" t="s">
        <v>1029</v>
      </c>
      <c r="LC146" s="436">
        <v>26</v>
      </c>
      <c r="LD146" s="437">
        <v>0</v>
      </c>
      <c r="LE146" s="438">
        <v>26</v>
      </c>
      <c r="LF146" s="439" t="s">
        <v>1015</v>
      </c>
      <c r="LG146" s="440">
        <v>23</v>
      </c>
      <c r="LH146" s="437">
        <v>0</v>
      </c>
      <c r="LI146" s="438">
        <v>26</v>
      </c>
      <c r="LJ146" s="649"/>
      <c r="LK146" s="650"/>
    </row>
    <row r="147" spans="2:323" ht="15" customHeight="1" x14ac:dyDescent="0.15">
      <c r="B147" s="1349" t="s">
        <v>2160</v>
      </c>
      <c r="C147" s="1350" t="s">
        <v>2161</v>
      </c>
      <c r="D147" s="1351">
        <v>2022</v>
      </c>
      <c r="E147" s="1352" t="s">
        <v>1018</v>
      </c>
      <c r="F147" s="1353">
        <v>1016187</v>
      </c>
      <c r="G147" s="1354" t="s">
        <v>2161</v>
      </c>
      <c r="H147" s="1355">
        <v>45086</v>
      </c>
      <c r="I147" s="1356" t="s">
        <v>2162</v>
      </c>
      <c r="J147" s="1357" t="s">
        <v>2161</v>
      </c>
      <c r="K147" s="1358" t="s">
        <v>4696</v>
      </c>
      <c r="L147" s="1350" t="s">
        <v>2161</v>
      </c>
      <c r="M147" s="1357" t="s">
        <v>4697</v>
      </c>
      <c r="N147" s="1358" t="s">
        <v>2162</v>
      </c>
      <c r="O147" s="1356" t="s">
        <v>12</v>
      </c>
      <c r="P147" s="1358" t="s">
        <v>20</v>
      </c>
      <c r="Q147" s="1359" t="s">
        <v>1018</v>
      </c>
      <c r="R147" s="1360"/>
      <c r="S147" s="1360"/>
      <c r="T147" s="1361"/>
      <c r="U147" s="1362"/>
      <c r="V147" s="1363">
        <v>4061.5133999999998</v>
      </c>
      <c r="W147" s="1364">
        <v>1</v>
      </c>
      <c r="X147" s="1364">
        <v>1</v>
      </c>
      <c r="Y147" s="1365"/>
      <c r="Z147" s="1351">
        <v>2022</v>
      </c>
      <c r="AA147" s="1352">
        <v>2024</v>
      </c>
      <c r="AB147" s="1366">
        <v>2022</v>
      </c>
      <c r="AC147" s="1367"/>
      <c r="AD147" s="1358"/>
      <c r="AE147" s="1368" t="s">
        <v>4568</v>
      </c>
      <c r="AF147" s="1357" t="s">
        <v>2163</v>
      </c>
      <c r="AG147" s="1357" t="s">
        <v>2164</v>
      </c>
      <c r="AH147" s="1358" t="s">
        <v>1114</v>
      </c>
      <c r="AI147" s="1368"/>
      <c r="AJ147" s="1358"/>
      <c r="AK147" s="1369">
        <v>2021</v>
      </c>
      <c r="AL147" s="1364">
        <v>7869</v>
      </c>
      <c r="AM147" s="1364">
        <v>7833</v>
      </c>
      <c r="AN147" s="1370"/>
      <c r="AO147" s="1371"/>
      <c r="AP147" s="1372">
        <v>2024</v>
      </c>
      <c r="AQ147" s="1365">
        <v>7634</v>
      </c>
      <c r="AR147" s="1373">
        <v>2.98</v>
      </c>
      <c r="AS147" s="1365">
        <v>6300</v>
      </c>
      <c r="AT147" s="1373">
        <v>19.57</v>
      </c>
      <c r="AU147" s="1374"/>
      <c r="AV147" s="1371"/>
      <c r="AW147" s="1375"/>
      <c r="AX147" s="1372">
        <v>2022</v>
      </c>
      <c r="AY147" s="1365">
        <v>7467</v>
      </c>
      <c r="AZ147" s="1373">
        <v>5.0999999999999996</v>
      </c>
      <c r="BA147" s="1365">
        <v>7170</v>
      </c>
      <c r="BB147" s="1373">
        <v>8.4600000000000009</v>
      </c>
      <c r="BC147" s="1374"/>
      <c r="BD147" s="1371"/>
      <c r="BE147" s="1375"/>
      <c r="BF147" s="1372">
        <v>2023</v>
      </c>
      <c r="BG147" s="1365"/>
      <c r="BH147" s="1373"/>
      <c r="BI147" s="1365"/>
      <c r="BJ147" s="1373"/>
      <c r="BK147" s="1374"/>
      <c r="BL147" s="1371"/>
      <c r="BM147" s="1375"/>
      <c r="BN147" s="1372">
        <v>2024</v>
      </c>
      <c r="BO147" s="1365"/>
      <c r="BP147" s="1373"/>
      <c r="BQ147" s="1365"/>
      <c r="BR147" s="1373"/>
      <c r="BS147" s="1374"/>
      <c r="BT147" s="1371"/>
      <c r="BU147" s="1375"/>
      <c r="BV147" s="1376" t="s">
        <v>1023</v>
      </c>
      <c r="BW147" s="1377" t="s">
        <v>1072</v>
      </c>
      <c r="BX147" s="1378" t="s">
        <v>1024</v>
      </c>
      <c r="BY147" s="1379"/>
      <c r="BZ147" s="1380"/>
      <c r="CA147" s="1364"/>
      <c r="CB147" s="1364"/>
      <c r="CC147" s="1370"/>
      <c r="CD147" s="1371"/>
      <c r="CE147" s="1372"/>
      <c r="CF147" s="1365"/>
      <c r="CG147" s="1373"/>
      <c r="CH147" s="1365"/>
      <c r="CI147" s="1373"/>
      <c r="CJ147" s="1374"/>
      <c r="CK147" s="1371"/>
      <c r="CL147" s="1375"/>
      <c r="CM147" s="1372"/>
      <c r="CN147" s="1365"/>
      <c r="CO147" s="1373"/>
      <c r="CP147" s="1365"/>
      <c r="CQ147" s="1373"/>
      <c r="CR147" s="1374"/>
      <c r="CS147" s="1371"/>
      <c r="CT147" s="1375"/>
      <c r="CU147" s="1372"/>
      <c r="CV147" s="1365"/>
      <c r="CW147" s="1373"/>
      <c r="CX147" s="1365"/>
      <c r="CY147" s="1373"/>
      <c r="CZ147" s="1374"/>
      <c r="DA147" s="1371"/>
      <c r="DB147" s="1375"/>
      <c r="DC147" s="1372"/>
      <c r="DD147" s="1365"/>
      <c r="DE147" s="1373"/>
      <c r="DF147" s="1365"/>
      <c r="DG147" s="1373"/>
      <c r="DH147" s="1374"/>
      <c r="DI147" s="1371"/>
      <c r="DJ147" s="1375"/>
      <c r="DK147" s="1376"/>
      <c r="DL147" s="1377"/>
      <c r="DM147" s="1378"/>
      <c r="DN147" s="1379"/>
      <c r="DO147" s="1356"/>
      <c r="DP147" s="1381"/>
      <c r="DQ147" s="1358"/>
      <c r="DR147" s="1356"/>
      <c r="DS147" s="1381"/>
      <c r="DT147" s="1358"/>
      <c r="DU147" s="1356"/>
      <c r="DV147" s="1381"/>
      <c r="DW147" s="1358"/>
      <c r="DX147" s="1356"/>
      <c r="DY147" s="1381"/>
      <c r="DZ147" s="1358"/>
      <c r="EA147" s="1356"/>
      <c r="EB147" s="1381"/>
      <c r="EC147" s="1358"/>
      <c r="ED147" s="1382"/>
      <c r="EE147" s="1383" t="s">
        <v>1160</v>
      </c>
      <c r="EF147" s="1384">
        <v>2018</v>
      </c>
      <c r="EG147" s="1357" t="s">
        <v>4698</v>
      </c>
      <c r="EH147" s="1364">
        <v>14093</v>
      </c>
      <c r="EI147" s="1352" t="s">
        <v>1162</v>
      </c>
      <c r="EJ147" s="1356"/>
      <c r="EK147" s="1384"/>
      <c r="EL147" s="1357"/>
      <c r="EM147" s="1364"/>
      <c r="EN147" s="1352"/>
      <c r="EO147" s="1356"/>
      <c r="EP147" s="1384"/>
      <c r="EQ147" s="1357"/>
      <c r="ER147" s="1364"/>
      <c r="ES147" s="1352"/>
      <c r="ET147" s="1356"/>
      <c r="EU147" s="1384"/>
      <c r="EV147" s="1357"/>
      <c r="EW147" s="1364"/>
      <c r="EX147" s="1352"/>
      <c r="EY147" s="1356"/>
      <c r="EZ147" s="1384"/>
      <c r="FA147" s="1357"/>
      <c r="FB147" s="1364"/>
      <c r="FC147" s="1352"/>
      <c r="FD147" s="1385">
        <v>0</v>
      </c>
      <c r="FE147" s="1386">
        <v>0</v>
      </c>
      <c r="FF147" s="1387">
        <v>0</v>
      </c>
      <c r="FG147" s="1386">
        <v>0</v>
      </c>
      <c r="FH147" s="1387">
        <v>0</v>
      </c>
      <c r="FI147" s="1386">
        <v>0</v>
      </c>
      <c r="FJ147" s="1387">
        <v>0</v>
      </c>
      <c r="FK147" s="1386">
        <v>0</v>
      </c>
      <c r="FL147" s="1388" t="s">
        <v>1008</v>
      </c>
      <c r="FM147" s="1389" t="s">
        <v>1012</v>
      </c>
      <c r="FN147" s="1352"/>
      <c r="FO147" s="1390" t="s">
        <v>1010</v>
      </c>
      <c r="FP147" s="1391" t="s">
        <v>1012</v>
      </c>
      <c r="FQ147" s="1352"/>
      <c r="FR147" s="1390" t="s">
        <v>1010</v>
      </c>
      <c r="FS147" s="1391" t="s">
        <v>1012</v>
      </c>
      <c r="FT147" s="1352"/>
      <c r="FU147" s="1390" t="s">
        <v>1010</v>
      </c>
      <c r="FV147" s="1391" t="s">
        <v>1012</v>
      </c>
      <c r="FW147" s="1352"/>
      <c r="FX147" s="1390" t="s">
        <v>1010</v>
      </c>
      <c r="FY147" s="1391" t="s">
        <v>1012</v>
      </c>
      <c r="FZ147" s="1352"/>
      <c r="GA147" s="1390" t="s">
        <v>1010</v>
      </c>
      <c r="GB147" s="1391" t="s">
        <v>1012</v>
      </c>
      <c r="GC147" s="1352"/>
      <c r="GD147" s="1390" t="s">
        <v>1013</v>
      </c>
      <c r="GE147" s="1391" t="s">
        <v>1013</v>
      </c>
      <c r="GF147" s="1352"/>
      <c r="GG147" s="1390" t="s">
        <v>1010</v>
      </c>
      <c r="GH147" s="1391" t="s">
        <v>1012</v>
      </c>
      <c r="GI147" s="1352"/>
      <c r="GJ147" s="1390" t="s">
        <v>1010</v>
      </c>
      <c r="GK147" s="1391" t="s">
        <v>1012</v>
      </c>
      <c r="GL147" s="1352"/>
      <c r="GM147" s="1390" t="s">
        <v>1013</v>
      </c>
      <c r="GN147" s="1391" t="s">
        <v>1013</v>
      </c>
      <c r="GO147" s="1352"/>
      <c r="GP147" s="1390" t="s">
        <v>1010</v>
      </c>
      <c r="GQ147" s="1391" t="s">
        <v>1012</v>
      </c>
      <c r="GR147" s="1352"/>
      <c r="GS147" s="1390" t="s">
        <v>1010</v>
      </c>
      <c r="GT147" s="1391" t="s">
        <v>1012</v>
      </c>
      <c r="GU147" s="1352"/>
      <c r="GV147" s="1390" t="s">
        <v>1010</v>
      </c>
      <c r="GW147" s="1391" t="s">
        <v>1012</v>
      </c>
      <c r="GX147" s="1352"/>
      <c r="GY147" s="1388"/>
      <c r="GZ147" s="1389"/>
      <c r="HA147" s="1352"/>
      <c r="HB147" s="1390"/>
      <c r="HC147" s="1391"/>
      <c r="HD147" s="1352"/>
      <c r="HE147" s="1390"/>
      <c r="HF147" s="1391"/>
      <c r="HG147" s="1352"/>
      <c r="HH147" s="1390"/>
      <c r="HI147" s="1391"/>
      <c r="HJ147" s="1352"/>
      <c r="HK147" s="1390"/>
      <c r="HL147" s="1391"/>
      <c r="HM147" s="1352"/>
      <c r="HN147" s="1392">
        <v>7467</v>
      </c>
      <c r="HO147" s="1393">
        <v>432.72225700000001</v>
      </c>
      <c r="HP147" s="1394">
        <v>5.7951286594348472</v>
      </c>
      <c r="HQ147" s="1395">
        <v>2022</v>
      </c>
      <c r="HR147" s="1357" t="s">
        <v>1621</v>
      </c>
      <c r="HS147" s="1357" t="s">
        <v>349</v>
      </c>
      <c r="HT147" s="1357" t="s">
        <v>4206</v>
      </c>
      <c r="HU147" s="1396">
        <v>287.73679700000002</v>
      </c>
      <c r="HV147" s="1397" t="s">
        <v>4568</v>
      </c>
      <c r="HW147" s="1398" t="s">
        <v>4568</v>
      </c>
      <c r="HX147" s="1398"/>
      <c r="HY147" s="1398" t="s">
        <v>4568</v>
      </c>
      <c r="HZ147" s="1398"/>
      <c r="IA147" s="1398"/>
      <c r="IB147" s="1398" t="s">
        <v>4568</v>
      </c>
      <c r="IC147" s="1398"/>
      <c r="ID147" s="1399"/>
      <c r="IE147" s="1400" t="s">
        <v>4699</v>
      </c>
      <c r="IF147" s="227" t="str">
        <f>_xlfn.IFNA(VLOOKUP(報告書!$B147&amp;"-"&amp;報告書!IF$12,自主項目!$G$13:$G$500,1,FALSE),"")</f>
        <v>187-1</v>
      </c>
      <c r="IG147" s="227" t="str">
        <f>_xlfn.IFNA(VLOOKUP(報告書!$B147&amp;"-"&amp;報告書!IG$12,自主項目!$G$13:$G$500,1,FALSE),"")</f>
        <v>187-2</v>
      </c>
      <c r="IH147" s="227" t="str">
        <f>_xlfn.IFNA(VLOOKUP(報告書!$B147&amp;"-"&amp;報告書!IH$12,自主項目!$G$13:$G$500,1,FALSE),"")</f>
        <v>187-3</v>
      </c>
      <c r="II147" s="227" t="str">
        <f>_xlfn.IFNA(VLOOKUP(報告書!$B147&amp;"-"&amp;報告書!II$12,自主項目!$G$13:$G$500,1,FALSE),"")</f>
        <v>187-4</v>
      </c>
      <c r="IJ147" s="227" t="str">
        <f>_xlfn.IFNA(VLOOKUP(報告書!$B147&amp;"-"&amp;報告書!IJ$12,自主項目!$G$13:$G$500,1,FALSE),"")</f>
        <v/>
      </c>
      <c r="IK147" s="227" t="str">
        <f>_xlfn.IFNA(VLOOKUP(報告書!$B147&amp;"-"&amp;報告書!IK$12,自主項目!$G$13:$G$500,1,FALSE),"")</f>
        <v/>
      </c>
      <c r="IL147" s="227" t="str">
        <f>_xlfn.IFNA(VLOOKUP(報告書!$B147&amp;"-"&amp;報告書!IL$12,自主項目!$G$13:$G$500,1,FALSE),"")</f>
        <v/>
      </c>
      <c r="IM147" s="227" t="str">
        <f>_xlfn.IFNA(VLOOKUP(報告書!$B147&amp;"-"&amp;報告書!IM$12,自主項目!$G$13:$G$500,1,FALSE),"")</f>
        <v/>
      </c>
      <c r="IN147" s="227" t="str">
        <f>_xlfn.IFNA(VLOOKUP(報告書!$B147&amp;"-"&amp;報告書!IN$12,自主項目!$G$13:$G$500,1,FALSE),"")</f>
        <v/>
      </c>
      <c r="IO147" s="227" t="str">
        <f>_xlfn.IFNA(VLOOKUP(報告書!$B147&amp;"-"&amp;報告書!IO$12,自主項目!$G$13:$G$500,1,FALSE),"")</f>
        <v/>
      </c>
      <c r="IP147" s="227" t="str">
        <f>_xlfn.IFNA(VLOOKUP(報告書!$B147&amp;"-"&amp;報告書!IP$12,自主項目!$G$13:$G$500,1,FALSE),"")</f>
        <v/>
      </c>
      <c r="IQ147" s="227" t="str">
        <f>_xlfn.IFNA(VLOOKUP(報告書!$B147&amp;"-"&amp;報告書!IQ$12,自主項目!$G$13:$G$500,1,FALSE),"")</f>
        <v/>
      </c>
      <c r="IR147" s="227" t="str">
        <f>_xlfn.IFNA(VLOOKUP(報告書!$B147&amp;"-"&amp;報告書!IR$12,自主項目!$G$13:$G$500,1,FALSE),"")</f>
        <v/>
      </c>
      <c r="IS147" s="227" t="str">
        <f>_xlfn.IFNA(VLOOKUP(報告書!$B147&amp;"-"&amp;報告書!IS$12,自主項目!$G$13:$G$500,1,FALSE),"")</f>
        <v/>
      </c>
      <c r="IV147" s="376">
        <v>4020</v>
      </c>
      <c r="IW147" s="377">
        <v>3989</v>
      </c>
      <c r="IX147" s="378">
        <v>52.05</v>
      </c>
      <c r="IY147" s="379">
        <v>10.98</v>
      </c>
      <c r="IZ147" s="379">
        <v>9.3800000000000008</v>
      </c>
      <c r="JA147" s="380">
        <v>11.01</v>
      </c>
      <c r="JB147" s="381">
        <v>3.66</v>
      </c>
      <c r="JC147" s="379">
        <v>3.1266666666666669</v>
      </c>
      <c r="JD147" s="379">
        <v>3.67</v>
      </c>
      <c r="JE147" s="382">
        <v>52</v>
      </c>
      <c r="JF147" s="383">
        <v>62</v>
      </c>
      <c r="JG147" s="384">
        <v>41</v>
      </c>
      <c r="JH147" s="376" t="s">
        <v>179</v>
      </c>
      <c r="JI147" s="377" t="s">
        <v>179</v>
      </c>
      <c r="JJ147" s="378" t="s">
        <v>179</v>
      </c>
      <c r="JK147" s="379" t="s">
        <v>179</v>
      </c>
      <c r="JL147" s="379" t="s">
        <v>179</v>
      </c>
      <c r="JM147" s="380" t="s">
        <v>179</v>
      </c>
      <c r="JN147" s="381" t="s">
        <v>179</v>
      </c>
      <c r="JO147" s="379" t="s">
        <v>179</v>
      </c>
      <c r="JP147" s="379" t="s">
        <v>179</v>
      </c>
      <c r="JQ147" s="382" t="s">
        <v>179</v>
      </c>
      <c r="JR147" s="383" t="s">
        <v>179</v>
      </c>
      <c r="JS147" s="384" t="s">
        <v>179</v>
      </c>
      <c r="JU147" s="634" t="s">
        <v>2095</v>
      </c>
      <c r="JV147" s="636" t="s">
        <v>2096</v>
      </c>
      <c r="JW147" s="635">
        <v>2019</v>
      </c>
      <c r="JX147" s="635" t="s">
        <v>1018</v>
      </c>
      <c r="JY147" s="386">
        <v>44845</v>
      </c>
      <c r="JZ147" s="387">
        <v>44845</v>
      </c>
      <c r="KA147" s="422" t="s">
        <v>179</v>
      </c>
      <c r="KB147" s="637" t="s">
        <v>179</v>
      </c>
      <c r="KC147" s="638" t="s">
        <v>179</v>
      </c>
      <c r="KD147" s="639" t="s">
        <v>1055</v>
      </c>
      <c r="KE147" s="640">
        <v>2.98</v>
      </c>
      <c r="KF147" s="641">
        <v>10.98</v>
      </c>
      <c r="KG147" s="642">
        <v>6.6166666666666671</v>
      </c>
      <c r="KH147" s="639" t="s">
        <v>1055</v>
      </c>
      <c r="KI147" s="643">
        <v>2.99</v>
      </c>
      <c r="KJ147" s="641">
        <v>3.1266666666666669</v>
      </c>
      <c r="KK147" s="642">
        <v>7.7200000000000015</v>
      </c>
      <c r="KL147" s="639" t="s">
        <v>1029</v>
      </c>
      <c r="KM147" s="643">
        <v>2.97</v>
      </c>
      <c r="KN147" s="644">
        <v>11.01</v>
      </c>
      <c r="KO147" s="645" t="s">
        <v>179</v>
      </c>
      <c r="KP147" s="646" t="s">
        <v>179</v>
      </c>
      <c r="KQ147" s="646" t="s">
        <v>179</v>
      </c>
      <c r="KR147" s="646" t="s">
        <v>179</v>
      </c>
      <c r="KS147" s="647" t="s">
        <v>179</v>
      </c>
      <c r="KT147" s="646" t="s">
        <v>179</v>
      </c>
      <c r="KU147" s="646" t="s">
        <v>179</v>
      </c>
      <c r="KV147" s="648" t="s">
        <v>179</v>
      </c>
      <c r="KW147" s="639" t="s">
        <v>179</v>
      </c>
      <c r="KX147" s="643" t="s">
        <v>179</v>
      </c>
      <c r="KY147" s="644" t="s">
        <v>179</v>
      </c>
      <c r="KZ147" s="434" t="s">
        <v>1015</v>
      </c>
      <c r="LA147" s="434" t="s">
        <v>1151</v>
      </c>
      <c r="LB147" s="435" t="s">
        <v>1029</v>
      </c>
      <c r="LC147" s="436">
        <v>20</v>
      </c>
      <c r="LD147" s="437">
        <v>0</v>
      </c>
      <c r="LE147" s="438">
        <v>20</v>
      </c>
      <c r="LF147" s="439" t="s">
        <v>1015</v>
      </c>
      <c r="LG147" s="440">
        <v>17</v>
      </c>
      <c r="LH147" s="437">
        <v>0</v>
      </c>
      <c r="LI147" s="438">
        <v>20</v>
      </c>
      <c r="LJ147" s="649"/>
      <c r="LK147" s="650"/>
    </row>
    <row r="148" spans="2:323" ht="15" customHeight="1" x14ac:dyDescent="0.15">
      <c r="B148" s="1349" t="s">
        <v>2165</v>
      </c>
      <c r="C148" s="1350" t="s">
        <v>2166</v>
      </c>
      <c r="D148" s="1351">
        <v>2022</v>
      </c>
      <c r="E148" s="1352" t="s">
        <v>1018</v>
      </c>
      <c r="F148" s="1353">
        <v>1081190</v>
      </c>
      <c r="G148" s="1354" t="s">
        <v>2166</v>
      </c>
      <c r="H148" s="1355">
        <v>45138</v>
      </c>
      <c r="I148" s="1356" t="s">
        <v>2167</v>
      </c>
      <c r="J148" s="1357" t="s">
        <v>2166</v>
      </c>
      <c r="K148" s="1358" t="s">
        <v>2168</v>
      </c>
      <c r="L148" s="1350" t="s">
        <v>2166</v>
      </c>
      <c r="M148" s="1357" t="s">
        <v>2168</v>
      </c>
      <c r="N148" s="1358" t="s">
        <v>2167</v>
      </c>
      <c r="O148" s="1356" t="s">
        <v>93</v>
      </c>
      <c r="P148" s="1358" t="s">
        <v>94</v>
      </c>
      <c r="Q148" s="1359" t="s">
        <v>1018</v>
      </c>
      <c r="R148" s="1360"/>
      <c r="S148" s="1360"/>
      <c r="T148" s="1361"/>
      <c r="U148" s="1362"/>
      <c r="V148" s="1363">
        <v>41502.525000000001</v>
      </c>
      <c r="W148" s="1364">
        <v>555</v>
      </c>
      <c r="X148" s="1364">
        <v>2</v>
      </c>
      <c r="Y148" s="1365"/>
      <c r="Z148" s="1351">
        <v>2022</v>
      </c>
      <c r="AA148" s="1352">
        <v>2024</v>
      </c>
      <c r="AB148" s="1366">
        <v>2022</v>
      </c>
      <c r="AC148" s="1367"/>
      <c r="AD148" s="1358"/>
      <c r="AE148" s="1368" t="s">
        <v>4568</v>
      </c>
      <c r="AF148" s="1357" t="s">
        <v>2169</v>
      </c>
      <c r="AG148" s="1357" t="s">
        <v>2170</v>
      </c>
      <c r="AH148" s="1358" t="s">
        <v>2171</v>
      </c>
      <c r="AI148" s="1368"/>
      <c r="AJ148" s="1358"/>
      <c r="AK148" s="1369">
        <v>2021</v>
      </c>
      <c r="AL148" s="1364">
        <v>73034</v>
      </c>
      <c r="AM148" s="1364">
        <v>73017</v>
      </c>
      <c r="AN148" s="1370"/>
      <c r="AO148" s="1371"/>
      <c r="AP148" s="1372">
        <v>2024</v>
      </c>
      <c r="AQ148" s="1365">
        <v>72303</v>
      </c>
      <c r="AR148" s="1373">
        <v>1</v>
      </c>
      <c r="AS148" s="1365">
        <v>72286</v>
      </c>
      <c r="AT148" s="1373">
        <v>1</v>
      </c>
      <c r="AU148" s="1374"/>
      <c r="AV148" s="1371"/>
      <c r="AW148" s="1375"/>
      <c r="AX148" s="1372">
        <v>2022</v>
      </c>
      <c r="AY148" s="1365">
        <v>73861</v>
      </c>
      <c r="AZ148" s="1373">
        <v>-1.1399999999999999</v>
      </c>
      <c r="BA148" s="1365">
        <v>78506</v>
      </c>
      <c r="BB148" s="1373">
        <v>-7.52</v>
      </c>
      <c r="BC148" s="1374"/>
      <c r="BD148" s="1371"/>
      <c r="BE148" s="1375"/>
      <c r="BF148" s="1372">
        <v>2023</v>
      </c>
      <c r="BG148" s="1365"/>
      <c r="BH148" s="1373"/>
      <c r="BI148" s="1365"/>
      <c r="BJ148" s="1373"/>
      <c r="BK148" s="1374"/>
      <c r="BL148" s="1371"/>
      <c r="BM148" s="1375"/>
      <c r="BN148" s="1372">
        <v>2024</v>
      </c>
      <c r="BO148" s="1365"/>
      <c r="BP148" s="1373"/>
      <c r="BQ148" s="1365"/>
      <c r="BR148" s="1373"/>
      <c r="BS148" s="1374"/>
      <c r="BT148" s="1371"/>
      <c r="BU148" s="1375"/>
      <c r="BV148" s="1376" t="s">
        <v>1005</v>
      </c>
      <c r="BW148" s="1377" t="s">
        <v>1072</v>
      </c>
      <c r="BX148" s="1378" t="s">
        <v>1024</v>
      </c>
      <c r="BY148" s="1379" t="s">
        <v>4700</v>
      </c>
      <c r="BZ148" s="1380"/>
      <c r="CA148" s="1364"/>
      <c r="CB148" s="1364"/>
      <c r="CC148" s="1370"/>
      <c r="CD148" s="1371"/>
      <c r="CE148" s="1372"/>
      <c r="CF148" s="1365"/>
      <c r="CG148" s="1373"/>
      <c r="CH148" s="1365"/>
      <c r="CI148" s="1373"/>
      <c r="CJ148" s="1374"/>
      <c r="CK148" s="1371"/>
      <c r="CL148" s="1375"/>
      <c r="CM148" s="1372"/>
      <c r="CN148" s="1365"/>
      <c r="CO148" s="1373"/>
      <c r="CP148" s="1365"/>
      <c r="CQ148" s="1373"/>
      <c r="CR148" s="1374"/>
      <c r="CS148" s="1371"/>
      <c r="CT148" s="1375"/>
      <c r="CU148" s="1372"/>
      <c r="CV148" s="1365"/>
      <c r="CW148" s="1373"/>
      <c r="CX148" s="1365"/>
      <c r="CY148" s="1373"/>
      <c r="CZ148" s="1374"/>
      <c r="DA148" s="1371"/>
      <c r="DB148" s="1375"/>
      <c r="DC148" s="1372"/>
      <c r="DD148" s="1365"/>
      <c r="DE148" s="1373"/>
      <c r="DF148" s="1365"/>
      <c r="DG148" s="1373"/>
      <c r="DH148" s="1374"/>
      <c r="DI148" s="1371"/>
      <c r="DJ148" s="1375"/>
      <c r="DK148" s="1376"/>
      <c r="DL148" s="1377"/>
      <c r="DM148" s="1378"/>
      <c r="DN148" s="1379"/>
      <c r="DO148" s="1356"/>
      <c r="DP148" s="1381"/>
      <c r="DQ148" s="1358"/>
      <c r="DR148" s="1356"/>
      <c r="DS148" s="1381"/>
      <c r="DT148" s="1358"/>
      <c r="DU148" s="1356"/>
      <c r="DV148" s="1381"/>
      <c r="DW148" s="1358"/>
      <c r="DX148" s="1356"/>
      <c r="DY148" s="1381"/>
      <c r="DZ148" s="1358"/>
      <c r="EA148" s="1356"/>
      <c r="EB148" s="1381"/>
      <c r="EC148" s="1358"/>
      <c r="ED148" s="1382"/>
      <c r="EE148" s="1383" t="s">
        <v>1160</v>
      </c>
      <c r="EF148" s="1384">
        <v>1998</v>
      </c>
      <c r="EG148" s="1357" t="s">
        <v>2172</v>
      </c>
      <c r="EH148" s="1364" t="s">
        <v>4701</v>
      </c>
      <c r="EI148" s="1352" t="s">
        <v>1162</v>
      </c>
      <c r="EJ148" s="1356" t="s">
        <v>1488</v>
      </c>
      <c r="EK148" s="1384">
        <v>1981</v>
      </c>
      <c r="EL148" s="1357" t="s">
        <v>2173</v>
      </c>
      <c r="EM148" s="1364" t="s">
        <v>2174</v>
      </c>
      <c r="EN148" s="1352"/>
      <c r="EO148" s="1356" t="s">
        <v>2175</v>
      </c>
      <c r="EP148" s="1384">
        <v>2004</v>
      </c>
      <c r="EQ148" s="1357" t="s">
        <v>2176</v>
      </c>
      <c r="ER148" s="1364" t="s">
        <v>2174</v>
      </c>
      <c r="ES148" s="1352"/>
      <c r="ET148" s="1356"/>
      <c r="EU148" s="1384"/>
      <c r="EV148" s="1357"/>
      <c r="EW148" s="1364"/>
      <c r="EX148" s="1352"/>
      <c r="EY148" s="1356"/>
      <c r="EZ148" s="1384"/>
      <c r="FA148" s="1357"/>
      <c r="FB148" s="1364"/>
      <c r="FC148" s="1352"/>
      <c r="FD148" s="1385">
        <v>0</v>
      </c>
      <c r="FE148" s="1386">
        <v>0</v>
      </c>
      <c r="FF148" s="1387">
        <v>0</v>
      </c>
      <c r="FG148" s="1386">
        <v>0</v>
      </c>
      <c r="FH148" s="1387">
        <v>0</v>
      </c>
      <c r="FI148" s="1386">
        <v>0</v>
      </c>
      <c r="FJ148" s="1387">
        <v>0</v>
      </c>
      <c r="FK148" s="1386">
        <v>0</v>
      </c>
      <c r="FL148" s="1388" t="s">
        <v>1008</v>
      </c>
      <c r="FM148" s="1389" t="s">
        <v>1012</v>
      </c>
      <c r="FN148" s="1352"/>
      <c r="FO148" s="1390" t="s">
        <v>1010</v>
      </c>
      <c r="FP148" s="1391" t="s">
        <v>1012</v>
      </c>
      <c r="FQ148" s="1352"/>
      <c r="FR148" s="1390" t="s">
        <v>1010</v>
      </c>
      <c r="FS148" s="1391" t="s">
        <v>1012</v>
      </c>
      <c r="FT148" s="1352"/>
      <c r="FU148" s="1390" t="s">
        <v>1010</v>
      </c>
      <c r="FV148" s="1391" t="s">
        <v>1012</v>
      </c>
      <c r="FW148" s="1352"/>
      <c r="FX148" s="1390" t="s">
        <v>1010</v>
      </c>
      <c r="FY148" s="1391" t="s">
        <v>1012</v>
      </c>
      <c r="FZ148" s="1352"/>
      <c r="GA148" s="1390" t="s">
        <v>1010</v>
      </c>
      <c r="GB148" s="1391" t="s">
        <v>1012</v>
      </c>
      <c r="GC148" s="1352"/>
      <c r="GD148" s="1390" t="s">
        <v>1010</v>
      </c>
      <c r="GE148" s="1391" t="s">
        <v>1012</v>
      </c>
      <c r="GF148" s="1352"/>
      <c r="GG148" s="1390" t="s">
        <v>1010</v>
      </c>
      <c r="GH148" s="1391" t="s">
        <v>1012</v>
      </c>
      <c r="GI148" s="1352"/>
      <c r="GJ148" s="1390" t="s">
        <v>1010</v>
      </c>
      <c r="GK148" s="1391" t="s">
        <v>1012</v>
      </c>
      <c r="GL148" s="1352"/>
      <c r="GM148" s="1390" t="s">
        <v>1013</v>
      </c>
      <c r="GN148" s="1391" t="s">
        <v>1013</v>
      </c>
      <c r="GO148" s="1352"/>
      <c r="GP148" s="1390" t="s">
        <v>1013</v>
      </c>
      <c r="GQ148" s="1391" t="s">
        <v>1013</v>
      </c>
      <c r="GR148" s="1352"/>
      <c r="GS148" s="1390" t="s">
        <v>1013</v>
      </c>
      <c r="GT148" s="1391" t="s">
        <v>1013</v>
      </c>
      <c r="GU148" s="1352"/>
      <c r="GV148" s="1390" t="s">
        <v>1010</v>
      </c>
      <c r="GW148" s="1391" t="s">
        <v>1012</v>
      </c>
      <c r="GX148" s="1352"/>
      <c r="GY148" s="1388"/>
      <c r="GZ148" s="1389"/>
      <c r="HA148" s="1352"/>
      <c r="HB148" s="1390"/>
      <c r="HC148" s="1391"/>
      <c r="HD148" s="1352"/>
      <c r="HE148" s="1390"/>
      <c r="HF148" s="1391"/>
      <c r="HG148" s="1352"/>
      <c r="HH148" s="1390"/>
      <c r="HI148" s="1391"/>
      <c r="HJ148" s="1352"/>
      <c r="HK148" s="1390"/>
      <c r="HL148" s="1391"/>
      <c r="HM148" s="1352"/>
      <c r="HN148" s="1392"/>
      <c r="HO148" s="1393"/>
      <c r="HP148" s="1394"/>
      <c r="HQ148" s="1395"/>
      <c r="HR148" s="1357"/>
      <c r="HS148" s="1357"/>
      <c r="HT148" s="1357"/>
      <c r="HU148" s="1396">
        <v>0</v>
      </c>
      <c r="HV148" s="1397" t="s">
        <v>4568</v>
      </c>
      <c r="HW148" s="1398" t="s">
        <v>4568</v>
      </c>
      <c r="HX148" s="1398"/>
      <c r="HY148" s="1398"/>
      <c r="HZ148" s="1398" t="s">
        <v>4568</v>
      </c>
      <c r="IA148" s="1398"/>
      <c r="IB148" s="1398"/>
      <c r="IC148" s="1398" t="s">
        <v>4568</v>
      </c>
      <c r="ID148" s="1399" t="s">
        <v>4702</v>
      </c>
      <c r="IE148" s="1400"/>
      <c r="IF148" s="227" t="str">
        <f>_xlfn.IFNA(VLOOKUP(報告書!$B148&amp;"-"&amp;報告書!IF$12,自主項目!$G$13:$G$500,1,FALSE),"")</f>
        <v/>
      </c>
      <c r="IG148" s="227" t="str">
        <f>_xlfn.IFNA(VLOOKUP(報告書!$B148&amp;"-"&amp;報告書!IG$12,自主項目!$G$13:$G$500,1,FALSE),"")</f>
        <v/>
      </c>
      <c r="IH148" s="227" t="str">
        <f>_xlfn.IFNA(VLOOKUP(報告書!$B148&amp;"-"&amp;報告書!IH$12,自主項目!$G$13:$G$500,1,FALSE),"")</f>
        <v/>
      </c>
      <c r="II148" s="227" t="str">
        <f>_xlfn.IFNA(VLOOKUP(報告書!$B148&amp;"-"&amp;報告書!II$12,自主項目!$G$13:$G$500,1,FALSE),"")</f>
        <v/>
      </c>
      <c r="IJ148" s="227" t="str">
        <f>_xlfn.IFNA(VLOOKUP(報告書!$B148&amp;"-"&amp;報告書!IJ$12,自主項目!$G$13:$G$500,1,FALSE),"")</f>
        <v/>
      </c>
      <c r="IK148" s="227" t="str">
        <f>_xlfn.IFNA(VLOOKUP(報告書!$B148&amp;"-"&amp;報告書!IK$12,自主項目!$G$13:$G$500,1,FALSE),"")</f>
        <v/>
      </c>
      <c r="IL148" s="227" t="str">
        <f>_xlfn.IFNA(VLOOKUP(報告書!$B148&amp;"-"&amp;報告書!IL$12,自主項目!$G$13:$G$500,1,FALSE),"")</f>
        <v/>
      </c>
      <c r="IM148" s="227" t="str">
        <f>_xlfn.IFNA(VLOOKUP(報告書!$B148&amp;"-"&amp;報告書!IM$12,自主項目!$G$13:$G$500,1,FALSE),"")</f>
        <v/>
      </c>
      <c r="IN148" s="227" t="str">
        <f>_xlfn.IFNA(VLOOKUP(報告書!$B148&amp;"-"&amp;報告書!IN$12,自主項目!$G$13:$G$500,1,FALSE),"")</f>
        <v/>
      </c>
      <c r="IO148" s="227" t="str">
        <f>_xlfn.IFNA(VLOOKUP(報告書!$B148&amp;"-"&amp;報告書!IO$12,自主項目!$G$13:$G$500,1,FALSE),"")</f>
        <v/>
      </c>
      <c r="IP148" s="227" t="str">
        <f>_xlfn.IFNA(VLOOKUP(報告書!$B148&amp;"-"&amp;報告書!IP$12,自主項目!$G$13:$G$500,1,FALSE),"")</f>
        <v/>
      </c>
      <c r="IQ148" s="227" t="str">
        <f>_xlfn.IFNA(VLOOKUP(報告書!$B148&amp;"-"&amp;報告書!IQ$12,自主項目!$G$13:$G$500,1,FALSE),"")</f>
        <v/>
      </c>
      <c r="IR148" s="227" t="str">
        <f>_xlfn.IFNA(VLOOKUP(報告書!$B148&amp;"-"&amp;報告書!IR$12,自主項目!$G$13:$G$500,1,FALSE),"")</f>
        <v/>
      </c>
      <c r="IS148" s="227" t="str">
        <f>_xlfn.IFNA(VLOOKUP(報告書!$B148&amp;"-"&amp;報告書!IS$12,自主項目!$G$13:$G$500,1,FALSE),"")</f>
        <v/>
      </c>
      <c r="IV148" s="376" t="s">
        <v>179</v>
      </c>
      <c r="IW148" s="377" t="s">
        <v>179</v>
      </c>
      <c r="IX148" s="378" t="s">
        <v>179</v>
      </c>
      <c r="IY148" s="379" t="s">
        <v>179</v>
      </c>
      <c r="IZ148" s="379" t="s">
        <v>179</v>
      </c>
      <c r="JA148" s="380" t="s">
        <v>179</v>
      </c>
      <c r="JB148" s="381" t="s">
        <v>179</v>
      </c>
      <c r="JC148" s="379" t="s">
        <v>179</v>
      </c>
      <c r="JD148" s="379" t="s">
        <v>179</v>
      </c>
      <c r="JE148" s="382" t="s">
        <v>179</v>
      </c>
      <c r="JF148" s="383" t="s">
        <v>179</v>
      </c>
      <c r="JG148" s="384" t="s">
        <v>179</v>
      </c>
      <c r="JH148" s="376">
        <v>6673</v>
      </c>
      <c r="JI148" s="377">
        <v>6673</v>
      </c>
      <c r="JJ148" s="378" t="s">
        <v>179</v>
      </c>
      <c r="JK148" s="379">
        <v>13.55</v>
      </c>
      <c r="JL148" s="379">
        <v>13.55</v>
      </c>
      <c r="JM148" s="380" t="s">
        <v>179</v>
      </c>
      <c r="JN148" s="381">
        <v>4.5166666666666666</v>
      </c>
      <c r="JO148" s="379">
        <v>4.5166666666666666</v>
      </c>
      <c r="JP148" s="379" t="s">
        <v>179</v>
      </c>
      <c r="JQ148" s="382">
        <v>55</v>
      </c>
      <c r="JR148" s="383">
        <v>55</v>
      </c>
      <c r="JS148" s="384" t="s">
        <v>179</v>
      </c>
      <c r="JU148" s="634" t="s">
        <v>2102</v>
      </c>
      <c r="JV148" s="636" t="s">
        <v>2103</v>
      </c>
      <c r="JW148" s="635">
        <v>2019</v>
      </c>
      <c r="JX148" s="635" t="s">
        <v>1058</v>
      </c>
      <c r="JY148" s="386" t="s">
        <v>179</v>
      </c>
      <c r="JZ148" s="387" t="s">
        <v>179</v>
      </c>
      <c r="KA148" s="422" t="s">
        <v>179</v>
      </c>
      <c r="KB148" s="637" t="s">
        <v>179</v>
      </c>
      <c r="KC148" s="638" t="s">
        <v>179</v>
      </c>
      <c r="KD148" s="639" t="s">
        <v>179</v>
      </c>
      <c r="KE148" s="640" t="s">
        <v>179</v>
      </c>
      <c r="KF148" s="641" t="s">
        <v>179</v>
      </c>
      <c r="KG148" s="642" t="s">
        <v>179</v>
      </c>
      <c r="KH148" s="639" t="s">
        <v>179</v>
      </c>
      <c r="KI148" s="643" t="s">
        <v>179</v>
      </c>
      <c r="KJ148" s="641" t="s">
        <v>179</v>
      </c>
      <c r="KK148" s="642" t="s">
        <v>179</v>
      </c>
      <c r="KL148" s="639" t="s">
        <v>179</v>
      </c>
      <c r="KM148" s="643" t="s">
        <v>179</v>
      </c>
      <c r="KN148" s="644" t="s">
        <v>179</v>
      </c>
      <c r="KO148" s="645" t="s">
        <v>1029</v>
      </c>
      <c r="KP148" s="646">
        <v>0.1</v>
      </c>
      <c r="KQ148" s="646">
        <v>13.55</v>
      </c>
      <c r="KR148" s="646">
        <v>7.2600000000000007</v>
      </c>
      <c r="KS148" s="647" t="s">
        <v>1029</v>
      </c>
      <c r="KT148" s="646">
        <v>0.1</v>
      </c>
      <c r="KU148" s="646">
        <v>4.5166666666666666</v>
      </c>
      <c r="KV148" s="648">
        <v>4.1150000000000002</v>
      </c>
      <c r="KW148" s="639" t="s">
        <v>179</v>
      </c>
      <c r="KX148" s="643">
        <v>0</v>
      </c>
      <c r="KY148" s="644" t="s">
        <v>179</v>
      </c>
      <c r="KZ148" s="434" t="s">
        <v>1015</v>
      </c>
      <c r="LA148" s="434" t="s">
        <v>1151</v>
      </c>
      <c r="LB148" s="435" t="s">
        <v>179</v>
      </c>
      <c r="LC148" s="436" t="s">
        <v>179</v>
      </c>
      <c r="LD148" s="437" t="s">
        <v>179</v>
      </c>
      <c r="LE148" s="438" t="s">
        <v>179</v>
      </c>
      <c r="LF148" s="439" t="s">
        <v>179</v>
      </c>
      <c r="LG148" s="440" t="s">
        <v>179</v>
      </c>
      <c r="LH148" s="437" t="s">
        <v>179</v>
      </c>
      <c r="LI148" s="438" t="s">
        <v>179</v>
      </c>
      <c r="LJ148" s="649"/>
      <c r="LK148" s="650"/>
    </row>
    <row r="149" spans="2:323" ht="15" customHeight="1" x14ac:dyDescent="0.15">
      <c r="B149" s="1349" t="s">
        <v>2178</v>
      </c>
      <c r="C149" s="1350" t="s">
        <v>2180</v>
      </c>
      <c r="D149" s="1351">
        <v>2022</v>
      </c>
      <c r="E149" s="1352" t="s">
        <v>1273</v>
      </c>
      <c r="F149" s="1353">
        <v>1336191</v>
      </c>
      <c r="G149" s="1354" t="s">
        <v>2180</v>
      </c>
      <c r="H149" s="1355">
        <v>45138</v>
      </c>
      <c r="I149" s="1356" t="s">
        <v>2016</v>
      </c>
      <c r="J149" s="1357" t="s">
        <v>2180</v>
      </c>
      <c r="K149" s="1358" t="s">
        <v>2181</v>
      </c>
      <c r="L149" s="1350" t="s">
        <v>2180</v>
      </c>
      <c r="M149" s="1357" t="s">
        <v>2181</v>
      </c>
      <c r="N149" s="1358" t="s">
        <v>2016</v>
      </c>
      <c r="O149" s="1356" t="s">
        <v>37</v>
      </c>
      <c r="P149" s="1358" t="s">
        <v>41</v>
      </c>
      <c r="Q149" s="1359" t="s">
        <v>1018</v>
      </c>
      <c r="R149" s="1360"/>
      <c r="S149" s="1360" t="s">
        <v>1058</v>
      </c>
      <c r="T149" s="1361"/>
      <c r="U149" s="1362"/>
      <c r="V149" s="1363">
        <v>27221.4768</v>
      </c>
      <c r="W149" s="1364">
        <v>90</v>
      </c>
      <c r="X149" s="1364">
        <v>6</v>
      </c>
      <c r="Y149" s="1365">
        <v>213</v>
      </c>
      <c r="Z149" s="1351">
        <v>2022</v>
      </c>
      <c r="AA149" s="1352">
        <v>2024</v>
      </c>
      <c r="AB149" s="1366">
        <v>2022</v>
      </c>
      <c r="AC149" s="1367"/>
      <c r="AD149" s="1358"/>
      <c r="AE149" s="1368" t="s">
        <v>4568</v>
      </c>
      <c r="AF149" s="1357" t="s">
        <v>2182</v>
      </c>
      <c r="AG149" s="1357" t="s">
        <v>2183</v>
      </c>
      <c r="AH149" s="1358" t="s">
        <v>2184</v>
      </c>
      <c r="AI149" s="1368"/>
      <c r="AJ149" s="1358"/>
      <c r="AK149" s="1369">
        <v>2021</v>
      </c>
      <c r="AL149" s="1364">
        <v>40273.25407260871</v>
      </c>
      <c r="AM149" s="1364">
        <v>63553.525412507144</v>
      </c>
      <c r="AN149" s="1370"/>
      <c r="AO149" s="1371"/>
      <c r="AP149" s="1372">
        <v>2024</v>
      </c>
      <c r="AQ149" s="1365">
        <v>39065</v>
      </c>
      <c r="AR149" s="1373">
        <v>3</v>
      </c>
      <c r="AS149" s="1365">
        <v>61647</v>
      </c>
      <c r="AT149" s="1373">
        <v>2.99</v>
      </c>
      <c r="AU149" s="1374"/>
      <c r="AV149" s="1371"/>
      <c r="AW149" s="1375"/>
      <c r="AX149" s="1372">
        <v>2022</v>
      </c>
      <c r="AY149" s="1365">
        <v>49759</v>
      </c>
      <c r="AZ149" s="1373">
        <v>-23.56</v>
      </c>
      <c r="BA149" s="1365">
        <v>50465</v>
      </c>
      <c r="BB149" s="1373">
        <v>20.59</v>
      </c>
      <c r="BC149" s="1374"/>
      <c r="BD149" s="1371"/>
      <c r="BE149" s="1375"/>
      <c r="BF149" s="1372">
        <v>2023</v>
      </c>
      <c r="BG149" s="1365"/>
      <c r="BH149" s="1373"/>
      <c r="BI149" s="1365"/>
      <c r="BJ149" s="1373"/>
      <c r="BK149" s="1374"/>
      <c r="BL149" s="1371"/>
      <c r="BM149" s="1375"/>
      <c r="BN149" s="1372">
        <v>2024</v>
      </c>
      <c r="BO149" s="1365"/>
      <c r="BP149" s="1373"/>
      <c r="BQ149" s="1365"/>
      <c r="BR149" s="1373"/>
      <c r="BS149" s="1374"/>
      <c r="BT149" s="1371"/>
      <c r="BU149" s="1375"/>
      <c r="BV149" s="1376" t="s">
        <v>1023</v>
      </c>
      <c r="BW149" s="1377" t="s">
        <v>1072</v>
      </c>
      <c r="BX149" s="1378" t="s">
        <v>1038</v>
      </c>
      <c r="BY149" s="1379"/>
      <c r="BZ149" s="1380">
        <v>2021</v>
      </c>
      <c r="CA149" s="1364">
        <v>147</v>
      </c>
      <c r="CB149" s="1364">
        <v>147</v>
      </c>
      <c r="CC149" s="1370"/>
      <c r="CD149" s="1371"/>
      <c r="CE149" s="1372">
        <v>2024</v>
      </c>
      <c r="CF149" s="1365">
        <v>143</v>
      </c>
      <c r="CG149" s="1373">
        <v>2.72</v>
      </c>
      <c r="CH149" s="1365">
        <v>143</v>
      </c>
      <c r="CI149" s="1373">
        <v>2.72</v>
      </c>
      <c r="CJ149" s="1374"/>
      <c r="CK149" s="1371"/>
      <c r="CL149" s="1375"/>
      <c r="CM149" s="1372">
        <v>2022</v>
      </c>
      <c r="CN149" s="1365">
        <v>194.48681999999997</v>
      </c>
      <c r="CO149" s="1373">
        <v>-32.31</v>
      </c>
      <c r="CP149" s="1365">
        <v>149.48681999999997</v>
      </c>
      <c r="CQ149" s="1373">
        <v>-1.7</v>
      </c>
      <c r="CR149" s="1374"/>
      <c r="CS149" s="1371"/>
      <c r="CT149" s="1375"/>
      <c r="CU149" s="1372">
        <v>2023</v>
      </c>
      <c r="CV149" s="1365"/>
      <c r="CW149" s="1373"/>
      <c r="CX149" s="1365"/>
      <c r="CY149" s="1373"/>
      <c r="CZ149" s="1374"/>
      <c r="DA149" s="1371"/>
      <c r="DB149" s="1375"/>
      <c r="DC149" s="1372">
        <v>2024</v>
      </c>
      <c r="DD149" s="1365"/>
      <c r="DE149" s="1373"/>
      <c r="DF149" s="1365"/>
      <c r="DG149" s="1373"/>
      <c r="DH149" s="1374"/>
      <c r="DI149" s="1371"/>
      <c r="DJ149" s="1375"/>
      <c r="DK149" s="1376" t="s">
        <v>1005</v>
      </c>
      <c r="DL149" s="1377" t="s">
        <v>1072</v>
      </c>
      <c r="DM149" s="1378" t="s">
        <v>1038</v>
      </c>
      <c r="DN149" s="1379"/>
      <c r="DO149" s="1356" t="s">
        <v>4549</v>
      </c>
      <c r="DP149" s="1381">
        <v>45</v>
      </c>
      <c r="DQ149" s="1358" t="s">
        <v>4703</v>
      </c>
      <c r="DR149" s="1356"/>
      <c r="DS149" s="1381"/>
      <c r="DT149" s="1358"/>
      <c r="DU149" s="1356"/>
      <c r="DV149" s="1381"/>
      <c r="DW149" s="1358"/>
      <c r="DX149" s="1356"/>
      <c r="DY149" s="1381"/>
      <c r="DZ149" s="1358"/>
      <c r="EA149" s="1356"/>
      <c r="EB149" s="1381"/>
      <c r="EC149" s="1358"/>
      <c r="ED149" s="1382"/>
      <c r="EE149" s="1383" t="s">
        <v>1160</v>
      </c>
      <c r="EF149" s="1384">
        <v>2000</v>
      </c>
      <c r="EG149" s="1357" t="s">
        <v>4704</v>
      </c>
      <c r="EH149" s="1364">
        <v>1144822</v>
      </c>
      <c r="EI149" s="1352" t="s">
        <v>1162</v>
      </c>
      <c r="EJ149" s="1356" t="s">
        <v>1574</v>
      </c>
      <c r="EK149" s="1384">
        <v>2006</v>
      </c>
      <c r="EL149" s="1357" t="s">
        <v>4705</v>
      </c>
      <c r="EM149" s="1364">
        <v>4051098</v>
      </c>
      <c r="EN149" s="1352" t="s">
        <v>1162</v>
      </c>
      <c r="EO149" s="1356"/>
      <c r="EP149" s="1384"/>
      <c r="EQ149" s="1357"/>
      <c r="ER149" s="1364"/>
      <c r="ES149" s="1352"/>
      <c r="ET149" s="1356"/>
      <c r="EU149" s="1384"/>
      <c r="EV149" s="1357"/>
      <c r="EW149" s="1364"/>
      <c r="EX149" s="1352"/>
      <c r="EY149" s="1356"/>
      <c r="EZ149" s="1384"/>
      <c r="FA149" s="1357"/>
      <c r="FB149" s="1364"/>
      <c r="FC149" s="1352"/>
      <c r="FD149" s="1385">
        <v>0</v>
      </c>
      <c r="FE149" s="1386">
        <v>0</v>
      </c>
      <c r="FF149" s="1387">
        <v>0</v>
      </c>
      <c r="FG149" s="1386">
        <v>0</v>
      </c>
      <c r="FH149" s="1387">
        <v>0</v>
      </c>
      <c r="FI149" s="1386">
        <v>0</v>
      </c>
      <c r="FJ149" s="1387">
        <v>0</v>
      </c>
      <c r="FK149" s="1386">
        <v>0</v>
      </c>
      <c r="FL149" s="1388" t="s">
        <v>1008</v>
      </c>
      <c r="FM149" s="1389" t="s">
        <v>1012</v>
      </c>
      <c r="FN149" s="1352"/>
      <c r="FO149" s="1390" t="s">
        <v>1010</v>
      </c>
      <c r="FP149" s="1391" t="s">
        <v>1012</v>
      </c>
      <c r="FQ149" s="1352"/>
      <c r="FR149" s="1390" t="s">
        <v>1010</v>
      </c>
      <c r="FS149" s="1391" t="s">
        <v>1012</v>
      </c>
      <c r="FT149" s="1352"/>
      <c r="FU149" s="1390" t="s">
        <v>1025</v>
      </c>
      <c r="FV149" s="1391" t="s">
        <v>1011</v>
      </c>
      <c r="FW149" s="1352"/>
      <c r="FX149" s="1390" t="s">
        <v>1010</v>
      </c>
      <c r="FY149" s="1391" t="s">
        <v>1012</v>
      </c>
      <c r="FZ149" s="1352"/>
      <c r="GA149" s="1390" t="s">
        <v>1010</v>
      </c>
      <c r="GB149" s="1391" t="s">
        <v>1012</v>
      </c>
      <c r="GC149" s="1352"/>
      <c r="GD149" s="1390" t="s">
        <v>1013</v>
      </c>
      <c r="GE149" s="1391" t="s">
        <v>1013</v>
      </c>
      <c r="GF149" s="1352"/>
      <c r="GG149" s="1390" t="s">
        <v>1010</v>
      </c>
      <c r="GH149" s="1391" t="s">
        <v>1012</v>
      </c>
      <c r="GI149" s="1352"/>
      <c r="GJ149" s="1390" t="s">
        <v>1010</v>
      </c>
      <c r="GK149" s="1391" t="s">
        <v>1012</v>
      </c>
      <c r="GL149" s="1352"/>
      <c r="GM149" s="1390" t="s">
        <v>1013</v>
      </c>
      <c r="GN149" s="1391" t="s">
        <v>1013</v>
      </c>
      <c r="GO149" s="1352"/>
      <c r="GP149" s="1390" t="s">
        <v>1013</v>
      </c>
      <c r="GQ149" s="1391" t="s">
        <v>1013</v>
      </c>
      <c r="GR149" s="1352"/>
      <c r="GS149" s="1390" t="s">
        <v>1013</v>
      </c>
      <c r="GT149" s="1391" t="s">
        <v>1013</v>
      </c>
      <c r="GU149" s="1352"/>
      <c r="GV149" s="1390" t="s">
        <v>1010</v>
      </c>
      <c r="GW149" s="1391" t="s">
        <v>1012</v>
      </c>
      <c r="GX149" s="1352"/>
      <c r="GY149" s="1388" t="s">
        <v>1008</v>
      </c>
      <c r="GZ149" s="1389" t="s">
        <v>1012</v>
      </c>
      <c r="HA149" s="1352"/>
      <c r="HB149" s="1390" t="s">
        <v>1008</v>
      </c>
      <c r="HC149" s="1391" t="s">
        <v>1012</v>
      </c>
      <c r="HD149" s="1352"/>
      <c r="HE149" s="1390" t="s">
        <v>1010</v>
      </c>
      <c r="HF149" s="1391" t="s">
        <v>1012</v>
      </c>
      <c r="HG149" s="1352"/>
      <c r="HH149" s="1390" t="s">
        <v>1010</v>
      </c>
      <c r="HI149" s="1391" t="s">
        <v>1012</v>
      </c>
      <c r="HJ149" s="1352"/>
      <c r="HK149" s="1390" t="s">
        <v>1010</v>
      </c>
      <c r="HL149" s="1391" t="s">
        <v>1012</v>
      </c>
      <c r="HM149" s="1352"/>
      <c r="HN149" s="1392">
        <v>49759</v>
      </c>
      <c r="HO149" s="1393">
        <v>0.78878199999999765</v>
      </c>
      <c r="HP149" s="1394">
        <v>1.5852046865893561E-3</v>
      </c>
      <c r="HQ149" s="1395">
        <v>2022</v>
      </c>
      <c r="HR149" s="1357" t="s">
        <v>1191</v>
      </c>
      <c r="HS149" s="1357" t="s">
        <v>348</v>
      </c>
      <c r="HT149" s="1357" t="s">
        <v>4210</v>
      </c>
      <c r="HU149" s="1396"/>
      <c r="HV149" s="1397"/>
      <c r="HW149" s="1398" t="s">
        <v>4568</v>
      </c>
      <c r="HX149" s="1398"/>
      <c r="HY149" s="1398" t="s">
        <v>4568</v>
      </c>
      <c r="HZ149" s="1398" t="s">
        <v>4568</v>
      </c>
      <c r="IA149" s="1398" t="s">
        <v>4568</v>
      </c>
      <c r="IB149" s="1398"/>
      <c r="IC149" s="1398"/>
      <c r="ID149" s="1399"/>
      <c r="IE149" s="1400"/>
      <c r="IF149" s="227" t="str">
        <f>_xlfn.IFNA(VLOOKUP(報告書!$B149&amp;"-"&amp;報告書!IF$12,自主項目!$G$13:$G$500,1,FALSE),"")</f>
        <v>191-1</v>
      </c>
      <c r="IG149" s="227" t="str">
        <f>_xlfn.IFNA(VLOOKUP(報告書!$B149&amp;"-"&amp;報告書!IG$12,自主項目!$G$13:$G$500,1,FALSE),"")</f>
        <v>191-2</v>
      </c>
      <c r="IH149" s="227" t="str">
        <f>_xlfn.IFNA(VLOOKUP(報告書!$B149&amp;"-"&amp;報告書!IH$12,自主項目!$G$13:$G$500,1,FALSE),"")</f>
        <v/>
      </c>
      <c r="II149" s="227" t="str">
        <f>_xlfn.IFNA(VLOOKUP(報告書!$B149&amp;"-"&amp;報告書!II$12,自主項目!$G$13:$G$500,1,FALSE),"")</f>
        <v/>
      </c>
      <c r="IJ149" s="227" t="str">
        <f>_xlfn.IFNA(VLOOKUP(報告書!$B149&amp;"-"&amp;報告書!IJ$12,自主項目!$G$13:$G$500,1,FALSE),"")</f>
        <v/>
      </c>
      <c r="IK149" s="227" t="str">
        <f>_xlfn.IFNA(VLOOKUP(報告書!$B149&amp;"-"&amp;報告書!IK$12,自主項目!$G$13:$G$500,1,FALSE),"")</f>
        <v/>
      </c>
      <c r="IL149" s="227" t="str">
        <f>_xlfn.IFNA(VLOOKUP(報告書!$B149&amp;"-"&amp;報告書!IL$12,自主項目!$G$13:$G$500,1,FALSE),"")</f>
        <v/>
      </c>
      <c r="IM149" s="227" t="str">
        <f>_xlfn.IFNA(VLOOKUP(報告書!$B149&amp;"-"&amp;報告書!IM$12,自主項目!$G$13:$G$500,1,FALSE),"")</f>
        <v/>
      </c>
      <c r="IN149" s="227" t="str">
        <f>_xlfn.IFNA(VLOOKUP(報告書!$B149&amp;"-"&amp;報告書!IN$12,自主項目!$G$13:$G$500,1,FALSE),"")</f>
        <v/>
      </c>
      <c r="IO149" s="227" t="str">
        <f>_xlfn.IFNA(VLOOKUP(報告書!$B149&amp;"-"&amp;報告書!IO$12,自主項目!$G$13:$G$500,1,FALSE),"")</f>
        <v/>
      </c>
      <c r="IP149" s="227" t="str">
        <f>_xlfn.IFNA(VLOOKUP(報告書!$B149&amp;"-"&amp;報告書!IP$12,自主項目!$G$13:$G$500,1,FALSE),"")</f>
        <v/>
      </c>
      <c r="IQ149" s="227" t="str">
        <f>_xlfn.IFNA(VLOOKUP(報告書!$B149&amp;"-"&amp;報告書!IQ$12,自主項目!$G$13:$G$500,1,FALSE),"")</f>
        <v/>
      </c>
      <c r="IR149" s="227" t="str">
        <f>_xlfn.IFNA(VLOOKUP(報告書!$B149&amp;"-"&amp;報告書!IR$12,自主項目!$G$13:$G$500,1,FALSE),"")</f>
        <v/>
      </c>
      <c r="IS149" s="227" t="str">
        <f>_xlfn.IFNA(VLOOKUP(報告書!$B149&amp;"-"&amp;報告書!IS$12,自主項目!$G$13:$G$500,1,FALSE),"")</f>
        <v/>
      </c>
      <c r="IV149" s="376">
        <v>16794</v>
      </c>
      <c r="IW149" s="377">
        <v>17183</v>
      </c>
      <c r="IX149" s="378" t="s">
        <v>179</v>
      </c>
      <c r="IY149" s="379">
        <v>3.03</v>
      </c>
      <c r="IZ149" s="379">
        <v>-1.37</v>
      </c>
      <c r="JA149" s="380">
        <v>-63.31</v>
      </c>
      <c r="JB149" s="381">
        <v>1.01</v>
      </c>
      <c r="JC149" s="379">
        <v>-0.45666666666666672</v>
      </c>
      <c r="JD149" s="379">
        <v>-21.103333333333335</v>
      </c>
      <c r="JE149" s="382">
        <v>76</v>
      </c>
      <c r="JF149" s="383">
        <v>83</v>
      </c>
      <c r="JG149" s="384">
        <v>97</v>
      </c>
      <c r="JH149" s="376" t="s">
        <v>179</v>
      </c>
      <c r="JI149" s="377" t="s">
        <v>179</v>
      </c>
      <c r="JJ149" s="378" t="s">
        <v>179</v>
      </c>
      <c r="JK149" s="379" t="s">
        <v>179</v>
      </c>
      <c r="JL149" s="379" t="s">
        <v>179</v>
      </c>
      <c r="JM149" s="380" t="s">
        <v>179</v>
      </c>
      <c r="JN149" s="381" t="s">
        <v>179</v>
      </c>
      <c r="JO149" s="379" t="s">
        <v>179</v>
      </c>
      <c r="JP149" s="379" t="s">
        <v>179</v>
      </c>
      <c r="JQ149" s="382" t="s">
        <v>179</v>
      </c>
      <c r="JR149" s="383" t="s">
        <v>179</v>
      </c>
      <c r="JS149" s="384" t="s">
        <v>179</v>
      </c>
      <c r="JU149" s="634" t="s">
        <v>2107</v>
      </c>
      <c r="JV149" s="636" t="s">
        <v>2108</v>
      </c>
      <c r="JW149" s="635">
        <v>2019</v>
      </c>
      <c r="JX149" s="635" t="s">
        <v>1018</v>
      </c>
      <c r="JY149" s="386" t="s">
        <v>179</v>
      </c>
      <c r="JZ149" s="387" t="s">
        <v>179</v>
      </c>
      <c r="KA149" s="422" t="s">
        <v>179</v>
      </c>
      <c r="KB149" s="637" t="s">
        <v>179</v>
      </c>
      <c r="KC149" s="638">
        <v>14.666067554483744</v>
      </c>
      <c r="KD149" s="639" t="s">
        <v>1028</v>
      </c>
      <c r="KE149" s="640">
        <v>-3.6</v>
      </c>
      <c r="KF149" s="641">
        <v>3.03</v>
      </c>
      <c r="KG149" s="642">
        <v>5.04</v>
      </c>
      <c r="KH149" s="639" t="s">
        <v>1028</v>
      </c>
      <c r="KI149" s="643">
        <v>-3.6</v>
      </c>
      <c r="KJ149" s="641">
        <v>-0.45666666666666672</v>
      </c>
      <c r="KK149" s="642">
        <v>2.1566666666666667</v>
      </c>
      <c r="KL149" s="639" t="s">
        <v>1015</v>
      </c>
      <c r="KM149" s="643">
        <v>2.2000000000000002</v>
      </c>
      <c r="KN149" s="644">
        <v>-63.31</v>
      </c>
      <c r="KO149" s="645" t="s">
        <v>179</v>
      </c>
      <c r="KP149" s="646" t="s">
        <v>179</v>
      </c>
      <c r="KQ149" s="646" t="s">
        <v>179</v>
      </c>
      <c r="KR149" s="646" t="s">
        <v>179</v>
      </c>
      <c r="KS149" s="647" t="s">
        <v>179</v>
      </c>
      <c r="KT149" s="646" t="s">
        <v>179</v>
      </c>
      <c r="KU149" s="646" t="s">
        <v>179</v>
      </c>
      <c r="KV149" s="648" t="s">
        <v>179</v>
      </c>
      <c r="KW149" s="639" t="s">
        <v>179</v>
      </c>
      <c r="KX149" s="643" t="s">
        <v>179</v>
      </c>
      <c r="KY149" s="644" t="s">
        <v>179</v>
      </c>
      <c r="KZ149" s="434" t="s">
        <v>1015</v>
      </c>
      <c r="LA149" s="434" t="s">
        <v>1015</v>
      </c>
      <c r="LB149" s="435" t="s">
        <v>1029</v>
      </c>
      <c r="LC149" s="436">
        <v>26</v>
      </c>
      <c r="LD149" s="437">
        <v>0</v>
      </c>
      <c r="LE149" s="438">
        <v>26</v>
      </c>
      <c r="LF149" s="439" t="s">
        <v>1015</v>
      </c>
      <c r="LG149" s="440">
        <v>23</v>
      </c>
      <c r="LH149" s="437">
        <v>0</v>
      </c>
      <c r="LI149" s="438">
        <v>26</v>
      </c>
      <c r="LJ149" s="649"/>
      <c r="LK149" s="650"/>
    </row>
    <row r="150" spans="2:323" ht="15" customHeight="1" x14ac:dyDescent="0.15">
      <c r="B150" s="1349" t="s">
        <v>2187</v>
      </c>
      <c r="C150" s="1350" t="s">
        <v>2188</v>
      </c>
      <c r="D150" s="1351">
        <v>2022</v>
      </c>
      <c r="E150" s="1352" t="s">
        <v>1018</v>
      </c>
      <c r="F150" s="1353">
        <v>1083192</v>
      </c>
      <c r="G150" s="1354" t="s">
        <v>2188</v>
      </c>
      <c r="H150" s="1355">
        <v>45138</v>
      </c>
      <c r="I150" s="1356" t="s">
        <v>2167</v>
      </c>
      <c r="J150" s="1357" t="s">
        <v>2188</v>
      </c>
      <c r="K150" s="1358" t="s">
        <v>4706</v>
      </c>
      <c r="L150" s="1350" t="s">
        <v>2188</v>
      </c>
      <c r="M150" s="1357" t="s">
        <v>4706</v>
      </c>
      <c r="N150" s="1358" t="s">
        <v>2167</v>
      </c>
      <c r="O150" s="1356" t="s">
        <v>491</v>
      </c>
      <c r="P150" s="1358" t="s">
        <v>96</v>
      </c>
      <c r="Q150" s="1359" t="s">
        <v>1018</v>
      </c>
      <c r="R150" s="1360"/>
      <c r="S150" s="1360"/>
      <c r="T150" s="1361"/>
      <c r="U150" s="1362"/>
      <c r="V150" s="1363">
        <v>11803.887000000001</v>
      </c>
      <c r="W150" s="1364">
        <v>5</v>
      </c>
      <c r="X150" s="1364">
        <v>3</v>
      </c>
      <c r="Y150" s="1365"/>
      <c r="Z150" s="1351">
        <v>2022</v>
      </c>
      <c r="AA150" s="1352">
        <v>2024</v>
      </c>
      <c r="AB150" s="1366">
        <v>2022</v>
      </c>
      <c r="AC150" s="1367"/>
      <c r="AD150" s="1358"/>
      <c r="AE150" s="1368" t="s">
        <v>4568</v>
      </c>
      <c r="AF150" s="1357" t="s">
        <v>2189</v>
      </c>
      <c r="AG150" s="1357" t="s">
        <v>2190</v>
      </c>
      <c r="AH150" s="1358" t="s">
        <v>2191</v>
      </c>
      <c r="AI150" s="1368"/>
      <c r="AJ150" s="1358"/>
      <c r="AK150" s="1369">
        <v>2021</v>
      </c>
      <c r="AL150" s="1364">
        <v>21695.586135700003</v>
      </c>
      <c r="AM150" s="1364">
        <v>21757.911270700002</v>
      </c>
      <c r="AN150" s="1370"/>
      <c r="AO150" s="1371"/>
      <c r="AP150" s="1372">
        <v>2024</v>
      </c>
      <c r="AQ150" s="1365">
        <v>21153</v>
      </c>
      <c r="AR150" s="1373">
        <v>2.5</v>
      </c>
      <c r="AS150" s="1365">
        <v>21153</v>
      </c>
      <c r="AT150" s="1373">
        <v>2.78</v>
      </c>
      <c r="AU150" s="1374"/>
      <c r="AV150" s="1371"/>
      <c r="AW150" s="1375"/>
      <c r="AX150" s="1372">
        <v>2022</v>
      </c>
      <c r="AY150" s="1365">
        <v>21233</v>
      </c>
      <c r="AZ150" s="1373">
        <v>2.13</v>
      </c>
      <c r="BA150" s="1365">
        <v>21637</v>
      </c>
      <c r="BB150" s="1373">
        <v>0.55000000000000004</v>
      </c>
      <c r="BC150" s="1374"/>
      <c r="BD150" s="1371"/>
      <c r="BE150" s="1375"/>
      <c r="BF150" s="1372">
        <v>2023</v>
      </c>
      <c r="BG150" s="1365"/>
      <c r="BH150" s="1373"/>
      <c r="BI150" s="1365"/>
      <c r="BJ150" s="1373"/>
      <c r="BK150" s="1374"/>
      <c r="BL150" s="1371"/>
      <c r="BM150" s="1375"/>
      <c r="BN150" s="1372">
        <v>2024</v>
      </c>
      <c r="BO150" s="1365"/>
      <c r="BP150" s="1373"/>
      <c r="BQ150" s="1365"/>
      <c r="BR150" s="1373"/>
      <c r="BS150" s="1374"/>
      <c r="BT150" s="1371"/>
      <c r="BU150" s="1375"/>
      <c r="BV150" s="1376" t="s">
        <v>1023</v>
      </c>
      <c r="BW150" s="1377" t="s">
        <v>1072</v>
      </c>
      <c r="BX150" s="1378" t="s">
        <v>1007</v>
      </c>
      <c r="BY150" s="1379" t="s">
        <v>4707</v>
      </c>
      <c r="BZ150" s="1380"/>
      <c r="CA150" s="1364"/>
      <c r="CB150" s="1364"/>
      <c r="CC150" s="1370"/>
      <c r="CD150" s="1371"/>
      <c r="CE150" s="1372"/>
      <c r="CF150" s="1365"/>
      <c r="CG150" s="1373"/>
      <c r="CH150" s="1365"/>
      <c r="CI150" s="1373"/>
      <c r="CJ150" s="1374"/>
      <c r="CK150" s="1371"/>
      <c r="CL150" s="1375"/>
      <c r="CM150" s="1372"/>
      <c r="CN150" s="1365"/>
      <c r="CO150" s="1373"/>
      <c r="CP150" s="1365"/>
      <c r="CQ150" s="1373"/>
      <c r="CR150" s="1374"/>
      <c r="CS150" s="1371"/>
      <c r="CT150" s="1375"/>
      <c r="CU150" s="1372"/>
      <c r="CV150" s="1365"/>
      <c r="CW150" s="1373"/>
      <c r="CX150" s="1365"/>
      <c r="CY150" s="1373"/>
      <c r="CZ150" s="1374"/>
      <c r="DA150" s="1371"/>
      <c r="DB150" s="1375"/>
      <c r="DC150" s="1372"/>
      <c r="DD150" s="1365"/>
      <c r="DE150" s="1373"/>
      <c r="DF150" s="1365"/>
      <c r="DG150" s="1373"/>
      <c r="DH150" s="1374"/>
      <c r="DI150" s="1371"/>
      <c r="DJ150" s="1375"/>
      <c r="DK150" s="1376"/>
      <c r="DL150" s="1377"/>
      <c r="DM150" s="1378"/>
      <c r="DN150" s="1379"/>
      <c r="DO150" s="1356"/>
      <c r="DP150" s="1381"/>
      <c r="DQ150" s="1358"/>
      <c r="DR150" s="1356"/>
      <c r="DS150" s="1381"/>
      <c r="DT150" s="1358"/>
      <c r="DU150" s="1356"/>
      <c r="DV150" s="1381"/>
      <c r="DW150" s="1358"/>
      <c r="DX150" s="1356"/>
      <c r="DY150" s="1381"/>
      <c r="DZ150" s="1358"/>
      <c r="EA150" s="1356"/>
      <c r="EB150" s="1381"/>
      <c r="EC150" s="1358"/>
      <c r="ED150" s="1382"/>
      <c r="EE150" s="1383"/>
      <c r="EF150" s="1384"/>
      <c r="EG150" s="1357"/>
      <c r="EH150" s="1364"/>
      <c r="EI150" s="1352"/>
      <c r="EJ150" s="1356"/>
      <c r="EK150" s="1384"/>
      <c r="EL150" s="1357"/>
      <c r="EM150" s="1364"/>
      <c r="EN150" s="1352"/>
      <c r="EO150" s="1356"/>
      <c r="EP150" s="1384"/>
      <c r="EQ150" s="1357"/>
      <c r="ER150" s="1364"/>
      <c r="ES150" s="1352"/>
      <c r="ET150" s="1356"/>
      <c r="EU150" s="1384"/>
      <c r="EV150" s="1357"/>
      <c r="EW150" s="1364"/>
      <c r="EX150" s="1352"/>
      <c r="EY150" s="1356"/>
      <c r="EZ150" s="1384"/>
      <c r="FA150" s="1357"/>
      <c r="FB150" s="1364"/>
      <c r="FC150" s="1352"/>
      <c r="FD150" s="1385">
        <v>1</v>
      </c>
      <c r="FE150" s="1386">
        <v>1</v>
      </c>
      <c r="FF150" s="1387">
        <v>0</v>
      </c>
      <c r="FG150" s="1386">
        <v>0</v>
      </c>
      <c r="FH150" s="1387">
        <v>0</v>
      </c>
      <c r="FI150" s="1386">
        <v>0</v>
      </c>
      <c r="FJ150" s="1387">
        <v>1</v>
      </c>
      <c r="FK150" s="1386">
        <v>1</v>
      </c>
      <c r="FL150" s="1388" t="s">
        <v>1008</v>
      </c>
      <c r="FM150" s="1389" t="s">
        <v>1012</v>
      </c>
      <c r="FN150" s="1352"/>
      <c r="FO150" s="1390" t="s">
        <v>1010</v>
      </c>
      <c r="FP150" s="1391" t="s">
        <v>1012</v>
      </c>
      <c r="FQ150" s="1352"/>
      <c r="FR150" s="1390" t="s">
        <v>1025</v>
      </c>
      <c r="FS150" s="1391" t="s">
        <v>1011</v>
      </c>
      <c r="FT150" s="1352"/>
      <c r="FU150" s="1390" t="s">
        <v>1025</v>
      </c>
      <c r="FV150" s="1391" t="s">
        <v>1011</v>
      </c>
      <c r="FW150" s="1352"/>
      <c r="FX150" s="1390" t="s">
        <v>1025</v>
      </c>
      <c r="FY150" s="1391" t="s">
        <v>1011</v>
      </c>
      <c r="FZ150" s="1352"/>
      <c r="GA150" s="1390" t="s">
        <v>1025</v>
      </c>
      <c r="GB150" s="1391" t="s">
        <v>1011</v>
      </c>
      <c r="GC150" s="1352"/>
      <c r="GD150" s="1390" t="s">
        <v>1025</v>
      </c>
      <c r="GE150" s="1391" t="s">
        <v>1011</v>
      </c>
      <c r="GF150" s="1352"/>
      <c r="GG150" s="1390" t="s">
        <v>1025</v>
      </c>
      <c r="GH150" s="1391" t="s">
        <v>1011</v>
      </c>
      <c r="GI150" s="1352"/>
      <c r="GJ150" s="1390" t="s">
        <v>1010</v>
      </c>
      <c r="GK150" s="1391" t="s">
        <v>1012</v>
      </c>
      <c r="GL150" s="1352"/>
      <c r="GM150" s="1390" t="s">
        <v>1025</v>
      </c>
      <c r="GN150" s="1391" t="s">
        <v>1011</v>
      </c>
      <c r="GO150" s="1352"/>
      <c r="GP150" s="1390" t="s">
        <v>1010</v>
      </c>
      <c r="GQ150" s="1391" t="s">
        <v>1012</v>
      </c>
      <c r="GR150" s="1352"/>
      <c r="GS150" s="1390" t="s">
        <v>1010</v>
      </c>
      <c r="GT150" s="1391" t="s">
        <v>1012</v>
      </c>
      <c r="GU150" s="1352"/>
      <c r="GV150" s="1390" t="s">
        <v>1025</v>
      </c>
      <c r="GW150" s="1391" t="s">
        <v>1011</v>
      </c>
      <c r="GX150" s="1352"/>
      <c r="GY150" s="1388"/>
      <c r="GZ150" s="1389"/>
      <c r="HA150" s="1352"/>
      <c r="HB150" s="1390"/>
      <c r="HC150" s="1391"/>
      <c r="HD150" s="1352"/>
      <c r="HE150" s="1390"/>
      <c r="HF150" s="1391"/>
      <c r="HG150" s="1352"/>
      <c r="HH150" s="1390"/>
      <c r="HI150" s="1391"/>
      <c r="HJ150" s="1352"/>
      <c r="HK150" s="1390"/>
      <c r="HL150" s="1391"/>
      <c r="HM150" s="1352"/>
      <c r="HN150" s="1392"/>
      <c r="HO150" s="1393"/>
      <c r="HP150" s="1394"/>
      <c r="HQ150" s="1395"/>
      <c r="HR150" s="1357"/>
      <c r="HS150" s="1357"/>
      <c r="HT150" s="1357"/>
      <c r="HU150" s="1396"/>
      <c r="HV150" s="1397" t="s">
        <v>4568</v>
      </c>
      <c r="HW150" s="1398" t="s">
        <v>4568</v>
      </c>
      <c r="HX150" s="1398"/>
      <c r="HY150" s="1398"/>
      <c r="HZ150" s="1398"/>
      <c r="IA150" s="1398"/>
      <c r="IB150" s="1398"/>
      <c r="IC150" s="1398"/>
      <c r="ID150" s="1399" t="s">
        <v>2192</v>
      </c>
      <c r="IE150" s="1400"/>
      <c r="IF150" s="227" t="str">
        <f>_xlfn.IFNA(VLOOKUP(報告書!$B150&amp;"-"&amp;報告書!IF$12,自主項目!$G$13:$G$500,1,FALSE),"")</f>
        <v/>
      </c>
      <c r="IG150" s="227" t="str">
        <f>_xlfn.IFNA(VLOOKUP(報告書!$B150&amp;"-"&amp;報告書!IG$12,自主項目!$G$13:$G$500,1,FALSE),"")</f>
        <v/>
      </c>
      <c r="IH150" s="227" t="str">
        <f>_xlfn.IFNA(VLOOKUP(報告書!$B150&amp;"-"&amp;報告書!IH$12,自主項目!$G$13:$G$500,1,FALSE),"")</f>
        <v/>
      </c>
      <c r="II150" s="227" t="str">
        <f>_xlfn.IFNA(VLOOKUP(報告書!$B150&amp;"-"&amp;報告書!II$12,自主項目!$G$13:$G$500,1,FALSE),"")</f>
        <v/>
      </c>
      <c r="IJ150" s="227" t="str">
        <f>_xlfn.IFNA(VLOOKUP(報告書!$B150&amp;"-"&amp;報告書!IJ$12,自主項目!$G$13:$G$500,1,FALSE),"")</f>
        <v/>
      </c>
      <c r="IK150" s="227" t="str">
        <f>_xlfn.IFNA(VLOOKUP(報告書!$B150&amp;"-"&amp;報告書!IK$12,自主項目!$G$13:$G$500,1,FALSE),"")</f>
        <v/>
      </c>
      <c r="IL150" s="227" t="str">
        <f>_xlfn.IFNA(VLOOKUP(報告書!$B150&amp;"-"&amp;報告書!IL$12,自主項目!$G$13:$G$500,1,FALSE),"")</f>
        <v/>
      </c>
      <c r="IM150" s="227" t="str">
        <f>_xlfn.IFNA(VLOOKUP(報告書!$B150&amp;"-"&amp;報告書!IM$12,自主項目!$G$13:$G$500,1,FALSE),"")</f>
        <v/>
      </c>
      <c r="IN150" s="227" t="str">
        <f>_xlfn.IFNA(VLOOKUP(報告書!$B150&amp;"-"&amp;報告書!IN$12,自主項目!$G$13:$G$500,1,FALSE),"")</f>
        <v/>
      </c>
      <c r="IO150" s="227" t="str">
        <f>_xlfn.IFNA(VLOOKUP(報告書!$B150&amp;"-"&amp;報告書!IO$12,自主項目!$G$13:$G$500,1,FALSE),"")</f>
        <v/>
      </c>
      <c r="IP150" s="227" t="str">
        <f>_xlfn.IFNA(VLOOKUP(報告書!$B150&amp;"-"&amp;報告書!IP$12,自主項目!$G$13:$G$500,1,FALSE),"")</f>
        <v/>
      </c>
      <c r="IQ150" s="227" t="str">
        <f>_xlfn.IFNA(VLOOKUP(報告書!$B150&amp;"-"&amp;報告書!IQ$12,自主項目!$G$13:$G$500,1,FALSE),"")</f>
        <v/>
      </c>
      <c r="IR150" s="227" t="str">
        <f>_xlfn.IFNA(VLOOKUP(報告書!$B150&amp;"-"&amp;報告書!IR$12,自主項目!$G$13:$G$500,1,FALSE),"")</f>
        <v/>
      </c>
      <c r="IS150" s="227" t="str">
        <f>_xlfn.IFNA(VLOOKUP(報告書!$B150&amp;"-"&amp;報告書!IS$12,自主項目!$G$13:$G$500,1,FALSE),"")</f>
        <v/>
      </c>
      <c r="IV150" s="376">
        <v>68833</v>
      </c>
      <c r="IW150" s="377">
        <v>69043</v>
      </c>
      <c r="IX150" s="378" t="s">
        <v>179</v>
      </c>
      <c r="IY150" s="379">
        <v>14.1</v>
      </c>
      <c r="IZ150" s="379">
        <v>18.559999999999999</v>
      </c>
      <c r="JA150" s="380" t="s">
        <v>179</v>
      </c>
      <c r="JB150" s="381">
        <v>4.7</v>
      </c>
      <c r="JC150" s="379">
        <v>6.1866666666666665</v>
      </c>
      <c r="JD150" s="379" t="s">
        <v>179</v>
      </c>
      <c r="JE150" s="382">
        <v>42</v>
      </c>
      <c r="JF150" s="383">
        <v>35</v>
      </c>
      <c r="JG150" s="384" t="s">
        <v>179</v>
      </c>
      <c r="JH150" s="376" t="s">
        <v>179</v>
      </c>
      <c r="JI150" s="377" t="s">
        <v>179</v>
      </c>
      <c r="JJ150" s="378" t="s">
        <v>179</v>
      </c>
      <c r="JK150" s="379" t="s">
        <v>179</v>
      </c>
      <c r="JL150" s="379" t="s">
        <v>179</v>
      </c>
      <c r="JM150" s="380" t="s">
        <v>179</v>
      </c>
      <c r="JN150" s="381" t="s">
        <v>179</v>
      </c>
      <c r="JO150" s="379" t="s">
        <v>179</v>
      </c>
      <c r="JP150" s="379" t="s">
        <v>179</v>
      </c>
      <c r="JQ150" s="382" t="s">
        <v>179</v>
      </c>
      <c r="JR150" s="383" t="s">
        <v>179</v>
      </c>
      <c r="JS150" s="384" t="s">
        <v>179</v>
      </c>
      <c r="JU150" s="634" t="s">
        <v>2115</v>
      </c>
      <c r="JV150" s="636" t="s">
        <v>2116</v>
      </c>
      <c r="JW150" s="635">
        <v>2019</v>
      </c>
      <c r="JX150" s="635" t="s">
        <v>1018</v>
      </c>
      <c r="JY150" s="386" t="s">
        <v>179</v>
      </c>
      <c r="JZ150" s="387" t="s">
        <v>179</v>
      </c>
      <c r="KA150" s="422" t="s">
        <v>179</v>
      </c>
      <c r="KB150" s="637" t="s">
        <v>179</v>
      </c>
      <c r="KC150" s="638">
        <v>3.6474086121482445</v>
      </c>
      <c r="KD150" s="639" t="s">
        <v>1055</v>
      </c>
      <c r="KE150" s="640">
        <v>3</v>
      </c>
      <c r="KF150" s="641">
        <v>14.1</v>
      </c>
      <c r="KG150" s="642">
        <v>6.9833333333333334</v>
      </c>
      <c r="KH150" s="639" t="s">
        <v>1055</v>
      </c>
      <c r="KI150" s="643">
        <v>2.99</v>
      </c>
      <c r="KJ150" s="641">
        <v>6.1866666666666665</v>
      </c>
      <c r="KK150" s="642">
        <v>10.016666666666666</v>
      </c>
      <c r="KL150" s="639" t="s">
        <v>179</v>
      </c>
      <c r="KM150" s="643">
        <v>3</v>
      </c>
      <c r="KN150" s="644" t="s">
        <v>179</v>
      </c>
      <c r="KO150" s="645" t="s">
        <v>179</v>
      </c>
      <c r="KP150" s="646" t="s">
        <v>179</v>
      </c>
      <c r="KQ150" s="646" t="s">
        <v>179</v>
      </c>
      <c r="KR150" s="646" t="s">
        <v>179</v>
      </c>
      <c r="KS150" s="647" t="s">
        <v>179</v>
      </c>
      <c r="KT150" s="646" t="s">
        <v>179</v>
      </c>
      <c r="KU150" s="646" t="s">
        <v>179</v>
      </c>
      <c r="KV150" s="648" t="s">
        <v>179</v>
      </c>
      <c r="KW150" s="639" t="s">
        <v>179</v>
      </c>
      <c r="KX150" s="643" t="s">
        <v>179</v>
      </c>
      <c r="KY150" s="644" t="s">
        <v>179</v>
      </c>
      <c r="KZ150" s="434" t="s">
        <v>1015</v>
      </c>
      <c r="LA150" s="434" t="s">
        <v>1015</v>
      </c>
      <c r="LB150" s="435" t="s">
        <v>1029</v>
      </c>
      <c r="LC150" s="436">
        <v>26</v>
      </c>
      <c r="LD150" s="437">
        <v>0</v>
      </c>
      <c r="LE150" s="438">
        <v>26</v>
      </c>
      <c r="LF150" s="439" t="s">
        <v>1029</v>
      </c>
      <c r="LG150" s="440">
        <v>26</v>
      </c>
      <c r="LH150" s="437">
        <v>0</v>
      </c>
      <c r="LI150" s="438">
        <v>26</v>
      </c>
      <c r="LJ150" s="649"/>
      <c r="LK150" s="650"/>
    </row>
    <row r="151" spans="2:323" ht="15" customHeight="1" x14ac:dyDescent="0.15">
      <c r="B151" s="1349" t="s">
        <v>2193</v>
      </c>
      <c r="C151" s="1350" t="s">
        <v>2194</v>
      </c>
      <c r="D151" s="1351">
        <v>2022</v>
      </c>
      <c r="E151" s="1352" t="s">
        <v>1018</v>
      </c>
      <c r="F151" s="1353">
        <v>1069193</v>
      </c>
      <c r="G151" s="1354" t="s">
        <v>2194</v>
      </c>
      <c r="H151" s="1355">
        <v>45138</v>
      </c>
      <c r="I151" s="1356" t="s">
        <v>2195</v>
      </c>
      <c r="J151" s="1357" t="s">
        <v>2194</v>
      </c>
      <c r="K151" s="1358" t="s">
        <v>4708</v>
      </c>
      <c r="L151" s="1350" t="s">
        <v>2194</v>
      </c>
      <c r="M151" s="1357" t="s">
        <v>4708</v>
      </c>
      <c r="N151" s="1358" t="s">
        <v>2195</v>
      </c>
      <c r="O151" s="1356" t="s">
        <v>77</v>
      </c>
      <c r="P151" s="1358" t="s">
        <v>79</v>
      </c>
      <c r="Q151" s="1359" t="s">
        <v>1018</v>
      </c>
      <c r="R151" s="1360"/>
      <c r="S151" s="1360"/>
      <c r="T151" s="1361"/>
      <c r="U151" s="1362"/>
      <c r="V151" s="1363">
        <v>7993.6398000000008</v>
      </c>
      <c r="W151" s="1364">
        <v>12</v>
      </c>
      <c r="X151" s="1364">
        <v>3</v>
      </c>
      <c r="Y151" s="1365"/>
      <c r="Z151" s="1351">
        <v>2022</v>
      </c>
      <c r="AA151" s="1352">
        <v>2024</v>
      </c>
      <c r="AB151" s="1366">
        <v>2022</v>
      </c>
      <c r="AC151" s="1367" t="s">
        <v>4568</v>
      </c>
      <c r="AD151" s="1358" t="s">
        <v>2196</v>
      </c>
      <c r="AE151" s="1368"/>
      <c r="AF151" s="1357"/>
      <c r="AG151" s="1357"/>
      <c r="AH151" s="1358"/>
      <c r="AI151" s="1368"/>
      <c r="AJ151" s="1358"/>
      <c r="AK151" s="1369">
        <v>2021</v>
      </c>
      <c r="AL151" s="1364">
        <v>13519</v>
      </c>
      <c r="AM151" s="1364">
        <v>11850</v>
      </c>
      <c r="AN151" s="1370">
        <v>69.209999999999994</v>
      </c>
      <c r="AO151" s="1371" t="s">
        <v>1240</v>
      </c>
      <c r="AP151" s="1372">
        <v>2024</v>
      </c>
      <c r="AQ151" s="1365">
        <v>13113.43</v>
      </c>
      <c r="AR151" s="1373">
        <v>3</v>
      </c>
      <c r="AS151" s="1365">
        <v>11495</v>
      </c>
      <c r="AT151" s="1373">
        <v>2.99</v>
      </c>
      <c r="AU151" s="1374">
        <v>67.13</v>
      </c>
      <c r="AV151" s="1371" t="s">
        <v>1240</v>
      </c>
      <c r="AW151" s="1375">
        <v>3</v>
      </c>
      <c r="AX151" s="1372">
        <v>2022</v>
      </c>
      <c r="AY151" s="1365">
        <v>14232</v>
      </c>
      <c r="AZ151" s="1373">
        <v>-5.28</v>
      </c>
      <c r="BA151" s="1365">
        <v>12549</v>
      </c>
      <c r="BB151" s="1373">
        <v>-5.9</v>
      </c>
      <c r="BC151" s="1374">
        <v>66.143174178489303</v>
      </c>
      <c r="BD151" s="1371" t="s">
        <v>1240</v>
      </c>
      <c r="BE151" s="1375">
        <v>4.43</v>
      </c>
      <c r="BF151" s="1372">
        <v>2023</v>
      </c>
      <c r="BG151" s="1365"/>
      <c r="BH151" s="1373"/>
      <c r="BI151" s="1365"/>
      <c r="BJ151" s="1373"/>
      <c r="BK151" s="1374"/>
      <c r="BL151" s="1371"/>
      <c r="BM151" s="1375"/>
      <c r="BN151" s="1372">
        <v>2024</v>
      </c>
      <c r="BO151" s="1365"/>
      <c r="BP151" s="1373"/>
      <c r="BQ151" s="1365"/>
      <c r="BR151" s="1373"/>
      <c r="BS151" s="1374"/>
      <c r="BT151" s="1371"/>
      <c r="BU151" s="1375"/>
      <c r="BV151" s="1376" t="s">
        <v>1023</v>
      </c>
      <c r="BW151" s="1377" t="s">
        <v>1072</v>
      </c>
      <c r="BX151" s="1378" t="s">
        <v>1007</v>
      </c>
      <c r="BY151" s="1379" t="s">
        <v>4709</v>
      </c>
      <c r="BZ151" s="1380"/>
      <c r="CA151" s="1364"/>
      <c r="CB151" s="1364"/>
      <c r="CC151" s="1370"/>
      <c r="CD151" s="1371"/>
      <c r="CE151" s="1372"/>
      <c r="CF151" s="1365"/>
      <c r="CG151" s="1373"/>
      <c r="CH151" s="1365"/>
      <c r="CI151" s="1373"/>
      <c r="CJ151" s="1374"/>
      <c r="CK151" s="1371"/>
      <c r="CL151" s="1375"/>
      <c r="CM151" s="1372"/>
      <c r="CN151" s="1365"/>
      <c r="CO151" s="1373"/>
      <c r="CP151" s="1365"/>
      <c r="CQ151" s="1373"/>
      <c r="CR151" s="1374"/>
      <c r="CS151" s="1371"/>
      <c r="CT151" s="1375"/>
      <c r="CU151" s="1372"/>
      <c r="CV151" s="1365"/>
      <c r="CW151" s="1373"/>
      <c r="CX151" s="1365"/>
      <c r="CY151" s="1373"/>
      <c r="CZ151" s="1374"/>
      <c r="DA151" s="1371"/>
      <c r="DB151" s="1375"/>
      <c r="DC151" s="1372"/>
      <c r="DD151" s="1365"/>
      <c r="DE151" s="1373"/>
      <c r="DF151" s="1365"/>
      <c r="DG151" s="1373"/>
      <c r="DH151" s="1374"/>
      <c r="DI151" s="1371"/>
      <c r="DJ151" s="1375"/>
      <c r="DK151" s="1376"/>
      <c r="DL151" s="1377"/>
      <c r="DM151" s="1378"/>
      <c r="DN151" s="1379"/>
      <c r="DO151" s="1356" t="s">
        <v>2957</v>
      </c>
      <c r="DP151" s="1381"/>
      <c r="DQ151" s="1358"/>
      <c r="DR151" s="1356"/>
      <c r="DS151" s="1381"/>
      <c r="DT151" s="1358"/>
      <c r="DU151" s="1356"/>
      <c r="DV151" s="1381"/>
      <c r="DW151" s="1358"/>
      <c r="DX151" s="1356"/>
      <c r="DY151" s="1381"/>
      <c r="DZ151" s="1358"/>
      <c r="EA151" s="1356"/>
      <c r="EB151" s="1381"/>
      <c r="EC151" s="1358"/>
      <c r="ED151" s="1382"/>
      <c r="EE151" s="1383" t="s">
        <v>1160</v>
      </c>
      <c r="EF151" s="1384">
        <v>12</v>
      </c>
      <c r="EG151" s="1357" t="s">
        <v>4710</v>
      </c>
      <c r="EH151" s="1364">
        <v>10301</v>
      </c>
      <c r="EI151" s="1352" t="s">
        <v>1162</v>
      </c>
      <c r="EJ151" s="1356" t="s">
        <v>1160</v>
      </c>
      <c r="EK151" s="1384">
        <v>22</v>
      </c>
      <c r="EL151" s="1357" t="s">
        <v>4711</v>
      </c>
      <c r="EM151" s="1364">
        <v>121380</v>
      </c>
      <c r="EN151" s="1352" t="s">
        <v>1162</v>
      </c>
      <c r="EO151" s="1356"/>
      <c r="EP151" s="1384"/>
      <c r="EQ151" s="1357"/>
      <c r="ER151" s="1364"/>
      <c r="ES151" s="1352"/>
      <c r="ET151" s="1356"/>
      <c r="EU151" s="1384"/>
      <c r="EV151" s="1357"/>
      <c r="EW151" s="1364"/>
      <c r="EX151" s="1352"/>
      <c r="EY151" s="1356"/>
      <c r="EZ151" s="1384"/>
      <c r="FA151" s="1357"/>
      <c r="FB151" s="1364"/>
      <c r="FC151" s="1352"/>
      <c r="FD151" s="1385">
        <v>0</v>
      </c>
      <c r="FE151" s="1386">
        <v>0</v>
      </c>
      <c r="FF151" s="1387">
        <v>0</v>
      </c>
      <c r="FG151" s="1386">
        <v>0</v>
      </c>
      <c r="FH151" s="1387">
        <v>0</v>
      </c>
      <c r="FI151" s="1386">
        <v>0</v>
      </c>
      <c r="FJ151" s="1387">
        <v>0</v>
      </c>
      <c r="FK151" s="1386">
        <v>0</v>
      </c>
      <c r="FL151" s="1388" t="s">
        <v>1008</v>
      </c>
      <c r="FM151" s="1389" t="s">
        <v>1012</v>
      </c>
      <c r="FN151" s="1352"/>
      <c r="FO151" s="1390" t="s">
        <v>1010</v>
      </c>
      <c r="FP151" s="1391" t="s">
        <v>1012</v>
      </c>
      <c r="FQ151" s="1352"/>
      <c r="FR151" s="1390" t="s">
        <v>1010</v>
      </c>
      <c r="FS151" s="1391" t="s">
        <v>1012</v>
      </c>
      <c r="FT151" s="1352"/>
      <c r="FU151" s="1390" t="s">
        <v>1010</v>
      </c>
      <c r="FV151" s="1391" t="s">
        <v>1012</v>
      </c>
      <c r="FW151" s="1352"/>
      <c r="FX151" s="1390" t="s">
        <v>1010</v>
      </c>
      <c r="FY151" s="1391" t="s">
        <v>1012</v>
      </c>
      <c r="FZ151" s="1352"/>
      <c r="GA151" s="1390" t="s">
        <v>1010</v>
      </c>
      <c r="GB151" s="1391" t="s">
        <v>1012</v>
      </c>
      <c r="GC151" s="1352"/>
      <c r="GD151" s="1390" t="s">
        <v>1013</v>
      </c>
      <c r="GE151" s="1391" t="s">
        <v>1013</v>
      </c>
      <c r="GF151" s="1352"/>
      <c r="GG151" s="1390" t="s">
        <v>1010</v>
      </c>
      <c r="GH151" s="1391" t="s">
        <v>1012</v>
      </c>
      <c r="GI151" s="1352"/>
      <c r="GJ151" s="1390" t="s">
        <v>1010</v>
      </c>
      <c r="GK151" s="1391" t="s">
        <v>1012</v>
      </c>
      <c r="GL151" s="1352"/>
      <c r="GM151" s="1390" t="s">
        <v>1013</v>
      </c>
      <c r="GN151" s="1391" t="s">
        <v>1013</v>
      </c>
      <c r="GO151" s="1352"/>
      <c r="GP151" s="1390" t="s">
        <v>1013</v>
      </c>
      <c r="GQ151" s="1391" t="s">
        <v>1013</v>
      </c>
      <c r="GR151" s="1352"/>
      <c r="GS151" s="1390" t="s">
        <v>1013</v>
      </c>
      <c r="GT151" s="1391" t="s">
        <v>1013</v>
      </c>
      <c r="GU151" s="1352"/>
      <c r="GV151" s="1390" t="s">
        <v>1010</v>
      </c>
      <c r="GW151" s="1391" t="s">
        <v>1012</v>
      </c>
      <c r="GX151" s="1352"/>
      <c r="GY151" s="1388"/>
      <c r="GZ151" s="1389"/>
      <c r="HA151" s="1352"/>
      <c r="HB151" s="1390"/>
      <c r="HC151" s="1391"/>
      <c r="HD151" s="1352"/>
      <c r="HE151" s="1390"/>
      <c r="HF151" s="1391"/>
      <c r="HG151" s="1352"/>
      <c r="HH151" s="1390"/>
      <c r="HI151" s="1391"/>
      <c r="HJ151" s="1352"/>
      <c r="HK151" s="1390"/>
      <c r="HL151" s="1391"/>
      <c r="HM151" s="1352"/>
      <c r="HN151" s="1392">
        <v>14232</v>
      </c>
      <c r="HO151" s="1393">
        <v>1659.0511200000001</v>
      </c>
      <c r="HP151" s="1394">
        <v>11.657188870151773</v>
      </c>
      <c r="HQ151" s="1395">
        <v>2022</v>
      </c>
      <c r="HR151" s="1357" t="s">
        <v>1621</v>
      </c>
      <c r="HS151" s="1357" t="s">
        <v>348</v>
      </c>
      <c r="HT151" s="1357" t="s">
        <v>2197</v>
      </c>
      <c r="HU151" s="1396">
        <v>1659.0511200000001</v>
      </c>
      <c r="HV151" s="1397" t="s">
        <v>4568</v>
      </c>
      <c r="HW151" s="1398" t="s">
        <v>4568</v>
      </c>
      <c r="HX151" s="1398"/>
      <c r="HY151" s="1398"/>
      <c r="HZ151" s="1398"/>
      <c r="IA151" s="1398"/>
      <c r="IB151" s="1398"/>
      <c r="IC151" s="1398" t="s">
        <v>4568</v>
      </c>
      <c r="ID151" s="1399"/>
      <c r="IE151" s="1400" t="s">
        <v>4712</v>
      </c>
      <c r="IF151" s="227" t="str">
        <f>_xlfn.IFNA(VLOOKUP(報告書!$B151&amp;"-"&amp;報告書!IF$12,自主項目!$G$13:$G$500,1,FALSE),"")</f>
        <v>193-1</v>
      </c>
      <c r="IG151" s="227" t="str">
        <f>_xlfn.IFNA(VLOOKUP(報告書!$B151&amp;"-"&amp;報告書!IG$12,自主項目!$G$13:$G$500,1,FALSE),"")</f>
        <v/>
      </c>
      <c r="IH151" s="227" t="str">
        <f>_xlfn.IFNA(VLOOKUP(報告書!$B151&amp;"-"&amp;報告書!IH$12,自主項目!$G$13:$G$500,1,FALSE),"")</f>
        <v/>
      </c>
      <c r="II151" s="227" t="str">
        <f>_xlfn.IFNA(VLOOKUP(報告書!$B151&amp;"-"&amp;報告書!II$12,自主項目!$G$13:$G$500,1,FALSE),"")</f>
        <v/>
      </c>
      <c r="IJ151" s="227" t="str">
        <f>_xlfn.IFNA(VLOOKUP(報告書!$B151&amp;"-"&amp;報告書!IJ$12,自主項目!$G$13:$G$500,1,FALSE),"")</f>
        <v/>
      </c>
      <c r="IK151" s="227" t="str">
        <f>_xlfn.IFNA(VLOOKUP(報告書!$B151&amp;"-"&amp;報告書!IK$12,自主項目!$G$13:$G$500,1,FALSE),"")</f>
        <v/>
      </c>
      <c r="IL151" s="227" t="str">
        <f>_xlfn.IFNA(VLOOKUP(報告書!$B151&amp;"-"&amp;報告書!IL$12,自主項目!$G$13:$G$500,1,FALSE),"")</f>
        <v/>
      </c>
      <c r="IM151" s="227" t="str">
        <f>_xlfn.IFNA(VLOOKUP(報告書!$B151&amp;"-"&amp;報告書!IM$12,自主項目!$G$13:$G$500,1,FALSE),"")</f>
        <v/>
      </c>
      <c r="IN151" s="227" t="str">
        <f>_xlfn.IFNA(VLOOKUP(報告書!$B151&amp;"-"&amp;報告書!IN$12,自主項目!$G$13:$G$500,1,FALSE),"")</f>
        <v/>
      </c>
      <c r="IO151" s="227" t="str">
        <f>_xlfn.IFNA(VLOOKUP(報告書!$B151&amp;"-"&amp;報告書!IO$12,自主項目!$G$13:$G$500,1,FALSE),"")</f>
        <v/>
      </c>
      <c r="IP151" s="227" t="str">
        <f>_xlfn.IFNA(VLOOKUP(報告書!$B151&amp;"-"&amp;報告書!IP$12,自主項目!$G$13:$G$500,1,FALSE),"")</f>
        <v/>
      </c>
      <c r="IQ151" s="227" t="str">
        <f>_xlfn.IFNA(VLOOKUP(報告書!$B151&amp;"-"&amp;報告書!IQ$12,自主項目!$G$13:$G$500,1,FALSE),"")</f>
        <v/>
      </c>
      <c r="IR151" s="227" t="str">
        <f>_xlfn.IFNA(VLOOKUP(報告書!$B151&amp;"-"&amp;報告書!IR$12,自主項目!$G$13:$G$500,1,FALSE),"")</f>
        <v/>
      </c>
      <c r="IS151" s="227" t="str">
        <f>_xlfn.IFNA(VLOOKUP(報告書!$B151&amp;"-"&amp;報告書!IS$12,自主項目!$G$13:$G$500,1,FALSE),"")</f>
        <v/>
      </c>
      <c r="IV151" s="376">
        <v>5024</v>
      </c>
      <c r="IW151" s="377">
        <v>5021</v>
      </c>
      <c r="IX151" s="378" t="s">
        <v>179</v>
      </c>
      <c r="IY151" s="379">
        <v>-67.19</v>
      </c>
      <c r="IZ151" s="379">
        <v>-71.430000000000007</v>
      </c>
      <c r="JA151" s="380" t="s">
        <v>179</v>
      </c>
      <c r="JB151" s="381">
        <v>-22.396666666666665</v>
      </c>
      <c r="JC151" s="379">
        <v>-23.810000000000002</v>
      </c>
      <c r="JD151" s="379" t="s">
        <v>179</v>
      </c>
      <c r="JE151" s="382">
        <v>98</v>
      </c>
      <c r="JF151" s="383">
        <v>98</v>
      </c>
      <c r="JG151" s="384" t="s">
        <v>179</v>
      </c>
      <c r="JH151" s="376" t="s">
        <v>179</v>
      </c>
      <c r="JI151" s="377" t="s">
        <v>179</v>
      </c>
      <c r="JJ151" s="378" t="s">
        <v>179</v>
      </c>
      <c r="JK151" s="379" t="s">
        <v>179</v>
      </c>
      <c r="JL151" s="379" t="s">
        <v>179</v>
      </c>
      <c r="JM151" s="380" t="s">
        <v>179</v>
      </c>
      <c r="JN151" s="381" t="s">
        <v>179</v>
      </c>
      <c r="JO151" s="379" t="s">
        <v>179</v>
      </c>
      <c r="JP151" s="379" t="s">
        <v>179</v>
      </c>
      <c r="JQ151" s="382" t="s">
        <v>179</v>
      </c>
      <c r="JR151" s="383" t="s">
        <v>179</v>
      </c>
      <c r="JS151" s="384" t="s">
        <v>179</v>
      </c>
      <c r="JU151" s="634" t="s">
        <v>2123</v>
      </c>
      <c r="JV151" s="636" t="s">
        <v>2124</v>
      </c>
      <c r="JW151" s="635">
        <v>2019</v>
      </c>
      <c r="JX151" s="635" t="s">
        <v>1018</v>
      </c>
      <c r="JY151" s="386" t="s">
        <v>179</v>
      </c>
      <c r="JZ151" s="387" t="s">
        <v>179</v>
      </c>
      <c r="KA151" s="422" t="s">
        <v>179</v>
      </c>
      <c r="KB151" s="637" t="s">
        <v>179</v>
      </c>
      <c r="KC151" s="638">
        <v>2.5021397292993637</v>
      </c>
      <c r="KD151" s="639" t="s">
        <v>1015</v>
      </c>
      <c r="KE151" s="640">
        <v>2.99</v>
      </c>
      <c r="KF151" s="641">
        <v>-67.19</v>
      </c>
      <c r="KG151" s="642">
        <v>-38.81666666666667</v>
      </c>
      <c r="KH151" s="639" t="s">
        <v>1015</v>
      </c>
      <c r="KI151" s="643">
        <v>2.97</v>
      </c>
      <c r="KJ151" s="641">
        <v>-23.810000000000002</v>
      </c>
      <c r="KK151" s="642">
        <v>-39.026666666666671</v>
      </c>
      <c r="KL151" s="639" t="s">
        <v>179</v>
      </c>
      <c r="KM151" s="643" t="s">
        <v>179</v>
      </c>
      <c r="KN151" s="644" t="s">
        <v>179</v>
      </c>
      <c r="KO151" s="645" t="s">
        <v>179</v>
      </c>
      <c r="KP151" s="646" t="s">
        <v>179</v>
      </c>
      <c r="KQ151" s="646" t="s">
        <v>179</v>
      </c>
      <c r="KR151" s="646" t="s">
        <v>179</v>
      </c>
      <c r="KS151" s="647" t="s">
        <v>179</v>
      </c>
      <c r="KT151" s="646" t="s">
        <v>179</v>
      </c>
      <c r="KU151" s="646" t="s">
        <v>179</v>
      </c>
      <c r="KV151" s="648" t="s">
        <v>179</v>
      </c>
      <c r="KW151" s="639" t="s">
        <v>179</v>
      </c>
      <c r="KX151" s="643" t="s">
        <v>179</v>
      </c>
      <c r="KY151" s="644" t="s">
        <v>179</v>
      </c>
      <c r="KZ151" s="434" t="s">
        <v>1015</v>
      </c>
      <c r="LA151" s="434" t="s">
        <v>1015</v>
      </c>
      <c r="LB151" s="435" t="s">
        <v>1029</v>
      </c>
      <c r="LC151" s="436">
        <v>20</v>
      </c>
      <c r="LD151" s="437">
        <v>0</v>
      </c>
      <c r="LE151" s="438">
        <v>20</v>
      </c>
      <c r="LF151" s="439" t="s">
        <v>1015</v>
      </c>
      <c r="LG151" s="440">
        <v>17</v>
      </c>
      <c r="LH151" s="437">
        <v>0</v>
      </c>
      <c r="LI151" s="438">
        <v>20</v>
      </c>
      <c r="LJ151" s="649"/>
      <c r="LK151" s="650"/>
    </row>
    <row r="152" spans="2:323" ht="15" customHeight="1" x14ac:dyDescent="0.15">
      <c r="B152" s="1349" t="s">
        <v>2198</v>
      </c>
      <c r="C152" s="1350" t="s">
        <v>2199</v>
      </c>
      <c r="D152" s="1351">
        <v>2022</v>
      </c>
      <c r="E152" s="1352" t="s">
        <v>1018</v>
      </c>
      <c r="F152" s="1353">
        <v>1056194</v>
      </c>
      <c r="G152" s="1354" t="s">
        <v>2199</v>
      </c>
      <c r="H152" s="1355">
        <v>45132</v>
      </c>
      <c r="I152" s="1356" t="s">
        <v>2200</v>
      </c>
      <c r="J152" s="1357" t="s">
        <v>2199</v>
      </c>
      <c r="K152" s="1358" t="s">
        <v>2201</v>
      </c>
      <c r="L152" s="1350" t="s">
        <v>2199</v>
      </c>
      <c r="M152" s="1357" t="s">
        <v>2202</v>
      </c>
      <c r="N152" s="1358" t="s">
        <v>2203</v>
      </c>
      <c r="O152" s="1356" t="s">
        <v>57</v>
      </c>
      <c r="P152" s="1358" t="s">
        <v>64</v>
      </c>
      <c r="Q152" s="1359" t="s">
        <v>1018</v>
      </c>
      <c r="R152" s="1360"/>
      <c r="S152" s="1360"/>
      <c r="T152" s="1361"/>
      <c r="U152" s="1362"/>
      <c r="V152" s="1363">
        <v>10403.849999999999</v>
      </c>
      <c r="W152" s="1364">
        <v>9</v>
      </c>
      <c r="X152" s="1364">
        <v>4</v>
      </c>
      <c r="Y152" s="1365"/>
      <c r="Z152" s="1351">
        <v>2022</v>
      </c>
      <c r="AA152" s="1352">
        <v>2024</v>
      </c>
      <c r="AB152" s="1366">
        <v>2022</v>
      </c>
      <c r="AC152" s="1367"/>
      <c r="AD152" s="1358"/>
      <c r="AE152" s="1368" t="s">
        <v>4568</v>
      </c>
      <c r="AF152" s="1357" t="s">
        <v>2204</v>
      </c>
      <c r="AG152" s="1357" t="s">
        <v>4713</v>
      </c>
      <c r="AH152" s="1358" t="s">
        <v>2205</v>
      </c>
      <c r="AI152" s="1368"/>
      <c r="AJ152" s="1358"/>
      <c r="AK152" s="1369">
        <v>2021</v>
      </c>
      <c r="AL152" s="1364">
        <v>18956</v>
      </c>
      <c r="AM152" s="1364">
        <v>19306</v>
      </c>
      <c r="AN152" s="1370"/>
      <c r="AO152" s="1371"/>
      <c r="AP152" s="1372">
        <v>2024</v>
      </c>
      <c r="AQ152" s="1365">
        <v>18577</v>
      </c>
      <c r="AR152" s="1373">
        <v>1.99</v>
      </c>
      <c r="AS152" s="1365">
        <v>18920</v>
      </c>
      <c r="AT152" s="1373">
        <v>1.99</v>
      </c>
      <c r="AU152" s="1374"/>
      <c r="AV152" s="1371"/>
      <c r="AW152" s="1375"/>
      <c r="AX152" s="1372">
        <v>2022</v>
      </c>
      <c r="AY152" s="1365">
        <v>18394</v>
      </c>
      <c r="AZ152" s="1373">
        <v>2.96</v>
      </c>
      <c r="BA152" s="1365">
        <v>17856</v>
      </c>
      <c r="BB152" s="1373">
        <v>7.51</v>
      </c>
      <c r="BC152" s="1374"/>
      <c r="BD152" s="1371"/>
      <c r="BE152" s="1375"/>
      <c r="BF152" s="1372">
        <v>2023</v>
      </c>
      <c r="BG152" s="1365"/>
      <c r="BH152" s="1373"/>
      <c r="BI152" s="1365"/>
      <c r="BJ152" s="1373"/>
      <c r="BK152" s="1374"/>
      <c r="BL152" s="1371"/>
      <c r="BM152" s="1375"/>
      <c r="BN152" s="1372">
        <v>2024</v>
      </c>
      <c r="BO152" s="1365"/>
      <c r="BP152" s="1373"/>
      <c r="BQ152" s="1365"/>
      <c r="BR152" s="1373"/>
      <c r="BS152" s="1374"/>
      <c r="BT152" s="1371"/>
      <c r="BU152" s="1375"/>
      <c r="BV152" s="1376" t="s">
        <v>1023</v>
      </c>
      <c r="BW152" s="1377" t="s">
        <v>1072</v>
      </c>
      <c r="BX152" s="1378" t="s">
        <v>1024</v>
      </c>
      <c r="BY152" s="1379"/>
      <c r="BZ152" s="1380"/>
      <c r="CA152" s="1364"/>
      <c r="CB152" s="1364"/>
      <c r="CC152" s="1370"/>
      <c r="CD152" s="1371"/>
      <c r="CE152" s="1372"/>
      <c r="CF152" s="1365"/>
      <c r="CG152" s="1373"/>
      <c r="CH152" s="1365"/>
      <c r="CI152" s="1373"/>
      <c r="CJ152" s="1374"/>
      <c r="CK152" s="1371"/>
      <c r="CL152" s="1375"/>
      <c r="CM152" s="1372"/>
      <c r="CN152" s="1365"/>
      <c r="CO152" s="1373"/>
      <c r="CP152" s="1365"/>
      <c r="CQ152" s="1373"/>
      <c r="CR152" s="1374"/>
      <c r="CS152" s="1371"/>
      <c r="CT152" s="1375"/>
      <c r="CU152" s="1372"/>
      <c r="CV152" s="1365"/>
      <c r="CW152" s="1373"/>
      <c r="CX152" s="1365"/>
      <c r="CY152" s="1373"/>
      <c r="CZ152" s="1374"/>
      <c r="DA152" s="1371"/>
      <c r="DB152" s="1375"/>
      <c r="DC152" s="1372"/>
      <c r="DD152" s="1365"/>
      <c r="DE152" s="1373"/>
      <c r="DF152" s="1365"/>
      <c r="DG152" s="1373"/>
      <c r="DH152" s="1374"/>
      <c r="DI152" s="1371"/>
      <c r="DJ152" s="1375"/>
      <c r="DK152" s="1376"/>
      <c r="DL152" s="1377"/>
      <c r="DM152" s="1378"/>
      <c r="DN152" s="1379"/>
      <c r="DO152" s="1356"/>
      <c r="DP152" s="1381"/>
      <c r="DQ152" s="1358"/>
      <c r="DR152" s="1356"/>
      <c r="DS152" s="1381"/>
      <c r="DT152" s="1358"/>
      <c r="DU152" s="1356"/>
      <c r="DV152" s="1381"/>
      <c r="DW152" s="1358"/>
      <c r="DX152" s="1356"/>
      <c r="DY152" s="1381"/>
      <c r="DZ152" s="1358"/>
      <c r="EA152" s="1356"/>
      <c r="EB152" s="1381"/>
      <c r="EC152" s="1358"/>
      <c r="ED152" s="1382"/>
      <c r="EE152" s="1383"/>
      <c r="EF152" s="1384"/>
      <c r="EG152" s="1357"/>
      <c r="EH152" s="1364"/>
      <c r="EI152" s="1352"/>
      <c r="EJ152" s="1356"/>
      <c r="EK152" s="1384"/>
      <c r="EL152" s="1357"/>
      <c r="EM152" s="1364"/>
      <c r="EN152" s="1352"/>
      <c r="EO152" s="1356"/>
      <c r="EP152" s="1384"/>
      <c r="EQ152" s="1357"/>
      <c r="ER152" s="1364"/>
      <c r="ES152" s="1352"/>
      <c r="ET152" s="1356"/>
      <c r="EU152" s="1384"/>
      <c r="EV152" s="1357"/>
      <c r="EW152" s="1364"/>
      <c r="EX152" s="1352"/>
      <c r="EY152" s="1356"/>
      <c r="EZ152" s="1384"/>
      <c r="FA152" s="1357"/>
      <c r="FB152" s="1364"/>
      <c r="FC152" s="1352"/>
      <c r="FD152" s="1385">
        <v>0</v>
      </c>
      <c r="FE152" s="1386">
        <v>0</v>
      </c>
      <c r="FF152" s="1387">
        <v>0</v>
      </c>
      <c r="FG152" s="1386">
        <v>0</v>
      </c>
      <c r="FH152" s="1387">
        <v>0</v>
      </c>
      <c r="FI152" s="1386">
        <v>0</v>
      </c>
      <c r="FJ152" s="1387">
        <v>0</v>
      </c>
      <c r="FK152" s="1386">
        <v>0</v>
      </c>
      <c r="FL152" s="1388" t="s">
        <v>1008</v>
      </c>
      <c r="FM152" s="1389" t="s">
        <v>1012</v>
      </c>
      <c r="FN152" s="1352"/>
      <c r="FO152" s="1390" t="s">
        <v>1010</v>
      </c>
      <c r="FP152" s="1391" t="s">
        <v>1012</v>
      </c>
      <c r="FQ152" s="1352"/>
      <c r="FR152" s="1390" t="s">
        <v>1010</v>
      </c>
      <c r="FS152" s="1391" t="s">
        <v>1012</v>
      </c>
      <c r="FT152" s="1352"/>
      <c r="FU152" s="1390" t="s">
        <v>1010</v>
      </c>
      <c r="FV152" s="1391" t="s">
        <v>1012</v>
      </c>
      <c r="FW152" s="1352"/>
      <c r="FX152" s="1390" t="s">
        <v>1010</v>
      </c>
      <c r="FY152" s="1391" t="s">
        <v>1012</v>
      </c>
      <c r="FZ152" s="1352"/>
      <c r="GA152" s="1390" t="s">
        <v>1010</v>
      </c>
      <c r="GB152" s="1391" t="s">
        <v>1012</v>
      </c>
      <c r="GC152" s="1352"/>
      <c r="GD152" s="1390" t="s">
        <v>1010</v>
      </c>
      <c r="GE152" s="1391" t="s">
        <v>1012</v>
      </c>
      <c r="GF152" s="1352"/>
      <c r="GG152" s="1390" t="s">
        <v>1010</v>
      </c>
      <c r="GH152" s="1391" t="s">
        <v>1012</v>
      </c>
      <c r="GI152" s="1352"/>
      <c r="GJ152" s="1390" t="s">
        <v>1010</v>
      </c>
      <c r="GK152" s="1391" t="s">
        <v>1012</v>
      </c>
      <c r="GL152" s="1352"/>
      <c r="GM152" s="1390" t="s">
        <v>1013</v>
      </c>
      <c r="GN152" s="1391" t="s">
        <v>1013</v>
      </c>
      <c r="GO152" s="1352"/>
      <c r="GP152" s="1390" t="s">
        <v>1013</v>
      </c>
      <c r="GQ152" s="1391" t="s">
        <v>1013</v>
      </c>
      <c r="GR152" s="1352"/>
      <c r="GS152" s="1390" t="s">
        <v>1013</v>
      </c>
      <c r="GT152" s="1391" t="s">
        <v>1013</v>
      </c>
      <c r="GU152" s="1352"/>
      <c r="GV152" s="1390" t="s">
        <v>1010</v>
      </c>
      <c r="GW152" s="1391" t="s">
        <v>1012</v>
      </c>
      <c r="GX152" s="1352"/>
      <c r="GY152" s="1388"/>
      <c r="GZ152" s="1389"/>
      <c r="HA152" s="1352"/>
      <c r="HB152" s="1390"/>
      <c r="HC152" s="1391"/>
      <c r="HD152" s="1352"/>
      <c r="HE152" s="1390"/>
      <c r="HF152" s="1391"/>
      <c r="HG152" s="1352"/>
      <c r="HH152" s="1390"/>
      <c r="HI152" s="1391"/>
      <c r="HJ152" s="1352"/>
      <c r="HK152" s="1390"/>
      <c r="HL152" s="1391"/>
      <c r="HM152" s="1352"/>
      <c r="HN152" s="1392"/>
      <c r="HO152" s="1393"/>
      <c r="HP152" s="1394"/>
      <c r="HQ152" s="1395"/>
      <c r="HR152" s="1357"/>
      <c r="HS152" s="1357"/>
      <c r="HT152" s="1357"/>
      <c r="HU152" s="1396"/>
      <c r="HV152" s="1397" t="s">
        <v>4568</v>
      </c>
      <c r="HW152" s="1398" t="s">
        <v>4568</v>
      </c>
      <c r="HX152" s="1398"/>
      <c r="HY152" s="1398"/>
      <c r="HZ152" s="1398"/>
      <c r="IA152" s="1398"/>
      <c r="IB152" s="1398"/>
      <c r="IC152" s="1398"/>
      <c r="ID152" s="1399"/>
      <c r="IE152" s="1400" t="s">
        <v>4714</v>
      </c>
      <c r="IF152" s="227" t="str">
        <f>_xlfn.IFNA(VLOOKUP(報告書!$B152&amp;"-"&amp;報告書!IF$12,自主項目!$G$13:$G$500,1,FALSE),"")</f>
        <v/>
      </c>
      <c r="IG152" s="227" t="str">
        <f>_xlfn.IFNA(VLOOKUP(報告書!$B152&amp;"-"&amp;報告書!IG$12,自主項目!$G$13:$G$500,1,FALSE),"")</f>
        <v/>
      </c>
      <c r="IH152" s="227" t="str">
        <f>_xlfn.IFNA(VLOOKUP(報告書!$B152&amp;"-"&amp;報告書!IH$12,自主項目!$G$13:$G$500,1,FALSE),"")</f>
        <v/>
      </c>
      <c r="II152" s="227" t="str">
        <f>_xlfn.IFNA(VLOOKUP(報告書!$B152&amp;"-"&amp;報告書!II$12,自主項目!$G$13:$G$500,1,FALSE),"")</f>
        <v/>
      </c>
      <c r="IJ152" s="227" t="str">
        <f>_xlfn.IFNA(VLOOKUP(報告書!$B152&amp;"-"&amp;報告書!IJ$12,自主項目!$G$13:$G$500,1,FALSE),"")</f>
        <v/>
      </c>
      <c r="IK152" s="227" t="str">
        <f>_xlfn.IFNA(VLOOKUP(報告書!$B152&amp;"-"&amp;報告書!IK$12,自主項目!$G$13:$G$500,1,FALSE),"")</f>
        <v/>
      </c>
      <c r="IL152" s="227" t="str">
        <f>_xlfn.IFNA(VLOOKUP(報告書!$B152&amp;"-"&amp;報告書!IL$12,自主項目!$G$13:$G$500,1,FALSE),"")</f>
        <v/>
      </c>
      <c r="IM152" s="227" t="str">
        <f>_xlfn.IFNA(VLOOKUP(報告書!$B152&amp;"-"&amp;報告書!IM$12,自主項目!$G$13:$G$500,1,FALSE),"")</f>
        <v/>
      </c>
      <c r="IN152" s="227" t="str">
        <f>_xlfn.IFNA(VLOOKUP(報告書!$B152&amp;"-"&amp;報告書!IN$12,自主項目!$G$13:$G$500,1,FALSE),"")</f>
        <v/>
      </c>
      <c r="IO152" s="227" t="str">
        <f>_xlfn.IFNA(VLOOKUP(報告書!$B152&amp;"-"&amp;報告書!IO$12,自主項目!$G$13:$G$500,1,FALSE),"")</f>
        <v/>
      </c>
      <c r="IP152" s="227" t="str">
        <f>_xlfn.IFNA(VLOOKUP(報告書!$B152&amp;"-"&amp;報告書!IP$12,自主項目!$G$13:$G$500,1,FALSE),"")</f>
        <v/>
      </c>
      <c r="IQ152" s="227" t="str">
        <f>_xlfn.IFNA(VLOOKUP(報告書!$B152&amp;"-"&amp;報告書!IQ$12,自主項目!$G$13:$G$500,1,FALSE),"")</f>
        <v/>
      </c>
      <c r="IR152" s="227" t="str">
        <f>_xlfn.IFNA(VLOOKUP(報告書!$B152&amp;"-"&amp;報告書!IR$12,自主項目!$G$13:$G$500,1,FALSE),"")</f>
        <v/>
      </c>
      <c r="IS152" s="227" t="str">
        <f>_xlfn.IFNA(VLOOKUP(報告書!$B152&amp;"-"&amp;報告書!IS$12,自主項目!$G$13:$G$500,1,FALSE),"")</f>
        <v/>
      </c>
      <c r="IV152" s="376">
        <v>6142</v>
      </c>
      <c r="IW152" s="377">
        <v>6086</v>
      </c>
      <c r="IX152" s="378" t="s">
        <v>179</v>
      </c>
      <c r="IY152" s="379">
        <v>-17.47</v>
      </c>
      <c r="IZ152" s="379">
        <v>-19.64</v>
      </c>
      <c r="JA152" s="380" t="s">
        <v>179</v>
      </c>
      <c r="JB152" s="381">
        <v>-5.8233333333333333</v>
      </c>
      <c r="JC152" s="379">
        <v>-6.5466666666666669</v>
      </c>
      <c r="JD152" s="379" t="s">
        <v>179</v>
      </c>
      <c r="JE152" s="382">
        <v>93</v>
      </c>
      <c r="JF152" s="383">
        <v>93</v>
      </c>
      <c r="JG152" s="384" t="s">
        <v>179</v>
      </c>
      <c r="JH152" s="376" t="s">
        <v>179</v>
      </c>
      <c r="JI152" s="377" t="s">
        <v>179</v>
      </c>
      <c r="JJ152" s="378" t="s">
        <v>179</v>
      </c>
      <c r="JK152" s="379" t="s">
        <v>179</v>
      </c>
      <c r="JL152" s="379" t="s">
        <v>179</v>
      </c>
      <c r="JM152" s="380" t="s">
        <v>179</v>
      </c>
      <c r="JN152" s="381" t="s">
        <v>179</v>
      </c>
      <c r="JO152" s="379" t="s">
        <v>179</v>
      </c>
      <c r="JP152" s="379" t="s">
        <v>179</v>
      </c>
      <c r="JQ152" s="382" t="s">
        <v>179</v>
      </c>
      <c r="JR152" s="383" t="s">
        <v>179</v>
      </c>
      <c r="JS152" s="384" t="s">
        <v>179</v>
      </c>
      <c r="JU152" s="634" t="s">
        <v>2131</v>
      </c>
      <c r="JV152" s="636" t="s">
        <v>2132</v>
      </c>
      <c r="JW152" s="635">
        <v>2019</v>
      </c>
      <c r="JX152" s="635" t="s">
        <v>1018</v>
      </c>
      <c r="JY152" s="386" t="s">
        <v>179</v>
      </c>
      <c r="JZ152" s="387" t="s">
        <v>179</v>
      </c>
      <c r="KA152" s="422" t="s">
        <v>179</v>
      </c>
      <c r="KB152" s="637" t="s">
        <v>179</v>
      </c>
      <c r="KC152" s="638" t="s">
        <v>179</v>
      </c>
      <c r="KD152" s="639" t="s">
        <v>1015</v>
      </c>
      <c r="KE152" s="640">
        <v>3</v>
      </c>
      <c r="KF152" s="641">
        <v>-17.47</v>
      </c>
      <c r="KG152" s="642">
        <v>-12.556666666666667</v>
      </c>
      <c r="KH152" s="639" t="s">
        <v>1015</v>
      </c>
      <c r="KI152" s="643">
        <v>3</v>
      </c>
      <c r="KJ152" s="641">
        <v>-6.5466666666666669</v>
      </c>
      <c r="KK152" s="642">
        <v>-11.339999999999998</v>
      </c>
      <c r="KL152" s="639" t="s">
        <v>179</v>
      </c>
      <c r="KM152" s="643" t="s">
        <v>179</v>
      </c>
      <c r="KN152" s="644" t="s">
        <v>179</v>
      </c>
      <c r="KO152" s="645" t="s">
        <v>179</v>
      </c>
      <c r="KP152" s="646" t="s">
        <v>179</v>
      </c>
      <c r="KQ152" s="646" t="s">
        <v>179</v>
      </c>
      <c r="KR152" s="646" t="s">
        <v>179</v>
      </c>
      <c r="KS152" s="647" t="s">
        <v>179</v>
      </c>
      <c r="KT152" s="646" t="s">
        <v>179</v>
      </c>
      <c r="KU152" s="646" t="s">
        <v>179</v>
      </c>
      <c r="KV152" s="648" t="s">
        <v>179</v>
      </c>
      <c r="KW152" s="639" t="s">
        <v>179</v>
      </c>
      <c r="KX152" s="643" t="s">
        <v>179</v>
      </c>
      <c r="KY152" s="644" t="s">
        <v>179</v>
      </c>
      <c r="KZ152" s="434" t="s">
        <v>1015</v>
      </c>
      <c r="LA152" s="434" t="s">
        <v>1015</v>
      </c>
      <c r="LB152" s="435" t="s">
        <v>1029</v>
      </c>
      <c r="LC152" s="436">
        <v>18</v>
      </c>
      <c r="LD152" s="437">
        <v>0</v>
      </c>
      <c r="LE152" s="438">
        <v>18</v>
      </c>
      <c r="LF152" s="439" t="s">
        <v>1015</v>
      </c>
      <c r="LG152" s="440">
        <v>15</v>
      </c>
      <c r="LH152" s="437">
        <v>0</v>
      </c>
      <c r="LI152" s="438">
        <v>18</v>
      </c>
      <c r="LJ152" s="649"/>
      <c r="LK152" s="650"/>
    </row>
    <row r="153" spans="2:323" ht="15" customHeight="1" x14ac:dyDescent="0.15">
      <c r="B153" s="1349" t="s">
        <v>2206</v>
      </c>
      <c r="C153" s="1350" t="s">
        <v>2207</v>
      </c>
      <c r="D153" s="1351">
        <v>2022</v>
      </c>
      <c r="E153" s="1352" t="s">
        <v>1273</v>
      </c>
      <c r="F153" s="1353">
        <v>1344196</v>
      </c>
      <c r="G153" s="1354" t="s">
        <v>2207</v>
      </c>
      <c r="H153" s="1355">
        <v>45134</v>
      </c>
      <c r="I153" s="1356" t="s">
        <v>2208</v>
      </c>
      <c r="J153" s="1357" t="s">
        <v>2207</v>
      </c>
      <c r="K153" s="1358" t="s">
        <v>2209</v>
      </c>
      <c r="L153" s="1350" t="s">
        <v>2207</v>
      </c>
      <c r="M153" s="1357" t="s">
        <v>2210</v>
      </c>
      <c r="N153" s="1358" t="s">
        <v>2211</v>
      </c>
      <c r="O153" s="1356" t="s">
        <v>48</v>
      </c>
      <c r="P153" s="1358" t="s">
        <v>51</v>
      </c>
      <c r="Q153" s="1359" t="s">
        <v>1018</v>
      </c>
      <c r="R153" s="1360"/>
      <c r="S153" s="1360" t="s">
        <v>1058</v>
      </c>
      <c r="T153" s="1361"/>
      <c r="U153" s="1362"/>
      <c r="V153" s="1363">
        <v>6102.4998000000005</v>
      </c>
      <c r="W153" s="1364">
        <v>105</v>
      </c>
      <c r="X153" s="1364">
        <v>2</v>
      </c>
      <c r="Y153" s="1365">
        <v>1625</v>
      </c>
      <c r="Z153" s="1351">
        <v>2022</v>
      </c>
      <c r="AA153" s="1352">
        <v>2024</v>
      </c>
      <c r="AB153" s="1366">
        <v>2022</v>
      </c>
      <c r="AC153" s="1367"/>
      <c r="AD153" s="1358"/>
      <c r="AE153" s="1368" t="s">
        <v>4568</v>
      </c>
      <c r="AF153" s="1357" t="s">
        <v>2212</v>
      </c>
      <c r="AG153" s="1357" t="s">
        <v>2213</v>
      </c>
      <c r="AH153" s="1358" t="s">
        <v>2214</v>
      </c>
      <c r="AI153" s="1368"/>
      <c r="AJ153" s="1358"/>
      <c r="AK153" s="1369">
        <v>2021</v>
      </c>
      <c r="AL153" s="1364">
        <v>10821</v>
      </c>
      <c r="AM153" s="1364">
        <v>10732</v>
      </c>
      <c r="AN153" s="1370"/>
      <c r="AO153" s="1371"/>
      <c r="AP153" s="1372">
        <v>2024</v>
      </c>
      <c r="AQ153" s="1365">
        <v>10500</v>
      </c>
      <c r="AR153" s="1373">
        <v>2.96</v>
      </c>
      <c r="AS153" s="1365">
        <v>10410</v>
      </c>
      <c r="AT153" s="1373">
        <v>3</v>
      </c>
      <c r="AU153" s="1374"/>
      <c r="AV153" s="1371"/>
      <c r="AW153" s="1375"/>
      <c r="AX153" s="1372">
        <v>2022</v>
      </c>
      <c r="AY153" s="1365">
        <v>11165</v>
      </c>
      <c r="AZ153" s="1373">
        <v>-3.18</v>
      </c>
      <c r="BA153" s="1365">
        <v>9143</v>
      </c>
      <c r="BB153" s="1373">
        <v>14.8</v>
      </c>
      <c r="BC153" s="1374"/>
      <c r="BD153" s="1371"/>
      <c r="BE153" s="1375"/>
      <c r="BF153" s="1372">
        <v>2023</v>
      </c>
      <c r="BG153" s="1365"/>
      <c r="BH153" s="1373"/>
      <c r="BI153" s="1365"/>
      <c r="BJ153" s="1373"/>
      <c r="BK153" s="1374"/>
      <c r="BL153" s="1371"/>
      <c r="BM153" s="1375"/>
      <c r="BN153" s="1372">
        <v>2024</v>
      </c>
      <c r="BO153" s="1365"/>
      <c r="BP153" s="1373"/>
      <c r="BQ153" s="1365"/>
      <c r="BR153" s="1373"/>
      <c r="BS153" s="1374"/>
      <c r="BT153" s="1371"/>
      <c r="BU153" s="1375"/>
      <c r="BV153" s="1376" t="s">
        <v>1023</v>
      </c>
      <c r="BW153" s="1377" t="s">
        <v>1072</v>
      </c>
      <c r="BX153" s="1378" t="s">
        <v>1007</v>
      </c>
      <c r="BY153" s="1379" t="s">
        <v>4715</v>
      </c>
      <c r="BZ153" s="1380">
        <v>2021</v>
      </c>
      <c r="CA153" s="1364">
        <v>14128</v>
      </c>
      <c r="CB153" s="1364">
        <v>14128</v>
      </c>
      <c r="CC153" s="1370"/>
      <c r="CD153" s="1371"/>
      <c r="CE153" s="1372">
        <v>2024</v>
      </c>
      <c r="CF153" s="1365">
        <v>13708</v>
      </c>
      <c r="CG153" s="1373">
        <v>2.97</v>
      </c>
      <c r="CH153" s="1365">
        <v>13708</v>
      </c>
      <c r="CI153" s="1373">
        <v>2.97</v>
      </c>
      <c r="CJ153" s="1374"/>
      <c r="CK153" s="1371"/>
      <c r="CL153" s="1375"/>
      <c r="CM153" s="1372">
        <v>2022</v>
      </c>
      <c r="CN153" s="1365">
        <v>14314.578880000001</v>
      </c>
      <c r="CO153" s="1373">
        <v>-1.33</v>
      </c>
      <c r="CP153" s="1365">
        <v>14314.578880000001</v>
      </c>
      <c r="CQ153" s="1373">
        <v>-1.33</v>
      </c>
      <c r="CR153" s="1374"/>
      <c r="CS153" s="1371"/>
      <c r="CT153" s="1375"/>
      <c r="CU153" s="1372">
        <v>2023</v>
      </c>
      <c r="CV153" s="1365"/>
      <c r="CW153" s="1373"/>
      <c r="CX153" s="1365"/>
      <c r="CY153" s="1373"/>
      <c r="CZ153" s="1374"/>
      <c r="DA153" s="1371"/>
      <c r="DB153" s="1375"/>
      <c r="DC153" s="1372">
        <v>2024</v>
      </c>
      <c r="DD153" s="1365"/>
      <c r="DE153" s="1373"/>
      <c r="DF153" s="1365"/>
      <c r="DG153" s="1373"/>
      <c r="DH153" s="1374"/>
      <c r="DI153" s="1371"/>
      <c r="DJ153" s="1375"/>
      <c r="DK153" s="1376" t="s">
        <v>1023</v>
      </c>
      <c r="DL153" s="1377" t="s">
        <v>1072</v>
      </c>
      <c r="DM153" s="1378" t="s">
        <v>1007</v>
      </c>
      <c r="DN153" s="1379" t="s">
        <v>4716</v>
      </c>
      <c r="DO153" s="1356"/>
      <c r="DP153" s="1381"/>
      <c r="DQ153" s="1358"/>
      <c r="DR153" s="1356"/>
      <c r="DS153" s="1381"/>
      <c r="DT153" s="1358"/>
      <c r="DU153" s="1356"/>
      <c r="DV153" s="1381"/>
      <c r="DW153" s="1358"/>
      <c r="DX153" s="1356"/>
      <c r="DY153" s="1381"/>
      <c r="DZ153" s="1358"/>
      <c r="EA153" s="1356"/>
      <c r="EB153" s="1381"/>
      <c r="EC153" s="1358"/>
      <c r="ED153" s="1382"/>
      <c r="EE153" s="1383"/>
      <c r="EF153" s="1384"/>
      <c r="EG153" s="1357"/>
      <c r="EH153" s="1364"/>
      <c r="EI153" s="1352"/>
      <c r="EJ153" s="1356"/>
      <c r="EK153" s="1384"/>
      <c r="EL153" s="1357"/>
      <c r="EM153" s="1364"/>
      <c r="EN153" s="1352"/>
      <c r="EO153" s="1356"/>
      <c r="EP153" s="1384"/>
      <c r="EQ153" s="1357"/>
      <c r="ER153" s="1364"/>
      <c r="ES153" s="1352"/>
      <c r="ET153" s="1356"/>
      <c r="EU153" s="1384"/>
      <c r="EV153" s="1357"/>
      <c r="EW153" s="1364"/>
      <c r="EX153" s="1352"/>
      <c r="EY153" s="1356"/>
      <c r="EZ153" s="1384"/>
      <c r="FA153" s="1357"/>
      <c r="FB153" s="1364"/>
      <c r="FC153" s="1352"/>
      <c r="FD153" s="1385">
        <v>27</v>
      </c>
      <c r="FE153" s="1386">
        <v>66</v>
      </c>
      <c r="FF153" s="1387">
        <v>0</v>
      </c>
      <c r="FG153" s="1386">
        <v>0</v>
      </c>
      <c r="FH153" s="1387">
        <v>0</v>
      </c>
      <c r="FI153" s="1386">
        <v>0</v>
      </c>
      <c r="FJ153" s="1387">
        <v>27</v>
      </c>
      <c r="FK153" s="1386">
        <v>66</v>
      </c>
      <c r="FL153" s="1388" t="s">
        <v>1008</v>
      </c>
      <c r="FM153" s="1389" t="s">
        <v>1012</v>
      </c>
      <c r="FN153" s="1352"/>
      <c r="FO153" s="1390" t="s">
        <v>1010</v>
      </c>
      <c r="FP153" s="1391" t="s">
        <v>1012</v>
      </c>
      <c r="FQ153" s="1352"/>
      <c r="FR153" s="1390" t="s">
        <v>1010</v>
      </c>
      <c r="FS153" s="1391" t="s">
        <v>1012</v>
      </c>
      <c r="FT153" s="1352"/>
      <c r="FU153" s="1390" t="s">
        <v>1010</v>
      </c>
      <c r="FV153" s="1391" t="s">
        <v>1012</v>
      </c>
      <c r="FW153" s="1352"/>
      <c r="FX153" s="1390" t="s">
        <v>1010</v>
      </c>
      <c r="FY153" s="1391" t="s">
        <v>1012</v>
      </c>
      <c r="FZ153" s="1352"/>
      <c r="GA153" s="1390" t="s">
        <v>1010</v>
      </c>
      <c r="GB153" s="1391" t="s">
        <v>1012</v>
      </c>
      <c r="GC153" s="1352"/>
      <c r="GD153" s="1390" t="s">
        <v>1013</v>
      </c>
      <c r="GE153" s="1391" t="s">
        <v>1013</v>
      </c>
      <c r="GF153" s="1352"/>
      <c r="GG153" s="1390" t="s">
        <v>1010</v>
      </c>
      <c r="GH153" s="1391" t="s">
        <v>1012</v>
      </c>
      <c r="GI153" s="1352"/>
      <c r="GJ153" s="1390" t="s">
        <v>1010</v>
      </c>
      <c r="GK153" s="1391" t="s">
        <v>1012</v>
      </c>
      <c r="GL153" s="1352"/>
      <c r="GM153" s="1390" t="s">
        <v>1013</v>
      </c>
      <c r="GN153" s="1391" t="s">
        <v>1013</v>
      </c>
      <c r="GO153" s="1352"/>
      <c r="GP153" s="1390" t="s">
        <v>1013</v>
      </c>
      <c r="GQ153" s="1391" t="s">
        <v>1013</v>
      </c>
      <c r="GR153" s="1352"/>
      <c r="GS153" s="1390" t="s">
        <v>1013</v>
      </c>
      <c r="GT153" s="1391" t="s">
        <v>1013</v>
      </c>
      <c r="GU153" s="1352"/>
      <c r="GV153" s="1390" t="s">
        <v>1013</v>
      </c>
      <c r="GW153" s="1391" t="s">
        <v>1013</v>
      </c>
      <c r="GX153" s="1352"/>
      <c r="GY153" s="1388" t="s">
        <v>1008</v>
      </c>
      <c r="GZ153" s="1389" t="s">
        <v>1012</v>
      </c>
      <c r="HA153" s="1352"/>
      <c r="HB153" s="1390" t="s">
        <v>1008</v>
      </c>
      <c r="HC153" s="1391" t="s">
        <v>1012</v>
      </c>
      <c r="HD153" s="1352"/>
      <c r="HE153" s="1390" t="s">
        <v>1010</v>
      </c>
      <c r="HF153" s="1391" t="s">
        <v>1012</v>
      </c>
      <c r="HG153" s="1352"/>
      <c r="HH153" s="1390" t="s">
        <v>1010</v>
      </c>
      <c r="HI153" s="1391" t="s">
        <v>1012</v>
      </c>
      <c r="HJ153" s="1352"/>
      <c r="HK153" s="1390" t="s">
        <v>1010</v>
      </c>
      <c r="HL153" s="1391" t="s">
        <v>1012</v>
      </c>
      <c r="HM153" s="1352"/>
      <c r="HN153" s="1392"/>
      <c r="HO153" s="1393"/>
      <c r="HP153" s="1394"/>
      <c r="HQ153" s="1395"/>
      <c r="HR153" s="1357"/>
      <c r="HS153" s="1357"/>
      <c r="HT153" s="1357"/>
      <c r="HU153" s="1396"/>
      <c r="HV153" s="1397" t="s">
        <v>4568</v>
      </c>
      <c r="HW153" s="1398"/>
      <c r="HX153" s="1398"/>
      <c r="HY153" s="1398"/>
      <c r="HZ153" s="1398" t="s">
        <v>4568</v>
      </c>
      <c r="IA153" s="1398"/>
      <c r="IB153" s="1398"/>
      <c r="IC153" s="1398"/>
      <c r="ID153" s="1399" t="s">
        <v>4717</v>
      </c>
      <c r="IE153" s="1400"/>
      <c r="IF153" s="227" t="str">
        <f>_xlfn.IFNA(VLOOKUP(報告書!$B153&amp;"-"&amp;報告書!IF$12,自主項目!$G$13:$G$500,1,FALSE),"")</f>
        <v/>
      </c>
      <c r="IG153" s="227" t="str">
        <f>_xlfn.IFNA(VLOOKUP(報告書!$B153&amp;"-"&amp;報告書!IG$12,自主項目!$G$13:$G$500,1,FALSE),"")</f>
        <v/>
      </c>
      <c r="IH153" s="227" t="str">
        <f>_xlfn.IFNA(VLOOKUP(報告書!$B153&amp;"-"&amp;報告書!IH$12,自主項目!$G$13:$G$500,1,FALSE),"")</f>
        <v/>
      </c>
      <c r="II153" s="227" t="str">
        <f>_xlfn.IFNA(VLOOKUP(報告書!$B153&amp;"-"&amp;報告書!II$12,自主項目!$G$13:$G$500,1,FALSE),"")</f>
        <v/>
      </c>
      <c r="IJ153" s="227" t="str">
        <f>_xlfn.IFNA(VLOOKUP(報告書!$B153&amp;"-"&amp;報告書!IJ$12,自主項目!$G$13:$G$500,1,FALSE),"")</f>
        <v/>
      </c>
      <c r="IK153" s="227" t="str">
        <f>_xlfn.IFNA(VLOOKUP(報告書!$B153&amp;"-"&amp;報告書!IK$12,自主項目!$G$13:$G$500,1,FALSE),"")</f>
        <v/>
      </c>
      <c r="IL153" s="227" t="str">
        <f>_xlfn.IFNA(VLOOKUP(報告書!$B153&amp;"-"&amp;報告書!IL$12,自主項目!$G$13:$G$500,1,FALSE),"")</f>
        <v/>
      </c>
      <c r="IM153" s="227" t="str">
        <f>_xlfn.IFNA(VLOOKUP(報告書!$B153&amp;"-"&amp;報告書!IM$12,自主項目!$G$13:$G$500,1,FALSE),"")</f>
        <v/>
      </c>
      <c r="IN153" s="227" t="str">
        <f>_xlfn.IFNA(VLOOKUP(報告書!$B153&amp;"-"&amp;報告書!IN$12,自主項目!$G$13:$G$500,1,FALSE),"")</f>
        <v/>
      </c>
      <c r="IO153" s="227" t="str">
        <f>_xlfn.IFNA(VLOOKUP(報告書!$B153&amp;"-"&amp;報告書!IO$12,自主項目!$G$13:$G$500,1,FALSE),"")</f>
        <v/>
      </c>
      <c r="IP153" s="227" t="str">
        <f>_xlfn.IFNA(VLOOKUP(報告書!$B153&amp;"-"&amp;報告書!IP$12,自主項目!$G$13:$G$500,1,FALSE),"")</f>
        <v/>
      </c>
      <c r="IQ153" s="227" t="str">
        <f>_xlfn.IFNA(VLOOKUP(報告書!$B153&amp;"-"&amp;報告書!IQ$12,自主項目!$G$13:$G$500,1,FALSE),"")</f>
        <v/>
      </c>
      <c r="IR153" s="227" t="str">
        <f>_xlfn.IFNA(VLOOKUP(報告書!$B153&amp;"-"&amp;報告書!IR$12,自主項目!$G$13:$G$500,1,FALSE),"")</f>
        <v/>
      </c>
      <c r="IS153" s="227" t="str">
        <f>_xlfn.IFNA(VLOOKUP(報告書!$B153&amp;"-"&amp;報告書!IS$12,自主項目!$G$13:$G$500,1,FALSE),"")</f>
        <v/>
      </c>
      <c r="IV153" s="376">
        <v>7671</v>
      </c>
      <c r="IW153" s="377">
        <v>7634</v>
      </c>
      <c r="IX153" s="378">
        <v>0.77</v>
      </c>
      <c r="IY153" s="379">
        <v>2.62</v>
      </c>
      <c r="IZ153" s="379">
        <v>1.58</v>
      </c>
      <c r="JA153" s="380">
        <v>6.09</v>
      </c>
      <c r="JB153" s="381">
        <v>0.87333333333333341</v>
      </c>
      <c r="JC153" s="379">
        <v>0.52666666666666673</v>
      </c>
      <c r="JD153" s="379">
        <v>2.0299999999999998</v>
      </c>
      <c r="JE153" s="382">
        <v>77</v>
      </c>
      <c r="JF153" s="383">
        <v>77</v>
      </c>
      <c r="JG153" s="384">
        <v>55</v>
      </c>
      <c r="JH153" s="376" t="s">
        <v>179</v>
      </c>
      <c r="JI153" s="377" t="s">
        <v>179</v>
      </c>
      <c r="JJ153" s="378" t="s">
        <v>179</v>
      </c>
      <c r="JK153" s="379" t="s">
        <v>179</v>
      </c>
      <c r="JL153" s="379" t="s">
        <v>179</v>
      </c>
      <c r="JM153" s="380" t="s">
        <v>179</v>
      </c>
      <c r="JN153" s="381" t="s">
        <v>179</v>
      </c>
      <c r="JO153" s="379" t="s">
        <v>179</v>
      </c>
      <c r="JP153" s="379" t="s">
        <v>179</v>
      </c>
      <c r="JQ153" s="382" t="s">
        <v>179</v>
      </c>
      <c r="JR153" s="383" t="s">
        <v>179</v>
      </c>
      <c r="JS153" s="384" t="s">
        <v>179</v>
      </c>
      <c r="JU153" s="634" t="s">
        <v>2137</v>
      </c>
      <c r="JV153" s="636" t="s">
        <v>2138</v>
      </c>
      <c r="JW153" s="635">
        <v>2019</v>
      </c>
      <c r="JX153" s="635" t="s">
        <v>1018</v>
      </c>
      <c r="JY153" s="386" t="s">
        <v>179</v>
      </c>
      <c r="JZ153" s="387" t="s">
        <v>179</v>
      </c>
      <c r="KA153" s="422" t="s">
        <v>179</v>
      </c>
      <c r="KB153" s="637" t="s">
        <v>179</v>
      </c>
      <c r="KC153" s="638" t="s">
        <v>179</v>
      </c>
      <c r="KD153" s="639" t="s">
        <v>1029</v>
      </c>
      <c r="KE153" s="640">
        <v>0.99</v>
      </c>
      <c r="KF153" s="641">
        <v>2.62</v>
      </c>
      <c r="KG153" s="642">
        <v>-0.27333333333333326</v>
      </c>
      <c r="KH153" s="639" t="s">
        <v>1028</v>
      </c>
      <c r="KI153" s="643">
        <v>0.99</v>
      </c>
      <c r="KJ153" s="641">
        <v>0.52666666666666673</v>
      </c>
      <c r="KK153" s="642">
        <v>0.44666666666666671</v>
      </c>
      <c r="KL153" s="639" t="s">
        <v>1029</v>
      </c>
      <c r="KM153" s="643">
        <v>1.21</v>
      </c>
      <c r="KN153" s="644">
        <v>6.09</v>
      </c>
      <c r="KO153" s="645" t="s">
        <v>179</v>
      </c>
      <c r="KP153" s="646" t="s">
        <v>179</v>
      </c>
      <c r="KQ153" s="646" t="s">
        <v>179</v>
      </c>
      <c r="KR153" s="646" t="s">
        <v>179</v>
      </c>
      <c r="KS153" s="647" t="s">
        <v>179</v>
      </c>
      <c r="KT153" s="646" t="s">
        <v>179</v>
      </c>
      <c r="KU153" s="646" t="s">
        <v>179</v>
      </c>
      <c r="KV153" s="648" t="s">
        <v>179</v>
      </c>
      <c r="KW153" s="639" t="s">
        <v>179</v>
      </c>
      <c r="KX153" s="643" t="s">
        <v>179</v>
      </c>
      <c r="KY153" s="644" t="s">
        <v>179</v>
      </c>
      <c r="KZ153" s="434" t="s">
        <v>1015</v>
      </c>
      <c r="LA153" s="434" t="s">
        <v>1015</v>
      </c>
      <c r="LB153" s="435" t="s">
        <v>1015</v>
      </c>
      <c r="LC153" s="436">
        <v>18</v>
      </c>
      <c r="LD153" s="437">
        <v>6</v>
      </c>
      <c r="LE153" s="438">
        <v>26</v>
      </c>
      <c r="LF153" s="439" t="s">
        <v>1015</v>
      </c>
      <c r="LG153" s="440">
        <v>15</v>
      </c>
      <c r="LH153" s="437">
        <v>6</v>
      </c>
      <c r="LI153" s="438">
        <v>26</v>
      </c>
      <c r="LJ153" s="649"/>
      <c r="LK153" s="650"/>
    </row>
    <row r="154" spans="2:323" ht="15" customHeight="1" x14ac:dyDescent="0.15">
      <c r="B154" s="1349" t="s">
        <v>2215</v>
      </c>
      <c r="C154" s="1350" t="s">
        <v>2216</v>
      </c>
      <c r="D154" s="1351">
        <v>2022</v>
      </c>
      <c r="E154" s="1352" t="s">
        <v>1058</v>
      </c>
      <c r="F154" s="1353">
        <v>3060200</v>
      </c>
      <c r="G154" s="1354" t="s">
        <v>2216</v>
      </c>
      <c r="H154" s="1355">
        <v>45134</v>
      </c>
      <c r="I154" s="1356" t="s">
        <v>2217</v>
      </c>
      <c r="J154" s="1357" t="s">
        <v>2216</v>
      </c>
      <c r="K154" s="1358" t="s">
        <v>4718</v>
      </c>
      <c r="L154" s="1350" t="s">
        <v>2216</v>
      </c>
      <c r="M154" s="1357" t="s">
        <v>4718</v>
      </c>
      <c r="N154" s="1358" t="s">
        <v>2217</v>
      </c>
      <c r="O154" s="1356" t="s">
        <v>57</v>
      </c>
      <c r="P154" s="1358" t="s">
        <v>68</v>
      </c>
      <c r="Q154" s="1359"/>
      <c r="R154" s="1360"/>
      <c r="S154" s="1360" t="s">
        <v>1058</v>
      </c>
      <c r="T154" s="1361"/>
      <c r="U154" s="1362"/>
      <c r="V154" s="1363"/>
      <c r="W154" s="1364"/>
      <c r="X154" s="1364"/>
      <c r="Y154" s="1365">
        <v>238</v>
      </c>
      <c r="Z154" s="1351">
        <v>2022</v>
      </c>
      <c r="AA154" s="1352">
        <v>2024</v>
      </c>
      <c r="AB154" s="1366">
        <v>2022</v>
      </c>
      <c r="AC154" s="1367"/>
      <c r="AD154" s="1358"/>
      <c r="AE154" s="1368" t="s">
        <v>4568</v>
      </c>
      <c r="AF154" s="1357" t="s">
        <v>2218</v>
      </c>
      <c r="AG154" s="1357" t="s">
        <v>2219</v>
      </c>
      <c r="AH154" s="1358" t="s">
        <v>2220</v>
      </c>
      <c r="AI154" s="1368"/>
      <c r="AJ154" s="1358"/>
      <c r="AK154" s="1369"/>
      <c r="AL154" s="1364"/>
      <c r="AM154" s="1364"/>
      <c r="AN154" s="1370"/>
      <c r="AO154" s="1371"/>
      <c r="AP154" s="1372"/>
      <c r="AQ154" s="1365"/>
      <c r="AR154" s="1373"/>
      <c r="AS154" s="1365"/>
      <c r="AT154" s="1373"/>
      <c r="AU154" s="1374"/>
      <c r="AV154" s="1371"/>
      <c r="AW154" s="1375"/>
      <c r="AX154" s="1372"/>
      <c r="AY154" s="1365"/>
      <c r="AZ154" s="1373"/>
      <c r="BA154" s="1365"/>
      <c r="BB154" s="1373"/>
      <c r="BC154" s="1374"/>
      <c r="BD154" s="1371"/>
      <c r="BE154" s="1375"/>
      <c r="BF154" s="1372"/>
      <c r="BG154" s="1365"/>
      <c r="BH154" s="1373"/>
      <c r="BI154" s="1365"/>
      <c r="BJ154" s="1373"/>
      <c r="BK154" s="1374"/>
      <c r="BL154" s="1371"/>
      <c r="BM154" s="1375"/>
      <c r="BN154" s="1372"/>
      <c r="BO154" s="1365"/>
      <c r="BP154" s="1373"/>
      <c r="BQ154" s="1365"/>
      <c r="BR154" s="1373"/>
      <c r="BS154" s="1374"/>
      <c r="BT154" s="1371"/>
      <c r="BU154" s="1375"/>
      <c r="BV154" s="1376"/>
      <c r="BW154" s="1377"/>
      <c r="BX154" s="1378"/>
      <c r="BY154" s="1379"/>
      <c r="BZ154" s="1380">
        <v>2021</v>
      </c>
      <c r="CA154" s="1364">
        <v>363</v>
      </c>
      <c r="CB154" s="1364">
        <v>363</v>
      </c>
      <c r="CC154" s="1370"/>
      <c r="CD154" s="1371"/>
      <c r="CE154" s="1372">
        <v>2024</v>
      </c>
      <c r="CF154" s="1365">
        <v>352</v>
      </c>
      <c r="CG154" s="1373">
        <v>3.03</v>
      </c>
      <c r="CH154" s="1365">
        <v>352</v>
      </c>
      <c r="CI154" s="1373">
        <v>3.03</v>
      </c>
      <c r="CJ154" s="1374"/>
      <c r="CK154" s="1371"/>
      <c r="CL154" s="1375"/>
      <c r="CM154" s="1372">
        <v>2022</v>
      </c>
      <c r="CN154" s="1365">
        <v>359.35737999999992</v>
      </c>
      <c r="CO154" s="1373">
        <v>1</v>
      </c>
      <c r="CP154" s="1365">
        <v>359.35737999999992</v>
      </c>
      <c r="CQ154" s="1373">
        <v>1</v>
      </c>
      <c r="CR154" s="1374"/>
      <c r="CS154" s="1371"/>
      <c r="CT154" s="1375"/>
      <c r="CU154" s="1372">
        <v>2023</v>
      </c>
      <c r="CV154" s="1365"/>
      <c r="CW154" s="1373"/>
      <c r="CX154" s="1365"/>
      <c r="CY154" s="1373"/>
      <c r="CZ154" s="1374"/>
      <c r="DA154" s="1371"/>
      <c r="DB154" s="1375"/>
      <c r="DC154" s="1372">
        <v>2024</v>
      </c>
      <c r="DD154" s="1365"/>
      <c r="DE154" s="1373"/>
      <c r="DF154" s="1365"/>
      <c r="DG154" s="1373"/>
      <c r="DH154" s="1374"/>
      <c r="DI154" s="1371"/>
      <c r="DJ154" s="1375"/>
      <c r="DK154" s="1376" t="s">
        <v>1023</v>
      </c>
      <c r="DL154" s="1377" t="s">
        <v>1072</v>
      </c>
      <c r="DM154" s="1378" t="s">
        <v>1024</v>
      </c>
      <c r="DN154" s="1379" t="s">
        <v>2221</v>
      </c>
      <c r="DO154" s="1356"/>
      <c r="DP154" s="1381"/>
      <c r="DQ154" s="1358"/>
      <c r="DR154" s="1356"/>
      <c r="DS154" s="1381"/>
      <c r="DT154" s="1358"/>
      <c r="DU154" s="1356"/>
      <c r="DV154" s="1381"/>
      <c r="DW154" s="1358"/>
      <c r="DX154" s="1356"/>
      <c r="DY154" s="1381"/>
      <c r="DZ154" s="1358"/>
      <c r="EA154" s="1356"/>
      <c r="EB154" s="1381"/>
      <c r="EC154" s="1358"/>
      <c r="ED154" s="1382"/>
      <c r="EE154" s="1383"/>
      <c r="EF154" s="1384"/>
      <c r="EG154" s="1357"/>
      <c r="EH154" s="1364"/>
      <c r="EI154" s="1352"/>
      <c r="EJ154" s="1356"/>
      <c r="EK154" s="1384"/>
      <c r="EL154" s="1357"/>
      <c r="EM154" s="1364"/>
      <c r="EN154" s="1352"/>
      <c r="EO154" s="1356"/>
      <c r="EP154" s="1384"/>
      <c r="EQ154" s="1357"/>
      <c r="ER154" s="1364"/>
      <c r="ES154" s="1352"/>
      <c r="ET154" s="1356"/>
      <c r="EU154" s="1384"/>
      <c r="EV154" s="1357"/>
      <c r="EW154" s="1364"/>
      <c r="EX154" s="1352"/>
      <c r="EY154" s="1356"/>
      <c r="EZ154" s="1384"/>
      <c r="FA154" s="1357"/>
      <c r="FB154" s="1364"/>
      <c r="FC154" s="1352"/>
      <c r="FD154" s="1385">
        <v>0</v>
      </c>
      <c r="FE154" s="1386">
        <v>0</v>
      </c>
      <c r="FF154" s="1387">
        <v>0</v>
      </c>
      <c r="FG154" s="1386">
        <v>0</v>
      </c>
      <c r="FH154" s="1387">
        <v>0</v>
      </c>
      <c r="FI154" s="1386">
        <v>0</v>
      </c>
      <c r="FJ154" s="1387">
        <v>0</v>
      </c>
      <c r="FK154" s="1386">
        <v>0</v>
      </c>
      <c r="FL154" s="1388"/>
      <c r="FM154" s="1389"/>
      <c r="FN154" s="1352"/>
      <c r="FO154" s="1390"/>
      <c r="FP154" s="1391"/>
      <c r="FQ154" s="1352"/>
      <c r="FR154" s="1390"/>
      <c r="FS154" s="1391"/>
      <c r="FT154" s="1352"/>
      <c r="FU154" s="1390"/>
      <c r="FV154" s="1391"/>
      <c r="FW154" s="1352"/>
      <c r="FX154" s="1390"/>
      <c r="FY154" s="1391"/>
      <c r="FZ154" s="1352"/>
      <c r="GA154" s="1390"/>
      <c r="GB154" s="1391"/>
      <c r="GC154" s="1352"/>
      <c r="GD154" s="1390"/>
      <c r="GE154" s="1391"/>
      <c r="GF154" s="1352"/>
      <c r="GG154" s="1390"/>
      <c r="GH154" s="1391"/>
      <c r="GI154" s="1352"/>
      <c r="GJ154" s="1390"/>
      <c r="GK154" s="1391"/>
      <c r="GL154" s="1352"/>
      <c r="GM154" s="1390"/>
      <c r="GN154" s="1391"/>
      <c r="GO154" s="1352"/>
      <c r="GP154" s="1390"/>
      <c r="GQ154" s="1391"/>
      <c r="GR154" s="1352"/>
      <c r="GS154" s="1390"/>
      <c r="GT154" s="1391"/>
      <c r="GU154" s="1352"/>
      <c r="GV154" s="1390"/>
      <c r="GW154" s="1391"/>
      <c r="GX154" s="1352"/>
      <c r="GY154" s="1388" t="s">
        <v>1008</v>
      </c>
      <c r="GZ154" s="1389" t="s">
        <v>1012</v>
      </c>
      <c r="HA154" s="1352"/>
      <c r="HB154" s="1390" t="s">
        <v>1008</v>
      </c>
      <c r="HC154" s="1391" t="s">
        <v>1012</v>
      </c>
      <c r="HD154" s="1352"/>
      <c r="HE154" s="1390" t="s">
        <v>1010</v>
      </c>
      <c r="HF154" s="1391" t="s">
        <v>1012</v>
      </c>
      <c r="HG154" s="1352"/>
      <c r="HH154" s="1390" t="s">
        <v>1010</v>
      </c>
      <c r="HI154" s="1391" t="s">
        <v>1012</v>
      </c>
      <c r="HJ154" s="1352"/>
      <c r="HK154" s="1390" t="s">
        <v>1010</v>
      </c>
      <c r="HL154" s="1391" t="s">
        <v>1012</v>
      </c>
      <c r="HM154" s="1352"/>
      <c r="HN154" s="1392"/>
      <c r="HO154" s="1393"/>
      <c r="HP154" s="1394"/>
      <c r="HQ154" s="1395"/>
      <c r="HR154" s="1357"/>
      <c r="HS154" s="1357"/>
      <c r="HT154" s="1357"/>
      <c r="HU154" s="1396"/>
      <c r="HV154" s="1397"/>
      <c r="HW154" s="1398"/>
      <c r="HX154" s="1398"/>
      <c r="HY154" s="1398"/>
      <c r="HZ154" s="1398"/>
      <c r="IA154" s="1398"/>
      <c r="IB154" s="1398"/>
      <c r="IC154" s="1398"/>
      <c r="ID154" s="1399"/>
      <c r="IE154" s="1400"/>
      <c r="IF154" s="227" t="str">
        <f>_xlfn.IFNA(VLOOKUP(報告書!$B154&amp;"-"&amp;報告書!IF$12,自主項目!$G$13:$G$500,1,FALSE),"")</f>
        <v/>
      </c>
      <c r="IG154" s="227" t="str">
        <f>_xlfn.IFNA(VLOOKUP(報告書!$B154&amp;"-"&amp;報告書!IG$12,自主項目!$G$13:$G$500,1,FALSE),"")</f>
        <v/>
      </c>
      <c r="IH154" s="227" t="str">
        <f>_xlfn.IFNA(VLOOKUP(報告書!$B154&amp;"-"&amp;報告書!IH$12,自主項目!$G$13:$G$500,1,FALSE),"")</f>
        <v/>
      </c>
      <c r="II154" s="227" t="str">
        <f>_xlfn.IFNA(VLOOKUP(報告書!$B154&amp;"-"&amp;報告書!II$12,自主項目!$G$13:$G$500,1,FALSE),"")</f>
        <v/>
      </c>
      <c r="IJ154" s="227" t="str">
        <f>_xlfn.IFNA(VLOOKUP(報告書!$B154&amp;"-"&amp;報告書!IJ$12,自主項目!$G$13:$G$500,1,FALSE),"")</f>
        <v/>
      </c>
      <c r="IK154" s="227" t="str">
        <f>_xlfn.IFNA(VLOOKUP(報告書!$B154&amp;"-"&amp;報告書!IK$12,自主項目!$G$13:$G$500,1,FALSE),"")</f>
        <v/>
      </c>
      <c r="IL154" s="227" t="str">
        <f>_xlfn.IFNA(VLOOKUP(報告書!$B154&amp;"-"&amp;報告書!IL$12,自主項目!$G$13:$G$500,1,FALSE),"")</f>
        <v/>
      </c>
      <c r="IM154" s="227" t="str">
        <f>_xlfn.IFNA(VLOOKUP(報告書!$B154&amp;"-"&amp;報告書!IM$12,自主項目!$G$13:$G$500,1,FALSE),"")</f>
        <v/>
      </c>
      <c r="IN154" s="227" t="str">
        <f>_xlfn.IFNA(VLOOKUP(報告書!$B154&amp;"-"&amp;報告書!IN$12,自主項目!$G$13:$G$500,1,FALSE),"")</f>
        <v/>
      </c>
      <c r="IO154" s="227" t="str">
        <f>_xlfn.IFNA(VLOOKUP(報告書!$B154&amp;"-"&amp;報告書!IO$12,自主項目!$G$13:$G$500,1,FALSE),"")</f>
        <v/>
      </c>
      <c r="IP154" s="227" t="str">
        <f>_xlfn.IFNA(VLOOKUP(報告書!$B154&amp;"-"&amp;報告書!IP$12,自主項目!$G$13:$G$500,1,FALSE),"")</f>
        <v/>
      </c>
      <c r="IQ154" s="227" t="str">
        <f>_xlfn.IFNA(VLOOKUP(報告書!$B154&amp;"-"&amp;報告書!IQ$12,自主項目!$G$13:$G$500,1,FALSE),"")</f>
        <v/>
      </c>
      <c r="IR154" s="227" t="str">
        <f>_xlfn.IFNA(VLOOKUP(報告書!$B154&amp;"-"&amp;報告書!IR$12,自主項目!$G$13:$G$500,1,FALSE),"")</f>
        <v/>
      </c>
      <c r="IS154" s="227" t="str">
        <f>_xlfn.IFNA(VLOOKUP(報告書!$B154&amp;"-"&amp;報告書!IS$12,自主項目!$G$13:$G$500,1,FALSE),"")</f>
        <v/>
      </c>
      <c r="IV154" s="376">
        <v>33803</v>
      </c>
      <c r="IW154" s="377">
        <v>33737</v>
      </c>
      <c r="IX154" s="378" t="s">
        <v>179</v>
      </c>
      <c r="IY154" s="379">
        <v>7.7</v>
      </c>
      <c r="IZ154" s="379">
        <v>7.34</v>
      </c>
      <c r="JA154" s="380">
        <v>8.9000000000000057</v>
      </c>
      <c r="JB154" s="381">
        <v>2.5666666666666669</v>
      </c>
      <c r="JC154" s="379">
        <v>2.4466666666666668</v>
      </c>
      <c r="JD154" s="379">
        <v>2.9666666666666686</v>
      </c>
      <c r="JE154" s="382">
        <v>62</v>
      </c>
      <c r="JF154" s="383">
        <v>67</v>
      </c>
      <c r="JG154" s="384">
        <v>46</v>
      </c>
      <c r="JH154" s="376">
        <v>2606</v>
      </c>
      <c r="JI154" s="377">
        <v>2606</v>
      </c>
      <c r="JJ154" s="378">
        <v>0.41</v>
      </c>
      <c r="JK154" s="379">
        <v>19.260000000000002</v>
      </c>
      <c r="JL154" s="379">
        <v>19.260000000000002</v>
      </c>
      <c r="JM154" s="380">
        <v>2.38</v>
      </c>
      <c r="JN154" s="381">
        <v>6.4200000000000008</v>
      </c>
      <c r="JO154" s="379">
        <v>6.4200000000000008</v>
      </c>
      <c r="JP154" s="379">
        <v>0.79333333333333333</v>
      </c>
      <c r="JQ154" s="382">
        <v>49</v>
      </c>
      <c r="JR154" s="383">
        <v>49</v>
      </c>
      <c r="JS154" s="384">
        <v>41</v>
      </c>
      <c r="JU154" s="634" t="s">
        <v>2145</v>
      </c>
      <c r="JV154" s="636" t="s">
        <v>2146</v>
      </c>
      <c r="JW154" s="635">
        <v>2019</v>
      </c>
      <c r="JX154" s="635" t="s">
        <v>1273</v>
      </c>
      <c r="JY154" s="386" t="s">
        <v>179</v>
      </c>
      <c r="JZ154" s="387" t="s">
        <v>179</v>
      </c>
      <c r="KA154" s="422" t="s">
        <v>179</v>
      </c>
      <c r="KB154" s="637" t="s">
        <v>179</v>
      </c>
      <c r="KC154" s="638" t="s">
        <v>179</v>
      </c>
      <c r="KD154" s="639" t="s">
        <v>1055</v>
      </c>
      <c r="KE154" s="640">
        <v>3</v>
      </c>
      <c r="KF154" s="641">
        <v>7.7</v>
      </c>
      <c r="KG154" s="642">
        <v>4.1433333333333335</v>
      </c>
      <c r="KH154" s="639" t="s">
        <v>1055</v>
      </c>
      <c r="KI154" s="643">
        <v>2.99</v>
      </c>
      <c r="KJ154" s="641">
        <v>2.4466666666666668</v>
      </c>
      <c r="KK154" s="642">
        <v>4.4633333333333338</v>
      </c>
      <c r="KL154" s="639" t="s">
        <v>1029</v>
      </c>
      <c r="KM154" s="643">
        <v>3</v>
      </c>
      <c r="KN154" s="644">
        <v>8.9000000000000057</v>
      </c>
      <c r="KO154" s="645" t="s">
        <v>1055</v>
      </c>
      <c r="KP154" s="646">
        <v>3</v>
      </c>
      <c r="KQ154" s="646">
        <v>19.260000000000002</v>
      </c>
      <c r="KR154" s="646">
        <v>14.49</v>
      </c>
      <c r="KS154" s="647" t="s">
        <v>1055</v>
      </c>
      <c r="KT154" s="646">
        <v>3</v>
      </c>
      <c r="KU154" s="646">
        <v>6.4200000000000008</v>
      </c>
      <c r="KV154" s="648">
        <v>12.104999999999999</v>
      </c>
      <c r="KW154" s="639" t="s">
        <v>1028</v>
      </c>
      <c r="KX154" s="643">
        <v>3</v>
      </c>
      <c r="KY154" s="644">
        <v>2.38</v>
      </c>
      <c r="KZ154" s="434" t="s">
        <v>1151</v>
      </c>
      <c r="LA154" s="434" t="s">
        <v>1015</v>
      </c>
      <c r="LB154" s="435" t="s">
        <v>1029</v>
      </c>
      <c r="LC154" s="436">
        <v>26</v>
      </c>
      <c r="LD154" s="437">
        <v>0</v>
      </c>
      <c r="LE154" s="438">
        <v>26</v>
      </c>
      <c r="LF154" s="439" t="s">
        <v>1029</v>
      </c>
      <c r="LG154" s="440">
        <v>26</v>
      </c>
      <c r="LH154" s="437">
        <v>0</v>
      </c>
      <c r="LI154" s="438">
        <v>26</v>
      </c>
      <c r="LJ154" s="649"/>
      <c r="LK154" s="650"/>
    </row>
    <row r="155" spans="2:323" ht="15" customHeight="1" x14ac:dyDescent="0.15">
      <c r="B155" s="1349" t="s">
        <v>2222</v>
      </c>
      <c r="C155" s="1350" t="s">
        <v>2223</v>
      </c>
      <c r="D155" s="1351">
        <v>2022</v>
      </c>
      <c r="E155" s="1352" t="s">
        <v>1018</v>
      </c>
      <c r="F155" s="1353">
        <v>1069202</v>
      </c>
      <c r="G155" s="1354" t="s">
        <v>2223</v>
      </c>
      <c r="H155" s="1355">
        <v>45135</v>
      </c>
      <c r="I155" s="1356" t="s">
        <v>2224</v>
      </c>
      <c r="J155" s="1357" t="s">
        <v>2223</v>
      </c>
      <c r="K155" s="1358" t="s">
        <v>2225</v>
      </c>
      <c r="L155" s="1350" t="s">
        <v>2223</v>
      </c>
      <c r="M155" s="1357" t="s">
        <v>2225</v>
      </c>
      <c r="N155" s="1358" t="s">
        <v>2226</v>
      </c>
      <c r="O155" s="1356" t="s">
        <v>77</v>
      </c>
      <c r="P155" s="1358" t="s">
        <v>79</v>
      </c>
      <c r="Q155" s="1359" t="s">
        <v>1018</v>
      </c>
      <c r="R155" s="1360"/>
      <c r="S155" s="1360"/>
      <c r="T155" s="1361"/>
      <c r="U155" s="1362"/>
      <c r="V155" s="1363">
        <v>10343.968199999999</v>
      </c>
      <c r="W155" s="1364">
        <v>29</v>
      </c>
      <c r="X155" s="1364">
        <v>3</v>
      </c>
      <c r="Y155" s="1365"/>
      <c r="Z155" s="1351">
        <v>2022</v>
      </c>
      <c r="AA155" s="1352">
        <v>2024</v>
      </c>
      <c r="AB155" s="1366">
        <v>2022</v>
      </c>
      <c r="AC155" s="1367"/>
      <c r="AD155" s="1358"/>
      <c r="AE155" s="1368" t="s">
        <v>4568</v>
      </c>
      <c r="AF155" s="1357" t="s">
        <v>2227</v>
      </c>
      <c r="AG155" s="1357" t="s">
        <v>2228</v>
      </c>
      <c r="AH155" s="1358" t="s">
        <v>2229</v>
      </c>
      <c r="AI155" s="1368"/>
      <c r="AJ155" s="1358"/>
      <c r="AK155" s="1369">
        <v>2021</v>
      </c>
      <c r="AL155" s="1364">
        <v>19816</v>
      </c>
      <c r="AM155" s="1364">
        <v>22393</v>
      </c>
      <c r="AN155" s="1370">
        <v>56.85</v>
      </c>
      <c r="AO155" s="1371" t="s">
        <v>2230</v>
      </c>
      <c r="AP155" s="1372">
        <v>2024</v>
      </c>
      <c r="AQ155" s="1365">
        <v>19581</v>
      </c>
      <c r="AR155" s="1373">
        <v>1.18</v>
      </c>
      <c r="AS155" s="1365">
        <v>14388</v>
      </c>
      <c r="AT155" s="1373">
        <v>35.74</v>
      </c>
      <c r="AU155" s="1374">
        <v>74.53</v>
      </c>
      <c r="AV155" s="1371" t="s">
        <v>2230</v>
      </c>
      <c r="AW155" s="1375">
        <v>-31.1</v>
      </c>
      <c r="AX155" s="1372">
        <v>2022</v>
      </c>
      <c r="AY155" s="1365">
        <v>15980</v>
      </c>
      <c r="AZ155" s="1373">
        <v>19.350000000000001</v>
      </c>
      <c r="BA155" s="1365">
        <v>13923</v>
      </c>
      <c r="BB155" s="1373">
        <v>37.82</v>
      </c>
      <c r="BC155" s="1374">
        <v>67.365401766771356</v>
      </c>
      <c r="BD155" s="1371" t="s">
        <v>2230</v>
      </c>
      <c r="BE155" s="1375">
        <v>-18.5</v>
      </c>
      <c r="BF155" s="1372">
        <v>2023</v>
      </c>
      <c r="BG155" s="1365"/>
      <c r="BH155" s="1373"/>
      <c r="BI155" s="1365"/>
      <c r="BJ155" s="1373"/>
      <c r="BK155" s="1374"/>
      <c r="BL155" s="1371"/>
      <c r="BM155" s="1375"/>
      <c r="BN155" s="1372">
        <v>2024</v>
      </c>
      <c r="BO155" s="1365"/>
      <c r="BP155" s="1373"/>
      <c r="BQ155" s="1365"/>
      <c r="BR155" s="1373"/>
      <c r="BS155" s="1374"/>
      <c r="BT155" s="1371"/>
      <c r="BU155" s="1375"/>
      <c r="BV155" s="1376" t="s">
        <v>1023</v>
      </c>
      <c r="BW155" s="1377" t="s">
        <v>1072</v>
      </c>
      <c r="BX155" s="1378" t="s">
        <v>1024</v>
      </c>
      <c r="BY155" s="1379" t="s">
        <v>4719</v>
      </c>
      <c r="BZ155" s="1380"/>
      <c r="CA155" s="1364"/>
      <c r="CB155" s="1364"/>
      <c r="CC155" s="1370"/>
      <c r="CD155" s="1371"/>
      <c r="CE155" s="1372"/>
      <c r="CF155" s="1365"/>
      <c r="CG155" s="1373"/>
      <c r="CH155" s="1365"/>
      <c r="CI155" s="1373"/>
      <c r="CJ155" s="1374"/>
      <c r="CK155" s="1371"/>
      <c r="CL155" s="1375"/>
      <c r="CM155" s="1372"/>
      <c r="CN155" s="1365"/>
      <c r="CO155" s="1373"/>
      <c r="CP155" s="1365"/>
      <c r="CQ155" s="1373"/>
      <c r="CR155" s="1374"/>
      <c r="CS155" s="1371"/>
      <c r="CT155" s="1375"/>
      <c r="CU155" s="1372"/>
      <c r="CV155" s="1365"/>
      <c r="CW155" s="1373"/>
      <c r="CX155" s="1365"/>
      <c r="CY155" s="1373"/>
      <c r="CZ155" s="1374"/>
      <c r="DA155" s="1371"/>
      <c r="DB155" s="1375"/>
      <c r="DC155" s="1372"/>
      <c r="DD155" s="1365"/>
      <c r="DE155" s="1373"/>
      <c r="DF155" s="1365"/>
      <c r="DG155" s="1373"/>
      <c r="DH155" s="1374"/>
      <c r="DI155" s="1371"/>
      <c r="DJ155" s="1375"/>
      <c r="DK155" s="1376"/>
      <c r="DL155" s="1377"/>
      <c r="DM155" s="1378"/>
      <c r="DN155" s="1379"/>
      <c r="DO155" s="1356"/>
      <c r="DP155" s="1381"/>
      <c r="DQ155" s="1358"/>
      <c r="DR155" s="1356"/>
      <c r="DS155" s="1381"/>
      <c r="DT155" s="1358"/>
      <c r="DU155" s="1356"/>
      <c r="DV155" s="1381"/>
      <c r="DW155" s="1358"/>
      <c r="DX155" s="1356"/>
      <c r="DY155" s="1381"/>
      <c r="DZ155" s="1358"/>
      <c r="EA155" s="1356"/>
      <c r="EB155" s="1381"/>
      <c r="EC155" s="1358"/>
      <c r="ED155" s="1382"/>
      <c r="EE155" s="1383"/>
      <c r="EF155" s="1384"/>
      <c r="EG155" s="1357"/>
      <c r="EH155" s="1364"/>
      <c r="EI155" s="1352"/>
      <c r="EJ155" s="1356"/>
      <c r="EK155" s="1384"/>
      <c r="EL155" s="1357"/>
      <c r="EM155" s="1364"/>
      <c r="EN155" s="1352"/>
      <c r="EO155" s="1356"/>
      <c r="EP155" s="1384"/>
      <c r="EQ155" s="1357"/>
      <c r="ER155" s="1364"/>
      <c r="ES155" s="1352"/>
      <c r="ET155" s="1356"/>
      <c r="EU155" s="1384"/>
      <c r="EV155" s="1357"/>
      <c r="EW155" s="1364"/>
      <c r="EX155" s="1352"/>
      <c r="EY155" s="1356"/>
      <c r="EZ155" s="1384"/>
      <c r="FA155" s="1357"/>
      <c r="FB155" s="1364"/>
      <c r="FC155" s="1352"/>
      <c r="FD155" s="1385">
        <v>0</v>
      </c>
      <c r="FE155" s="1386">
        <v>0</v>
      </c>
      <c r="FF155" s="1387">
        <v>0</v>
      </c>
      <c r="FG155" s="1386">
        <v>0</v>
      </c>
      <c r="FH155" s="1387">
        <v>0</v>
      </c>
      <c r="FI155" s="1386">
        <v>0</v>
      </c>
      <c r="FJ155" s="1387">
        <v>0</v>
      </c>
      <c r="FK155" s="1386">
        <v>0</v>
      </c>
      <c r="FL155" s="1388" t="s">
        <v>1008</v>
      </c>
      <c r="FM155" s="1389" t="s">
        <v>1012</v>
      </c>
      <c r="FN155" s="1352"/>
      <c r="FO155" s="1390" t="s">
        <v>1010</v>
      </c>
      <c r="FP155" s="1391" t="s">
        <v>1012</v>
      </c>
      <c r="FQ155" s="1352"/>
      <c r="FR155" s="1390" t="s">
        <v>1025</v>
      </c>
      <c r="FS155" s="1391" t="s">
        <v>1011</v>
      </c>
      <c r="FT155" s="1352"/>
      <c r="FU155" s="1390" t="s">
        <v>1010</v>
      </c>
      <c r="FV155" s="1391" t="s">
        <v>1012</v>
      </c>
      <c r="FW155" s="1352"/>
      <c r="FX155" s="1390" t="s">
        <v>1010</v>
      </c>
      <c r="FY155" s="1391" t="s">
        <v>1012</v>
      </c>
      <c r="FZ155" s="1352"/>
      <c r="GA155" s="1390" t="s">
        <v>1010</v>
      </c>
      <c r="GB155" s="1391" t="s">
        <v>1012</v>
      </c>
      <c r="GC155" s="1352"/>
      <c r="GD155" s="1390" t="s">
        <v>1025</v>
      </c>
      <c r="GE155" s="1391" t="s">
        <v>1011</v>
      </c>
      <c r="GF155" s="1352"/>
      <c r="GG155" s="1390" t="s">
        <v>1010</v>
      </c>
      <c r="GH155" s="1391" t="s">
        <v>1012</v>
      </c>
      <c r="GI155" s="1352"/>
      <c r="GJ155" s="1390" t="s">
        <v>1010</v>
      </c>
      <c r="GK155" s="1391" t="s">
        <v>1012</v>
      </c>
      <c r="GL155" s="1352"/>
      <c r="GM155" s="1390" t="s">
        <v>1013</v>
      </c>
      <c r="GN155" s="1391" t="s">
        <v>1013</v>
      </c>
      <c r="GO155" s="1352"/>
      <c r="GP155" s="1390" t="s">
        <v>1010</v>
      </c>
      <c r="GQ155" s="1391" t="s">
        <v>1012</v>
      </c>
      <c r="GR155" s="1352"/>
      <c r="GS155" s="1390" t="s">
        <v>1013</v>
      </c>
      <c r="GT155" s="1391" t="s">
        <v>1013</v>
      </c>
      <c r="GU155" s="1352"/>
      <c r="GV155" s="1390" t="s">
        <v>1025</v>
      </c>
      <c r="GW155" s="1391" t="s">
        <v>1011</v>
      </c>
      <c r="GX155" s="1352"/>
      <c r="GY155" s="1388"/>
      <c r="GZ155" s="1389"/>
      <c r="HA155" s="1352"/>
      <c r="HB155" s="1390"/>
      <c r="HC155" s="1391"/>
      <c r="HD155" s="1352"/>
      <c r="HE155" s="1390"/>
      <c r="HF155" s="1391"/>
      <c r="HG155" s="1352"/>
      <c r="HH155" s="1390"/>
      <c r="HI155" s="1391"/>
      <c r="HJ155" s="1352"/>
      <c r="HK155" s="1390"/>
      <c r="HL155" s="1391"/>
      <c r="HM155" s="1352"/>
      <c r="HN155" s="1392">
        <v>15980</v>
      </c>
      <c r="HO155" s="1393">
        <v>69.47862400000011</v>
      </c>
      <c r="HP155" s="1394">
        <v>0.43478488110137742</v>
      </c>
      <c r="HQ155" s="1395">
        <v>2022</v>
      </c>
      <c r="HR155" s="1357" t="s">
        <v>333</v>
      </c>
      <c r="HS155" s="1357" t="s">
        <v>352</v>
      </c>
      <c r="HT155" s="1357" t="s">
        <v>4212</v>
      </c>
      <c r="HU155" s="1396">
        <v>28.748955999999996</v>
      </c>
      <c r="HV155" s="1397" t="s">
        <v>4568</v>
      </c>
      <c r="HW155" s="1398"/>
      <c r="HX155" s="1398"/>
      <c r="HY155" s="1398" t="s">
        <v>4568</v>
      </c>
      <c r="HZ155" s="1398"/>
      <c r="IA155" s="1398"/>
      <c r="IB155" s="1398"/>
      <c r="IC155" s="1398"/>
      <c r="ID155" s="1399" t="s">
        <v>2232</v>
      </c>
      <c r="IE155" s="1400"/>
      <c r="IF155" s="227" t="str">
        <f>_xlfn.IFNA(VLOOKUP(報告書!$B155&amp;"-"&amp;報告書!IF$12,自主項目!$G$13:$G$500,1,FALSE),"")</f>
        <v>202-1</v>
      </c>
      <c r="IG155" s="227" t="str">
        <f>_xlfn.IFNA(VLOOKUP(報告書!$B155&amp;"-"&amp;報告書!IG$12,自主項目!$G$13:$G$500,1,FALSE),"")</f>
        <v>202-2</v>
      </c>
      <c r="IH155" s="227" t="str">
        <f>_xlfn.IFNA(VLOOKUP(報告書!$B155&amp;"-"&amp;報告書!IH$12,自主項目!$G$13:$G$500,1,FALSE),"")</f>
        <v/>
      </c>
      <c r="II155" s="227" t="str">
        <f>_xlfn.IFNA(VLOOKUP(報告書!$B155&amp;"-"&amp;報告書!II$12,自主項目!$G$13:$G$500,1,FALSE),"")</f>
        <v/>
      </c>
      <c r="IJ155" s="227" t="str">
        <f>_xlfn.IFNA(VLOOKUP(報告書!$B155&amp;"-"&amp;報告書!IJ$12,自主項目!$G$13:$G$500,1,FALSE),"")</f>
        <v/>
      </c>
      <c r="IK155" s="227" t="str">
        <f>_xlfn.IFNA(VLOOKUP(報告書!$B155&amp;"-"&amp;報告書!IK$12,自主項目!$G$13:$G$500,1,FALSE),"")</f>
        <v/>
      </c>
      <c r="IL155" s="227" t="str">
        <f>_xlfn.IFNA(VLOOKUP(報告書!$B155&amp;"-"&amp;報告書!IL$12,自主項目!$G$13:$G$500,1,FALSE),"")</f>
        <v/>
      </c>
      <c r="IM155" s="227" t="str">
        <f>_xlfn.IFNA(VLOOKUP(報告書!$B155&amp;"-"&amp;報告書!IM$12,自主項目!$G$13:$G$500,1,FALSE),"")</f>
        <v/>
      </c>
      <c r="IN155" s="227" t="str">
        <f>_xlfn.IFNA(VLOOKUP(報告書!$B155&amp;"-"&amp;報告書!IN$12,自主項目!$G$13:$G$500,1,FALSE),"")</f>
        <v/>
      </c>
      <c r="IO155" s="227" t="str">
        <f>_xlfn.IFNA(VLOOKUP(報告書!$B155&amp;"-"&amp;報告書!IO$12,自主項目!$G$13:$G$500,1,FALSE),"")</f>
        <v/>
      </c>
      <c r="IP155" s="227" t="str">
        <f>_xlfn.IFNA(VLOOKUP(報告書!$B155&amp;"-"&amp;報告書!IP$12,自主項目!$G$13:$G$500,1,FALSE),"")</f>
        <v/>
      </c>
      <c r="IQ155" s="227" t="str">
        <f>_xlfn.IFNA(VLOOKUP(報告書!$B155&amp;"-"&amp;報告書!IQ$12,自主項目!$G$13:$G$500,1,FALSE),"")</f>
        <v/>
      </c>
      <c r="IR155" s="227" t="str">
        <f>_xlfn.IFNA(VLOOKUP(報告書!$B155&amp;"-"&amp;報告書!IR$12,自主項目!$G$13:$G$500,1,FALSE),"")</f>
        <v/>
      </c>
      <c r="IS155" s="227" t="str">
        <f>_xlfn.IFNA(VLOOKUP(報告書!$B155&amp;"-"&amp;報告書!IS$12,自主項目!$G$13:$G$500,1,FALSE),"")</f>
        <v/>
      </c>
      <c r="IV155" s="376">
        <v>16101</v>
      </c>
      <c r="IW155" s="377">
        <v>16032</v>
      </c>
      <c r="IX155" s="378" t="s">
        <v>179</v>
      </c>
      <c r="IY155" s="379">
        <v>18.309999999999999</v>
      </c>
      <c r="IZ155" s="379">
        <v>16.71</v>
      </c>
      <c r="JA155" s="380" t="s">
        <v>179</v>
      </c>
      <c r="JB155" s="381">
        <v>6.1033333333333326</v>
      </c>
      <c r="JC155" s="379">
        <v>5.57</v>
      </c>
      <c r="JD155" s="379" t="s">
        <v>179</v>
      </c>
      <c r="JE155" s="382">
        <v>29</v>
      </c>
      <c r="JF155" s="383">
        <v>41</v>
      </c>
      <c r="JG155" s="384" t="s">
        <v>179</v>
      </c>
      <c r="JH155" s="376" t="s">
        <v>179</v>
      </c>
      <c r="JI155" s="377" t="s">
        <v>179</v>
      </c>
      <c r="JJ155" s="378" t="s">
        <v>179</v>
      </c>
      <c r="JK155" s="379" t="s">
        <v>179</v>
      </c>
      <c r="JL155" s="379" t="s">
        <v>179</v>
      </c>
      <c r="JM155" s="380" t="s">
        <v>179</v>
      </c>
      <c r="JN155" s="381" t="s">
        <v>179</v>
      </c>
      <c r="JO155" s="379" t="s">
        <v>179</v>
      </c>
      <c r="JP155" s="379" t="s">
        <v>179</v>
      </c>
      <c r="JQ155" s="382" t="s">
        <v>179</v>
      </c>
      <c r="JR155" s="383" t="s">
        <v>179</v>
      </c>
      <c r="JS155" s="384" t="s">
        <v>179</v>
      </c>
      <c r="JU155" s="634" t="s">
        <v>2152</v>
      </c>
      <c r="JV155" s="636" t="s">
        <v>2153</v>
      </c>
      <c r="JW155" s="635">
        <v>2019</v>
      </c>
      <c r="JX155" s="635" t="s">
        <v>1018</v>
      </c>
      <c r="JY155" s="386" t="s">
        <v>179</v>
      </c>
      <c r="JZ155" s="387" t="s">
        <v>179</v>
      </c>
      <c r="KA155" s="422" t="s">
        <v>179</v>
      </c>
      <c r="KB155" s="637" t="s">
        <v>179</v>
      </c>
      <c r="KC155" s="638" t="s">
        <v>179</v>
      </c>
      <c r="KD155" s="639" t="s">
        <v>1055</v>
      </c>
      <c r="KE155" s="640">
        <v>3</v>
      </c>
      <c r="KF155" s="641">
        <v>18.309999999999999</v>
      </c>
      <c r="KG155" s="642">
        <v>14.89</v>
      </c>
      <c r="KH155" s="639" t="s">
        <v>1055</v>
      </c>
      <c r="KI155" s="643">
        <v>3.02</v>
      </c>
      <c r="KJ155" s="641">
        <v>5.57</v>
      </c>
      <c r="KK155" s="642">
        <v>15.756666666666666</v>
      </c>
      <c r="KL155" s="639" t="s">
        <v>179</v>
      </c>
      <c r="KM155" s="643" t="s">
        <v>179</v>
      </c>
      <c r="KN155" s="644" t="s">
        <v>179</v>
      </c>
      <c r="KO155" s="645" t="s">
        <v>179</v>
      </c>
      <c r="KP155" s="646" t="s">
        <v>179</v>
      </c>
      <c r="KQ155" s="646" t="s">
        <v>179</v>
      </c>
      <c r="KR155" s="646" t="s">
        <v>179</v>
      </c>
      <c r="KS155" s="647" t="s">
        <v>179</v>
      </c>
      <c r="KT155" s="646" t="s">
        <v>179</v>
      </c>
      <c r="KU155" s="646" t="s">
        <v>179</v>
      </c>
      <c r="KV155" s="648" t="s">
        <v>179</v>
      </c>
      <c r="KW155" s="639" t="s">
        <v>179</v>
      </c>
      <c r="KX155" s="643" t="s">
        <v>179</v>
      </c>
      <c r="KY155" s="644" t="s">
        <v>179</v>
      </c>
      <c r="KZ155" s="434" t="s">
        <v>1015</v>
      </c>
      <c r="LA155" s="434" t="s">
        <v>1015</v>
      </c>
      <c r="LB155" s="435" t="s">
        <v>1029</v>
      </c>
      <c r="LC155" s="436">
        <v>20</v>
      </c>
      <c r="LD155" s="437">
        <v>0</v>
      </c>
      <c r="LE155" s="438">
        <v>20</v>
      </c>
      <c r="LF155" s="439" t="s">
        <v>1015</v>
      </c>
      <c r="LG155" s="440">
        <v>17</v>
      </c>
      <c r="LH155" s="437">
        <v>0</v>
      </c>
      <c r="LI155" s="438">
        <v>20</v>
      </c>
      <c r="LJ155" s="649"/>
      <c r="LK155" s="650"/>
    </row>
    <row r="156" spans="2:323" ht="15" customHeight="1" x14ac:dyDescent="0.15">
      <c r="B156" s="1349" t="s">
        <v>2233</v>
      </c>
      <c r="C156" s="1350" t="s">
        <v>2234</v>
      </c>
      <c r="D156" s="1351">
        <v>2022</v>
      </c>
      <c r="E156" s="1352" t="s">
        <v>1273</v>
      </c>
      <c r="F156" s="1353">
        <v>1331203</v>
      </c>
      <c r="G156" s="1354" t="s">
        <v>2234</v>
      </c>
      <c r="H156" s="1355">
        <v>45134</v>
      </c>
      <c r="I156" s="1356" t="s">
        <v>2235</v>
      </c>
      <c r="J156" s="1357" t="s">
        <v>2234</v>
      </c>
      <c r="K156" s="1358" t="s">
        <v>2236</v>
      </c>
      <c r="L156" s="1350" t="s">
        <v>2234</v>
      </c>
      <c r="M156" s="1357" t="s">
        <v>2237</v>
      </c>
      <c r="N156" s="1358" t="s">
        <v>2238</v>
      </c>
      <c r="O156" s="1356" t="s">
        <v>12</v>
      </c>
      <c r="P156" s="1358" t="s">
        <v>35</v>
      </c>
      <c r="Q156" s="1359" t="s">
        <v>1018</v>
      </c>
      <c r="R156" s="1360"/>
      <c r="S156" s="1360" t="s">
        <v>1058</v>
      </c>
      <c r="T156" s="1361"/>
      <c r="U156" s="1362"/>
      <c r="V156" s="1363">
        <v>56739.360000000001</v>
      </c>
      <c r="W156" s="1364">
        <v>6</v>
      </c>
      <c r="X156" s="1364">
        <v>4</v>
      </c>
      <c r="Y156" s="1365">
        <v>214</v>
      </c>
      <c r="Z156" s="1351">
        <v>2022</v>
      </c>
      <c r="AA156" s="1352">
        <v>2024</v>
      </c>
      <c r="AB156" s="1366">
        <v>2022</v>
      </c>
      <c r="AC156" s="1367"/>
      <c r="AD156" s="1358"/>
      <c r="AE156" s="1368" t="s">
        <v>4568</v>
      </c>
      <c r="AF156" s="1357" t="s">
        <v>2239</v>
      </c>
      <c r="AG156" s="1357" t="s">
        <v>2240</v>
      </c>
      <c r="AH156" s="1358" t="s">
        <v>2241</v>
      </c>
      <c r="AI156" s="1368"/>
      <c r="AJ156" s="1358"/>
      <c r="AK156" s="1369">
        <v>2021</v>
      </c>
      <c r="AL156" s="1364">
        <v>113550</v>
      </c>
      <c r="AM156" s="1364">
        <v>111908</v>
      </c>
      <c r="AN156" s="1370"/>
      <c r="AO156" s="1371"/>
      <c r="AP156" s="1372">
        <v>2024</v>
      </c>
      <c r="AQ156" s="1365">
        <v>110143</v>
      </c>
      <c r="AR156" s="1373">
        <v>3</v>
      </c>
      <c r="AS156" s="1365">
        <v>108551</v>
      </c>
      <c r="AT156" s="1373">
        <v>2.99</v>
      </c>
      <c r="AU156" s="1374"/>
      <c r="AV156" s="1371"/>
      <c r="AW156" s="1375"/>
      <c r="AX156" s="1372">
        <v>2022</v>
      </c>
      <c r="AY156" s="1365">
        <v>106910</v>
      </c>
      <c r="AZ156" s="1373">
        <v>5.84</v>
      </c>
      <c r="BA156" s="1365">
        <v>106439</v>
      </c>
      <c r="BB156" s="1373">
        <v>4.88</v>
      </c>
      <c r="BC156" s="1374"/>
      <c r="BD156" s="1371"/>
      <c r="BE156" s="1375"/>
      <c r="BF156" s="1372">
        <v>2023</v>
      </c>
      <c r="BG156" s="1365"/>
      <c r="BH156" s="1373"/>
      <c r="BI156" s="1365"/>
      <c r="BJ156" s="1373"/>
      <c r="BK156" s="1374"/>
      <c r="BL156" s="1371"/>
      <c r="BM156" s="1375"/>
      <c r="BN156" s="1372">
        <v>2024</v>
      </c>
      <c r="BO156" s="1365"/>
      <c r="BP156" s="1373"/>
      <c r="BQ156" s="1365"/>
      <c r="BR156" s="1373"/>
      <c r="BS156" s="1374"/>
      <c r="BT156" s="1371"/>
      <c r="BU156" s="1375"/>
      <c r="BV156" s="1376" t="s">
        <v>1023</v>
      </c>
      <c r="BW156" s="1377" t="s">
        <v>1072</v>
      </c>
      <c r="BX156" s="1378" t="s">
        <v>1024</v>
      </c>
      <c r="BY156" s="1379"/>
      <c r="BZ156" s="1380">
        <v>2021</v>
      </c>
      <c r="CA156" s="1364">
        <v>238</v>
      </c>
      <c r="CB156" s="1364">
        <v>238</v>
      </c>
      <c r="CC156" s="1370">
        <v>0.13839969249681769</v>
      </c>
      <c r="CD156" s="1371" t="s">
        <v>1159</v>
      </c>
      <c r="CE156" s="1372">
        <v>2024</v>
      </c>
      <c r="CF156" s="1365">
        <v>230.85999999999999</v>
      </c>
      <c r="CG156" s="1373">
        <v>3</v>
      </c>
      <c r="CH156" s="1365">
        <v>230.85999999999999</v>
      </c>
      <c r="CI156" s="1373">
        <v>3</v>
      </c>
      <c r="CJ156" s="1374">
        <v>0.13424770172191317</v>
      </c>
      <c r="CK156" s="1371" t="s">
        <v>1159</v>
      </c>
      <c r="CL156" s="1375">
        <v>2.99</v>
      </c>
      <c r="CM156" s="1372">
        <v>2022</v>
      </c>
      <c r="CN156" s="1365">
        <v>260.19634475593818</v>
      </c>
      <c r="CO156" s="1373">
        <v>-9.33</v>
      </c>
      <c r="CP156" s="1365">
        <v>260.19634475593818</v>
      </c>
      <c r="CQ156" s="1373">
        <v>-9.33</v>
      </c>
      <c r="CR156" s="1374">
        <v>0.14970797028119151</v>
      </c>
      <c r="CS156" s="1371" t="s">
        <v>1159</v>
      </c>
      <c r="CT156" s="1375">
        <v>-8.18</v>
      </c>
      <c r="CU156" s="1372">
        <v>2023</v>
      </c>
      <c r="CV156" s="1365"/>
      <c r="CW156" s="1373"/>
      <c r="CX156" s="1365"/>
      <c r="CY156" s="1373"/>
      <c r="CZ156" s="1374"/>
      <c r="DA156" s="1371"/>
      <c r="DB156" s="1375"/>
      <c r="DC156" s="1372">
        <v>2024</v>
      </c>
      <c r="DD156" s="1365"/>
      <c r="DE156" s="1373"/>
      <c r="DF156" s="1365"/>
      <c r="DG156" s="1373"/>
      <c r="DH156" s="1374"/>
      <c r="DI156" s="1371"/>
      <c r="DJ156" s="1375"/>
      <c r="DK156" s="1376" t="s">
        <v>1005</v>
      </c>
      <c r="DL156" s="1377" t="s">
        <v>1072</v>
      </c>
      <c r="DM156" s="1378" t="s">
        <v>1024</v>
      </c>
      <c r="DN156" s="1379"/>
      <c r="DO156" s="1356"/>
      <c r="DP156" s="1381"/>
      <c r="DQ156" s="1358"/>
      <c r="DR156" s="1356"/>
      <c r="DS156" s="1381"/>
      <c r="DT156" s="1358"/>
      <c r="DU156" s="1356"/>
      <c r="DV156" s="1381"/>
      <c r="DW156" s="1358"/>
      <c r="DX156" s="1356"/>
      <c r="DY156" s="1381"/>
      <c r="DZ156" s="1358"/>
      <c r="EA156" s="1356"/>
      <c r="EB156" s="1381"/>
      <c r="EC156" s="1358"/>
      <c r="ED156" s="1382"/>
      <c r="EE156" s="1383" t="s">
        <v>1160</v>
      </c>
      <c r="EF156" s="1384">
        <v>2009</v>
      </c>
      <c r="EG156" s="1357" t="s">
        <v>1743</v>
      </c>
      <c r="EH156" s="1364">
        <v>19843</v>
      </c>
      <c r="EI156" s="1352" t="s">
        <v>1162</v>
      </c>
      <c r="EJ156" s="1356"/>
      <c r="EK156" s="1384"/>
      <c r="EL156" s="1357"/>
      <c r="EM156" s="1364"/>
      <c r="EN156" s="1352"/>
      <c r="EO156" s="1356"/>
      <c r="EP156" s="1384"/>
      <c r="EQ156" s="1357"/>
      <c r="ER156" s="1364"/>
      <c r="ES156" s="1352"/>
      <c r="ET156" s="1356"/>
      <c r="EU156" s="1384"/>
      <c r="EV156" s="1357"/>
      <c r="EW156" s="1364"/>
      <c r="EX156" s="1352"/>
      <c r="EY156" s="1356"/>
      <c r="EZ156" s="1384"/>
      <c r="FA156" s="1357"/>
      <c r="FB156" s="1364"/>
      <c r="FC156" s="1352"/>
      <c r="FD156" s="1385">
        <v>18</v>
      </c>
      <c r="FE156" s="1386">
        <v>40</v>
      </c>
      <c r="FF156" s="1387">
        <v>0</v>
      </c>
      <c r="FG156" s="1386">
        <v>0</v>
      </c>
      <c r="FH156" s="1387">
        <v>0</v>
      </c>
      <c r="FI156" s="1386">
        <v>0</v>
      </c>
      <c r="FJ156" s="1387">
        <v>18</v>
      </c>
      <c r="FK156" s="1386">
        <v>40</v>
      </c>
      <c r="FL156" s="1388" t="s">
        <v>1008</v>
      </c>
      <c r="FM156" s="1389" t="s">
        <v>1012</v>
      </c>
      <c r="FN156" s="1352"/>
      <c r="FO156" s="1390" t="s">
        <v>1010</v>
      </c>
      <c r="FP156" s="1391" t="s">
        <v>1012</v>
      </c>
      <c r="FQ156" s="1352"/>
      <c r="FR156" s="1390" t="s">
        <v>1010</v>
      </c>
      <c r="FS156" s="1391" t="s">
        <v>1012</v>
      </c>
      <c r="FT156" s="1352"/>
      <c r="FU156" s="1390" t="s">
        <v>1010</v>
      </c>
      <c r="FV156" s="1391" t="s">
        <v>1012</v>
      </c>
      <c r="FW156" s="1352"/>
      <c r="FX156" s="1390" t="s">
        <v>1010</v>
      </c>
      <c r="FY156" s="1391" t="s">
        <v>1012</v>
      </c>
      <c r="FZ156" s="1352"/>
      <c r="GA156" s="1390" t="s">
        <v>1010</v>
      </c>
      <c r="GB156" s="1391" t="s">
        <v>1012</v>
      </c>
      <c r="GC156" s="1352" t="s">
        <v>4720</v>
      </c>
      <c r="GD156" s="1390" t="s">
        <v>1010</v>
      </c>
      <c r="GE156" s="1391" t="s">
        <v>1012</v>
      </c>
      <c r="GF156" s="1352"/>
      <c r="GG156" s="1390" t="s">
        <v>1010</v>
      </c>
      <c r="GH156" s="1391" t="s">
        <v>1012</v>
      </c>
      <c r="GI156" s="1352"/>
      <c r="GJ156" s="1390" t="s">
        <v>1010</v>
      </c>
      <c r="GK156" s="1391" t="s">
        <v>1012</v>
      </c>
      <c r="GL156" s="1352"/>
      <c r="GM156" s="1390" t="s">
        <v>1010</v>
      </c>
      <c r="GN156" s="1391" t="s">
        <v>1012</v>
      </c>
      <c r="GO156" s="1352"/>
      <c r="GP156" s="1390" t="s">
        <v>1010</v>
      </c>
      <c r="GQ156" s="1391" t="s">
        <v>1012</v>
      </c>
      <c r="GR156" s="1352"/>
      <c r="GS156" s="1390" t="s">
        <v>1010</v>
      </c>
      <c r="GT156" s="1391" t="s">
        <v>1011</v>
      </c>
      <c r="GU156" s="1352"/>
      <c r="GV156" s="1390" t="s">
        <v>1010</v>
      </c>
      <c r="GW156" s="1391" t="s">
        <v>1012</v>
      </c>
      <c r="GX156" s="1352"/>
      <c r="GY156" s="1388" t="s">
        <v>1008</v>
      </c>
      <c r="GZ156" s="1389" t="s">
        <v>1012</v>
      </c>
      <c r="HA156" s="1352"/>
      <c r="HB156" s="1390" t="s">
        <v>1008</v>
      </c>
      <c r="HC156" s="1391" t="s">
        <v>1011</v>
      </c>
      <c r="HD156" s="1352"/>
      <c r="HE156" s="1390" t="s">
        <v>1010</v>
      </c>
      <c r="HF156" s="1391" t="s">
        <v>1011</v>
      </c>
      <c r="HG156" s="1352"/>
      <c r="HH156" s="1390" t="s">
        <v>1010</v>
      </c>
      <c r="HI156" s="1391" t="s">
        <v>1012</v>
      </c>
      <c r="HJ156" s="1352"/>
      <c r="HK156" s="1390" t="s">
        <v>1010</v>
      </c>
      <c r="HL156" s="1391" t="s">
        <v>1011</v>
      </c>
      <c r="HM156" s="1352"/>
      <c r="HN156" s="1392"/>
      <c r="HO156" s="1393"/>
      <c r="HP156" s="1394"/>
      <c r="HQ156" s="1395"/>
      <c r="HR156" s="1357"/>
      <c r="HS156" s="1357"/>
      <c r="HT156" s="1357"/>
      <c r="HU156" s="1396"/>
      <c r="HV156" s="1397" t="s">
        <v>4568</v>
      </c>
      <c r="HW156" s="1398" t="s">
        <v>4568</v>
      </c>
      <c r="HX156" s="1398"/>
      <c r="HY156" s="1398"/>
      <c r="HZ156" s="1398" t="s">
        <v>4568</v>
      </c>
      <c r="IA156" s="1398"/>
      <c r="IB156" s="1398" t="s">
        <v>4568</v>
      </c>
      <c r="IC156" s="1398" t="s">
        <v>4568</v>
      </c>
      <c r="ID156" s="1399" t="s">
        <v>2242</v>
      </c>
      <c r="IE156" s="1400"/>
      <c r="IF156" s="227" t="str">
        <f>_xlfn.IFNA(VLOOKUP(報告書!$B156&amp;"-"&amp;報告書!IF$12,自主項目!$G$13:$G$500,1,FALSE),"")</f>
        <v/>
      </c>
      <c r="IG156" s="227" t="str">
        <f>_xlfn.IFNA(VLOOKUP(報告書!$B156&amp;"-"&amp;報告書!IG$12,自主項目!$G$13:$G$500,1,FALSE),"")</f>
        <v/>
      </c>
      <c r="IH156" s="227" t="str">
        <f>_xlfn.IFNA(VLOOKUP(報告書!$B156&amp;"-"&amp;報告書!IH$12,自主項目!$G$13:$G$500,1,FALSE),"")</f>
        <v/>
      </c>
      <c r="II156" s="227" t="str">
        <f>_xlfn.IFNA(VLOOKUP(報告書!$B156&amp;"-"&amp;報告書!II$12,自主項目!$G$13:$G$500,1,FALSE),"")</f>
        <v/>
      </c>
      <c r="IJ156" s="227" t="str">
        <f>_xlfn.IFNA(VLOOKUP(報告書!$B156&amp;"-"&amp;報告書!IJ$12,自主項目!$G$13:$G$500,1,FALSE),"")</f>
        <v/>
      </c>
      <c r="IK156" s="227" t="str">
        <f>_xlfn.IFNA(VLOOKUP(報告書!$B156&amp;"-"&amp;報告書!IK$12,自主項目!$G$13:$G$500,1,FALSE),"")</f>
        <v/>
      </c>
      <c r="IL156" s="227" t="str">
        <f>_xlfn.IFNA(VLOOKUP(報告書!$B156&amp;"-"&amp;報告書!IL$12,自主項目!$G$13:$G$500,1,FALSE),"")</f>
        <v/>
      </c>
      <c r="IM156" s="227" t="str">
        <f>_xlfn.IFNA(VLOOKUP(報告書!$B156&amp;"-"&amp;報告書!IM$12,自主項目!$G$13:$G$500,1,FALSE),"")</f>
        <v/>
      </c>
      <c r="IN156" s="227" t="str">
        <f>_xlfn.IFNA(VLOOKUP(報告書!$B156&amp;"-"&amp;報告書!IN$12,自主項目!$G$13:$G$500,1,FALSE),"")</f>
        <v/>
      </c>
      <c r="IO156" s="227" t="str">
        <f>_xlfn.IFNA(VLOOKUP(報告書!$B156&amp;"-"&amp;報告書!IO$12,自主項目!$G$13:$G$500,1,FALSE),"")</f>
        <v/>
      </c>
      <c r="IP156" s="227" t="str">
        <f>_xlfn.IFNA(VLOOKUP(報告書!$B156&amp;"-"&amp;報告書!IP$12,自主項目!$G$13:$G$500,1,FALSE),"")</f>
        <v/>
      </c>
      <c r="IQ156" s="227" t="str">
        <f>_xlfn.IFNA(VLOOKUP(報告書!$B156&amp;"-"&amp;報告書!IQ$12,自主項目!$G$13:$G$500,1,FALSE),"")</f>
        <v/>
      </c>
      <c r="IR156" s="227" t="str">
        <f>_xlfn.IFNA(VLOOKUP(報告書!$B156&amp;"-"&amp;報告書!IR$12,自主項目!$G$13:$G$500,1,FALSE),"")</f>
        <v/>
      </c>
      <c r="IS156" s="227" t="str">
        <f>_xlfn.IFNA(VLOOKUP(報告書!$B156&amp;"-"&amp;報告書!IS$12,自主項目!$G$13:$G$500,1,FALSE),"")</f>
        <v/>
      </c>
      <c r="IV156" s="376">
        <v>7869</v>
      </c>
      <c r="IW156" s="377">
        <v>7833</v>
      </c>
      <c r="IX156" s="378">
        <v>8.27</v>
      </c>
      <c r="IY156" s="379">
        <v>-37.6</v>
      </c>
      <c r="IZ156" s="379">
        <v>-39.950000000000003</v>
      </c>
      <c r="JA156" s="380">
        <v>-23.44</v>
      </c>
      <c r="JB156" s="381">
        <v>-12.533333333333333</v>
      </c>
      <c r="JC156" s="379">
        <v>-13.316666666666668</v>
      </c>
      <c r="JD156" s="379">
        <v>-7.8133333333333335</v>
      </c>
      <c r="JE156" s="382">
        <v>97</v>
      </c>
      <c r="JF156" s="383">
        <v>96</v>
      </c>
      <c r="JG156" s="384">
        <v>95</v>
      </c>
      <c r="JH156" s="376" t="s">
        <v>179</v>
      </c>
      <c r="JI156" s="377" t="s">
        <v>179</v>
      </c>
      <c r="JJ156" s="378" t="s">
        <v>179</v>
      </c>
      <c r="JK156" s="379" t="s">
        <v>179</v>
      </c>
      <c r="JL156" s="379" t="s">
        <v>179</v>
      </c>
      <c r="JM156" s="380" t="s">
        <v>179</v>
      </c>
      <c r="JN156" s="381" t="s">
        <v>179</v>
      </c>
      <c r="JO156" s="379" t="s">
        <v>179</v>
      </c>
      <c r="JP156" s="379" t="s">
        <v>179</v>
      </c>
      <c r="JQ156" s="382" t="s">
        <v>179</v>
      </c>
      <c r="JR156" s="383" t="s">
        <v>179</v>
      </c>
      <c r="JS156" s="384" t="s">
        <v>179</v>
      </c>
      <c r="JU156" s="634" t="s">
        <v>2160</v>
      </c>
      <c r="JV156" s="636" t="s">
        <v>2161</v>
      </c>
      <c r="JW156" s="635">
        <v>2019</v>
      </c>
      <c r="JX156" s="635" t="s">
        <v>1018</v>
      </c>
      <c r="JY156" s="386" t="s">
        <v>179</v>
      </c>
      <c r="JZ156" s="387" t="s">
        <v>179</v>
      </c>
      <c r="KA156" s="422" t="s">
        <v>179</v>
      </c>
      <c r="KB156" s="637" t="s">
        <v>179</v>
      </c>
      <c r="KC156" s="638" t="s">
        <v>179</v>
      </c>
      <c r="KD156" s="639" t="s">
        <v>1015</v>
      </c>
      <c r="KE156" s="640">
        <v>-48.63</v>
      </c>
      <c r="KF156" s="641">
        <v>-37.6</v>
      </c>
      <c r="KG156" s="642">
        <v>-43.68</v>
      </c>
      <c r="KH156" s="639" t="s">
        <v>1015</v>
      </c>
      <c r="KI156" s="643">
        <v>-48.3</v>
      </c>
      <c r="KJ156" s="641">
        <v>-13.316666666666668</v>
      </c>
      <c r="KK156" s="642">
        <v>-43.74666666666667</v>
      </c>
      <c r="KL156" s="639" t="s">
        <v>1015</v>
      </c>
      <c r="KM156" s="643">
        <v>1.04</v>
      </c>
      <c r="KN156" s="644">
        <v>-23.44</v>
      </c>
      <c r="KO156" s="645" t="s">
        <v>179</v>
      </c>
      <c r="KP156" s="646" t="s">
        <v>179</v>
      </c>
      <c r="KQ156" s="646" t="s">
        <v>179</v>
      </c>
      <c r="KR156" s="646" t="s">
        <v>179</v>
      </c>
      <c r="KS156" s="647" t="s">
        <v>179</v>
      </c>
      <c r="KT156" s="646" t="s">
        <v>179</v>
      </c>
      <c r="KU156" s="646" t="s">
        <v>179</v>
      </c>
      <c r="KV156" s="648" t="s">
        <v>179</v>
      </c>
      <c r="KW156" s="639" t="s">
        <v>179</v>
      </c>
      <c r="KX156" s="643" t="s">
        <v>179</v>
      </c>
      <c r="KY156" s="644" t="s">
        <v>179</v>
      </c>
      <c r="KZ156" s="434" t="s">
        <v>1151</v>
      </c>
      <c r="LA156" s="434" t="s">
        <v>1015</v>
      </c>
      <c r="LB156" s="435" t="s">
        <v>1029</v>
      </c>
      <c r="LC156" s="436">
        <v>22</v>
      </c>
      <c r="LD156" s="437">
        <v>0</v>
      </c>
      <c r="LE156" s="438">
        <v>22</v>
      </c>
      <c r="LF156" s="439" t="s">
        <v>1015</v>
      </c>
      <c r="LG156" s="440">
        <v>19</v>
      </c>
      <c r="LH156" s="437">
        <v>0</v>
      </c>
      <c r="LI156" s="438">
        <v>22</v>
      </c>
      <c r="LJ156" s="649"/>
      <c r="LK156" s="650"/>
    </row>
    <row r="157" spans="2:323" ht="15" customHeight="1" x14ac:dyDescent="0.15">
      <c r="B157" s="1349" t="s">
        <v>2243</v>
      </c>
      <c r="C157" s="1350" t="s">
        <v>2244</v>
      </c>
      <c r="D157" s="1351">
        <v>2022</v>
      </c>
      <c r="E157" s="1352" t="s">
        <v>1058</v>
      </c>
      <c r="F157" s="1353">
        <v>3055204</v>
      </c>
      <c r="G157" s="1354" t="s">
        <v>2244</v>
      </c>
      <c r="H157" s="1355">
        <v>45126</v>
      </c>
      <c r="I157" s="1356" t="s">
        <v>4721</v>
      </c>
      <c r="J157" s="1357" t="s">
        <v>2244</v>
      </c>
      <c r="K157" s="1358" t="s">
        <v>2245</v>
      </c>
      <c r="L157" s="1350" t="s">
        <v>2244</v>
      </c>
      <c r="M157" s="1357" t="s">
        <v>2245</v>
      </c>
      <c r="N157" s="1358" t="s">
        <v>4721</v>
      </c>
      <c r="O157" s="1356" t="s">
        <v>57</v>
      </c>
      <c r="P157" s="1358" t="s">
        <v>63</v>
      </c>
      <c r="Q157" s="1359"/>
      <c r="R157" s="1360"/>
      <c r="S157" s="1360" t="s">
        <v>1058</v>
      </c>
      <c r="T157" s="1361"/>
      <c r="U157" s="1362"/>
      <c r="V157" s="1363"/>
      <c r="W157" s="1364"/>
      <c r="X157" s="1364"/>
      <c r="Y157" s="1365">
        <v>181</v>
      </c>
      <c r="Z157" s="1351">
        <v>2022</v>
      </c>
      <c r="AA157" s="1352">
        <v>2024</v>
      </c>
      <c r="AB157" s="1366">
        <v>2022</v>
      </c>
      <c r="AC157" s="1367"/>
      <c r="AD157" s="1358"/>
      <c r="AE157" s="1368" t="s">
        <v>4568</v>
      </c>
      <c r="AF157" s="1357" t="s">
        <v>2246</v>
      </c>
      <c r="AG157" s="1357" t="s">
        <v>4722</v>
      </c>
      <c r="AH157" s="1358" t="s">
        <v>2247</v>
      </c>
      <c r="AI157" s="1368"/>
      <c r="AJ157" s="1358"/>
      <c r="AK157" s="1369"/>
      <c r="AL157" s="1364"/>
      <c r="AM157" s="1364"/>
      <c r="AN157" s="1370"/>
      <c r="AO157" s="1371"/>
      <c r="AP157" s="1372"/>
      <c r="AQ157" s="1365"/>
      <c r="AR157" s="1373"/>
      <c r="AS157" s="1365"/>
      <c r="AT157" s="1373"/>
      <c r="AU157" s="1374"/>
      <c r="AV157" s="1371"/>
      <c r="AW157" s="1375"/>
      <c r="AX157" s="1372"/>
      <c r="AY157" s="1365"/>
      <c r="AZ157" s="1373"/>
      <c r="BA157" s="1365"/>
      <c r="BB157" s="1373"/>
      <c r="BC157" s="1374"/>
      <c r="BD157" s="1371"/>
      <c r="BE157" s="1375"/>
      <c r="BF157" s="1372"/>
      <c r="BG157" s="1365"/>
      <c r="BH157" s="1373"/>
      <c r="BI157" s="1365"/>
      <c r="BJ157" s="1373"/>
      <c r="BK157" s="1374"/>
      <c r="BL157" s="1371"/>
      <c r="BM157" s="1375"/>
      <c r="BN157" s="1372"/>
      <c r="BO157" s="1365"/>
      <c r="BP157" s="1373"/>
      <c r="BQ157" s="1365"/>
      <c r="BR157" s="1373"/>
      <c r="BS157" s="1374"/>
      <c r="BT157" s="1371"/>
      <c r="BU157" s="1375"/>
      <c r="BV157" s="1376"/>
      <c r="BW157" s="1377"/>
      <c r="BX157" s="1378"/>
      <c r="BY157" s="1379"/>
      <c r="BZ157" s="1380">
        <v>2021</v>
      </c>
      <c r="CA157" s="1364">
        <v>800</v>
      </c>
      <c r="CB157" s="1364">
        <v>800</v>
      </c>
      <c r="CC157" s="1370">
        <v>1.05</v>
      </c>
      <c r="CD157" s="1371" t="s">
        <v>1295</v>
      </c>
      <c r="CE157" s="1372">
        <v>2024</v>
      </c>
      <c r="CF157" s="1365">
        <v>776</v>
      </c>
      <c r="CG157" s="1373">
        <v>3</v>
      </c>
      <c r="CH157" s="1365">
        <v>776</v>
      </c>
      <c r="CI157" s="1373">
        <v>3</v>
      </c>
      <c r="CJ157" s="1374">
        <v>1.0189999999999999</v>
      </c>
      <c r="CK157" s="1371" t="s">
        <v>1295</v>
      </c>
      <c r="CL157" s="1375">
        <v>2.95</v>
      </c>
      <c r="CM157" s="1372">
        <v>2022</v>
      </c>
      <c r="CN157" s="1365">
        <v>807.48022000000003</v>
      </c>
      <c r="CO157" s="1373">
        <v>-0.94</v>
      </c>
      <c r="CP157" s="1365">
        <v>807.48022000000003</v>
      </c>
      <c r="CQ157" s="1373">
        <v>-0.94</v>
      </c>
      <c r="CR157" s="1374">
        <v>1.0658257150776784</v>
      </c>
      <c r="CS157" s="1371" t="s">
        <v>1295</v>
      </c>
      <c r="CT157" s="1375">
        <v>-1.51</v>
      </c>
      <c r="CU157" s="1372">
        <v>2023</v>
      </c>
      <c r="CV157" s="1365"/>
      <c r="CW157" s="1373"/>
      <c r="CX157" s="1365"/>
      <c r="CY157" s="1373"/>
      <c r="CZ157" s="1374"/>
      <c r="DA157" s="1371"/>
      <c r="DB157" s="1375"/>
      <c r="DC157" s="1372">
        <v>2024</v>
      </c>
      <c r="DD157" s="1365"/>
      <c r="DE157" s="1373"/>
      <c r="DF157" s="1365"/>
      <c r="DG157" s="1373"/>
      <c r="DH157" s="1374"/>
      <c r="DI157" s="1371"/>
      <c r="DJ157" s="1375"/>
      <c r="DK157" s="1376" t="s">
        <v>1005</v>
      </c>
      <c r="DL157" s="1377" t="s">
        <v>1072</v>
      </c>
      <c r="DM157" s="1378" t="s">
        <v>1007</v>
      </c>
      <c r="DN157" s="1379"/>
      <c r="DO157" s="1356"/>
      <c r="DP157" s="1381"/>
      <c r="DQ157" s="1358"/>
      <c r="DR157" s="1356"/>
      <c r="DS157" s="1381"/>
      <c r="DT157" s="1358"/>
      <c r="DU157" s="1356"/>
      <c r="DV157" s="1381"/>
      <c r="DW157" s="1358"/>
      <c r="DX157" s="1356"/>
      <c r="DY157" s="1381"/>
      <c r="DZ157" s="1358"/>
      <c r="EA157" s="1356"/>
      <c r="EB157" s="1381"/>
      <c r="EC157" s="1358"/>
      <c r="ED157" s="1382"/>
      <c r="EE157" s="1383"/>
      <c r="EF157" s="1384"/>
      <c r="EG157" s="1357"/>
      <c r="EH157" s="1364"/>
      <c r="EI157" s="1352"/>
      <c r="EJ157" s="1356"/>
      <c r="EK157" s="1384"/>
      <c r="EL157" s="1357"/>
      <c r="EM157" s="1364"/>
      <c r="EN157" s="1352"/>
      <c r="EO157" s="1356"/>
      <c r="EP157" s="1384"/>
      <c r="EQ157" s="1357"/>
      <c r="ER157" s="1364"/>
      <c r="ES157" s="1352"/>
      <c r="ET157" s="1356"/>
      <c r="EU157" s="1384"/>
      <c r="EV157" s="1357"/>
      <c r="EW157" s="1364"/>
      <c r="EX157" s="1352"/>
      <c r="EY157" s="1356"/>
      <c r="EZ157" s="1384"/>
      <c r="FA157" s="1357"/>
      <c r="FB157" s="1364"/>
      <c r="FC157" s="1352"/>
      <c r="FD157" s="1385">
        <v>0</v>
      </c>
      <c r="FE157" s="1386">
        <v>0</v>
      </c>
      <c r="FF157" s="1387">
        <v>0</v>
      </c>
      <c r="FG157" s="1386">
        <v>0</v>
      </c>
      <c r="FH157" s="1387">
        <v>0</v>
      </c>
      <c r="FI157" s="1386">
        <v>0</v>
      </c>
      <c r="FJ157" s="1387">
        <v>0</v>
      </c>
      <c r="FK157" s="1386">
        <v>0</v>
      </c>
      <c r="FL157" s="1388"/>
      <c r="FM157" s="1389"/>
      <c r="FN157" s="1352"/>
      <c r="FO157" s="1390"/>
      <c r="FP157" s="1391"/>
      <c r="FQ157" s="1352"/>
      <c r="FR157" s="1390"/>
      <c r="FS157" s="1391"/>
      <c r="FT157" s="1352"/>
      <c r="FU157" s="1390"/>
      <c r="FV157" s="1391"/>
      <c r="FW157" s="1352"/>
      <c r="FX157" s="1390"/>
      <c r="FY157" s="1391"/>
      <c r="FZ157" s="1352"/>
      <c r="GA157" s="1390"/>
      <c r="GB157" s="1391"/>
      <c r="GC157" s="1352"/>
      <c r="GD157" s="1390"/>
      <c r="GE157" s="1391"/>
      <c r="GF157" s="1352"/>
      <c r="GG157" s="1390"/>
      <c r="GH157" s="1391"/>
      <c r="GI157" s="1352"/>
      <c r="GJ157" s="1390"/>
      <c r="GK157" s="1391"/>
      <c r="GL157" s="1352"/>
      <c r="GM157" s="1390"/>
      <c r="GN157" s="1391"/>
      <c r="GO157" s="1352"/>
      <c r="GP157" s="1390"/>
      <c r="GQ157" s="1391"/>
      <c r="GR157" s="1352"/>
      <c r="GS157" s="1390"/>
      <c r="GT157" s="1391"/>
      <c r="GU157" s="1352"/>
      <c r="GV157" s="1390"/>
      <c r="GW157" s="1391"/>
      <c r="GX157" s="1352"/>
      <c r="GY157" s="1388" t="s">
        <v>1008</v>
      </c>
      <c r="GZ157" s="1389" t="s">
        <v>1012</v>
      </c>
      <c r="HA157" s="1352"/>
      <c r="HB157" s="1390" t="s">
        <v>1008</v>
      </c>
      <c r="HC157" s="1391" t="s">
        <v>1012</v>
      </c>
      <c r="HD157" s="1352"/>
      <c r="HE157" s="1390" t="s">
        <v>1010</v>
      </c>
      <c r="HF157" s="1391" t="s">
        <v>1012</v>
      </c>
      <c r="HG157" s="1352"/>
      <c r="HH157" s="1390" t="s">
        <v>1010</v>
      </c>
      <c r="HI157" s="1391" t="s">
        <v>1012</v>
      </c>
      <c r="HJ157" s="1352"/>
      <c r="HK157" s="1390" t="s">
        <v>1010</v>
      </c>
      <c r="HL157" s="1391" t="s">
        <v>1012</v>
      </c>
      <c r="HM157" s="1352"/>
      <c r="HN157" s="1392"/>
      <c r="HO157" s="1393"/>
      <c r="HP157" s="1394"/>
      <c r="HQ157" s="1395"/>
      <c r="HR157" s="1357"/>
      <c r="HS157" s="1357"/>
      <c r="HT157" s="1357"/>
      <c r="HU157" s="1396"/>
      <c r="HV157" s="1397"/>
      <c r="HW157" s="1398"/>
      <c r="HX157" s="1398"/>
      <c r="HY157" s="1398"/>
      <c r="HZ157" s="1398"/>
      <c r="IA157" s="1398"/>
      <c r="IB157" s="1398"/>
      <c r="IC157" s="1398"/>
      <c r="ID157" s="1399"/>
      <c r="IE157" s="1400"/>
      <c r="IF157" s="227" t="str">
        <f>_xlfn.IFNA(VLOOKUP(報告書!$B157&amp;"-"&amp;報告書!IF$12,自主項目!$G$13:$G$500,1,FALSE),"")</f>
        <v/>
      </c>
      <c r="IG157" s="227" t="str">
        <f>_xlfn.IFNA(VLOOKUP(報告書!$B157&amp;"-"&amp;報告書!IG$12,自主項目!$G$13:$G$500,1,FALSE),"")</f>
        <v/>
      </c>
      <c r="IH157" s="227" t="str">
        <f>_xlfn.IFNA(VLOOKUP(報告書!$B157&amp;"-"&amp;報告書!IH$12,自主項目!$G$13:$G$500,1,FALSE),"")</f>
        <v/>
      </c>
      <c r="II157" s="227" t="str">
        <f>_xlfn.IFNA(VLOOKUP(報告書!$B157&amp;"-"&amp;報告書!II$12,自主項目!$G$13:$G$500,1,FALSE),"")</f>
        <v/>
      </c>
      <c r="IJ157" s="227" t="str">
        <f>_xlfn.IFNA(VLOOKUP(報告書!$B157&amp;"-"&amp;報告書!IJ$12,自主項目!$G$13:$G$500,1,FALSE),"")</f>
        <v/>
      </c>
      <c r="IK157" s="227" t="str">
        <f>_xlfn.IFNA(VLOOKUP(報告書!$B157&amp;"-"&amp;報告書!IK$12,自主項目!$G$13:$G$500,1,FALSE),"")</f>
        <v/>
      </c>
      <c r="IL157" s="227" t="str">
        <f>_xlfn.IFNA(VLOOKUP(報告書!$B157&amp;"-"&amp;報告書!IL$12,自主項目!$G$13:$G$500,1,FALSE),"")</f>
        <v/>
      </c>
      <c r="IM157" s="227" t="str">
        <f>_xlfn.IFNA(VLOOKUP(報告書!$B157&amp;"-"&amp;報告書!IM$12,自主項目!$G$13:$G$500,1,FALSE),"")</f>
        <v/>
      </c>
      <c r="IN157" s="227" t="str">
        <f>_xlfn.IFNA(VLOOKUP(報告書!$B157&amp;"-"&amp;報告書!IN$12,自主項目!$G$13:$G$500,1,FALSE),"")</f>
        <v/>
      </c>
      <c r="IO157" s="227" t="str">
        <f>_xlfn.IFNA(VLOOKUP(報告書!$B157&amp;"-"&amp;報告書!IO$12,自主項目!$G$13:$G$500,1,FALSE),"")</f>
        <v/>
      </c>
      <c r="IP157" s="227" t="str">
        <f>_xlfn.IFNA(VLOOKUP(報告書!$B157&amp;"-"&amp;報告書!IP$12,自主項目!$G$13:$G$500,1,FALSE),"")</f>
        <v/>
      </c>
      <c r="IQ157" s="227" t="str">
        <f>_xlfn.IFNA(VLOOKUP(報告書!$B157&amp;"-"&amp;報告書!IQ$12,自主項目!$G$13:$G$500,1,FALSE),"")</f>
        <v/>
      </c>
      <c r="IR157" s="227" t="str">
        <f>_xlfn.IFNA(VLOOKUP(報告書!$B157&amp;"-"&amp;報告書!IR$12,自主項目!$G$13:$G$500,1,FALSE),"")</f>
        <v/>
      </c>
      <c r="IS157" s="227" t="str">
        <f>_xlfn.IFNA(VLOOKUP(報告書!$B157&amp;"-"&amp;報告書!IS$12,自主項目!$G$13:$G$500,1,FALSE),"")</f>
        <v/>
      </c>
      <c r="IV157" s="376">
        <v>72930.87</v>
      </c>
      <c r="IW157" s="377">
        <v>72914.52</v>
      </c>
      <c r="IX157" s="378" t="s">
        <v>179</v>
      </c>
      <c r="IY157" s="379">
        <v>-12.3</v>
      </c>
      <c r="IZ157" s="379">
        <v>-2.97</v>
      </c>
      <c r="JA157" s="380" t="s">
        <v>179</v>
      </c>
      <c r="JB157" s="381">
        <v>-4.1000000000000005</v>
      </c>
      <c r="JC157" s="379">
        <v>-0.9900000000000001</v>
      </c>
      <c r="JD157" s="379" t="s">
        <v>179</v>
      </c>
      <c r="JE157" s="382">
        <v>90</v>
      </c>
      <c r="JF157" s="383">
        <v>85</v>
      </c>
      <c r="JG157" s="384" t="s">
        <v>179</v>
      </c>
      <c r="JH157" s="376" t="s">
        <v>179</v>
      </c>
      <c r="JI157" s="377" t="s">
        <v>179</v>
      </c>
      <c r="JJ157" s="378" t="s">
        <v>179</v>
      </c>
      <c r="JK157" s="379" t="s">
        <v>179</v>
      </c>
      <c r="JL157" s="379" t="s">
        <v>179</v>
      </c>
      <c r="JM157" s="380" t="s">
        <v>179</v>
      </c>
      <c r="JN157" s="381" t="s">
        <v>179</v>
      </c>
      <c r="JO157" s="379" t="s">
        <v>179</v>
      </c>
      <c r="JP157" s="379" t="s">
        <v>179</v>
      </c>
      <c r="JQ157" s="382" t="s">
        <v>179</v>
      </c>
      <c r="JR157" s="383" t="s">
        <v>179</v>
      </c>
      <c r="JS157" s="384" t="s">
        <v>179</v>
      </c>
      <c r="JU157" s="634" t="s">
        <v>2165</v>
      </c>
      <c r="JV157" s="636" t="s">
        <v>2166</v>
      </c>
      <c r="JW157" s="635">
        <v>2019</v>
      </c>
      <c r="JX157" s="635" t="s">
        <v>1018</v>
      </c>
      <c r="JY157" s="386" t="s">
        <v>179</v>
      </c>
      <c r="JZ157" s="387" t="s">
        <v>179</v>
      </c>
      <c r="KA157" s="422" t="s">
        <v>179</v>
      </c>
      <c r="KB157" s="637" t="s">
        <v>179</v>
      </c>
      <c r="KC157" s="638">
        <v>0.37945207564368838</v>
      </c>
      <c r="KD157" s="639" t="s">
        <v>1015</v>
      </c>
      <c r="KE157" s="640">
        <v>0.99</v>
      </c>
      <c r="KF157" s="641">
        <v>-12.3</v>
      </c>
      <c r="KG157" s="642">
        <v>-5.0766666666666671</v>
      </c>
      <c r="KH157" s="639" t="s">
        <v>1029</v>
      </c>
      <c r="KI157" s="643">
        <v>0.99</v>
      </c>
      <c r="KJ157" s="641">
        <v>-0.9900000000000001</v>
      </c>
      <c r="KK157" s="642">
        <v>1.6499999999999997</v>
      </c>
      <c r="KL157" s="639" t="s">
        <v>179</v>
      </c>
      <c r="KM157" s="643" t="s">
        <v>179</v>
      </c>
      <c r="KN157" s="644" t="s">
        <v>179</v>
      </c>
      <c r="KO157" s="645" t="s">
        <v>179</v>
      </c>
      <c r="KP157" s="646" t="s">
        <v>179</v>
      </c>
      <c r="KQ157" s="646" t="s">
        <v>179</v>
      </c>
      <c r="KR157" s="646" t="s">
        <v>179</v>
      </c>
      <c r="KS157" s="647" t="s">
        <v>179</v>
      </c>
      <c r="KT157" s="646" t="s">
        <v>179</v>
      </c>
      <c r="KU157" s="646" t="s">
        <v>179</v>
      </c>
      <c r="KV157" s="648" t="s">
        <v>179</v>
      </c>
      <c r="KW157" s="639" t="s">
        <v>179</v>
      </c>
      <c r="KX157" s="643" t="s">
        <v>179</v>
      </c>
      <c r="KY157" s="644" t="s">
        <v>179</v>
      </c>
      <c r="KZ157" s="434" t="s">
        <v>1151</v>
      </c>
      <c r="LA157" s="434" t="s">
        <v>1015</v>
      </c>
      <c r="LB157" s="435" t="s">
        <v>1029</v>
      </c>
      <c r="LC157" s="436">
        <v>20</v>
      </c>
      <c r="LD157" s="437">
        <v>0</v>
      </c>
      <c r="LE157" s="438">
        <v>20</v>
      </c>
      <c r="LF157" s="439" t="s">
        <v>1015</v>
      </c>
      <c r="LG157" s="440">
        <v>17</v>
      </c>
      <c r="LH157" s="437">
        <v>0</v>
      </c>
      <c r="LI157" s="438">
        <v>20</v>
      </c>
      <c r="LJ157" s="649"/>
      <c r="LK157" s="650"/>
    </row>
    <row r="158" spans="2:323" ht="15" customHeight="1" x14ac:dyDescent="0.15">
      <c r="B158" s="1349" t="s">
        <v>2248</v>
      </c>
      <c r="C158" s="1350" t="s">
        <v>2249</v>
      </c>
      <c r="D158" s="1351">
        <v>2022</v>
      </c>
      <c r="E158" s="1352" t="s">
        <v>3969</v>
      </c>
      <c r="F158" s="1353">
        <v>1343205</v>
      </c>
      <c r="G158" s="1354" t="s">
        <v>2249</v>
      </c>
      <c r="H158" s="1355">
        <v>45134</v>
      </c>
      <c r="I158" s="1356" t="s">
        <v>2250</v>
      </c>
      <c r="J158" s="1357" t="s">
        <v>2249</v>
      </c>
      <c r="K158" s="1358" t="s">
        <v>4723</v>
      </c>
      <c r="L158" s="1350" t="s">
        <v>2249</v>
      </c>
      <c r="M158" s="1357" t="s">
        <v>4723</v>
      </c>
      <c r="N158" s="1358" t="s">
        <v>2250</v>
      </c>
      <c r="O158" s="1356" t="s">
        <v>48</v>
      </c>
      <c r="P158" s="1358" t="s">
        <v>50</v>
      </c>
      <c r="Q158" s="1359"/>
      <c r="R158" s="1360"/>
      <c r="S158" s="1360" t="s">
        <v>1058</v>
      </c>
      <c r="T158" s="1361" t="s">
        <v>3968</v>
      </c>
      <c r="U158" s="1362"/>
      <c r="V158" s="1363">
        <v>987.21119999999996</v>
      </c>
      <c r="W158" s="1364">
        <v>47</v>
      </c>
      <c r="X158" s="1364">
        <v>0</v>
      </c>
      <c r="Y158" s="1365">
        <v>532</v>
      </c>
      <c r="Z158" s="1351">
        <v>2022</v>
      </c>
      <c r="AA158" s="1352">
        <v>2024</v>
      </c>
      <c r="AB158" s="1366">
        <v>2022</v>
      </c>
      <c r="AC158" s="1367" t="s">
        <v>4568</v>
      </c>
      <c r="AD158" s="1358" t="s">
        <v>2251</v>
      </c>
      <c r="AE158" s="1368"/>
      <c r="AF158" s="1357"/>
      <c r="AG158" s="1357"/>
      <c r="AH158" s="1358"/>
      <c r="AI158" s="1368"/>
      <c r="AJ158" s="1358"/>
      <c r="AK158" s="1369">
        <v>2021</v>
      </c>
      <c r="AL158" s="1364">
        <v>1927</v>
      </c>
      <c r="AM158" s="1364">
        <v>1960</v>
      </c>
      <c r="AN158" s="1370"/>
      <c r="AO158" s="1371"/>
      <c r="AP158" s="1372">
        <v>2024</v>
      </c>
      <c r="AQ158" s="1365">
        <v>1870</v>
      </c>
      <c r="AR158" s="1373">
        <v>2.95</v>
      </c>
      <c r="AS158" s="1365">
        <v>1902</v>
      </c>
      <c r="AT158" s="1373">
        <v>2.95</v>
      </c>
      <c r="AU158" s="1374"/>
      <c r="AV158" s="1371"/>
      <c r="AW158" s="1375"/>
      <c r="AX158" s="1372">
        <v>2022</v>
      </c>
      <c r="AY158" s="1365">
        <v>1759</v>
      </c>
      <c r="AZ158" s="1373">
        <v>8.7100000000000009</v>
      </c>
      <c r="BA158" s="1365">
        <v>1847</v>
      </c>
      <c r="BB158" s="1373">
        <v>5.76</v>
      </c>
      <c r="BC158" s="1374"/>
      <c r="BD158" s="1371"/>
      <c r="BE158" s="1375"/>
      <c r="BF158" s="1372">
        <v>2023</v>
      </c>
      <c r="BG158" s="1365"/>
      <c r="BH158" s="1373"/>
      <c r="BI158" s="1365"/>
      <c r="BJ158" s="1373"/>
      <c r="BK158" s="1374"/>
      <c r="BL158" s="1371"/>
      <c r="BM158" s="1375"/>
      <c r="BN158" s="1372">
        <v>2024</v>
      </c>
      <c r="BO158" s="1365"/>
      <c r="BP158" s="1373"/>
      <c r="BQ158" s="1365"/>
      <c r="BR158" s="1373"/>
      <c r="BS158" s="1374"/>
      <c r="BT158" s="1371"/>
      <c r="BU158" s="1375"/>
      <c r="BV158" s="1376" t="s">
        <v>1023</v>
      </c>
      <c r="BW158" s="1377" t="s">
        <v>1072</v>
      </c>
      <c r="BX158" s="1378" t="s">
        <v>1024</v>
      </c>
      <c r="BY158" s="1379" t="s">
        <v>4724</v>
      </c>
      <c r="BZ158" s="1380">
        <v>2021</v>
      </c>
      <c r="CA158" s="1364">
        <v>21875</v>
      </c>
      <c r="CB158" s="1364">
        <v>21875</v>
      </c>
      <c r="CC158" s="1370"/>
      <c r="CD158" s="1371"/>
      <c r="CE158" s="1372">
        <v>2024</v>
      </c>
      <c r="CF158" s="1365">
        <v>21219</v>
      </c>
      <c r="CG158" s="1373">
        <v>2.99</v>
      </c>
      <c r="CH158" s="1365">
        <v>21219</v>
      </c>
      <c r="CI158" s="1373">
        <v>2.99</v>
      </c>
      <c r="CJ158" s="1374"/>
      <c r="CK158" s="1371"/>
      <c r="CL158" s="1375"/>
      <c r="CM158" s="1372">
        <v>2022</v>
      </c>
      <c r="CN158" s="1365">
        <v>22012.51614</v>
      </c>
      <c r="CO158" s="1373">
        <v>-0.63</v>
      </c>
      <c r="CP158" s="1365">
        <v>22012.51614</v>
      </c>
      <c r="CQ158" s="1373">
        <v>-0.63</v>
      </c>
      <c r="CR158" s="1374"/>
      <c r="CS158" s="1371"/>
      <c r="CT158" s="1375"/>
      <c r="CU158" s="1372">
        <v>2023</v>
      </c>
      <c r="CV158" s="1365"/>
      <c r="CW158" s="1373"/>
      <c r="CX158" s="1365"/>
      <c r="CY158" s="1373"/>
      <c r="CZ158" s="1374"/>
      <c r="DA158" s="1371"/>
      <c r="DB158" s="1375"/>
      <c r="DC158" s="1372">
        <v>2024</v>
      </c>
      <c r="DD158" s="1365"/>
      <c r="DE158" s="1373"/>
      <c r="DF158" s="1365"/>
      <c r="DG158" s="1373"/>
      <c r="DH158" s="1374"/>
      <c r="DI158" s="1371"/>
      <c r="DJ158" s="1375"/>
      <c r="DK158" s="1376" t="s">
        <v>1005</v>
      </c>
      <c r="DL158" s="1377" t="s">
        <v>1072</v>
      </c>
      <c r="DM158" s="1378" t="s">
        <v>1024</v>
      </c>
      <c r="DN158" s="1379" t="s">
        <v>4725</v>
      </c>
      <c r="DO158" s="1356"/>
      <c r="DP158" s="1381"/>
      <c r="DQ158" s="1358"/>
      <c r="DR158" s="1356"/>
      <c r="DS158" s="1381"/>
      <c r="DT158" s="1358"/>
      <c r="DU158" s="1356"/>
      <c r="DV158" s="1381"/>
      <c r="DW158" s="1358"/>
      <c r="DX158" s="1356"/>
      <c r="DY158" s="1381"/>
      <c r="DZ158" s="1358"/>
      <c r="EA158" s="1356"/>
      <c r="EB158" s="1381"/>
      <c r="EC158" s="1358"/>
      <c r="ED158" s="1382"/>
      <c r="EE158" s="1383" t="s">
        <v>1160</v>
      </c>
      <c r="EF158" s="1384">
        <v>2014</v>
      </c>
      <c r="EG158" s="1357" t="s">
        <v>2252</v>
      </c>
      <c r="EH158" s="1364" t="s">
        <v>2174</v>
      </c>
      <c r="EI158" s="1352"/>
      <c r="EJ158" s="1356"/>
      <c r="EK158" s="1384"/>
      <c r="EL158" s="1357"/>
      <c r="EM158" s="1364"/>
      <c r="EN158" s="1352"/>
      <c r="EO158" s="1356"/>
      <c r="EP158" s="1384"/>
      <c r="EQ158" s="1357"/>
      <c r="ER158" s="1364"/>
      <c r="ES158" s="1352"/>
      <c r="ET158" s="1356"/>
      <c r="EU158" s="1384"/>
      <c r="EV158" s="1357"/>
      <c r="EW158" s="1364"/>
      <c r="EX158" s="1352"/>
      <c r="EY158" s="1356"/>
      <c r="EZ158" s="1384"/>
      <c r="FA158" s="1357"/>
      <c r="FB158" s="1364"/>
      <c r="FC158" s="1352"/>
      <c r="FD158" s="1385">
        <v>0</v>
      </c>
      <c r="FE158" s="1386">
        <v>0</v>
      </c>
      <c r="FF158" s="1387">
        <v>0</v>
      </c>
      <c r="FG158" s="1386">
        <v>0</v>
      </c>
      <c r="FH158" s="1387">
        <v>0</v>
      </c>
      <c r="FI158" s="1386">
        <v>0</v>
      </c>
      <c r="FJ158" s="1387">
        <v>0</v>
      </c>
      <c r="FK158" s="1386">
        <v>0</v>
      </c>
      <c r="FL158" s="1388" t="s">
        <v>1008</v>
      </c>
      <c r="FM158" s="1389" t="s">
        <v>1012</v>
      </c>
      <c r="FN158" s="1352"/>
      <c r="FO158" s="1390" t="s">
        <v>1013</v>
      </c>
      <c r="FP158" s="1391" t="s">
        <v>1013</v>
      </c>
      <c r="FQ158" s="1352" t="s">
        <v>2253</v>
      </c>
      <c r="FR158" s="1390" t="s">
        <v>1025</v>
      </c>
      <c r="FS158" s="1391" t="s">
        <v>1011</v>
      </c>
      <c r="FT158" s="1352" t="s">
        <v>2254</v>
      </c>
      <c r="FU158" s="1390" t="s">
        <v>1025</v>
      </c>
      <c r="FV158" s="1391" t="s">
        <v>1011</v>
      </c>
      <c r="FW158" s="1352" t="s">
        <v>2255</v>
      </c>
      <c r="FX158" s="1390" t="s">
        <v>1025</v>
      </c>
      <c r="FY158" s="1391" t="s">
        <v>1011</v>
      </c>
      <c r="FZ158" s="1352" t="s">
        <v>2255</v>
      </c>
      <c r="GA158" s="1390" t="s">
        <v>1025</v>
      </c>
      <c r="GB158" s="1391" t="s">
        <v>1011</v>
      </c>
      <c r="GC158" s="1352" t="s">
        <v>2254</v>
      </c>
      <c r="GD158" s="1390" t="s">
        <v>1013</v>
      </c>
      <c r="GE158" s="1391" t="s">
        <v>1013</v>
      </c>
      <c r="GF158" s="1352" t="s">
        <v>2256</v>
      </c>
      <c r="GG158" s="1390" t="s">
        <v>1013</v>
      </c>
      <c r="GH158" s="1391" t="s">
        <v>1013</v>
      </c>
      <c r="GI158" s="1352" t="s">
        <v>2253</v>
      </c>
      <c r="GJ158" s="1390" t="s">
        <v>1013</v>
      </c>
      <c r="GK158" s="1391" t="s">
        <v>1013</v>
      </c>
      <c r="GL158" s="1352" t="s">
        <v>2253</v>
      </c>
      <c r="GM158" s="1390" t="s">
        <v>1013</v>
      </c>
      <c r="GN158" s="1391" t="s">
        <v>1013</v>
      </c>
      <c r="GO158" s="1352" t="s">
        <v>2256</v>
      </c>
      <c r="GP158" s="1390" t="s">
        <v>1013</v>
      </c>
      <c r="GQ158" s="1391" t="s">
        <v>1013</v>
      </c>
      <c r="GR158" s="1352" t="s">
        <v>2256</v>
      </c>
      <c r="GS158" s="1390" t="s">
        <v>1013</v>
      </c>
      <c r="GT158" s="1391" t="s">
        <v>1013</v>
      </c>
      <c r="GU158" s="1352" t="s">
        <v>2256</v>
      </c>
      <c r="GV158" s="1390" t="s">
        <v>1025</v>
      </c>
      <c r="GW158" s="1391" t="s">
        <v>1011</v>
      </c>
      <c r="GX158" s="1352" t="s">
        <v>2257</v>
      </c>
      <c r="GY158" s="1388" t="s">
        <v>1008</v>
      </c>
      <c r="GZ158" s="1389" t="s">
        <v>1012</v>
      </c>
      <c r="HA158" s="1352"/>
      <c r="HB158" s="1390" t="s">
        <v>1013</v>
      </c>
      <c r="HC158" s="1391" t="s">
        <v>1013</v>
      </c>
      <c r="HD158" s="1352" t="s">
        <v>2258</v>
      </c>
      <c r="HE158" s="1390" t="s">
        <v>1010</v>
      </c>
      <c r="HF158" s="1391" t="s">
        <v>1012</v>
      </c>
      <c r="HG158" s="1352"/>
      <c r="HH158" s="1390" t="s">
        <v>1010</v>
      </c>
      <c r="HI158" s="1391" t="s">
        <v>1012</v>
      </c>
      <c r="HJ158" s="1352"/>
      <c r="HK158" s="1390" t="s">
        <v>1010</v>
      </c>
      <c r="HL158" s="1391" t="s">
        <v>1012</v>
      </c>
      <c r="HM158" s="1352"/>
      <c r="HN158" s="1392">
        <v>1759</v>
      </c>
      <c r="HO158" s="1393">
        <v>0.17777299999999999</v>
      </c>
      <c r="HP158" s="1394">
        <v>1.0106480955088117E-2</v>
      </c>
      <c r="HQ158" s="1395">
        <v>2022</v>
      </c>
      <c r="HR158" s="1357" t="s">
        <v>333</v>
      </c>
      <c r="HS158" s="1357" t="s">
        <v>340</v>
      </c>
      <c r="HT158" s="1357" t="s">
        <v>4214</v>
      </c>
      <c r="HU158" s="1396">
        <v>0.17777299999999999</v>
      </c>
      <c r="HV158" s="1397"/>
      <c r="HW158" s="1398"/>
      <c r="HX158" s="1398"/>
      <c r="HY158" s="1398" t="s">
        <v>4568</v>
      </c>
      <c r="HZ158" s="1398"/>
      <c r="IA158" s="1398"/>
      <c r="IB158" s="1398"/>
      <c r="IC158" s="1398" t="s">
        <v>4568</v>
      </c>
      <c r="ID158" s="1399" t="s">
        <v>4726</v>
      </c>
      <c r="IE158" s="1400" t="s">
        <v>4727</v>
      </c>
      <c r="IF158" s="227" t="str">
        <f>_xlfn.IFNA(VLOOKUP(報告書!$B158&amp;"-"&amp;報告書!IF$12,自主項目!$G$13:$G$500,1,FALSE),"")</f>
        <v>205-1</v>
      </c>
      <c r="IG158" s="227" t="str">
        <f>_xlfn.IFNA(VLOOKUP(報告書!$B158&amp;"-"&amp;報告書!IG$12,自主項目!$G$13:$G$500,1,FALSE),"")</f>
        <v/>
      </c>
      <c r="IH158" s="227" t="str">
        <f>_xlfn.IFNA(VLOOKUP(報告書!$B158&amp;"-"&amp;報告書!IH$12,自主項目!$G$13:$G$500,1,FALSE),"")</f>
        <v/>
      </c>
      <c r="II158" s="227" t="str">
        <f>_xlfn.IFNA(VLOOKUP(報告書!$B158&amp;"-"&amp;報告書!II$12,自主項目!$G$13:$G$500,1,FALSE),"")</f>
        <v/>
      </c>
      <c r="IJ158" s="227" t="str">
        <f>_xlfn.IFNA(VLOOKUP(報告書!$B158&amp;"-"&amp;報告書!IJ$12,自主項目!$G$13:$G$500,1,FALSE),"")</f>
        <v/>
      </c>
      <c r="IK158" s="227" t="str">
        <f>_xlfn.IFNA(VLOOKUP(報告書!$B158&amp;"-"&amp;報告書!IK$12,自主項目!$G$13:$G$500,1,FALSE),"")</f>
        <v/>
      </c>
      <c r="IL158" s="227" t="str">
        <f>_xlfn.IFNA(VLOOKUP(報告書!$B158&amp;"-"&amp;報告書!IL$12,自主項目!$G$13:$G$500,1,FALSE),"")</f>
        <v/>
      </c>
      <c r="IM158" s="227" t="str">
        <f>_xlfn.IFNA(VLOOKUP(報告書!$B158&amp;"-"&amp;報告書!IM$12,自主項目!$G$13:$G$500,1,FALSE),"")</f>
        <v/>
      </c>
      <c r="IN158" s="227" t="str">
        <f>_xlfn.IFNA(VLOOKUP(報告書!$B158&amp;"-"&amp;報告書!IN$12,自主項目!$G$13:$G$500,1,FALSE),"")</f>
        <v/>
      </c>
      <c r="IO158" s="227" t="str">
        <f>_xlfn.IFNA(VLOOKUP(報告書!$B158&amp;"-"&amp;報告書!IO$12,自主項目!$G$13:$G$500,1,FALSE),"")</f>
        <v/>
      </c>
      <c r="IP158" s="227" t="str">
        <f>_xlfn.IFNA(VLOOKUP(報告書!$B158&amp;"-"&amp;報告書!IP$12,自主項目!$G$13:$G$500,1,FALSE),"")</f>
        <v/>
      </c>
      <c r="IQ158" s="227" t="str">
        <f>_xlfn.IFNA(VLOOKUP(報告書!$B158&amp;"-"&amp;報告書!IQ$12,自主項目!$G$13:$G$500,1,FALSE),"")</f>
        <v/>
      </c>
      <c r="IR158" s="227" t="str">
        <f>_xlfn.IFNA(VLOOKUP(報告書!$B158&amp;"-"&amp;報告書!IR$12,自主項目!$G$13:$G$500,1,FALSE),"")</f>
        <v/>
      </c>
      <c r="IS158" s="227" t="str">
        <f>_xlfn.IFNA(VLOOKUP(報告書!$B158&amp;"-"&amp;報告書!IS$12,自主項目!$G$13:$G$500,1,FALSE),"")</f>
        <v/>
      </c>
      <c r="IV158" s="376">
        <v>40273.25407260871</v>
      </c>
      <c r="IW158" s="377">
        <v>63553.525412507144</v>
      </c>
      <c r="IX158" s="378" t="s">
        <v>179</v>
      </c>
      <c r="IY158" s="379">
        <v>22.47</v>
      </c>
      <c r="IZ158" s="379">
        <v>-14.74</v>
      </c>
      <c r="JA158" s="380" t="s">
        <v>179</v>
      </c>
      <c r="JB158" s="381">
        <v>7.4899999999999993</v>
      </c>
      <c r="JC158" s="379">
        <v>-4.9133333333333331</v>
      </c>
      <c r="JD158" s="379" t="s">
        <v>179</v>
      </c>
      <c r="JE158" s="382">
        <v>14</v>
      </c>
      <c r="JF158" s="383">
        <v>91</v>
      </c>
      <c r="JG158" s="384" t="s">
        <v>179</v>
      </c>
      <c r="JH158" s="376">
        <v>147</v>
      </c>
      <c r="JI158" s="377">
        <v>147</v>
      </c>
      <c r="JJ158" s="378" t="s">
        <v>179</v>
      </c>
      <c r="JK158" s="379">
        <v>40.479999999999997</v>
      </c>
      <c r="JL158" s="379">
        <v>40.479999999999997</v>
      </c>
      <c r="JM158" s="380" t="s">
        <v>179</v>
      </c>
      <c r="JN158" s="381">
        <v>13.493333333333332</v>
      </c>
      <c r="JO158" s="379">
        <v>13.493333333333332</v>
      </c>
      <c r="JP158" s="379" t="s">
        <v>179</v>
      </c>
      <c r="JQ158" s="382">
        <v>21</v>
      </c>
      <c r="JR158" s="383">
        <v>21</v>
      </c>
      <c r="JS158" s="384" t="s">
        <v>179</v>
      </c>
      <c r="JU158" s="634" t="s">
        <v>2178</v>
      </c>
      <c r="JV158" s="636" t="s">
        <v>2179</v>
      </c>
      <c r="JW158" s="635">
        <v>2019</v>
      </c>
      <c r="JX158" s="635" t="s">
        <v>1273</v>
      </c>
      <c r="JY158" s="386" t="s">
        <v>179</v>
      </c>
      <c r="JZ158" s="387" t="s">
        <v>179</v>
      </c>
      <c r="KA158" s="422" t="s">
        <v>179</v>
      </c>
      <c r="KB158" s="637" t="s">
        <v>179</v>
      </c>
      <c r="KC158" s="638">
        <v>0.31931883618876872</v>
      </c>
      <c r="KD158" s="639" t="s">
        <v>1055</v>
      </c>
      <c r="KE158" s="640">
        <v>2.99</v>
      </c>
      <c r="KF158" s="641">
        <v>22.47</v>
      </c>
      <c r="KG158" s="642">
        <v>8.4033333333333324</v>
      </c>
      <c r="KH158" s="639" t="s">
        <v>1015</v>
      </c>
      <c r="KI158" s="643">
        <v>2.99</v>
      </c>
      <c r="KJ158" s="641">
        <v>-4.9133333333333331</v>
      </c>
      <c r="KK158" s="642">
        <v>-8.42</v>
      </c>
      <c r="KL158" s="639" t="s">
        <v>179</v>
      </c>
      <c r="KM158" s="643" t="s">
        <v>179</v>
      </c>
      <c r="KN158" s="644" t="s">
        <v>179</v>
      </c>
      <c r="KO158" s="645" t="s">
        <v>1029</v>
      </c>
      <c r="KP158" s="646">
        <v>2.83</v>
      </c>
      <c r="KQ158" s="646">
        <v>40.479999999999997</v>
      </c>
      <c r="KR158" s="646">
        <v>27.75</v>
      </c>
      <c r="KS158" s="647" t="s">
        <v>1029</v>
      </c>
      <c r="KT158" s="646">
        <v>2.83</v>
      </c>
      <c r="KU158" s="646">
        <v>13.493333333333332</v>
      </c>
      <c r="KV158" s="648">
        <v>21.384999999999998</v>
      </c>
      <c r="KW158" s="639" t="s">
        <v>179</v>
      </c>
      <c r="KX158" s="643">
        <v>0</v>
      </c>
      <c r="KY158" s="644" t="s">
        <v>179</v>
      </c>
      <c r="KZ158" s="434" t="s">
        <v>1151</v>
      </c>
      <c r="LA158" s="434" t="s">
        <v>1015</v>
      </c>
      <c r="LB158" s="435" t="s">
        <v>1028</v>
      </c>
      <c r="LC158" s="436">
        <v>16</v>
      </c>
      <c r="LD158" s="437">
        <v>2</v>
      </c>
      <c r="LE158" s="438">
        <v>18</v>
      </c>
      <c r="LF158" s="439" t="s">
        <v>1028</v>
      </c>
      <c r="LG158" s="440">
        <v>16</v>
      </c>
      <c r="LH158" s="437">
        <v>2</v>
      </c>
      <c r="LI158" s="438">
        <v>18</v>
      </c>
      <c r="LJ158" s="649"/>
      <c r="LK158" s="650"/>
    </row>
    <row r="159" spans="2:323" ht="15" customHeight="1" x14ac:dyDescent="0.15">
      <c r="B159" s="1349" t="s">
        <v>2260</v>
      </c>
      <c r="C159" s="1350" t="s">
        <v>2261</v>
      </c>
      <c r="D159" s="1351">
        <v>2022</v>
      </c>
      <c r="E159" s="1352" t="s">
        <v>1018</v>
      </c>
      <c r="F159" s="1353">
        <v>1060206</v>
      </c>
      <c r="G159" s="1354" t="s">
        <v>2261</v>
      </c>
      <c r="H159" s="1355">
        <v>45138</v>
      </c>
      <c r="I159" s="1356" t="s">
        <v>2262</v>
      </c>
      <c r="J159" s="1357" t="s">
        <v>2261</v>
      </c>
      <c r="K159" s="1358" t="s">
        <v>2263</v>
      </c>
      <c r="L159" s="1350" t="s">
        <v>2261</v>
      </c>
      <c r="M159" s="1357" t="s">
        <v>2264</v>
      </c>
      <c r="N159" s="1358" t="s">
        <v>2265</v>
      </c>
      <c r="O159" s="1356" t="s">
        <v>57</v>
      </c>
      <c r="P159" s="1358" t="s">
        <v>68</v>
      </c>
      <c r="Q159" s="1359" t="s">
        <v>1018</v>
      </c>
      <c r="R159" s="1360"/>
      <c r="S159" s="1360"/>
      <c r="T159" s="1361"/>
      <c r="U159" s="1362"/>
      <c r="V159" s="1363">
        <v>2142.819</v>
      </c>
      <c r="W159" s="1364">
        <v>20</v>
      </c>
      <c r="X159" s="1364">
        <v>1</v>
      </c>
      <c r="Y159" s="1365"/>
      <c r="Z159" s="1351">
        <v>2022</v>
      </c>
      <c r="AA159" s="1352">
        <v>2024</v>
      </c>
      <c r="AB159" s="1366">
        <v>2022</v>
      </c>
      <c r="AC159" s="1367" t="s">
        <v>4568</v>
      </c>
      <c r="AD159" s="1358" t="s">
        <v>4728</v>
      </c>
      <c r="AE159" s="1368"/>
      <c r="AF159" s="1357"/>
      <c r="AG159" s="1357"/>
      <c r="AH159" s="1358"/>
      <c r="AI159" s="1368"/>
      <c r="AJ159" s="1358"/>
      <c r="AK159" s="1369">
        <v>2021</v>
      </c>
      <c r="AL159" s="1364">
        <v>4076</v>
      </c>
      <c r="AM159" s="1364">
        <v>4051</v>
      </c>
      <c r="AN159" s="1370">
        <v>51.42</v>
      </c>
      <c r="AO159" s="1371" t="s">
        <v>1071</v>
      </c>
      <c r="AP159" s="1372">
        <v>2024</v>
      </c>
      <c r="AQ159" s="1365">
        <v>3953</v>
      </c>
      <c r="AR159" s="1373">
        <v>3.01</v>
      </c>
      <c r="AS159" s="1365">
        <v>3939</v>
      </c>
      <c r="AT159" s="1373">
        <v>2.76</v>
      </c>
      <c r="AU159" s="1374">
        <v>49.87</v>
      </c>
      <c r="AV159" s="1371" t="s">
        <v>1071</v>
      </c>
      <c r="AW159" s="1375">
        <v>3.01</v>
      </c>
      <c r="AX159" s="1372">
        <v>2022</v>
      </c>
      <c r="AY159" s="1365">
        <v>3796</v>
      </c>
      <c r="AZ159" s="1373">
        <v>6.86</v>
      </c>
      <c r="BA159" s="1365">
        <v>3794</v>
      </c>
      <c r="BB159" s="1373">
        <v>6.34</v>
      </c>
      <c r="BC159" s="1374">
        <v>46.980198019801982</v>
      </c>
      <c r="BD159" s="1371" t="s">
        <v>1071</v>
      </c>
      <c r="BE159" s="1375">
        <v>8.6300000000000008</v>
      </c>
      <c r="BF159" s="1372">
        <v>2023</v>
      </c>
      <c r="BG159" s="1365"/>
      <c r="BH159" s="1373"/>
      <c r="BI159" s="1365"/>
      <c r="BJ159" s="1373"/>
      <c r="BK159" s="1374"/>
      <c r="BL159" s="1371"/>
      <c r="BM159" s="1375"/>
      <c r="BN159" s="1372">
        <v>2024</v>
      </c>
      <c r="BO159" s="1365"/>
      <c r="BP159" s="1373"/>
      <c r="BQ159" s="1365"/>
      <c r="BR159" s="1373"/>
      <c r="BS159" s="1374"/>
      <c r="BT159" s="1371"/>
      <c r="BU159" s="1375"/>
      <c r="BV159" s="1376" t="s">
        <v>1023</v>
      </c>
      <c r="BW159" s="1377" t="s">
        <v>1072</v>
      </c>
      <c r="BX159" s="1378" t="s">
        <v>1007</v>
      </c>
      <c r="BY159" s="1379" t="s">
        <v>4729</v>
      </c>
      <c r="BZ159" s="1380"/>
      <c r="CA159" s="1364"/>
      <c r="CB159" s="1364"/>
      <c r="CC159" s="1370"/>
      <c r="CD159" s="1371"/>
      <c r="CE159" s="1372"/>
      <c r="CF159" s="1365"/>
      <c r="CG159" s="1373"/>
      <c r="CH159" s="1365"/>
      <c r="CI159" s="1373"/>
      <c r="CJ159" s="1374"/>
      <c r="CK159" s="1371"/>
      <c r="CL159" s="1375"/>
      <c r="CM159" s="1372"/>
      <c r="CN159" s="1365"/>
      <c r="CO159" s="1373"/>
      <c r="CP159" s="1365"/>
      <c r="CQ159" s="1373"/>
      <c r="CR159" s="1374"/>
      <c r="CS159" s="1371"/>
      <c r="CT159" s="1375"/>
      <c r="CU159" s="1372"/>
      <c r="CV159" s="1365"/>
      <c r="CW159" s="1373"/>
      <c r="CX159" s="1365"/>
      <c r="CY159" s="1373"/>
      <c r="CZ159" s="1374"/>
      <c r="DA159" s="1371"/>
      <c r="DB159" s="1375"/>
      <c r="DC159" s="1372"/>
      <c r="DD159" s="1365"/>
      <c r="DE159" s="1373"/>
      <c r="DF159" s="1365"/>
      <c r="DG159" s="1373"/>
      <c r="DH159" s="1374"/>
      <c r="DI159" s="1371"/>
      <c r="DJ159" s="1375"/>
      <c r="DK159" s="1376"/>
      <c r="DL159" s="1377"/>
      <c r="DM159" s="1378"/>
      <c r="DN159" s="1379"/>
      <c r="DO159" s="1356"/>
      <c r="DP159" s="1381"/>
      <c r="DQ159" s="1358"/>
      <c r="DR159" s="1356"/>
      <c r="DS159" s="1381"/>
      <c r="DT159" s="1358"/>
      <c r="DU159" s="1356"/>
      <c r="DV159" s="1381"/>
      <c r="DW159" s="1358"/>
      <c r="DX159" s="1356"/>
      <c r="DY159" s="1381"/>
      <c r="DZ159" s="1358"/>
      <c r="EA159" s="1356"/>
      <c r="EB159" s="1381"/>
      <c r="EC159" s="1358"/>
      <c r="ED159" s="1382"/>
      <c r="EE159" s="1383"/>
      <c r="EF159" s="1384"/>
      <c r="EG159" s="1357"/>
      <c r="EH159" s="1364"/>
      <c r="EI159" s="1352"/>
      <c r="EJ159" s="1356"/>
      <c r="EK159" s="1384"/>
      <c r="EL159" s="1357"/>
      <c r="EM159" s="1364"/>
      <c r="EN159" s="1352"/>
      <c r="EO159" s="1356"/>
      <c r="EP159" s="1384"/>
      <c r="EQ159" s="1357"/>
      <c r="ER159" s="1364"/>
      <c r="ES159" s="1352"/>
      <c r="ET159" s="1356"/>
      <c r="EU159" s="1384"/>
      <c r="EV159" s="1357"/>
      <c r="EW159" s="1364"/>
      <c r="EX159" s="1352"/>
      <c r="EY159" s="1356"/>
      <c r="EZ159" s="1384"/>
      <c r="FA159" s="1357"/>
      <c r="FB159" s="1364"/>
      <c r="FC159" s="1352"/>
      <c r="FD159" s="1385">
        <v>0</v>
      </c>
      <c r="FE159" s="1386">
        <v>0</v>
      </c>
      <c r="FF159" s="1387">
        <v>0</v>
      </c>
      <c r="FG159" s="1386">
        <v>0</v>
      </c>
      <c r="FH159" s="1387">
        <v>0</v>
      </c>
      <c r="FI159" s="1386">
        <v>0</v>
      </c>
      <c r="FJ159" s="1387">
        <v>0</v>
      </c>
      <c r="FK159" s="1386">
        <v>0</v>
      </c>
      <c r="FL159" s="1388" t="s">
        <v>1099</v>
      </c>
      <c r="FM159" s="1389" t="s">
        <v>1011</v>
      </c>
      <c r="FN159" s="1352"/>
      <c r="FO159" s="1390" t="s">
        <v>1025</v>
      </c>
      <c r="FP159" s="1391" t="s">
        <v>1011</v>
      </c>
      <c r="FQ159" s="1352"/>
      <c r="FR159" s="1390" t="s">
        <v>1025</v>
      </c>
      <c r="FS159" s="1391" t="s">
        <v>1011</v>
      </c>
      <c r="FT159" s="1352"/>
      <c r="FU159" s="1390" t="s">
        <v>1013</v>
      </c>
      <c r="FV159" s="1391" t="s">
        <v>1013</v>
      </c>
      <c r="FW159" s="1352"/>
      <c r="FX159" s="1390" t="s">
        <v>1025</v>
      </c>
      <c r="FY159" s="1391" t="s">
        <v>1011</v>
      </c>
      <c r="FZ159" s="1352"/>
      <c r="GA159" s="1390" t="s">
        <v>1025</v>
      </c>
      <c r="GB159" s="1391" t="s">
        <v>1011</v>
      </c>
      <c r="GC159" s="1352"/>
      <c r="GD159" s="1390" t="s">
        <v>1013</v>
      </c>
      <c r="GE159" s="1391" t="s">
        <v>1013</v>
      </c>
      <c r="GF159" s="1352"/>
      <c r="GG159" s="1390" t="s">
        <v>1025</v>
      </c>
      <c r="GH159" s="1391" t="s">
        <v>1011</v>
      </c>
      <c r="GI159" s="1352"/>
      <c r="GJ159" s="1390" t="s">
        <v>1025</v>
      </c>
      <c r="GK159" s="1391" t="s">
        <v>1011</v>
      </c>
      <c r="GL159" s="1352"/>
      <c r="GM159" s="1390" t="s">
        <v>1013</v>
      </c>
      <c r="GN159" s="1391" t="s">
        <v>1013</v>
      </c>
      <c r="GO159" s="1352"/>
      <c r="GP159" s="1390" t="s">
        <v>1013</v>
      </c>
      <c r="GQ159" s="1391" t="s">
        <v>1013</v>
      </c>
      <c r="GR159" s="1352"/>
      <c r="GS159" s="1390" t="s">
        <v>1013</v>
      </c>
      <c r="GT159" s="1391" t="s">
        <v>1013</v>
      </c>
      <c r="GU159" s="1352"/>
      <c r="GV159" s="1390" t="s">
        <v>1013</v>
      </c>
      <c r="GW159" s="1391" t="s">
        <v>1013</v>
      </c>
      <c r="GX159" s="1352"/>
      <c r="GY159" s="1388"/>
      <c r="GZ159" s="1389"/>
      <c r="HA159" s="1352"/>
      <c r="HB159" s="1390"/>
      <c r="HC159" s="1391"/>
      <c r="HD159" s="1352"/>
      <c r="HE159" s="1390"/>
      <c r="HF159" s="1391"/>
      <c r="HG159" s="1352"/>
      <c r="HH159" s="1390"/>
      <c r="HI159" s="1391"/>
      <c r="HJ159" s="1352"/>
      <c r="HK159" s="1390"/>
      <c r="HL159" s="1391"/>
      <c r="HM159" s="1352"/>
      <c r="HN159" s="1392"/>
      <c r="HO159" s="1393"/>
      <c r="HP159" s="1394"/>
      <c r="HQ159" s="1395"/>
      <c r="HR159" s="1357"/>
      <c r="HS159" s="1357"/>
      <c r="HT159" s="1357"/>
      <c r="HU159" s="1396"/>
      <c r="HV159" s="1397"/>
      <c r="HW159" s="1398" t="s">
        <v>4568</v>
      </c>
      <c r="HX159" s="1398" t="s">
        <v>4568</v>
      </c>
      <c r="HY159" s="1398"/>
      <c r="HZ159" s="1398" t="s">
        <v>4568</v>
      </c>
      <c r="IA159" s="1398"/>
      <c r="IB159" s="1398" t="s">
        <v>4568</v>
      </c>
      <c r="IC159" s="1398"/>
      <c r="ID159" s="1399" t="s">
        <v>4730</v>
      </c>
      <c r="IE159" s="1400"/>
      <c r="IF159" s="227" t="str">
        <f>_xlfn.IFNA(VLOOKUP(報告書!$B159&amp;"-"&amp;報告書!IF$12,自主項目!$G$13:$G$500,1,FALSE),"")</f>
        <v/>
      </c>
      <c r="IG159" s="227" t="str">
        <f>_xlfn.IFNA(VLOOKUP(報告書!$B159&amp;"-"&amp;報告書!IG$12,自主項目!$G$13:$G$500,1,FALSE),"")</f>
        <v/>
      </c>
      <c r="IH159" s="227" t="str">
        <f>_xlfn.IFNA(VLOOKUP(報告書!$B159&amp;"-"&amp;報告書!IH$12,自主項目!$G$13:$G$500,1,FALSE),"")</f>
        <v/>
      </c>
      <c r="II159" s="227" t="str">
        <f>_xlfn.IFNA(VLOOKUP(報告書!$B159&amp;"-"&amp;報告書!II$12,自主項目!$G$13:$G$500,1,FALSE),"")</f>
        <v/>
      </c>
      <c r="IJ159" s="227" t="str">
        <f>_xlfn.IFNA(VLOOKUP(報告書!$B159&amp;"-"&amp;報告書!IJ$12,自主項目!$G$13:$G$500,1,FALSE),"")</f>
        <v/>
      </c>
      <c r="IK159" s="227" t="str">
        <f>_xlfn.IFNA(VLOOKUP(報告書!$B159&amp;"-"&amp;報告書!IK$12,自主項目!$G$13:$G$500,1,FALSE),"")</f>
        <v/>
      </c>
      <c r="IL159" s="227" t="str">
        <f>_xlfn.IFNA(VLOOKUP(報告書!$B159&amp;"-"&amp;報告書!IL$12,自主項目!$G$13:$G$500,1,FALSE),"")</f>
        <v/>
      </c>
      <c r="IM159" s="227" t="str">
        <f>_xlfn.IFNA(VLOOKUP(報告書!$B159&amp;"-"&amp;報告書!IM$12,自主項目!$G$13:$G$500,1,FALSE),"")</f>
        <v/>
      </c>
      <c r="IN159" s="227" t="str">
        <f>_xlfn.IFNA(VLOOKUP(報告書!$B159&amp;"-"&amp;報告書!IN$12,自主項目!$G$13:$G$500,1,FALSE),"")</f>
        <v/>
      </c>
      <c r="IO159" s="227" t="str">
        <f>_xlfn.IFNA(VLOOKUP(報告書!$B159&amp;"-"&amp;報告書!IO$12,自主項目!$G$13:$G$500,1,FALSE),"")</f>
        <v/>
      </c>
      <c r="IP159" s="227" t="str">
        <f>_xlfn.IFNA(VLOOKUP(報告書!$B159&amp;"-"&amp;報告書!IP$12,自主項目!$G$13:$G$500,1,FALSE),"")</f>
        <v/>
      </c>
      <c r="IQ159" s="227" t="str">
        <f>_xlfn.IFNA(VLOOKUP(報告書!$B159&amp;"-"&amp;報告書!IQ$12,自主項目!$G$13:$G$500,1,FALSE),"")</f>
        <v/>
      </c>
      <c r="IR159" s="227" t="str">
        <f>_xlfn.IFNA(VLOOKUP(報告書!$B159&amp;"-"&amp;報告書!IR$12,自主項目!$G$13:$G$500,1,FALSE),"")</f>
        <v/>
      </c>
      <c r="IS159" s="227" t="str">
        <f>_xlfn.IFNA(VLOOKUP(報告書!$B159&amp;"-"&amp;報告書!IS$12,自主項目!$G$13:$G$500,1,FALSE),"")</f>
        <v/>
      </c>
      <c r="IV159" s="376">
        <v>21695.586135700003</v>
      </c>
      <c r="IW159" s="377">
        <v>21757.911270700002</v>
      </c>
      <c r="IX159" s="378" t="s">
        <v>179</v>
      </c>
      <c r="IY159" s="379">
        <v>-15.83</v>
      </c>
      <c r="IZ159" s="379">
        <v>-11.08</v>
      </c>
      <c r="JA159" s="380" t="s">
        <v>179</v>
      </c>
      <c r="JB159" s="381">
        <v>-5.2766666666666664</v>
      </c>
      <c r="JC159" s="379">
        <v>-3.6933333333333334</v>
      </c>
      <c r="JD159" s="379" t="s">
        <v>179</v>
      </c>
      <c r="JE159" s="382">
        <v>92</v>
      </c>
      <c r="JF159" s="383">
        <v>89</v>
      </c>
      <c r="JG159" s="384" t="s">
        <v>179</v>
      </c>
      <c r="JH159" s="376" t="s">
        <v>179</v>
      </c>
      <c r="JI159" s="377" t="s">
        <v>179</v>
      </c>
      <c r="JJ159" s="378" t="s">
        <v>179</v>
      </c>
      <c r="JK159" s="379" t="s">
        <v>179</v>
      </c>
      <c r="JL159" s="379" t="s">
        <v>179</v>
      </c>
      <c r="JM159" s="380" t="s">
        <v>179</v>
      </c>
      <c r="JN159" s="381" t="s">
        <v>179</v>
      </c>
      <c r="JO159" s="379" t="s">
        <v>179</v>
      </c>
      <c r="JP159" s="379" t="s">
        <v>179</v>
      </c>
      <c r="JQ159" s="382" t="s">
        <v>179</v>
      </c>
      <c r="JR159" s="383" t="s">
        <v>179</v>
      </c>
      <c r="JS159" s="384" t="s">
        <v>179</v>
      </c>
      <c r="JU159" s="634" t="s">
        <v>2187</v>
      </c>
      <c r="JV159" s="636" t="s">
        <v>2188</v>
      </c>
      <c r="JW159" s="635">
        <v>2019</v>
      </c>
      <c r="JX159" s="635" t="s">
        <v>1018</v>
      </c>
      <c r="JY159" s="386" t="s">
        <v>179</v>
      </c>
      <c r="JZ159" s="387" t="s">
        <v>179</v>
      </c>
      <c r="KA159" s="422" t="s">
        <v>179</v>
      </c>
      <c r="KB159" s="637" t="s">
        <v>179</v>
      </c>
      <c r="KC159" s="638" t="s">
        <v>179</v>
      </c>
      <c r="KD159" s="639" t="s">
        <v>1015</v>
      </c>
      <c r="KE159" s="640">
        <v>-13.54</v>
      </c>
      <c r="KF159" s="641">
        <v>-15.83</v>
      </c>
      <c r="KG159" s="642">
        <v>-15.06</v>
      </c>
      <c r="KH159" s="639" t="s">
        <v>1015</v>
      </c>
      <c r="KI159" s="643">
        <v>-13.54</v>
      </c>
      <c r="KJ159" s="641">
        <v>-3.6933333333333334</v>
      </c>
      <c r="KK159" s="642">
        <v>-14.979999999999999</v>
      </c>
      <c r="KL159" s="639" t="s">
        <v>179</v>
      </c>
      <c r="KM159" s="643">
        <v>1</v>
      </c>
      <c r="KN159" s="644" t="s">
        <v>179</v>
      </c>
      <c r="KO159" s="645" t="s">
        <v>179</v>
      </c>
      <c r="KP159" s="646" t="s">
        <v>179</v>
      </c>
      <c r="KQ159" s="646" t="s">
        <v>179</v>
      </c>
      <c r="KR159" s="646" t="s">
        <v>179</v>
      </c>
      <c r="KS159" s="647" t="s">
        <v>179</v>
      </c>
      <c r="KT159" s="646" t="s">
        <v>179</v>
      </c>
      <c r="KU159" s="646" t="s">
        <v>179</v>
      </c>
      <c r="KV159" s="648" t="s">
        <v>179</v>
      </c>
      <c r="KW159" s="639" t="s">
        <v>179</v>
      </c>
      <c r="KX159" s="643" t="s">
        <v>179</v>
      </c>
      <c r="KY159" s="644" t="s">
        <v>179</v>
      </c>
      <c r="KZ159" s="434" t="s">
        <v>1015</v>
      </c>
      <c r="LA159" s="434" t="s">
        <v>1015</v>
      </c>
      <c r="LB159" s="435" t="s">
        <v>1015</v>
      </c>
      <c r="LC159" s="436">
        <v>10</v>
      </c>
      <c r="LD159" s="437">
        <v>16</v>
      </c>
      <c r="LE159" s="438">
        <v>26</v>
      </c>
      <c r="LF159" s="439" t="s">
        <v>1015</v>
      </c>
      <c r="LG159" s="440">
        <v>7</v>
      </c>
      <c r="LH159" s="437">
        <v>16</v>
      </c>
      <c r="LI159" s="438">
        <v>26</v>
      </c>
      <c r="LJ159" s="649"/>
      <c r="LK159" s="650"/>
    </row>
    <row r="160" spans="2:323" ht="15" customHeight="1" x14ac:dyDescent="0.15">
      <c r="B160" s="1349" t="s">
        <v>2266</v>
      </c>
      <c r="C160" s="1350" t="s">
        <v>2267</v>
      </c>
      <c r="D160" s="1351">
        <v>2022</v>
      </c>
      <c r="E160" s="1352" t="s">
        <v>1018</v>
      </c>
      <c r="F160" s="1353">
        <v>1029207</v>
      </c>
      <c r="G160" s="1354" t="s">
        <v>2267</v>
      </c>
      <c r="H160" s="1355">
        <v>45121</v>
      </c>
      <c r="I160" s="1356" t="s">
        <v>2268</v>
      </c>
      <c r="J160" s="1357" t="s">
        <v>2267</v>
      </c>
      <c r="K160" s="1358" t="s">
        <v>2269</v>
      </c>
      <c r="L160" s="1350" t="s">
        <v>2267</v>
      </c>
      <c r="M160" s="1357" t="s">
        <v>2270</v>
      </c>
      <c r="N160" s="1358" t="s">
        <v>2268</v>
      </c>
      <c r="O160" s="1356" t="s">
        <v>12</v>
      </c>
      <c r="P160" s="1358" t="s">
        <v>33</v>
      </c>
      <c r="Q160" s="1359" t="s">
        <v>1018</v>
      </c>
      <c r="R160" s="1360"/>
      <c r="S160" s="1360"/>
      <c r="T160" s="1361"/>
      <c r="U160" s="1362"/>
      <c r="V160" s="1363">
        <v>1859.6382000000001</v>
      </c>
      <c r="W160" s="1364">
        <v>4</v>
      </c>
      <c r="X160" s="1364">
        <v>1</v>
      </c>
      <c r="Y160" s="1365"/>
      <c r="Z160" s="1351">
        <v>2022</v>
      </c>
      <c r="AA160" s="1352">
        <v>2024</v>
      </c>
      <c r="AB160" s="1366">
        <v>2022</v>
      </c>
      <c r="AC160" s="1367"/>
      <c r="AD160" s="1358"/>
      <c r="AE160" s="1368" t="s">
        <v>4568</v>
      </c>
      <c r="AF160" s="1357" t="s">
        <v>2271</v>
      </c>
      <c r="AG160" s="1357" t="s">
        <v>2272</v>
      </c>
      <c r="AH160" s="1358" t="s">
        <v>2273</v>
      </c>
      <c r="AI160" s="1368"/>
      <c r="AJ160" s="1358"/>
      <c r="AK160" s="1369">
        <v>2021</v>
      </c>
      <c r="AL160" s="1364">
        <v>3379</v>
      </c>
      <c r="AM160" s="1364">
        <v>3345</v>
      </c>
      <c r="AN160" s="1370"/>
      <c r="AO160" s="1371"/>
      <c r="AP160" s="1372">
        <v>2024</v>
      </c>
      <c r="AQ160" s="1365">
        <v>3377</v>
      </c>
      <c r="AR160" s="1373">
        <v>0.05</v>
      </c>
      <c r="AS160" s="1365">
        <v>3342</v>
      </c>
      <c r="AT160" s="1373">
        <v>0.08</v>
      </c>
      <c r="AU160" s="1374"/>
      <c r="AV160" s="1371"/>
      <c r="AW160" s="1375"/>
      <c r="AX160" s="1372">
        <v>2022</v>
      </c>
      <c r="AY160" s="1365">
        <v>3420</v>
      </c>
      <c r="AZ160" s="1373">
        <v>-1.22</v>
      </c>
      <c r="BA160" s="1365">
        <v>3414</v>
      </c>
      <c r="BB160" s="1373">
        <v>-2.0699999999999998</v>
      </c>
      <c r="BC160" s="1374"/>
      <c r="BD160" s="1371"/>
      <c r="BE160" s="1375"/>
      <c r="BF160" s="1372">
        <v>2023</v>
      </c>
      <c r="BG160" s="1365"/>
      <c r="BH160" s="1373"/>
      <c r="BI160" s="1365"/>
      <c r="BJ160" s="1373"/>
      <c r="BK160" s="1374"/>
      <c r="BL160" s="1371"/>
      <c r="BM160" s="1375"/>
      <c r="BN160" s="1372">
        <v>2024</v>
      </c>
      <c r="BO160" s="1365"/>
      <c r="BP160" s="1373"/>
      <c r="BQ160" s="1365"/>
      <c r="BR160" s="1373"/>
      <c r="BS160" s="1374"/>
      <c r="BT160" s="1371"/>
      <c r="BU160" s="1375"/>
      <c r="BV160" s="1376" t="s">
        <v>1005</v>
      </c>
      <c r="BW160" s="1377" t="s">
        <v>1072</v>
      </c>
      <c r="BX160" s="1378" t="s">
        <v>1024</v>
      </c>
      <c r="BY160" s="1379" t="s">
        <v>4731</v>
      </c>
      <c r="BZ160" s="1380"/>
      <c r="CA160" s="1364"/>
      <c r="CB160" s="1364"/>
      <c r="CC160" s="1370"/>
      <c r="CD160" s="1371"/>
      <c r="CE160" s="1372"/>
      <c r="CF160" s="1365"/>
      <c r="CG160" s="1373"/>
      <c r="CH160" s="1365"/>
      <c r="CI160" s="1373"/>
      <c r="CJ160" s="1374"/>
      <c r="CK160" s="1371"/>
      <c r="CL160" s="1375"/>
      <c r="CM160" s="1372"/>
      <c r="CN160" s="1365"/>
      <c r="CO160" s="1373"/>
      <c r="CP160" s="1365"/>
      <c r="CQ160" s="1373"/>
      <c r="CR160" s="1374"/>
      <c r="CS160" s="1371"/>
      <c r="CT160" s="1375"/>
      <c r="CU160" s="1372"/>
      <c r="CV160" s="1365"/>
      <c r="CW160" s="1373"/>
      <c r="CX160" s="1365"/>
      <c r="CY160" s="1373"/>
      <c r="CZ160" s="1374"/>
      <c r="DA160" s="1371"/>
      <c r="DB160" s="1375"/>
      <c r="DC160" s="1372"/>
      <c r="DD160" s="1365"/>
      <c r="DE160" s="1373"/>
      <c r="DF160" s="1365"/>
      <c r="DG160" s="1373"/>
      <c r="DH160" s="1374"/>
      <c r="DI160" s="1371"/>
      <c r="DJ160" s="1375"/>
      <c r="DK160" s="1376"/>
      <c r="DL160" s="1377"/>
      <c r="DM160" s="1378"/>
      <c r="DN160" s="1379"/>
      <c r="DO160" s="1356"/>
      <c r="DP160" s="1381"/>
      <c r="DQ160" s="1358"/>
      <c r="DR160" s="1356"/>
      <c r="DS160" s="1381"/>
      <c r="DT160" s="1358"/>
      <c r="DU160" s="1356"/>
      <c r="DV160" s="1381"/>
      <c r="DW160" s="1358"/>
      <c r="DX160" s="1356"/>
      <c r="DY160" s="1381"/>
      <c r="DZ160" s="1358"/>
      <c r="EA160" s="1356"/>
      <c r="EB160" s="1381"/>
      <c r="EC160" s="1358"/>
      <c r="ED160" s="1382"/>
      <c r="EE160" s="1383"/>
      <c r="EF160" s="1384"/>
      <c r="EG160" s="1357"/>
      <c r="EH160" s="1364"/>
      <c r="EI160" s="1352"/>
      <c r="EJ160" s="1356"/>
      <c r="EK160" s="1384"/>
      <c r="EL160" s="1357"/>
      <c r="EM160" s="1364"/>
      <c r="EN160" s="1352"/>
      <c r="EO160" s="1356"/>
      <c r="EP160" s="1384"/>
      <c r="EQ160" s="1357"/>
      <c r="ER160" s="1364"/>
      <c r="ES160" s="1352"/>
      <c r="ET160" s="1356"/>
      <c r="EU160" s="1384"/>
      <c r="EV160" s="1357"/>
      <c r="EW160" s="1364"/>
      <c r="EX160" s="1352"/>
      <c r="EY160" s="1356"/>
      <c r="EZ160" s="1384"/>
      <c r="FA160" s="1357"/>
      <c r="FB160" s="1364"/>
      <c r="FC160" s="1352"/>
      <c r="FD160" s="1385">
        <v>0</v>
      </c>
      <c r="FE160" s="1386">
        <v>0</v>
      </c>
      <c r="FF160" s="1387">
        <v>0</v>
      </c>
      <c r="FG160" s="1386">
        <v>0</v>
      </c>
      <c r="FH160" s="1387">
        <v>0</v>
      </c>
      <c r="FI160" s="1386">
        <v>0</v>
      </c>
      <c r="FJ160" s="1387">
        <v>0</v>
      </c>
      <c r="FK160" s="1386">
        <v>0</v>
      </c>
      <c r="FL160" s="1388" t="s">
        <v>1008</v>
      </c>
      <c r="FM160" s="1389" t="s">
        <v>1012</v>
      </c>
      <c r="FN160" s="1352"/>
      <c r="FO160" s="1390" t="s">
        <v>1025</v>
      </c>
      <c r="FP160" s="1391" t="s">
        <v>1011</v>
      </c>
      <c r="FQ160" s="1352"/>
      <c r="FR160" s="1390" t="s">
        <v>1010</v>
      </c>
      <c r="FS160" s="1391" t="s">
        <v>1012</v>
      </c>
      <c r="FT160" s="1352"/>
      <c r="FU160" s="1390" t="s">
        <v>1025</v>
      </c>
      <c r="FV160" s="1391" t="s">
        <v>1011</v>
      </c>
      <c r="FW160" s="1352"/>
      <c r="FX160" s="1390" t="s">
        <v>1010</v>
      </c>
      <c r="FY160" s="1391" t="s">
        <v>1011</v>
      </c>
      <c r="FZ160" s="1352"/>
      <c r="GA160" s="1390" t="s">
        <v>1010</v>
      </c>
      <c r="GB160" s="1391" t="s">
        <v>1012</v>
      </c>
      <c r="GC160" s="1352"/>
      <c r="GD160" s="1390" t="s">
        <v>1025</v>
      </c>
      <c r="GE160" s="1391" t="s">
        <v>1011</v>
      </c>
      <c r="GF160" s="1352"/>
      <c r="GG160" s="1390" t="s">
        <v>1013</v>
      </c>
      <c r="GH160" s="1391" t="s">
        <v>1013</v>
      </c>
      <c r="GI160" s="1352"/>
      <c r="GJ160" s="1390" t="s">
        <v>1010</v>
      </c>
      <c r="GK160" s="1391" t="s">
        <v>1012</v>
      </c>
      <c r="GL160" s="1352"/>
      <c r="GM160" s="1390" t="s">
        <v>1013</v>
      </c>
      <c r="GN160" s="1391" t="s">
        <v>1013</v>
      </c>
      <c r="GO160" s="1352"/>
      <c r="GP160" s="1390" t="s">
        <v>1013</v>
      </c>
      <c r="GQ160" s="1391" t="s">
        <v>1013</v>
      </c>
      <c r="GR160" s="1352"/>
      <c r="GS160" s="1390" t="s">
        <v>1013</v>
      </c>
      <c r="GT160" s="1391" t="s">
        <v>1013</v>
      </c>
      <c r="GU160" s="1352"/>
      <c r="GV160" s="1390" t="s">
        <v>1025</v>
      </c>
      <c r="GW160" s="1391" t="s">
        <v>1009</v>
      </c>
      <c r="GX160" s="1352"/>
      <c r="GY160" s="1388"/>
      <c r="GZ160" s="1389"/>
      <c r="HA160" s="1352"/>
      <c r="HB160" s="1390"/>
      <c r="HC160" s="1391"/>
      <c r="HD160" s="1352"/>
      <c r="HE160" s="1390"/>
      <c r="HF160" s="1391"/>
      <c r="HG160" s="1352"/>
      <c r="HH160" s="1390"/>
      <c r="HI160" s="1391"/>
      <c r="HJ160" s="1352"/>
      <c r="HK160" s="1390"/>
      <c r="HL160" s="1391"/>
      <c r="HM160" s="1352"/>
      <c r="HN160" s="1392">
        <v>3420</v>
      </c>
      <c r="HO160" s="1393">
        <v>1.6502270000000001</v>
      </c>
      <c r="HP160" s="1394">
        <v>4.8252251461988312E-2</v>
      </c>
      <c r="HQ160" s="1395">
        <v>2022</v>
      </c>
      <c r="HR160" s="1357" t="s">
        <v>333</v>
      </c>
      <c r="HS160" s="1357" t="s">
        <v>349</v>
      </c>
      <c r="HT160" s="1357" t="s">
        <v>4215</v>
      </c>
      <c r="HU160" s="1396">
        <v>0.91811299999999996</v>
      </c>
      <c r="HV160" s="1397" t="s">
        <v>4568</v>
      </c>
      <c r="HW160" s="1398" t="s">
        <v>4568</v>
      </c>
      <c r="HX160" s="1398"/>
      <c r="HY160" s="1398"/>
      <c r="HZ160" s="1398"/>
      <c r="IA160" s="1398"/>
      <c r="IB160" s="1398" t="s">
        <v>4568</v>
      </c>
      <c r="IC160" s="1398"/>
      <c r="ID160" s="1399"/>
      <c r="IE160" s="1400" t="s">
        <v>4732</v>
      </c>
      <c r="IF160" s="227" t="str">
        <f>_xlfn.IFNA(VLOOKUP(報告書!$B160&amp;"-"&amp;報告書!IF$12,自主項目!$G$13:$G$500,1,FALSE),"")</f>
        <v>207-1</v>
      </c>
      <c r="IG160" s="227" t="str">
        <f>_xlfn.IFNA(VLOOKUP(報告書!$B160&amp;"-"&amp;報告書!IG$12,自主項目!$G$13:$G$500,1,FALSE),"")</f>
        <v>207-2</v>
      </c>
      <c r="IH160" s="227" t="str">
        <f>_xlfn.IFNA(VLOOKUP(報告書!$B160&amp;"-"&amp;報告書!IH$12,自主項目!$G$13:$G$500,1,FALSE),"")</f>
        <v/>
      </c>
      <c r="II160" s="227" t="str">
        <f>_xlfn.IFNA(VLOOKUP(報告書!$B160&amp;"-"&amp;報告書!II$12,自主項目!$G$13:$G$500,1,FALSE),"")</f>
        <v/>
      </c>
      <c r="IJ160" s="227" t="str">
        <f>_xlfn.IFNA(VLOOKUP(報告書!$B160&amp;"-"&amp;報告書!IJ$12,自主項目!$G$13:$G$500,1,FALSE),"")</f>
        <v/>
      </c>
      <c r="IK160" s="227" t="str">
        <f>_xlfn.IFNA(VLOOKUP(報告書!$B160&amp;"-"&amp;報告書!IK$12,自主項目!$G$13:$G$500,1,FALSE),"")</f>
        <v/>
      </c>
      <c r="IL160" s="227" t="str">
        <f>_xlfn.IFNA(VLOOKUP(報告書!$B160&amp;"-"&amp;報告書!IL$12,自主項目!$G$13:$G$500,1,FALSE),"")</f>
        <v/>
      </c>
      <c r="IM160" s="227" t="str">
        <f>_xlfn.IFNA(VLOOKUP(報告書!$B160&amp;"-"&amp;報告書!IM$12,自主項目!$G$13:$G$500,1,FALSE),"")</f>
        <v/>
      </c>
      <c r="IN160" s="227" t="str">
        <f>_xlfn.IFNA(VLOOKUP(報告書!$B160&amp;"-"&amp;報告書!IN$12,自主項目!$G$13:$G$500,1,FALSE),"")</f>
        <v/>
      </c>
      <c r="IO160" s="227" t="str">
        <f>_xlfn.IFNA(VLOOKUP(報告書!$B160&amp;"-"&amp;報告書!IO$12,自主項目!$G$13:$G$500,1,FALSE),"")</f>
        <v/>
      </c>
      <c r="IP160" s="227" t="str">
        <f>_xlfn.IFNA(VLOOKUP(報告書!$B160&amp;"-"&amp;報告書!IP$12,自主項目!$G$13:$G$500,1,FALSE),"")</f>
        <v/>
      </c>
      <c r="IQ160" s="227" t="str">
        <f>_xlfn.IFNA(VLOOKUP(報告書!$B160&amp;"-"&amp;報告書!IQ$12,自主項目!$G$13:$G$500,1,FALSE),"")</f>
        <v/>
      </c>
      <c r="IR160" s="227" t="str">
        <f>_xlfn.IFNA(VLOOKUP(報告書!$B160&amp;"-"&amp;報告書!IR$12,自主項目!$G$13:$G$500,1,FALSE),"")</f>
        <v/>
      </c>
      <c r="IS160" s="227" t="str">
        <f>_xlfn.IFNA(VLOOKUP(報告書!$B160&amp;"-"&amp;報告書!IS$12,自主項目!$G$13:$G$500,1,FALSE),"")</f>
        <v/>
      </c>
      <c r="IV160" s="376">
        <v>13519</v>
      </c>
      <c r="IW160" s="377">
        <v>11843</v>
      </c>
      <c r="IX160" s="378" t="s">
        <v>179</v>
      </c>
      <c r="IY160" s="379">
        <v>-102.93</v>
      </c>
      <c r="IZ160" s="379">
        <v>-80.900000000000006</v>
      </c>
      <c r="JA160" s="380" t="s">
        <v>179</v>
      </c>
      <c r="JB160" s="381">
        <v>-34.31</v>
      </c>
      <c r="JC160" s="379">
        <v>-26.966666666666669</v>
      </c>
      <c r="JD160" s="379" t="s">
        <v>179</v>
      </c>
      <c r="JE160" s="382">
        <v>99</v>
      </c>
      <c r="JF160" s="383">
        <v>99</v>
      </c>
      <c r="JG160" s="384" t="s">
        <v>179</v>
      </c>
      <c r="JH160" s="376" t="s">
        <v>179</v>
      </c>
      <c r="JI160" s="377" t="s">
        <v>179</v>
      </c>
      <c r="JJ160" s="378" t="s">
        <v>179</v>
      </c>
      <c r="JK160" s="379" t="s">
        <v>179</v>
      </c>
      <c r="JL160" s="379" t="s">
        <v>179</v>
      </c>
      <c r="JM160" s="380" t="s">
        <v>179</v>
      </c>
      <c r="JN160" s="381" t="s">
        <v>179</v>
      </c>
      <c r="JO160" s="379" t="s">
        <v>179</v>
      </c>
      <c r="JP160" s="379" t="s">
        <v>179</v>
      </c>
      <c r="JQ160" s="382" t="s">
        <v>179</v>
      </c>
      <c r="JR160" s="383" t="s">
        <v>179</v>
      </c>
      <c r="JS160" s="384" t="s">
        <v>179</v>
      </c>
      <c r="JU160" s="634" t="s">
        <v>2193</v>
      </c>
      <c r="JV160" s="636" t="s">
        <v>2194</v>
      </c>
      <c r="JW160" s="635">
        <v>2019</v>
      </c>
      <c r="JX160" s="635" t="s">
        <v>1018</v>
      </c>
      <c r="JY160" s="386" t="s">
        <v>179</v>
      </c>
      <c r="JZ160" s="387" t="s">
        <v>179</v>
      </c>
      <c r="KA160" s="422" t="s">
        <v>179</v>
      </c>
      <c r="KB160" s="637" t="s">
        <v>179</v>
      </c>
      <c r="KC160" s="638">
        <v>11.697310304016568</v>
      </c>
      <c r="KD160" s="639" t="s">
        <v>1015</v>
      </c>
      <c r="KE160" s="640">
        <v>26.61</v>
      </c>
      <c r="KF160" s="641">
        <v>-102.93</v>
      </c>
      <c r="KG160" s="642">
        <v>-46.436666666666667</v>
      </c>
      <c r="KH160" s="639" t="s">
        <v>1015</v>
      </c>
      <c r="KI160" s="643">
        <v>26.65</v>
      </c>
      <c r="KJ160" s="641">
        <v>-26.966666666666669</v>
      </c>
      <c r="KK160" s="642">
        <v>-37.223333333333336</v>
      </c>
      <c r="KL160" s="639" t="s">
        <v>179</v>
      </c>
      <c r="KM160" s="643" t="s">
        <v>179</v>
      </c>
      <c r="KN160" s="644" t="s">
        <v>179</v>
      </c>
      <c r="KO160" s="645" t="s">
        <v>179</v>
      </c>
      <c r="KP160" s="646" t="s">
        <v>179</v>
      </c>
      <c r="KQ160" s="646" t="s">
        <v>179</v>
      </c>
      <c r="KR160" s="646" t="s">
        <v>179</v>
      </c>
      <c r="KS160" s="647" t="s">
        <v>179</v>
      </c>
      <c r="KT160" s="646" t="s">
        <v>179</v>
      </c>
      <c r="KU160" s="646" t="s">
        <v>179</v>
      </c>
      <c r="KV160" s="648" t="s">
        <v>179</v>
      </c>
      <c r="KW160" s="639" t="s">
        <v>179</v>
      </c>
      <c r="KX160" s="643" t="s">
        <v>179</v>
      </c>
      <c r="KY160" s="644" t="s">
        <v>179</v>
      </c>
      <c r="KZ160" s="434" t="s">
        <v>1015</v>
      </c>
      <c r="LA160" s="434" t="s">
        <v>1015</v>
      </c>
      <c r="LB160" s="435" t="s">
        <v>1029</v>
      </c>
      <c r="LC160" s="436">
        <v>18</v>
      </c>
      <c r="LD160" s="437">
        <v>0</v>
      </c>
      <c r="LE160" s="438">
        <v>18</v>
      </c>
      <c r="LF160" s="439" t="s">
        <v>1015</v>
      </c>
      <c r="LG160" s="440">
        <v>15</v>
      </c>
      <c r="LH160" s="437">
        <v>0</v>
      </c>
      <c r="LI160" s="438">
        <v>18</v>
      </c>
      <c r="LJ160" s="649"/>
      <c r="LK160" s="650"/>
    </row>
    <row r="161" spans="2:323" ht="15" customHeight="1" x14ac:dyDescent="0.15">
      <c r="B161" s="1349" t="s">
        <v>2275</v>
      </c>
      <c r="C161" s="1350" t="s">
        <v>2276</v>
      </c>
      <c r="D161" s="1351">
        <v>2022</v>
      </c>
      <c r="E161" s="1352" t="s">
        <v>1018</v>
      </c>
      <c r="F161" s="1353">
        <v>1031208</v>
      </c>
      <c r="G161" s="1354" t="s">
        <v>2276</v>
      </c>
      <c r="H161" s="1355">
        <v>45138</v>
      </c>
      <c r="I161" s="1356" t="s">
        <v>2277</v>
      </c>
      <c r="J161" s="1357" t="s">
        <v>2276</v>
      </c>
      <c r="K161" s="1358" t="s">
        <v>2278</v>
      </c>
      <c r="L161" s="1350" t="s">
        <v>2276</v>
      </c>
      <c r="M161" s="1357" t="s">
        <v>2278</v>
      </c>
      <c r="N161" s="1358" t="s">
        <v>2277</v>
      </c>
      <c r="O161" s="1356" t="s">
        <v>12</v>
      </c>
      <c r="P161" s="1358" t="s">
        <v>35</v>
      </c>
      <c r="Q161" s="1359" t="s">
        <v>1018</v>
      </c>
      <c r="R161" s="1360"/>
      <c r="S161" s="1360"/>
      <c r="T161" s="1361"/>
      <c r="U161" s="1362"/>
      <c r="V161" s="1363">
        <v>4856.1276000000007</v>
      </c>
      <c r="W161" s="1364">
        <v>2</v>
      </c>
      <c r="X161" s="1364">
        <v>1</v>
      </c>
      <c r="Y161" s="1365"/>
      <c r="Z161" s="1351">
        <v>2022</v>
      </c>
      <c r="AA161" s="1352">
        <v>2024</v>
      </c>
      <c r="AB161" s="1366">
        <v>2022</v>
      </c>
      <c r="AC161" s="1367" t="s">
        <v>4568</v>
      </c>
      <c r="AD161" s="1358" t="s">
        <v>2279</v>
      </c>
      <c r="AE161" s="1368"/>
      <c r="AF161" s="1357"/>
      <c r="AG161" s="1357"/>
      <c r="AH161" s="1358"/>
      <c r="AI161" s="1368"/>
      <c r="AJ161" s="1358"/>
      <c r="AK161" s="1369">
        <v>2021</v>
      </c>
      <c r="AL161" s="1364">
        <v>8477</v>
      </c>
      <c r="AM161" s="1364">
        <v>8417</v>
      </c>
      <c r="AN161" s="1370"/>
      <c r="AO161" s="1371"/>
      <c r="AP161" s="1372">
        <v>2024</v>
      </c>
      <c r="AQ161" s="1365">
        <v>10000</v>
      </c>
      <c r="AR161" s="1373">
        <v>-17.97</v>
      </c>
      <c r="AS161" s="1365">
        <v>9800</v>
      </c>
      <c r="AT161" s="1373">
        <v>-16.440000000000001</v>
      </c>
      <c r="AU161" s="1374"/>
      <c r="AV161" s="1371"/>
      <c r="AW161" s="1375">
        <v>3</v>
      </c>
      <c r="AX161" s="1372">
        <v>2022</v>
      </c>
      <c r="AY161" s="1365">
        <v>8972</v>
      </c>
      <c r="AZ161" s="1373">
        <v>-5.84</v>
      </c>
      <c r="BA161" s="1365">
        <v>8955</v>
      </c>
      <c r="BB161" s="1373">
        <v>-6.4</v>
      </c>
      <c r="BC161" s="1374"/>
      <c r="BD161" s="1371"/>
      <c r="BE161" s="1375">
        <v>-5.1182737493002044</v>
      </c>
      <c r="BF161" s="1372">
        <v>2023</v>
      </c>
      <c r="BG161" s="1365"/>
      <c r="BH161" s="1373"/>
      <c r="BI161" s="1365"/>
      <c r="BJ161" s="1373"/>
      <c r="BK161" s="1374"/>
      <c r="BL161" s="1371"/>
      <c r="BM161" s="1375"/>
      <c r="BN161" s="1372">
        <v>2024</v>
      </c>
      <c r="BO161" s="1365"/>
      <c r="BP161" s="1373"/>
      <c r="BQ161" s="1365"/>
      <c r="BR161" s="1373"/>
      <c r="BS161" s="1374"/>
      <c r="BT161" s="1371"/>
      <c r="BU161" s="1375"/>
      <c r="BV161" s="1376" t="s">
        <v>1005</v>
      </c>
      <c r="BW161" s="1377" t="s">
        <v>1072</v>
      </c>
      <c r="BX161" s="1378" t="s">
        <v>1007</v>
      </c>
      <c r="BY161" s="1379" t="s">
        <v>4733</v>
      </c>
      <c r="BZ161" s="1380"/>
      <c r="CA161" s="1364"/>
      <c r="CB161" s="1364"/>
      <c r="CC161" s="1370"/>
      <c r="CD161" s="1371"/>
      <c r="CE161" s="1372"/>
      <c r="CF161" s="1365"/>
      <c r="CG161" s="1373"/>
      <c r="CH161" s="1365"/>
      <c r="CI161" s="1373"/>
      <c r="CJ161" s="1374"/>
      <c r="CK161" s="1371"/>
      <c r="CL161" s="1375"/>
      <c r="CM161" s="1372"/>
      <c r="CN161" s="1365"/>
      <c r="CO161" s="1373"/>
      <c r="CP161" s="1365"/>
      <c r="CQ161" s="1373"/>
      <c r="CR161" s="1374"/>
      <c r="CS161" s="1371"/>
      <c r="CT161" s="1375"/>
      <c r="CU161" s="1372"/>
      <c r="CV161" s="1365"/>
      <c r="CW161" s="1373"/>
      <c r="CX161" s="1365"/>
      <c r="CY161" s="1373"/>
      <c r="CZ161" s="1374"/>
      <c r="DA161" s="1371"/>
      <c r="DB161" s="1375"/>
      <c r="DC161" s="1372"/>
      <c r="DD161" s="1365"/>
      <c r="DE161" s="1373"/>
      <c r="DF161" s="1365"/>
      <c r="DG161" s="1373"/>
      <c r="DH161" s="1374"/>
      <c r="DI161" s="1371"/>
      <c r="DJ161" s="1375"/>
      <c r="DK161" s="1376"/>
      <c r="DL161" s="1377"/>
      <c r="DM161" s="1378"/>
      <c r="DN161" s="1379"/>
      <c r="DO161" s="1356"/>
      <c r="DP161" s="1381"/>
      <c r="DQ161" s="1358"/>
      <c r="DR161" s="1356"/>
      <c r="DS161" s="1381"/>
      <c r="DT161" s="1358"/>
      <c r="DU161" s="1356"/>
      <c r="DV161" s="1381"/>
      <c r="DW161" s="1358"/>
      <c r="DX161" s="1356"/>
      <c r="DY161" s="1381"/>
      <c r="DZ161" s="1358"/>
      <c r="EA161" s="1356"/>
      <c r="EB161" s="1381"/>
      <c r="EC161" s="1358"/>
      <c r="ED161" s="1382"/>
      <c r="EE161" s="1383"/>
      <c r="EF161" s="1384"/>
      <c r="EG161" s="1357"/>
      <c r="EH161" s="1364"/>
      <c r="EI161" s="1352"/>
      <c r="EJ161" s="1356"/>
      <c r="EK161" s="1384"/>
      <c r="EL161" s="1357"/>
      <c r="EM161" s="1364"/>
      <c r="EN161" s="1352"/>
      <c r="EO161" s="1356"/>
      <c r="EP161" s="1384"/>
      <c r="EQ161" s="1357"/>
      <c r="ER161" s="1364"/>
      <c r="ES161" s="1352"/>
      <c r="ET161" s="1356"/>
      <c r="EU161" s="1384"/>
      <c r="EV161" s="1357"/>
      <c r="EW161" s="1364"/>
      <c r="EX161" s="1352"/>
      <c r="EY161" s="1356"/>
      <c r="EZ161" s="1384"/>
      <c r="FA161" s="1357"/>
      <c r="FB161" s="1364"/>
      <c r="FC161" s="1352"/>
      <c r="FD161" s="1385"/>
      <c r="FE161" s="1386"/>
      <c r="FF161" s="1387"/>
      <c r="FG161" s="1386"/>
      <c r="FH161" s="1387"/>
      <c r="FI161" s="1386"/>
      <c r="FJ161" s="1387"/>
      <c r="FK161" s="1386"/>
      <c r="FL161" s="1388" t="s">
        <v>1008</v>
      </c>
      <c r="FM161" s="1389" t="s">
        <v>1012</v>
      </c>
      <c r="FN161" s="1352"/>
      <c r="FO161" s="1390" t="s">
        <v>1010</v>
      </c>
      <c r="FP161" s="1391" t="s">
        <v>1012</v>
      </c>
      <c r="FQ161" s="1352"/>
      <c r="FR161" s="1390" t="s">
        <v>1010</v>
      </c>
      <c r="FS161" s="1391" t="s">
        <v>1012</v>
      </c>
      <c r="FT161" s="1352"/>
      <c r="FU161" s="1390" t="s">
        <v>1010</v>
      </c>
      <c r="FV161" s="1391" t="s">
        <v>1012</v>
      </c>
      <c r="FW161" s="1352"/>
      <c r="FX161" s="1390" t="s">
        <v>1010</v>
      </c>
      <c r="FY161" s="1391" t="s">
        <v>1012</v>
      </c>
      <c r="FZ161" s="1352"/>
      <c r="GA161" s="1390" t="s">
        <v>1010</v>
      </c>
      <c r="GB161" s="1391" t="s">
        <v>1012</v>
      </c>
      <c r="GC161" s="1352"/>
      <c r="GD161" s="1390" t="s">
        <v>1013</v>
      </c>
      <c r="GE161" s="1391" t="s">
        <v>1013</v>
      </c>
      <c r="GF161" s="1352"/>
      <c r="GG161" s="1390" t="s">
        <v>1013</v>
      </c>
      <c r="GH161" s="1391" t="s">
        <v>1013</v>
      </c>
      <c r="GI161" s="1352"/>
      <c r="GJ161" s="1390" t="s">
        <v>1010</v>
      </c>
      <c r="GK161" s="1391" t="s">
        <v>1012</v>
      </c>
      <c r="GL161" s="1352"/>
      <c r="GM161" s="1390" t="s">
        <v>1010</v>
      </c>
      <c r="GN161" s="1391" t="s">
        <v>1012</v>
      </c>
      <c r="GO161" s="1352"/>
      <c r="GP161" s="1390" t="s">
        <v>1010</v>
      </c>
      <c r="GQ161" s="1391" t="s">
        <v>1012</v>
      </c>
      <c r="GR161" s="1352"/>
      <c r="GS161" s="1390" t="s">
        <v>1010</v>
      </c>
      <c r="GT161" s="1391" t="s">
        <v>1012</v>
      </c>
      <c r="GU161" s="1352"/>
      <c r="GV161" s="1390" t="s">
        <v>1010</v>
      </c>
      <c r="GW161" s="1391" t="s">
        <v>1012</v>
      </c>
      <c r="GX161" s="1352"/>
      <c r="GY161" s="1388"/>
      <c r="GZ161" s="1389"/>
      <c r="HA161" s="1352"/>
      <c r="HB161" s="1390"/>
      <c r="HC161" s="1391"/>
      <c r="HD161" s="1352"/>
      <c r="HE161" s="1390"/>
      <c r="HF161" s="1391"/>
      <c r="HG161" s="1352"/>
      <c r="HH161" s="1390"/>
      <c r="HI161" s="1391"/>
      <c r="HJ161" s="1352"/>
      <c r="HK161" s="1390"/>
      <c r="HL161" s="1391"/>
      <c r="HM161" s="1352"/>
      <c r="HN161" s="1392">
        <v>8972</v>
      </c>
      <c r="HO161" s="1393">
        <v>28.42540000000005</v>
      </c>
      <c r="HP161" s="1394">
        <v>0.31682345073562251</v>
      </c>
      <c r="HQ161" s="1395">
        <v>2022</v>
      </c>
      <c r="HR161" s="1357" t="s">
        <v>333</v>
      </c>
      <c r="HS161" s="1357" t="s">
        <v>355</v>
      </c>
      <c r="HT161" s="1357" t="s">
        <v>4217</v>
      </c>
      <c r="HU161" s="1396">
        <v>15.6294</v>
      </c>
      <c r="HV161" s="1397" t="s">
        <v>4568</v>
      </c>
      <c r="HW161" s="1398" t="s">
        <v>4568</v>
      </c>
      <c r="HX161" s="1398"/>
      <c r="HY161" s="1398" t="s">
        <v>4568</v>
      </c>
      <c r="HZ161" s="1398"/>
      <c r="IA161" s="1398" t="s">
        <v>4568</v>
      </c>
      <c r="IB161" s="1398"/>
      <c r="IC161" s="1398" t="s">
        <v>4568</v>
      </c>
      <c r="ID161" s="1399"/>
      <c r="IE161" s="1400"/>
      <c r="IF161" s="227" t="str">
        <f>_xlfn.IFNA(VLOOKUP(報告書!$B161&amp;"-"&amp;報告書!IF$12,自主項目!$G$13:$G$500,1,FALSE),"")</f>
        <v>208-1</v>
      </c>
      <c r="IG161" s="227" t="str">
        <f>_xlfn.IFNA(VLOOKUP(報告書!$B161&amp;"-"&amp;報告書!IG$12,自主項目!$G$13:$G$500,1,FALSE),"")</f>
        <v>208-2</v>
      </c>
      <c r="IH161" s="227" t="str">
        <f>_xlfn.IFNA(VLOOKUP(報告書!$B161&amp;"-"&amp;報告書!IH$12,自主項目!$G$13:$G$500,1,FALSE),"")</f>
        <v/>
      </c>
      <c r="II161" s="227" t="str">
        <f>_xlfn.IFNA(VLOOKUP(報告書!$B161&amp;"-"&amp;報告書!II$12,自主項目!$G$13:$G$500,1,FALSE),"")</f>
        <v/>
      </c>
      <c r="IJ161" s="227" t="str">
        <f>_xlfn.IFNA(VLOOKUP(報告書!$B161&amp;"-"&amp;報告書!IJ$12,自主項目!$G$13:$G$500,1,FALSE),"")</f>
        <v/>
      </c>
      <c r="IK161" s="227" t="str">
        <f>_xlfn.IFNA(VLOOKUP(報告書!$B161&amp;"-"&amp;報告書!IK$12,自主項目!$G$13:$G$500,1,FALSE),"")</f>
        <v/>
      </c>
      <c r="IL161" s="227" t="str">
        <f>_xlfn.IFNA(VLOOKUP(報告書!$B161&amp;"-"&amp;報告書!IL$12,自主項目!$G$13:$G$500,1,FALSE),"")</f>
        <v/>
      </c>
      <c r="IM161" s="227" t="str">
        <f>_xlfn.IFNA(VLOOKUP(報告書!$B161&amp;"-"&amp;報告書!IM$12,自主項目!$G$13:$G$500,1,FALSE),"")</f>
        <v/>
      </c>
      <c r="IN161" s="227" t="str">
        <f>_xlfn.IFNA(VLOOKUP(報告書!$B161&amp;"-"&amp;報告書!IN$12,自主項目!$G$13:$G$500,1,FALSE),"")</f>
        <v/>
      </c>
      <c r="IO161" s="227" t="str">
        <f>_xlfn.IFNA(VLOOKUP(報告書!$B161&amp;"-"&amp;報告書!IO$12,自主項目!$G$13:$G$500,1,FALSE),"")</f>
        <v/>
      </c>
      <c r="IP161" s="227" t="str">
        <f>_xlfn.IFNA(VLOOKUP(報告書!$B161&amp;"-"&amp;報告書!IP$12,自主項目!$G$13:$G$500,1,FALSE),"")</f>
        <v/>
      </c>
      <c r="IQ161" s="227" t="str">
        <f>_xlfn.IFNA(VLOOKUP(報告書!$B161&amp;"-"&amp;報告書!IQ$12,自主項目!$G$13:$G$500,1,FALSE),"")</f>
        <v/>
      </c>
      <c r="IR161" s="227" t="str">
        <f>_xlfn.IFNA(VLOOKUP(報告書!$B161&amp;"-"&amp;報告書!IR$12,自主項目!$G$13:$G$500,1,FALSE),"")</f>
        <v/>
      </c>
      <c r="IS161" s="227" t="str">
        <f>_xlfn.IFNA(VLOOKUP(報告書!$B161&amp;"-"&amp;報告書!IS$12,自主項目!$G$13:$G$500,1,FALSE),"")</f>
        <v/>
      </c>
      <c r="IV161" s="376">
        <v>18956</v>
      </c>
      <c r="IW161" s="377">
        <v>19306</v>
      </c>
      <c r="IX161" s="378" t="s">
        <v>179</v>
      </c>
      <c r="IY161" s="379">
        <v>19.850000000000001</v>
      </c>
      <c r="IZ161" s="379">
        <v>17.600000000000001</v>
      </c>
      <c r="JA161" s="380" t="s">
        <v>179</v>
      </c>
      <c r="JB161" s="381">
        <v>6.6166666666666671</v>
      </c>
      <c r="JC161" s="379">
        <v>5.8666666666666671</v>
      </c>
      <c r="JD161" s="379" t="s">
        <v>179</v>
      </c>
      <c r="JE161" s="382">
        <v>23</v>
      </c>
      <c r="JF161" s="383">
        <v>39</v>
      </c>
      <c r="JG161" s="384" t="s">
        <v>179</v>
      </c>
      <c r="JH161" s="376" t="s">
        <v>179</v>
      </c>
      <c r="JI161" s="377" t="s">
        <v>179</v>
      </c>
      <c r="JJ161" s="378" t="s">
        <v>179</v>
      </c>
      <c r="JK161" s="379" t="s">
        <v>179</v>
      </c>
      <c r="JL161" s="379" t="s">
        <v>179</v>
      </c>
      <c r="JM161" s="380" t="s">
        <v>179</v>
      </c>
      <c r="JN161" s="381" t="s">
        <v>179</v>
      </c>
      <c r="JO161" s="379" t="s">
        <v>179</v>
      </c>
      <c r="JP161" s="379" t="s">
        <v>179</v>
      </c>
      <c r="JQ161" s="382" t="s">
        <v>179</v>
      </c>
      <c r="JR161" s="383" t="s">
        <v>179</v>
      </c>
      <c r="JS161" s="384" t="s">
        <v>179</v>
      </c>
      <c r="JU161" s="634" t="s">
        <v>2198</v>
      </c>
      <c r="JV161" s="636" t="s">
        <v>2199</v>
      </c>
      <c r="JW161" s="635">
        <v>2019</v>
      </c>
      <c r="JX161" s="635" t="s">
        <v>1018</v>
      </c>
      <c r="JY161" s="386" t="s">
        <v>179</v>
      </c>
      <c r="JZ161" s="387" t="s">
        <v>179</v>
      </c>
      <c r="KA161" s="422" t="s">
        <v>179</v>
      </c>
      <c r="KB161" s="637" t="s">
        <v>179</v>
      </c>
      <c r="KC161" s="638" t="s">
        <v>179</v>
      </c>
      <c r="KD161" s="639" t="s">
        <v>1029</v>
      </c>
      <c r="KE161" s="640">
        <v>2</v>
      </c>
      <c r="KF161" s="641">
        <v>19.850000000000001</v>
      </c>
      <c r="KG161" s="642">
        <v>14.903333333333336</v>
      </c>
      <c r="KH161" s="639" t="s">
        <v>1029</v>
      </c>
      <c r="KI161" s="643">
        <v>2</v>
      </c>
      <c r="KJ161" s="641">
        <v>5.8666666666666671</v>
      </c>
      <c r="KK161" s="642">
        <v>17.256666666666668</v>
      </c>
      <c r="KL161" s="639" t="s">
        <v>179</v>
      </c>
      <c r="KM161" s="643" t="s">
        <v>179</v>
      </c>
      <c r="KN161" s="644" t="s">
        <v>179</v>
      </c>
      <c r="KO161" s="645" t="s">
        <v>179</v>
      </c>
      <c r="KP161" s="646" t="s">
        <v>179</v>
      </c>
      <c r="KQ161" s="646" t="s">
        <v>179</v>
      </c>
      <c r="KR161" s="646" t="s">
        <v>179</v>
      </c>
      <c r="KS161" s="647" t="s">
        <v>179</v>
      </c>
      <c r="KT161" s="646" t="s">
        <v>179</v>
      </c>
      <c r="KU161" s="646" t="s">
        <v>179</v>
      </c>
      <c r="KV161" s="648" t="s">
        <v>179</v>
      </c>
      <c r="KW161" s="639" t="s">
        <v>179</v>
      </c>
      <c r="KX161" s="643" t="s">
        <v>179</v>
      </c>
      <c r="KY161" s="644" t="s">
        <v>179</v>
      </c>
      <c r="KZ161" s="434" t="s">
        <v>1015</v>
      </c>
      <c r="LA161" s="434" t="s">
        <v>1015</v>
      </c>
      <c r="LB161" s="435" t="s">
        <v>1029</v>
      </c>
      <c r="LC161" s="436">
        <v>20</v>
      </c>
      <c r="LD161" s="437">
        <v>0</v>
      </c>
      <c r="LE161" s="438">
        <v>20</v>
      </c>
      <c r="LF161" s="439" t="s">
        <v>1015</v>
      </c>
      <c r="LG161" s="440">
        <v>17</v>
      </c>
      <c r="LH161" s="437">
        <v>0</v>
      </c>
      <c r="LI161" s="438">
        <v>20</v>
      </c>
      <c r="LJ161" s="649"/>
      <c r="LK161" s="650"/>
    </row>
    <row r="162" spans="2:323" ht="15" customHeight="1" x14ac:dyDescent="0.15">
      <c r="B162" s="1349" t="s">
        <v>2280</v>
      </c>
      <c r="C162" s="1350" t="s">
        <v>2281</v>
      </c>
      <c r="D162" s="1351">
        <v>2022</v>
      </c>
      <c r="E162" s="1352" t="s">
        <v>1018</v>
      </c>
      <c r="F162" s="1353">
        <v>1047209</v>
      </c>
      <c r="G162" s="1354" t="s">
        <v>2281</v>
      </c>
      <c r="H162" s="1355">
        <v>45125</v>
      </c>
      <c r="I162" s="1356" t="s">
        <v>2282</v>
      </c>
      <c r="J162" s="1357" t="s">
        <v>2281</v>
      </c>
      <c r="K162" s="1358" t="s">
        <v>2283</v>
      </c>
      <c r="L162" s="1350" t="s">
        <v>2281</v>
      </c>
      <c r="M162" s="1357" t="s">
        <v>2283</v>
      </c>
      <c r="N162" s="1358" t="s">
        <v>2282</v>
      </c>
      <c r="O162" s="1356" t="s">
        <v>48</v>
      </c>
      <c r="P162" s="1358" t="s">
        <v>54</v>
      </c>
      <c r="Q162" s="1359" t="s">
        <v>1018</v>
      </c>
      <c r="R162" s="1360"/>
      <c r="S162" s="1360"/>
      <c r="T162" s="1361"/>
      <c r="U162" s="1362"/>
      <c r="V162" s="1363">
        <v>1696.1178</v>
      </c>
      <c r="W162" s="1364">
        <v>2</v>
      </c>
      <c r="X162" s="1364">
        <v>1</v>
      </c>
      <c r="Y162" s="1365"/>
      <c r="Z162" s="1351">
        <v>2022</v>
      </c>
      <c r="AA162" s="1352">
        <v>2024</v>
      </c>
      <c r="AB162" s="1366">
        <v>2022</v>
      </c>
      <c r="AC162" s="1367" t="s">
        <v>4568</v>
      </c>
      <c r="AD162" s="1358" t="s">
        <v>4734</v>
      </c>
      <c r="AE162" s="1368"/>
      <c r="AF162" s="1357"/>
      <c r="AG162" s="1357"/>
      <c r="AH162" s="1358"/>
      <c r="AI162" s="1368"/>
      <c r="AJ162" s="1358"/>
      <c r="AK162" s="1369">
        <v>2021</v>
      </c>
      <c r="AL162" s="1364">
        <v>3272</v>
      </c>
      <c r="AM162" s="1364">
        <v>3249</v>
      </c>
      <c r="AN162" s="1370">
        <v>58.5</v>
      </c>
      <c r="AO162" s="1371" t="s">
        <v>1279</v>
      </c>
      <c r="AP162" s="1372">
        <v>2024</v>
      </c>
      <c r="AQ162" s="1365">
        <v>3174</v>
      </c>
      <c r="AR162" s="1373">
        <v>2.99</v>
      </c>
      <c r="AS162" s="1365">
        <v>3152</v>
      </c>
      <c r="AT162" s="1373">
        <v>2.98</v>
      </c>
      <c r="AU162" s="1374">
        <v>56.74</v>
      </c>
      <c r="AV162" s="1371" t="s">
        <v>1279</v>
      </c>
      <c r="AW162" s="1375">
        <v>3</v>
      </c>
      <c r="AX162" s="1372">
        <v>2022</v>
      </c>
      <c r="AY162" s="1365">
        <v>3226</v>
      </c>
      <c r="AZ162" s="1373">
        <v>1.4</v>
      </c>
      <c r="BA162" s="1365">
        <v>3261</v>
      </c>
      <c r="BB162" s="1373">
        <v>-0.37</v>
      </c>
      <c r="BC162" s="1374">
        <v>57.679241909529772</v>
      </c>
      <c r="BD162" s="1371" t="s">
        <v>1279</v>
      </c>
      <c r="BE162" s="1375">
        <v>1.4</v>
      </c>
      <c r="BF162" s="1372">
        <v>2023</v>
      </c>
      <c r="BG162" s="1365"/>
      <c r="BH162" s="1373"/>
      <c r="BI162" s="1365"/>
      <c r="BJ162" s="1373"/>
      <c r="BK162" s="1374"/>
      <c r="BL162" s="1371"/>
      <c r="BM162" s="1375"/>
      <c r="BN162" s="1372">
        <v>2024</v>
      </c>
      <c r="BO162" s="1365"/>
      <c r="BP162" s="1373"/>
      <c r="BQ162" s="1365"/>
      <c r="BR162" s="1373"/>
      <c r="BS162" s="1374"/>
      <c r="BT162" s="1371"/>
      <c r="BU162" s="1375"/>
      <c r="BV162" s="1376" t="s">
        <v>1023</v>
      </c>
      <c r="BW162" s="1377" t="s">
        <v>1072</v>
      </c>
      <c r="BX162" s="1378" t="s">
        <v>1007</v>
      </c>
      <c r="BY162" s="1379" t="s">
        <v>4735</v>
      </c>
      <c r="BZ162" s="1380"/>
      <c r="CA162" s="1364"/>
      <c r="CB162" s="1364"/>
      <c r="CC162" s="1370"/>
      <c r="CD162" s="1371"/>
      <c r="CE162" s="1372"/>
      <c r="CF162" s="1365"/>
      <c r="CG162" s="1373"/>
      <c r="CH162" s="1365"/>
      <c r="CI162" s="1373"/>
      <c r="CJ162" s="1374"/>
      <c r="CK162" s="1371"/>
      <c r="CL162" s="1375"/>
      <c r="CM162" s="1372"/>
      <c r="CN162" s="1365"/>
      <c r="CO162" s="1373"/>
      <c r="CP162" s="1365"/>
      <c r="CQ162" s="1373"/>
      <c r="CR162" s="1374"/>
      <c r="CS162" s="1371"/>
      <c r="CT162" s="1375"/>
      <c r="CU162" s="1372"/>
      <c r="CV162" s="1365"/>
      <c r="CW162" s="1373"/>
      <c r="CX162" s="1365"/>
      <c r="CY162" s="1373"/>
      <c r="CZ162" s="1374"/>
      <c r="DA162" s="1371"/>
      <c r="DB162" s="1375"/>
      <c r="DC162" s="1372"/>
      <c r="DD162" s="1365"/>
      <c r="DE162" s="1373"/>
      <c r="DF162" s="1365"/>
      <c r="DG162" s="1373"/>
      <c r="DH162" s="1374"/>
      <c r="DI162" s="1371"/>
      <c r="DJ162" s="1375"/>
      <c r="DK162" s="1376"/>
      <c r="DL162" s="1377"/>
      <c r="DM162" s="1378"/>
      <c r="DN162" s="1379"/>
      <c r="DO162" s="1356"/>
      <c r="DP162" s="1381"/>
      <c r="DQ162" s="1358"/>
      <c r="DR162" s="1356"/>
      <c r="DS162" s="1381"/>
      <c r="DT162" s="1358"/>
      <c r="DU162" s="1356"/>
      <c r="DV162" s="1381"/>
      <c r="DW162" s="1358"/>
      <c r="DX162" s="1356"/>
      <c r="DY162" s="1381"/>
      <c r="DZ162" s="1358"/>
      <c r="EA162" s="1356"/>
      <c r="EB162" s="1381"/>
      <c r="EC162" s="1358"/>
      <c r="ED162" s="1382"/>
      <c r="EE162" s="1383"/>
      <c r="EF162" s="1384"/>
      <c r="EG162" s="1357"/>
      <c r="EH162" s="1364"/>
      <c r="EI162" s="1352"/>
      <c r="EJ162" s="1356"/>
      <c r="EK162" s="1384"/>
      <c r="EL162" s="1357"/>
      <c r="EM162" s="1364"/>
      <c r="EN162" s="1352"/>
      <c r="EO162" s="1356"/>
      <c r="EP162" s="1384"/>
      <c r="EQ162" s="1357"/>
      <c r="ER162" s="1364"/>
      <c r="ES162" s="1352"/>
      <c r="ET162" s="1356"/>
      <c r="EU162" s="1384"/>
      <c r="EV162" s="1357"/>
      <c r="EW162" s="1364"/>
      <c r="EX162" s="1352"/>
      <c r="EY162" s="1356"/>
      <c r="EZ162" s="1384"/>
      <c r="FA162" s="1357"/>
      <c r="FB162" s="1364"/>
      <c r="FC162" s="1352"/>
      <c r="FD162" s="1385">
        <v>0</v>
      </c>
      <c r="FE162" s="1386">
        <v>0</v>
      </c>
      <c r="FF162" s="1387">
        <v>0</v>
      </c>
      <c r="FG162" s="1386">
        <v>0</v>
      </c>
      <c r="FH162" s="1387">
        <v>0</v>
      </c>
      <c r="FI162" s="1386">
        <v>0</v>
      </c>
      <c r="FJ162" s="1387">
        <v>0</v>
      </c>
      <c r="FK162" s="1386">
        <v>0</v>
      </c>
      <c r="FL162" s="1388" t="s">
        <v>1008</v>
      </c>
      <c r="FM162" s="1389" t="s">
        <v>1012</v>
      </c>
      <c r="FN162" s="1352"/>
      <c r="FO162" s="1390" t="s">
        <v>1010</v>
      </c>
      <c r="FP162" s="1391" t="s">
        <v>1012</v>
      </c>
      <c r="FQ162" s="1352"/>
      <c r="FR162" s="1390" t="s">
        <v>1010</v>
      </c>
      <c r="FS162" s="1391" t="s">
        <v>1012</v>
      </c>
      <c r="FT162" s="1352"/>
      <c r="FU162" s="1390" t="s">
        <v>1010</v>
      </c>
      <c r="FV162" s="1391" t="s">
        <v>1012</v>
      </c>
      <c r="FW162" s="1352"/>
      <c r="FX162" s="1390" t="s">
        <v>1025</v>
      </c>
      <c r="FY162" s="1391" t="s">
        <v>1011</v>
      </c>
      <c r="FZ162" s="1352"/>
      <c r="GA162" s="1390" t="s">
        <v>1010</v>
      </c>
      <c r="GB162" s="1391" t="s">
        <v>1012</v>
      </c>
      <c r="GC162" s="1352"/>
      <c r="GD162" s="1390" t="s">
        <v>1013</v>
      </c>
      <c r="GE162" s="1391" t="s">
        <v>1013</v>
      </c>
      <c r="GF162" s="1352"/>
      <c r="GG162" s="1390" t="s">
        <v>1013</v>
      </c>
      <c r="GH162" s="1391" t="s">
        <v>1013</v>
      </c>
      <c r="GI162" s="1352"/>
      <c r="GJ162" s="1390" t="s">
        <v>1010</v>
      </c>
      <c r="GK162" s="1391" t="s">
        <v>1012</v>
      </c>
      <c r="GL162" s="1352"/>
      <c r="GM162" s="1390" t="s">
        <v>1013</v>
      </c>
      <c r="GN162" s="1391" t="s">
        <v>1013</v>
      </c>
      <c r="GO162" s="1352"/>
      <c r="GP162" s="1390" t="s">
        <v>1013</v>
      </c>
      <c r="GQ162" s="1391" t="s">
        <v>1013</v>
      </c>
      <c r="GR162" s="1352"/>
      <c r="GS162" s="1390" t="s">
        <v>1013</v>
      </c>
      <c r="GT162" s="1391" t="s">
        <v>1013</v>
      </c>
      <c r="GU162" s="1352"/>
      <c r="GV162" s="1390" t="s">
        <v>1013</v>
      </c>
      <c r="GW162" s="1391" t="s">
        <v>1013</v>
      </c>
      <c r="GX162" s="1352"/>
      <c r="GY162" s="1388"/>
      <c r="GZ162" s="1389"/>
      <c r="HA162" s="1352"/>
      <c r="HB162" s="1390"/>
      <c r="HC162" s="1391"/>
      <c r="HD162" s="1352"/>
      <c r="HE162" s="1390"/>
      <c r="HF162" s="1391"/>
      <c r="HG162" s="1352"/>
      <c r="HH162" s="1390"/>
      <c r="HI162" s="1391"/>
      <c r="HJ162" s="1352"/>
      <c r="HK162" s="1390"/>
      <c r="HL162" s="1391"/>
      <c r="HM162" s="1352"/>
      <c r="HN162" s="1392"/>
      <c r="HO162" s="1393"/>
      <c r="HP162" s="1394"/>
      <c r="HQ162" s="1395"/>
      <c r="HR162" s="1357"/>
      <c r="HS162" s="1357"/>
      <c r="HT162" s="1357"/>
      <c r="HU162" s="1396"/>
      <c r="HV162" s="1397"/>
      <c r="HW162" s="1398"/>
      <c r="HX162" s="1398"/>
      <c r="HY162" s="1398"/>
      <c r="HZ162" s="1398"/>
      <c r="IA162" s="1398"/>
      <c r="IB162" s="1398"/>
      <c r="IC162" s="1398" t="s">
        <v>4568</v>
      </c>
      <c r="ID162" s="1399" t="s">
        <v>2284</v>
      </c>
      <c r="IE162" s="1400"/>
      <c r="IF162" s="227" t="str">
        <f>_xlfn.IFNA(VLOOKUP(報告書!$B162&amp;"-"&amp;報告書!IF$12,自主項目!$G$13:$G$500,1,FALSE),"")</f>
        <v/>
      </c>
      <c r="IG162" s="227" t="str">
        <f>_xlfn.IFNA(VLOOKUP(報告書!$B162&amp;"-"&amp;報告書!IG$12,自主項目!$G$13:$G$500,1,FALSE),"")</f>
        <v/>
      </c>
      <c r="IH162" s="227" t="str">
        <f>_xlfn.IFNA(VLOOKUP(報告書!$B162&amp;"-"&amp;報告書!IH$12,自主項目!$G$13:$G$500,1,FALSE),"")</f>
        <v/>
      </c>
      <c r="II162" s="227" t="str">
        <f>_xlfn.IFNA(VLOOKUP(報告書!$B162&amp;"-"&amp;報告書!II$12,自主項目!$G$13:$G$500,1,FALSE),"")</f>
        <v/>
      </c>
      <c r="IJ162" s="227" t="str">
        <f>_xlfn.IFNA(VLOOKUP(報告書!$B162&amp;"-"&amp;報告書!IJ$12,自主項目!$G$13:$G$500,1,FALSE),"")</f>
        <v/>
      </c>
      <c r="IK162" s="227" t="str">
        <f>_xlfn.IFNA(VLOOKUP(報告書!$B162&amp;"-"&amp;報告書!IK$12,自主項目!$G$13:$G$500,1,FALSE),"")</f>
        <v/>
      </c>
      <c r="IL162" s="227" t="str">
        <f>_xlfn.IFNA(VLOOKUP(報告書!$B162&amp;"-"&amp;報告書!IL$12,自主項目!$G$13:$G$500,1,FALSE),"")</f>
        <v/>
      </c>
      <c r="IM162" s="227" t="str">
        <f>_xlfn.IFNA(VLOOKUP(報告書!$B162&amp;"-"&amp;報告書!IM$12,自主項目!$G$13:$G$500,1,FALSE),"")</f>
        <v/>
      </c>
      <c r="IN162" s="227" t="str">
        <f>_xlfn.IFNA(VLOOKUP(報告書!$B162&amp;"-"&amp;報告書!IN$12,自主項目!$G$13:$G$500,1,FALSE),"")</f>
        <v/>
      </c>
      <c r="IO162" s="227" t="str">
        <f>_xlfn.IFNA(VLOOKUP(報告書!$B162&amp;"-"&amp;報告書!IO$12,自主項目!$G$13:$G$500,1,FALSE),"")</f>
        <v/>
      </c>
      <c r="IP162" s="227" t="str">
        <f>_xlfn.IFNA(VLOOKUP(報告書!$B162&amp;"-"&amp;報告書!IP$12,自主項目!$G$13:$G$500,1,FALSE),"")</f>
        <v/>
      </c>
      <c r="IQ162" s="227" t="str">
        <f>_xlfn.IFNA(VLOOKUP(報告書!$B162&amp;"-"&amp;報告書!IQ$12,自主項目!$G$13:$G$500,1,FALSE),"")</f>
        <v/>
      </c>
      <c r="IR162" s="227" t="str">
        <f>_xlfn.IFNA(VLOOKUP(報告書!$B162&amp;"-"&amp;報告書!IR$12,自主項目!$G$13:$G$500,1,FALSE),"")</f>
        <v/>
      </c>
      <c r="IS162" s="227" t="str">
        <f>_xlfn.IFNA(VLOOKUP(報告書!$B162&amp;"-"&amp;報告書!IS$12,自主項目!$G$13:$G$500,1,FALSE),"")</f>
        <v/>
      </c>
      <c r="IV162" s="376">
        <v>10821</v>
      </c>
      <c r="IW162" s="377" t="s">
        <v>179</v>
      </c>
      <c r="IX162" s="378" t="s">
        <v>179</v>
      </c>
      <c r="IY162" s="379">
        <v>-9.64</v>
      </c>
      <c r="IZ162" s="379" t="s">
        <v>179</v>
      </c>
      <c r="JA162" s="380" t="s">
        <v>179</v>
      </c>
      <c r="JB162" s="381">
        <v>-3.2133333333333334</v>
      </c>
      <c r="JC162" s="379" t="s">
        <v>179</v>
      </c>
      <c r="JD162" s="379" t="s">
        <v>179</v>
      </c>
      <c r="JE162" s="382">
        <v>89</v>
      </c>
      <c r="JF162" s="383" t="s">
        <v>179</v>
      </c>
      <c r="JG162" s="384" t="s">
        <v>179</v>
      </c>
      <c r="JH162" s="376">
        <v>14128</v>
      </c>
      <c r="JI162" s="377">
        <v>14128</v>
      </c>
      <c r="JJ162" s="378" t="s">
        <v>179</v>
      </c>
      <c r="JK162" s="379">
        <v>-3.96</v>
      </c>
      <c r="JL162" s="379">
        <v>-3.96</v>
      </c>
      <c r="JM162" s="380" t="s">
        <v>179</v>
      </c>
      <c r="JN162" s="381">
        <v>-1.32</v>
      </c>
      <c r="JO162" s="379">
        <v>-1.32</v>
      </c>
      <c r="JP162" s="379" t="s">
        <v>179</v>
      </c>
      <c r="JQ162" s="382">
        <v>89</v>
      </c>
      <c r="JR162" s="383">
        <v>89</v>
      </c>
      <c r="JS162" s="384" t="s">
        <v>179</v>
      </c>
      <c r="JU162" s="634" t="s">
        <v>2206</v>
      </c>
      <c r="JV162" s="636" t="s">
        <v>2207</v>
      </c>
      <c r="JW162" s="635">
        <v>2019</v>
      </c>
      <c r="JX162" s="635" t="s">
        <v>1273</v>
      </c>
      <c r="JY162" s="386" t="s">
        <v>179</v>
      </c>
      <c r="JZ162" s="387" t="s">
        <v>179</v>
      </c>
      <c r="KA162" s="422" t="s">
        <v>179</v>
      </c>
      <c r="KB162" s="637" t="s">
        <v>179</v>
      </c>
      <c r="KC162" s="638" t="s">
        <v>179</v>
      </c>
      <c r="KD162" s="639" t="s">
        <v>1015</v>
      </c>
      <c r="KE162" s="640">
        <v>2.99</v>
      </c>
      <c r="KF162" s="641">
        <v>-9.64</v>
      </c>
      <c r="KG162" s="642">
        <v>-4.8</v>
      </c>
      <c r="KH162" s="639" t="s">
        <v>1028</v>
      </c>
      <c r="KI162" s="643">
        <v>2.99</v>
      </c>
      <c r="KJ162" s="641" t="s">
        <v>179</v>
      </c>
      <c r="KK162" s="642">
        <v>0.57000000000000006</v>
      </c>
      <c r="KL162" s="639" t="s">
        <v>179</v>
      </c>
      <c r="KM162" s="643" t="s">
        <v>179</v>
      </c>
      <c r="KN162" s="644" t="s">
        <v>179</v>
      </c>
      <c r="KO162" s="645" t="s">
        <v>1015</v>
      </c>
      <c r="KP162" s="646">
        <v>3</v>
      </c>
      <c r="KQ162" s="646">
        <v>-3.96</v>
      </c>
      <c r="KR162" s="646">
        <v>-4.68</v>
      </c>
      <c r="KS162" s="647" t="s">
        <v>1015</v>
      </c>
      <c r="KT162" s="646">
        <v>3</v>
      </c>
      <c r="KU162" s="646">
        <v>-1.32</v>
      </c>
      <c r="KV162" s="648">
        <v>-0.58333333333333337</v>
      </c>
      <c r="KW162" s="639" t="s">
        <v>179</v>
      </c>
      <c r="KX162" s="643">
        <v>0</v>
      </c>
      <c r="KY162" s="644" t="s">
        <v>179</v>
      </c>
      <c r="KZ162" s="434" t="s">
        <v>1015</v>
      </c>
      <c r="LA162" s="434" t="s">
        <v>1015</v>
      </c>
      <c r="LB162" s="435" t="s">
        <v>1029</v>
      </c>
      <c r="LC162" s="436">
        <v>16</v>
      </c>
      <c r="LD162" s="437">
        <v>0</v>
      </c>
      <c r="LE162" s="438">
        <v>16</v>
      </c>
      <c r="LF162" s="439" t="s">
        <v>1029</v>
      </c>
      <c r="LG162" s="440">
        <v>16</v>
      </c>
      <c r="LH162" s="437">
        <v>0</v>
      </c>
      <c r="LI162" s="438">
        <v>16</v>
      </c>
      <c r="LJ162" s="649"/>
      <c r="LK162" s="650"/>
    </row>
    <row r="163" spans="2:323" ht="15" customHeight="1" x14ac:dyDescent="0.15">
      <c r="B163" s="1349" t="s">
        <v>2285</v>
      </c>
      <c r="C163" s="1350" t="s">
        <v>2286</v>
      </c>
      <c r="D163" s="1351">
        <v>2022</v>
      </c>
      <c r="E163" s="1352" t="s">
        <v>1018</v>
      </c>
      <c r="F163" s="1353">
        <v>1078213</v>
      </c>
      <c r="G163" s="1354" t="s">
        <v>2286</v>
      </c>
      <c r="H163" s="1355">
        <v>45129</v>
      </c>
      <c r="I163" s="1356" t="s">
        <v>2287</v>
      </c>
      <c r="J163" s="1357" t="s">
        <v>2286</v>
      </c>
      <c r="K163" s="1358" t="s">
        <v>2288</v>
      </c>
      <c r="L163" s="1350" t="s">
        <v>2286</v>
      </c>
      <c r="M163" s="1357" t="s">
        <v>2289</v>
      </c>
      <c r="N163" s="1358" t="s">
        <v>2287</v>
      </c>
      <c r="O163" s="1356" t="s">
        <v>86</v>
      </c>
      <c r="P163" s="1358" t="s">
        <v>88</v>
      </c>
      <c r="Q163" s="1359" t="s">
        <v>1018</v>
      </c>
      <c r="R163" s="1360"/>
      <c r="S163" s="1360"/>
      <c r="T163" s="1361"/>
      <c r="U163" s="1362"/>
      <c r="V163" s="1363">
        <v>8452.2090000000007</v>
      </c>
      <c r="W163" s="1364">
        <v>155</v>
      </c>
      <c r="X163" s="1364">
        <v>0</v>
      </c>
      <c r="Y163" s="1365"/>
      <c r="Z163" s="1351">
        <v>2022</v>
      </c>
      <c r="AA163" s="1352">
        <v>2024</v>
      </c>
      <c r="AB163" s="1366">
        <v>2022</v>
      </c>
      <c r="AC163" s="1367"/>
      <c r="AD163" s="1358"/>
      <c r="AE163" s="1368" t="s">
        <v>4568</v>
      </c>
      <c r="AF163" s="1357" t="s">
        <v>2290</v>
      </c>
      <c r="AG163" s="1357" t="s">
        <v>2287</v>
      </c>
      <c r="AH163" s="1358" t="s">
        <v>2291</v>
      </c>
      <c r="AI163" s="1368"/>
      <c r="AJ163" s="1358"/>
      <c r="AK163" s="1369">
        <v>2021</v>
      </c>
      <c r="AL163" s="1364">
        <v>13923</v>
      </c>
      <c r="AM163" s="1364">
        <v>12755</v>
      </c>
      <c r="AN163" s="1370">
        <v>9</v>
      </c>
      <c r="AO163" s="1371" t="s">
        <v>2756</v>
      </c>
      <c r="AP163" s="1372">
        <v>2024</v>
      </c>
      <c r="AQ163" s="1365">
        <v>13505</v>
      </c>
      <c r="AR163" s="1373">
        <v>3</v>
      </c>
      <c r="AS163" s="1365">
        <v>12372</v>
      </c>
      <c r="AT163" s="1373">
        <v>3</v>
      </c>
      <c r="AU163" s="1374">
        <v>8.6999999999999993</v>
      </c>
      <c r="AV163" s="1371" t="s">
        <v>2756</v>
      </c>
      <c r="AW163" s="1375">
        <v>3.33</v>
      </c>
      <c r="AX163" s="1372">
        <v>2022</v>
      </c>
      <c r="AY163" s="1365">
        <v>14870</v>
      </c>
      <c r="AZ163" s="1373">
        <v>-6.81</v>
      </c>
      <c r="BA163" s="1365">
        <v>13420</v>
      </c>
      <c r="BB163" s="1373">
        <v>-5.22</v>
      </c>
      <c r="BC163" s="1374">
        <v>7.9011689691817217</v>
      </c>
      <c r="BD163" s="1371" t="s">
        <v>2756</v>
      </c>
      <c r="BE163" s="1375">
        <v>12.2</v>
      </c>
      <c r="BF163" s="1372">
        <v>2023</v>
      </c>
      <c r="BG163" s="1365"/>
      <c r="BH163" s="1373"/>
      <c r="BI163" s="1365"/>
      <c r="BJ163" s="1373"/>
      <c r="BK163" s="1374"/>
      <c r="BL163" s="1371"/>
      <c r="BM163" s="1375"/>
      <c r="BN163" s="1372">
        <v>2024</v>
      </c>
      <c r="BO163" s="1365"/>
      <c r="BP163" s="1373"/>
      <c r="BQ163" s="1365"/>
      <c r="BR163" s="1373"/>
      <c r="BS163" s="1374"/>
      <c r="BT163" s="1371"/>
      <c r="BU163" s="1375"/>
      <c r="BV163" s="1376" t="s">
        <v>1023</v>
      </c>
      <c r="BW163" s="1377" t="s">
        <v>1072</v>
      </c>
      <c r="BX163" s="1378" t="s">
        <v>1007</v>
      </c>
      <c r="BY163" s="1379"/>
      <c r="BZ163" s="1380"/>
      <c r="CA163" s="1364"/>
      <c r="CB163" s="1364"/>
      <c r="CC163" s="1370"/>
      <c r="CD163" s="1371"/>
      <c r="CE163" s="1372"/>
      <c r="CF163" s="1365"/>
      <c r="CG163" s="1373"/>
      <c r="CH163" s="1365"/>
      <c r="CI163" s="1373"/>
      <c r="CJ163" s="1374"/>
      <c r="CK163" s="1371"/>
      <c r="CL163" s="1375"/>
      <c r="CM163" s="1372"/>
      <c r="CN163" s="1365"/>
      <c r="CO163" s="1373"/>
      <c r="CP163" s="1365"/>
      <c r="CQ163" s="1373"/>
      <c r="CR163" s="1374"/>
      <c r="CS163" s="1371"/>
      <c r="CT163" s="1375"/>
      <c r="CU163" s="1372"/>
      <c r="CV163" s="1365"/>
      <c r="CW163" s="1373"/>
      <c r="CX163" s="1365"/>
      <c r="CY163" s="1373"/>
      <c r="CZ163" s="1374"/>
      <c r="DA163" s="1371"/>
      <c r="DB163" s="1375"/>
      <c r="DC163" s="1372"/>
      <c r="DD163" s="1365"/>
      <c r="DE163" s="1373"/>
      <c r="DF163" s="1365"/>
      <c r="DG163" s="1373"/>
      <c r="DH163" s="1374"/>
      <c r="DI163" s="1371"/>
      <c r="DJ163" s="1375"/>
      <c r="DK163" s="1376"/>
      <c r="DL163" s="1377"/>
      <c r="DM163" s="1378"/>
      <c r="DN163" s="1379"/>
      <c r="DO163" s="1356"/>
      <c r="DP163" s="1381"/>
      <c r="DQ163" s="1358"/>
      <c r="DR163" s="1356"/>
      <c r="DS163" s="1381"/>
      <c r="DT163" s="1358"/>
      <c r="DU163" s="1356"/>
      <c r="DV163" s="1381"/>
      <c r="DW163" s="1358"/>
      <c r="DX163" s="1356"/>
      <c r="DY163" s="1381"/>
      <c r="DZ163" s="1358"/>
      <c r="EA163" s="1356"/>
      <c r="EB163" s="1381"/>
      <c r="EC163" s="1358"/>
      <c r="ED163" s="1382"/>
      <c r="EE163" s="1383"/>
      <c r="EF163" s="1384"/>
      <c r="EG163" s="1357"/>
      <c r="EH163" s="1364"/>
      <c r="EI163" s="1352"/>
      <c r="EJ163" s="1356"/>
      <c r="EK163" s="1384"/>
      <c r="EL163" s="1357"/>
      <c r="EM163" s="1364"/>
      <c r="EN163" s="1352"/>
      <c r="EO163" s="1356"/>
      <c r="EP163" s="1384"/>
      <c r="EQ163" s="1357"/>
      <c r="ER163" s="1364"/>
      <c r="ES163" s="1352"/>
      <c r="ET163" s="1356"/>
      <c r="EU163" s="1384"/>
      <c r="EV163" s="1357"/>
      <c r="EW163" s="1364"/>
      <c r="EX163" s="1352"/>
      <c r="EY163" s="1356"/>
      <c r="EZ163" s="1384"/>
      <c r="FA163" s="1357"/>
      <c r="FB163" s="1364"/>
      <c r="FC163" s="1352"/>
      <c r="FD163" s="1385">
        <v>0</v>
      </c>
      <c r="FE163" s="1386">
        <v>0</v>
      </c>
      <c r="FF163" s="1387">
        <v>0</v>
      </c>
      <c r="FG163" s="1386">
        <v>0</v>
      </c>
      <c r="FH163" s="1387">
        <v>0</v>
      </c>
      <c r="FI163" s="1386">
        <v>0</v>
      </c>
      <c r="FJ163" s="1387">
        <v>0</v>
      </c>
      <c r="FK163" s="1386">
        <v>0</v>
      </c>
      <c r="FL163" s="1388" t="s">
        <v>1008</v>
      </c>
      <c r="FM163" s="1389" t="s">
        <v>1012</v>
      </c>
      <c r="FN163" s="1352"/>
      <c r="FO163" s="1390" t="s">
        <v>1010</v>
      </c>
      <c r="FP163" s="1391" t="s">
        <v>1012</v>
      </c>
      <c r="FQ163" s="1352"/>
      <c r="FR163" s="1390" t="s">
        <v>1010</v>
      </c>
      <c r="FS163" s="1391" t="s">
        <v>1012</v>
      </c>
      <c r="FT163" s="1352"/>
      <c r="FU163" s="1390" t="s">
        <v>1010</v>
      </c>
      <c r="FV163" s="1391" t="s">
        <v>1012</v>
      </c>
      <c r="FW163" s="1352"/>
      <c r="FX163" s="1390" t="s">
        <v>1010</v>
      </c>
      <c r="FY163" s="1391" t="s">
        <v>1012</v>
      </c>
      <c r="FZ163" s="1352"/>
      <c r="GA163" s="1390" t="s">
        <v>1025</v>
      </c>
      <c r="GB163" s="1391" t="s">
        <v>1011</v>
      </c>
      <c r="GC163" s="1352"/>
      <c r="GD163" s="1390" t="s">
        <v>1013</v>
      </c>
      <c r="GE163" s="1391" t="s">
        <v>1013</v>
      </c>
      <c r="GF163" s="1352"/>
      <c r="GG163" s="1390" t="s">
        <v>1010</v>
      </c>
      <c r="GH163" s="1391" t="s">
        <v>1012</v>
      </c>
      <c r="GI163" s="1352"/>
      <c r="GJ163" s="1390" t="s">
        <v>1025</v>
      </c>
      <c r="GK163" s="1391" t="s">
        <v>1011</v>
      </c>
      <c r="GL163" s="1352"/>
      <c r="GM163" s="1390" t="s">
        <v>1013</v>
      </c>
      <c r="GN163" s="1391" t="s">
        <v>1013</v>
      </c>
      <c r="GO163" s="1352"/>
      <c r="GP163" s="1390" t="s">
        <v>1013</v>
      </c>
      <c r="GQ163" s="1391" t="s">
        <v>1013</v>
      </c>
      <c r="GR163" s="1352"/>
      <c r="GS163" s="1390" t="s">
        <v>1013</v>
      </c>
      <c r="GT163" s="1391" t="s">
        <v>1013</v>
      </c>
      <c r="GU163" s="1352"/>
      <c r="GV163" s="1390" t="s">
        <v>1013</v>
      </c>
      <c r="GW163" s="1391" t="s">
        <v>1013</v>
      </c>
      <c r="GX163" s="1352"/>
      <c r="GY163" s="1388"/>
      <c r="GZ163" s="1389"/>
      <c r="HA163" s="1352"/>
      <c r="HB163" s="1390"/>
      <c r="HC163" s="1391"/>
      <c r="HD163" s="1352"/>
      <c r="HE163" s="1390"/>
      <c r="HF163" s="1391"/>
      <c r="HG163" s="1352"/>
      <c r="HH163" s="1390"/>
      <c r="HI163" s="1391"/>
      <c r="HJ163" s="1352"/>
      <c r="HK163" s="1390"/>
      <c r="HL163" s="1391"/>
      <c r="HM163" s="1352"/>
      <c r="HN163" s="1392"/>
      <c r="HO163" s="1393"/>
      <c r="HP163" s="1394"/>
      <c r="HQ163" s="1395"/>
      <c r="HR163" s="1357"/>
      <c r="HS163" s="1357"/>
      <c r="HT163" s="1357"/>
      <c r="HU163" s="1396"/>
      <c r="HV163" s="1397"/>
      <c r="HW163" s="1398"/>
      <c r="HX163" s="1398"/>
      <c r="HY163" s="1398"/>
      <c r="HZ163" s="1398"/>
      <c r="IA163" s="1398"/>
      <c r="IB163" s="1398"/>
      <c r="IC163" s="1398"/>
      <c r="ID163" s="1399"/>
      <c r="IE163" s="1400"/>
      <c r="IF163" s="227" t="str">
        <f>_xlfn.IFNA(VLOOKUP(報告書!$B163&amp;"-"&amp;報告書!IF$12,自主項目!$G$13:$G$500,1,FALSE),"")</f>
        <v/>
      </c>
      <c r="IG163" s="227" t="str">
        <f>_xlfn.IFNA(VLOOKUP(報告書!$B163&amp;"-"&amp;報告書!IG$12,自主項目!$G$13:$G$500,1,FALSE),"")</f>
        <v/>
      </c>
      <c r="IH163" s="227" t="str">
        <f>_xlfn.IFNA(VLOOKUP(報告書!$B163&amp;"-"&amp;報告書!IH$12,自主項目!$G$13:$G$500,1,FALSE),"")</f>
        <v/>
      </c>
      <c r="II163" s="227" t="str">
        <f>_xlfn.IFNA(VLOOKUP(報告書!$B163&amp;"-"&amp;報告書!II$12,自主項目!$G$13:$G$500,1,FALSE),"")</f>
        <v/>
      </c>
      <c r="IJ163" s="227" t="str">
        <f>_xlfn.IFNA(VLOOKUP(報告書!$B163&amp;"-"&amp;報告書!IJ$12,自主項目!$G$13:$G$500,1,FALSE),"")</f>
        <v/>
      </c>
      <c r="IK163" s="227" t="str">
        <f>_xlfn.IFNA(VLOOKUP(報告書!$B163&amp;"-"&amp;報告書!IK$12,自主項目!$G$13:$G$500,1,FALSE),"")</f>
        <v/>
      </c>
      <c r="IL163" s="227" t="str">
        <f>_xlfn.IFNA(VLOOKUP(報告書!$B163&amp;"-"&amp;報告書!IL$12,自主項目!$G$13:$G$500,1,FALSE),"")</f>
        <v/>
      </c>
      <c r="IM163" s="227" t="str">
        <f>_xlfn.IFNA(VLOOKUP(報告書!$B163&amp;"-"&amp;報告書!IM$12,自主項目!$G$13:$G$500,1,FALSE),"")</f>
        <v/>
      </c>
      <c r="IN163" s="227" t="str">
        <f>_xlfn.IFNA(VLOOKUP(報告書!$B163&amp;"-"&amp;報告書!IN$12,自主項目!$G$13:$G$500,1,FALSE),"")</f>
        <v/>
      </c>
      <c r="IO163" s="227" t="str">
        <f>_xlfn.IFNA(VLOOKUP(報告書!$B163&amp;"-"&amp;報告書!IO$12,自主項目!$G$13:$G$500,1,FALSE),"")</f>
        <v/>
      </c>
      <c r="IP163" s="227" t="str">
        <f>_xlfn.IFNA(VLOOKUP(報告書!$B163&amp;"-"&amp;報告書!IP$12,自主項目!$G$13:$G$500,1,FALSE),"")</f>
        <v/>
      </c>
      <c r="IQ163" s="227" t="str">
        <f>_xlfn.IFNA(VLOOKUP(報告書!$B163&amp;"-"&amp;報告書!IQ$12,自主項目!$G$13:$G$500,1,FALSE),"")</f>
        <v/>
      </c>
      <c r="IR163" s="227" t="str">
        <f>_xlfn.IFNA(VLOOKUP(報告書!$B163&amp;"-"&amp;報告書!IR$12,自主項目!$G$13:$G$500,1,FALSE),"")</f>
        <v/>
      </c>
      <c r="IS163" s="227" t="str">
        <f>_xlfn.IFNA(VLOOKUP(報告書!$B163&amp;"-"&amp;報告書!IS$12,自主項目!$G$13:$G$500,1,FALSE),"")</f>
        <v/>
      </c>
      <c r="IV163" s="376" t="s">
        <v>179</v>
      </c>
      <c r="IW163" s="377" t="s">
        <v>179</v>
      </c>
      <c r="IX163" s="378" t="s">
        <v>179</v>
      </c>
      <c r="IY163" s="379" t="s">
        <v>179</v>
      </c>
      <c r="IZ163" s="379" t="s">
        <v>179</v>
      </c>
      <c r="JA163" s="380" t="s">
        <v>179</v>
      </c>
      <c r="JB163" s="381" t="s">
        <v>179</v>
      </c>
      <c r="JC163" s="379" t="s">
        <v>179</v>
      </c>
      <c r="JD163" s="379" t="s">
        <v>179</v>
      </c>
      <c r="JE163" s="382" t="s">
        <v>179</v>
      </c>
      <c r="JF163" s="383" t="s">
        <v>179</v>
      </c>
      <c r="JG163" s="384" t="s">
        <v>179</v>
      </c>
      <c r="JH163" s="376">
        <v>363</v>
      </c>
      <c r="JI163" s="377">
        <v>363</v>
      </c>
      <c r="JJ163" s="378" t="s">
        <v>179</v>
      </c>
      <c r="JK163" s="379">
        <v>8.33</v>
      </c>
      <c r="JL163" s="379">
        <v>8.33</v>
      </c>
      <c r="JM163" s="380" t="s">
        <v>179</v>
      </c>
      <c r="JN163" s="381">
        <v>2.7766666666666668</v>
      </c>
      <c r="JO163" s="379">
        <v>2.7766666666666668</v>
      </c>
      <c r="JP163" s="379" t="s">
        <v>179</v>
      </c>
      <c r="JQ163" s="382">
        <v>66</v>
      </c>
      <c r="JR163" s="383">
        <v>68</v>
      </c>
      <c r="JS163" s="384" t="s">
        <v>179</v>
      </c>
      <c r="JU163" s="634" t="s">
        <v>2215</v>
      </c>
      <c r="JV163" s="636" t="s">
        <v>2216</v>
      </c>
      <c r="JW163" s="635">
        <v>2019</v>
      </c>
      <c r="JX163" s="635" t="s">
        <v>1058</v>
      </c>
      <c r="JY163" s="386" t="s">
        <v>179</v>
      </c>
      <c r="JZ163" s="387" t="s">
        <v>179</v>
      </c>
      <c r="KA163" s="422" t="s">
        <v>179</v>
      </c>
      <c r="KB163" s="637" t="s">
        <v>179</v>
      </c>
      <c r="KC163" s="638" t="s">
        <v>179</v>
      </c>
      <c r="KD163" s="639" t="s">
        <v>179</v>
      </c>
      <c r="KE163" s="640" t="s">
        <v>179</v>
      </c>
      <c r="KF163" s="641" t="s">
        <v>179</v>
      </c>
      <c r="KG163" s="642" t="s">
        <v>179</v>
      </c>
      <c r="KH163" s="639" t="s">
        <v>179</v>
      </c>
      <c r="KI163" s="643" t="s">
        <v>179</v>
      </c>
      <c r="KJ163" s="641" t="s">
        <v>179</v>
      </c>
      <c r="KK163" s="642" t="s">
        <v>179</v>
      </c>
      <c r="KL163" s="639" t="s">
        <v>179</v>
      </c>
      <c r="KM163" s="643" t="s">
        <v>179</v>
      </c>
      <c r="KN163" s="644" t="s">
        <v>179</v>
      </c>
      <c r="KO163" s="645" t="s">
        <v>1055</v>
      </c>
      <c r="KP163" s="646">
        <v>4.04</v>
      </c>
      <c r="KQ163" s="646">
        <v>8.33</v>
      </c>
      <c r="KR163" s="646">
        <v>12.37</v>
      </c>
      <c r="KS163" s="647" t="s">
        <v>1055</v>
      </c>
      <c r="KT163" s="646">
        <v>4.04</v>
      </c>
      <c r="KU163" s="646">
        <v>2.7766666666666668</v>
      </c>
      <c r="KV163" s="648">
        <v>14.39</v>
      </c>
      <c r="KW163" s="639" t="s">
        <v>179</v>
      </c>
      <c r="KX163" s="643">
        <v>0</v>
      </c>
      <c r="KY163" s="644" t="s">
        <v>179</v>
      </c>
      <c r="KZ163" s="434" t="s">
        <v>1015</v>
      </c>
      <c r="LA163" s="434" t="s">
        <v>1015</v>
      </c>
      <c r="LB163" s="435" t="s">
        <v>179</v>
      </c>
      <c r="LC163" s="436" t="s">
        <v>179</v>
      </c>
      <c r="LD163" s="437" t="s">
        <v>179</v>
      </c>
      <c r="LE163" s="438" t="s">
        <v>179</v>
      </c>
      <c r="LF163" s="439" t="s">
        <v>179</v>
      </c>
      <c r="LG163" s="440" t="s">
        <v>179</v>
      </c>
      <c r="LH163" s="437" t="s">
        <v>179</v>
      </c>
      <c r="LI163" s="438" t="s">
        <v>179</v>
      </c>
      <c r="LJ163" s="649"/>
      <c r="LK163" s="650"/>
    </row>
    <row r="164" spans="2:323" ht="15" customHeight="1" x14ac:dyDescent="0.15">
      <c r="B164" s="1349" t="s">
        <v>2292</v>
      </c>
      <c r="C164" s="1350" t="s">
        <v>2293</v>
      </c>
      <c r="D164" s="1351">
        <v>2022</v>
      </c>
      <c r="E164" s="1352" t="s">
        <v>1018</v>
      </c>
      <c r="F164" s="1353">
        <v>1080214</v>
      </c>
      <c r="G164" s="1354" t="s">
        <v>2293</v>
      </c>
      <c r="H164" s="1355">
        <v>45135</v>
      </c>
      <c r="I164" s="1356" t="s">
        <v>2294</v>
      </c>
      <c r="J164" s="1357" t="s">
        <v>2293</v>
      </c>
      <c r="K164" s="1358" t="s">
        <v>2295</v>
      </c>
      <c r="L164" s="1350" t="s">
        <v>2293</v>
      </c>
      <c r="M164" s="1357" t="s">
        <v>2295</v>
      </c>
      <c r="N164" s="1358" t="s">
        <v>2296</v>
      </c>
      <c r="O164" s="1356" t="s">
        <v>90</v>
      </c>
      <c r="P164" s="1358" t="s">
        <v>92</v>
      </c>
      <c r="Q164" s="1359" t="s">
        <v>1018</v>
      </c>
      <c r="R164" s="1360"/>
      <c r="S164" s="1360"/>
      <c r="T164" s="1361"/>
      <c r="U164" s="1362"/>
      <c r="V164" s="1363">
        <v>2470.2726000000002</v>
      </c>
      <c r="W164" s="1364">
        <v>7</v>
      </c>
      <c r="X164" s="1364">
        <v>2</v>
      </c>
      <c r="Y164" s="1365"/>
      <c r="Z164" s="1351">
        <v>2022</v>
      </c>
      <c r="AA164" s="1352">
        <v>2024</v>
      </c>
      <c r="AB164" s="1366">
        <v>2022</v>
      </c>
      <c r="AC164" s="1367"/>
      <c r="AD164" s="1358"/>
      <c r="AE164" s="1368" t="s">
        <v>4568</v>
      </c>
      <c r="AF164" s="1357" t="s">
        <v>2297</v>
      </c>
      <c r="AG164" s="1357" t="s">
        <v>2296</v>
      </c>
      <c r="AH164" s="1358" t="s">
        <v>2298</v>
      </c>
      <c r="AI164" s="1368"/>
      <c r="AJ164" s="1358"/>
      <c r="AK164" s="1369">
        <v>2021</v>
      </c>
      <c r="AL164" s="1364">
        <v>4821</v>
      </c>
      <c r="AM164" s="1364">
        <v>5142</v>
      </c>
      <c r="AN164" s="1370">
        <v>24.05</v>
      </c>
      <c r="AO164" s="1371" t="s">
        <v>1262</v>
      </c>
      <c r="AP164" s="1372">
        <v>2024</v>
      </c>
      <c r="AQ164" s="1365">
        <v>4773</v>
      </c>
      <c r="AR164" s="1373">
        <v>0.99</v>
      </c>
      <c r="AS164" s="1365">
        <v>5091</v>
      </c>
      <c r="AT164" s="1373">
        <v>0.99</v>
      </c>
      <c r="AU164" s="1374">
        <v>23.81</v>
      </c>
      <c r="AV164" s="1371" t="s">
        <v>1262</v>
      </c>
      <c r="AW164" s="1375">
        <v>0.99</v>
      </c>
      <c r="AX164" s="1372">
        <v>2022</v>
      </c>
      <c r="AY164" s="1365">
        <v>4014</v>
      </c>
      <c r="AZ164" s="1373">
        <v>16.73</v>
      </c>
      <c r="BA164" s="1365">
        <v>4115</v>
      </c>
      <c r="BB164" s="1373">
        <v>19.97</v>
      </c>
      <c r="BC164" s="1374">
        <v>20.022946076719712</v>
      </c>
      <c r="BD164" s="1371" t="s">
        <v>1262</v>
      </c>
      <c r="BE164" s="1375">
        <v>16.739999999999998</v>
      </c>
      <c r="BF164" s="1372">
        <v>2023</v>
      </c>
      <c r="BG164" s="1365"/>
      <c r="BH164" s="1373"/>
      <c r="BI164" s="1365"/>
      <c r="BJ164" s="1373"/>
      <c r="BK164" s="1374"/>
      <c r="BL164" s="1371"/>
      <c r="BM164" s="1375"/>
      <c r="BN164" s="1372">
        <v>2024</v>
      </c>
      <c r="BO164" s="1365"/>
      <c r="BP164" s="1373"/>
      <c r="BQ164" s="1365"/>
      <c r="BR164" s="1373"/>
      <c r="BS164" s="1374"/>
      <c r="BT164" s="1371"/>
      <c r="BU164" s="1375"/>
      <c r="BV164" s="1376" t="s">
        <v>1023</v>
      </c>
      <c r="BW164" s="1377" t="s">
        <v>1072</v>
      </c>
      <c r="BX164" s="1378" t="s">
        <v>1038</v>
      </c>
      <c r="BY164" s="1379" t="s">
        <v>4736</v>
      </c>
      <c r="BZ164" s="1380"/>
      <c r="CA164" s="1364"/>
      <c r="CB164" s="1364"/>
      <c r="CC164" s="1370"/>
      <c r="CD164" s="1371"/>
      <c r="CE164" s="1372"/>
      <c r="CF164" s="1365"/>
      <c r="CG164" s="1373"/>
      <c r="CH164" s="1365"/>
      <c r="CI164" s="1373"/>
      <c r="CJ164" s="1374"/>
      <c r="CK164" s="1371"/>
      <c r="CL164" s="1375"/>
      <c r="CM164" s="1372"/>
      <c r="CN164" s="1365"/>
      <c r="CO164" s="1373"/>
      <c r="CP164" s="1365"/>
      <c r="CQ164" s="1373"/>
      <c r="CR164" s="1374"/>
      <c r="CS164" s="1371"/>
      <c r="CT164" s="1375"/>
      <c r="CU164" s="1372"/>
      <c r="CV164" s="1365"/>
      <c r="CW164" s="1373"/>
      <c r="CX164" s="1365"/>
      <c r="CY164" s="1373"/>
      <c r="CZ164" s="1374"/>
      <c r="DA164" s="1371"/>
      <c r="DB164" s="1375"/>
      <c r="DC164" s="1372"/>
      <c r="DD164" s="1365"/>
      <c r="DE164" s="1373"/>
      <c r="DF164" s="1365"/>
      <c r="DG164" s="1373"/>
      <c r="DH164" s="1374"/>
      <c r="DI164" s="1371"/>
      <c r="DJ164" s="1375"/>
      <c r="DK164" s="1376"/>
      <c r="DL164" s="1377"/>
      <c r="DM164" s="1378"/>
      <c r="DN164" s="1379"/>
      <c r="DO164" s="1356"/>
      <c r="DP164" s="1381"/>
      <c r="DQ164" s="1358"/>
      <c r="DR164" s="1356"/>
      <c r="DS164" s="1381"/>
      <c r="DT164" s="1358"/>
      <c r="DU164" s="1356"/>
      <c r="DV164" s="1381"/>
      <c r="DW164" s="1358"/>
      <c r="DX164" s="1356"/>
      <c r="DY164" s="1381"/>
      <c r="DZ164" s="1358"/>
      <c r="EA164" s="1356"/>
      <c r="EB164" s="1381"/>
      <c r="EC164" s="1358"/>
      <c r="ED164" s="1382"/>
      <c r="EE164" s="1383"/>
      <c r="EF164" s="1384"/>
      <c r="EG164" s="1357"/>
      <c r="EH164" s="1364"/>
      <c r="EI164" s="1352"/>
      <c r="EJ164" s="1356"/>
      <c r="EK164" s="1384"/>
      <c r="EL164" s="1357"/>
      <c r="EM164" s="1364"/>
      <c r="EN164" s="1352"/>
      <c r="EO164" s="1356"/>
      <c r="EP164" s="1384"/>
      <c r="EQ164" s="1357"/>
      <c r="ER164" s="1364"/>
      <c r="ES164" s="1352"/>
      <c r="ET164" s="1356"/>
      <c r="EU164" s="1384"/>
      <c r="EV164" s="1357"/>
      <c r="EW164" s="1364"/>
      <c r="EX164" s="1352"/>
      <c r="EY164" s="1356"/>
      <c r="EZ164" s="1384"/>
      <c r="FA164" s="1357"/>
      <c r="FB164" s="1364"/>
      <c r="FC164" s="1352"/>
      <c r="FD164" s="1385">
        <v>0</v>
      </c>
      <c r="FE164" s="1386">
        <v>0</v>
      </c>
      <c r="FF164" s="1387">
        <v>0</v>
      </c>
      <c r="FG164" s="1386">
        <v>0</v>
      </c>
      <c r="FH164" s="1387">
        <v>0</v>
      </c>
      <c r="FI164" s="1386">
        <v>0</v>
      </c>
      <c r="FJ164" s="1387">
        <v>0</v>
      </c>
      <c r="FK164" s="1386">
        <v>0</v>
      </c>
      <c r="FL164" s="1388" t="s">
        <v>1008</v>
      </c>
      <c r="FM164" s="1389" t="s">
        <v>1012</v>
      </c>
      <c r="FN164" s="1352"/>
      <c r="FO164" s="1390" t="s">
        <v>1010</v>
      </c>
      <c r="FP164" s="1391" t="s">
        <v>1012</v>
      </c>
      <c r="FQ164" s="1352"/>
      <c r="FR164" s="1390" t="s">
        <v>1010</v>
      </c>
      <c r="FS164" s="1391" t="s">
        <v>1012</v>
      </c>
      <c r="FT164" s="1352"/>
      <c r="FU164" s="1390" t="s">
        <v>1010</v>
      </c>
      <c r="FV164" s="1391" t="s">
        <v>1012</v>
      </c>
      <c r="FW164" s="1352"/>
      <c r="FX164" s="1390" t="s">
        <v>1010</v>
      </c>
      <c r="FY164" s="1391" t="s">
        <v>1012</v>
      </c>
      <c r="FZ164" s="1352"/>
      <c r="GA164" s="1390" t="s">
        <v>1010</v>
      </c>
      <c r="GB164" s="1391" t="s">
        <v>1012</v>
      </c>
      <c r="GC164" s="1352"/>
      <c r="GD164" s="1390" t="s">
        <v>1013</v>
      </c>
      <c r="GE164" s="1391" t="s">
        <v>1013</v>
      </c>
      <c r="GF164" s="1352"/>
      <c r="GG164" s="1390" t="s">
        <v>1010</v>
      </c>
      <c r="GH164" s="1391" t="s">
        <v>1012</v>
      </c>
      <c r="GI164" s="1352"/>
      <c r="GJ164" s="1390" t="s">
        <v>1010</v>
      </c>
      <c r="GK164" s="1391" t="s">
        <v>1012</v>
      </c>
      <c r="GL164" s="1352"/>
      <c r="GM164" s="1390" t="s">
        <v>1013</v>
      </c>
      <c r="GN164" s="1391" t="s">
        <v>1013</v>
      </c>
      <c r="GO164" s="1352"/>
      <c r="GP164" s="1390" t="s">
        <v>1013</v>
      </c>
      <c r="GQ164" s="1391" t="s">
        <v>1013</v>
      </c>
      <c r="GR164" s="1352"/>
      <c r="GS164" s="1390" t="s">
        <v>1013</v>
      </c>
      <c r="GT164" s="1391" t="s">
        <v>1013</v>
      </c>
      <c r="GU164" s="1352"/>
      <c r="GV164" s="1390" t="s">
        <v>1013</v>
      </c>
      <c r="GW164" s="1391" t="s">
        <v>1013</v>
      </c>
      <c r="GX164" s="1352"/>
      <c r="GY164" s="1388"/>
      <c r="GZ164" s="1389"/>
      <c r="HA164" s="1352"/>
      <c r="HB164" s="1390"/>
      <c r="HC164" s="1391"/>
      <c r="HD164" s="1352"/>
      <c r="HE164" s="1390"/>
      <c r="HF164" s="1391"/>
      <c r="HG164" s="1352"/>
      <c r="HH164" s="1390"/>
      <c r="HI164" s="1391"/>
      <c r="HJ164" s="1352"/>
      <c r="HK164" s="1390"/>
      <c r="HL164" s="1391"/>
      <c r="HM164" s="1352"/>
      <c r="HN164" s="1392"/>
      <c r="HO164" s="1393"/>
      <c r="HP164" s="1394"/>
      <c r="HQ164" s="1395"/>
      <c r="HR164" s="1357"/>
      <c r="HS164" s="1357"/>
      <c r="HT164" s="1357"/>
      <c r="HU164" s="1396"/>
      <c r="HV164" s="1397" t="s">
        <v>4568</v>
      </c>
      <c r="HW164" s="1398" t="s">
        <v>4568</v>
      </c>
      <c r="HX164" s="1398"/>
      <c r="HY164" s="1398"/>
      <c r="HZ164" s="1398"/>
      <c r="IA164" s="1398"/>
      <c r="IB164" s="1398"/>
      <c r="IC164" s="1398"/>
      <c r="ID164" s="1399" t="s">
        <v>2299</v>
      </c>
      <c r="IE164" s="1400"/>
      <c r="IF164" s="227" t="str">
        <f>_xlfn.IFNA(VLOOKUP(報告書!$B164&amp;"-"&amp;報告書!IF$12,自主項目!$G$13:$G$500,1,FALSE),"")</f>
        <v/>
      </c>
      <c r="IG164" s="227" t="str">
        <f>_xlfn.IFNA(VLOOKUP(報告書!$B164&amp;"-"&amp;報告書!IG$12,自主項目!$G$13:$G$500,1,FALSE),"")</f>
        <v/>
      </c>
      <c r="IH164" s="227" t="str">
        <f>_xlfn.IFNA(VLOOKUP(報告書!$B164&amp;"-"&amp;報告書!IH$12,自主項目!$G$13:$G$500,1,FALSE),"")</f>
        <v/>
      </c>
      <c r="II164" s="227" t="str">
        <f>_xlfn.IFNA(VLOOKUP(報告書!$B164&amp;"-"&amp;報告書!II$12,自主項目!$G$13:$G$500,1,FALSE),"")</f>
        <v/>
      </c>
      <c r="IJ164" s="227" t="str">
        <f>_xlfn.IFNA(VLOOKUP(報告書!$B164&amp;"-"&amp;報告書!IJ$12,自主項目!$G$13:$G$500,1,FALSE),"")</f>
        <v/>
      </c>
      <c r="IK164" s="227" t="str">
        <f>_xlfn.IFNA(VLOOKUP(報告書!$B164&amp;"-"&amp;報告書!IK$12,自主項目!$G$13:$G$500,1,FALSE),"")</f>
        <v/>
      </c>
      <c r="IL164" s="227" t="str">
        <f>_xlfn.IFNA(VLOOKUP(報告書!$B164&amp;"-"&amp;報告書!IL$12,自主項目!$G$13:$G$500,1,FALSE),"")</f>
        <v/>
      </c>
      <c r="IM164" s="227" t="str">
        <f>_xlfn.IFNA(VLOOKUP(報告書!$B164&amp;"-"&amp;報告書!IM$12,自主項目!$G$13:$G$500,1,FALSE),"")</f>
        <v/>
      </c>
      <c r="IN164" s="227" t="str">
        <f>_xlfn.IFNA(VLOOKUP(報告書!$B164&amp;"-"&amp;報告書!IN$12,自主項目!$G$13:$G$500,1,FALSE),"")</f>
        <v/>
      </c>
      <c r="IO164" s="227" t="str">
        <f>_xlfn.IFNA(VLOOKUP(報告書!$B164&amp;"-"&amp;報告書!IO$12,自主項目!$G$13:$G$500,1,FALSE),"")</f>
        <v/>
      </c>
      <c r="IP164" s="227" t="str">
        <f>_xlfn.IFNA(VLOOKUP(報告書!$B164&amp;"-"&amp;報告書!IP$12,自主項目!$G$13:$G$500,1,FALSE),"")</f>
        <v/>
      </c>
      <c r="IQ164" s="227" t="str">
        <f>_xlfn.IFNA(VLOOKUP(報告書!$B164&amp;"-"&amp;報告書!IQ$12,自主項目!$G$13:$G$500,1,FALSE),"")</f>
        <v/>
      </c>
      <c r="IR164" s="227" t="str">
        <f>_xlfn.IFNA(VLOOKUP(報告書!$B164&amp;"-"&amp;報告書!IR$12,自主項目!$G$13:$G$500,1,FALSE),"")</f>
        <v/>
      </c>
      <c r="IS164" s="227" t="str">
        <f>_xlfn.IFNA(VLOOKUP(報告書!$B164&amp;"-"&amp;報告書!IS$12,自主項目!$G$13:$G$500,1,FALSE),"")</f>
        <v/>
      </c>
      <c r="IV164" s="376">
        <v>18006</v>
      </c>
      <c r="IW164" s="377">
        <v>20294</v>
      </c>
      <c r="IX164" s="378">
        <v>60.38</v>
      </c>
      <c r="IY164" s="379">
        <v>26.91</v>
      </c>
      <c r="IZ164" s="379">
        <v>16.100000000000001</v>
      </c>
      <c r="JA164" s="380">
        <v>27.97</v>
      </c>
      <c r="JB164" s="381">
        <v>8.9700000000000006</v>
      </c>
      <c r="JC164" s="379">
        <v>5.3666666666666671</v>
      </c>
      <c r="JD164" s="379">
        <v>9.3233333333333324</v>
      </c>
      <c r="JE164" s="382">
        <v>11</v>
      </c>
      <c r="JF164" s="383">
        <v>43</v>
      </c>
      <c r="JG164" s="384">
        <v>14</v>
      </c>
      <c r="JH164" s="376" t="s">
        <v>179</v>
      </c>
      <c r="JI164" s="377" t="s">
        <v>179</v>
      </c>
      <c r="JJ164" s="378" t="s">
        <v>179</v>
      </c>
      <c r="JK164" s="379" t="s">
        <v>179</v>
      </c>
      <c r="JL164" s="379" t="s">
        <v>179</v>
      </c>
      <c r="JM164" s="380" t="s">
        <v>179</v>
      </c>
      <c r="JN164" s="381" t="s">
        <v>179</v>
      </c>
      <c r="JO164" s="379" t="s">
        <v>179</v>
      </c>
      <c r="JP164" s="379" t="s">
        <v>179</v>
      </c>
      <c r="JQ164" s="382" t="s">
        <v>179</v>
      </c>
      <c r="JR164" s="383" t="s">
        <v>179</v>
      </c>
      <c r="JS164" s="384" t="s">
        <v>179</v>
      </c>
      <c r="JU164" s="634" t="s">
        <v>2222</v>
      </c>
      <c r="JV164" s="636" t="s">
        <v>2223</v>
      </c>
      <c r="JW164" s="635">
        <v>2019</v>
      </c>
      <c r="JX164" s="635" t="s">
        <v>1018</v>
      </c>
      <c r="JY164" s="386">
        <v>44832</v>
      </c>
      <c r="JZ164" s="387" t="s">
        <v>179</v>
      </c>
      <c r="KA164" s="422" t="s">
        <v>179</v>
      </c>
      <c r="KB164" s="637" t="s">
        <v>179</v>
      </c>
      <c r="KC164" s="638">
        <v>9.9790880891569476</v>
      </c>
      <c r="KD164" s="639" t="s">
        <v>1055</v>
      </c>
      <c r="KE164" s="640">
        <v>3</v>
      </c>
      <c r="KF164" s="641">
        <v>26.91</v>
      </c>
      <c r="KG164" s="642">
        <v>13.030000000000001</v>
      </c>
      <c r="KH164" s="639" t="s">
        <v>1055</v>
      </c>
      <c r="KI164" s="643">
        <v>3</v>
      </c>
      <c r="KJ164" s="641">
        <v>5.3666666666666671</v>
      </c>
      <c r="KK164" s="642">
        <v>10.423333333333334</v>
      </c>
      <c r="KL164" s="639" t="s">
        <v>1029</v>
      </c>
      <c r="KM164" s="643">
        <v>3</v>
      </c>
      <c r="KN164" s="644">
        <v>27.97</v>
      </c>
      <c r="KO164" s="645" t="s">
        <v>179</v>
      </c>
      <c r="KP164" s="646" t="s">
        <v>179</v>
      </c>
      <c r="KQ164" s="646" t="s">
        <v>179</v>
      </c>
      <c r="KR164" s="646" t="s">
        <v>179</v>
      </c>
      <c r="KS164" s="647" t="s">
        <v>179</v>
      </c>
      <c r="KT164" s="646" t="s">
        <v>179</v>
      </c>
      <c r="KU164" s="646" t="s">
        <v>179</v>
      </c>
      <c r="KV164" s="648" t="s">
        <v>179</v>
      </c>
      <c r="KW164" s="639" t="s">
        <v>179</v>
      </c>
      <c r="KX164" s="643" t="s">
        <v>179</v>
      </c>
      <c r="KY164" s="644" t="s">
        <v>179</v>
      </c>
      <c r="KZ164" s="434" t="s">
        <v>1151</v>
      </c>
      <c r="LA164" s="434" t="s">
        <v>1015</v>
      </c>
      <c r="LB164" s="435" t="s">
        <v>1015</v>
      </c>
      <c r="LC164" s="436">
        <v>16</v>
      </c>
      <c r="LD164" s="437">
        <v>6</v>
      </c>
      <c r="LE164" s="438">
        <v>22</v>
      </c>
      <c r="LF164" s="439" t="s">
        <v>1015</v>
      </c>
      <c r="LG164" s="440">
        <v>13</v>
      </c>
      <c r="LH164" s="437">
        <v>6</v>
      </c>
      <c r="LI164" s="438">
        <v>22</v>
      </c>
      <c r="LJ164" s="649"/>
      <c r="LK164" s="650"/>
    </row>
    <row r="165" spans="2:323" ht="15" customHeight="1" x14ac:dyDescent="0.15">
      <c r="B165" s="1349" t="s">
        <v>2300</v>
      </c>
      <c r="C165" s="1350" t="s">
        <v>2301</v>
      </c>
      <c r="D165" s="1351">
        <v>2022</v>
      </c>
      <c r="E165" s="1352" t="s">
        <v>997</v>
      </c>
      <c r="F165" s="1353">
        <v>2058215</v>
      </c>
      <c r="G165" s="1354" t="s">
        <v>2301</v>
      </c>
      <c r="H165" s="1355">
        <v>45132</v>
      </c>
      <c r="I165" s="1356" t="s">
        <v>2302</v>
      </c>
      <c r="J165" s="1357" t="s">
        <v>2301</v>
      </c>
      <c r="K165" s="1358" t="s">
        <v>2303</v>
      </c>
      <c r="L165" s="1350" t="s">
        <v>2301</v>
      </c>
      <c r="M165" s="1357" t="s">
        <v>2303</v>
      </c>
      <c r="N165" s="1358" t="s">
        <v>2304</v>
      </c>
      <c r="O165" s="1356" t="s">
        <v>57</v>
      </c>
      <c r="P165" s="1358" t="s">
        <v>66</v>
      </c>
      <c r="Q165" s="1359"/>
      <c r="R165" s="1360" t="s">
        <v>997</v>
      </c>
      <c r="S165" s="1360"/>
      <c r="T165" s="1361"/>
      <c r="U165" s="1362"/>
      <c r="V165" s="1363">
        <v>16792.729800000001</v>
      </c>
      <c r="W165" s="1364">
        <v>424</v>
      </c>
      <c r="X165" s="1364">
        <v>0</v>
      </c>
      <c r="Y165" s="1365"/>
      <c r="Z165" s="1351">
        <v>2022</v>
      </c>
      <c r="AA165" s="1352">
        <v>2024</v>
      </c>
      <c r="AB165" s="1366">
        <v>2022</v>
      </c>
      <c r="AC165" s="1367"/>
      <c r="AD165" s="1358"/>
      <c r="AE165" s="1368" t="s">
        <v>4568</v>
      </c>
      <c r="AF165" s="1357" t="s">
        <v>2305</v>
      </c>
      <c r="AG165" s="1357" t="s">
        <v>2302</v>
      </c>
      <c r="AH165" s="1358" t="s">
        <v>1095</v>
      </c>
      <c r="AI165" s="1368"/>
      <c r="AJ165" s="1358"/>
      <c r="AK165" s="1369">
        <v>2021</v>
      </c>
      <c r="AL165" s="1364">
        <v>29442</v>
      </c>
      <c r="AM165" s="1364">
        <v>29178</v>
      </c>
      <c r="AN165" s="1370">
        <v>69.77</v>
      </c>
      <c r="AO165" s="1371" t="s">
        <v>2306</v>
      </c>
      <c r="AP165" s="1372">
        <v>2024</v>
      </c>
      <c r="AQ165" s="1365">
        <v>28967</v>
      </c>
      <c r="AR165" s="1373">
        <v>1.61</v>
      </c>
      <c r="AS165" s="1365">
        <v>28706</v>
      </c>
      <c r="AT165" s="1373">
        <v>1.61</v>
      </c>
      <c r="AU165" s="1374">
        <v>67.680000000000007</v>
      </c>
      <c r="AV165" s="1371" t="s">
        <v>2306</v>
      </c>
      <c r="AW165" s="1375">
        <v>2.99</v>
      </c>
      <c r="AX165" s="1372">
        <v>2022</v>
      </c>
      <c r="AY165" s="1365">
        <v>29835</v>
      </c>
      <c r="AZ165" s="1373">
        <v>-1.34</v>
      </c>
      <c r="BA165" s="1365">
        <v>29770</v>
      </c>
      <c r="BB165" s="1373">
        <v>-2.0299999999999998</v>
      </c>
      <c r="BC165" s="1374">
        <v>71.035714285714292</v>
      </c>
      <c r="BD165" s="1371" t="s">
        <v>2306</v>
      </c>
      <c r="BE165" s="1375">
        <v>-1.82</v>
      </c>
      <c r="BF165" s="1372">
        <v>2023</v>
      </c>
      <c r="BG165" s="1365"/>
      <c r="BH165" s="1373"/>
      <c r="BI165" s="1365"/>
      <c r="BJ165" s="1373"/>
      <c r="BK165" s="1374"/>
      <c r="BL165" s="1371"/>
      <c r="BM165" s="1375"/>
      <c r="BN165" s="1372">
        <v>2024</v>
      </c>
      <c r="BO165" s="1365"/>
      <c r="BP165" s="1373"/>
      <c r="BQ165" s="1365"/>
      <c r="BR165" s="1373"/>
      <c r="BS165" s="1374"/>
      <c r="BT165" s="1371"/>
      <c r="BU165" s="1375"/>
      <c r="BV165" s="1376" t="s">
        <v>1005</v>
      </c>
      <c r="BW165" s="1377" t="s">
        <v>1072</v>
      </c>
      <c r="BX165" s="1378" t="s">
        <v>1007</v>
      </c>
      <c r="BY165" s="1379"/>
      <c r="BZ165" s="1380"/>
      <c r="CA165" s="1364"/>
      <c r="CB165" s="1364"/>
      <c r="CC165" s="1370"/>
      <c r="CD165" s="1371"/>
      <c r="CE165" s="1372"/>
      <c r="CF165" s="1365"/>
      <c r="CG165" s="1373"/>
      <c r="CH165" s="1365"/>
      <c r="CI165" s="1373"/>
      <c r="CJ165" s="1374"/>
      <c r="CK165" s="1371"/>
      <c r="CL165" s="1375"/>
      <c r="CM165" s="1372"/>
      <c r="CN165" s="1365"/>
      <c r="CO165" s="1373"/>
      <c r="CP165" s="1365"/>
      <c r="CQ165" s="1373"/>
      <c r="CR165" s="1374"/>
      <c r="CS165" s="1371"/>
      <c r="CT165" s="1375"/>
      <c r="CU165" s="1372"/>
      <c r="CV165" s="1365"/>
      <c r="CW165" s="1373"/>
      <c r="CX165" s="1365"/>
      <c r="CY165" s="1373"/>
      <c r="CZ165" s="1374"/>
      <c r="DA165" s="1371"/>
      <c r="DB165" s="1375"/>
      <c r="DC165" s="1372"/>
      <c r="DD165" s="1365"/>
      <c r="DE165" s="1373"/>
      <c r="DF165" s="1365"/>
      <c r="DG165" s="1373"/>
      <c r="DH165" s="1374"/>
      <c r="DI165" s="1371"/>
      <c r="DJ165" s="1375"/>
      <c r="DK165" s="1376"/>
      <c r="DL165" s="1377"/>
      <c r="DM165" s="1378"/>
      <c r="DN165" s="1379"/>
      <c r="DO165" s="1356"/>
      <c r="DP165" s="1381"/>
      <c r="DQ165" s="1358"/>
      <c r="DR165" s="1356"/>
      <c r="DS165" s="1381"/>
      <c r="DT165" s="1358"/>
      <c r="DU165" s="1356"/>
      <c r="DV165" s="1381"/>
      <c r="DW165" s="1358"/>
      <c r="DX165" s="1356"/>
      <c r="DY165" s="1381"/>
      <c r="DZ165" s="1358"/>
      <c r="EA165" s="1356"/>
      <c r="EB165" s="1381"/>
      <c r="EC165" s="1358"/>
      <c r="ED165" s="1382"/>
      <c r="EE165" s="1383" t="s">
        <v>1488</v>
      </c>
      <c r="EF165" s="1384">
        <v>2013</v>
      </c>
      <c r="EG165" s="1357" t="s">
        <v>2307</v>
      </c>
      <c r="EH165" s="1364" t="s">
        <v>2308</v>
      </c>
      <c r="EI165" s="1352" t="s">
        <v>1162</v>
      </c>
      <c r="EJ165" s="1356" t="s">
        <v>1488</v>
      </c>
      <c r="EK165" s="1384">
        <v>2014</v>
      </c>
      <c r="EL165" s="1357" t="s">
        <v>2309</v>
      </c>
      <c r="EM165" s="1364" t="s">
        <v>2310</v>
      </c>
      <c r="EN165" s="1352" t="s">
        <v>1162</v>
      </c>
      <c r="EO165" s="1356" t="s">
        <v>1488</v>
      </c>
      <c r="EP165" s="1384">
        <v>2015</v>
      </c>
      <c r="EQ165" s="1357" t="s">
        <v>2311</v>
      </c>
      <c r="ER165" s="1364" t="s">
        <v>2312</v>
      </c>
      <c r="ES165" s="1352" t="s">
        <v>1162</v>
      </c>
      <c r="ET165" s="1356"/>
      <c r="EU165" s="1384"/>
      <c r="EV165" s="1357"/>
      <c r="EW165" s="1364"/>
      <c r="EX165" s="1352"/>
      <c r="EY165" s="1356"/>
      <c r="EZ165" s="1384"/>
      <c r="FA165" s="1357"/>
      <c r="FB165" s="1364"/>
      <c r="FC165" s="1352"/>
      <c r="FD165" s="1385">
        <v>0</v>
      </c>
      <c r="FE165" s="1386">
        <v>0</v>
      </c>
      <c r="FF165" s="1387">
        <v>9</v>
      </c>
      <c r="FG165" s="1386">
        <v>20</v>
      </c>
      <c r="FH165" s="1387">
        <v>0</v>
      </c>
      <c r="FI165" s="1386">
        <v>0</v>
      </c>
      <c r="FJ165" s="1387">
        <v>9</v>
      </c>
      <c r="FK165" s="1386">
        <v>20</v>
      </c>
      <c r="FL165" s="1388" t="s">
        <v>1008</v>
      </c>
      <c r="FM165" s="1389" t="s">
        <v>1012</v>
      </c>
      <c r="FN165" s="1352"/>
      <c r="FO165" s="1390" t="s">
        <v>1013</v>
      </c>
      <c r="FP165" s="1391" t="s">
        <v>1013</v>
      </c>
      <c r="FQ165" s="1352"/>
      <c r="FR165" s="1390" t="s">
        <v>1010</v>
      </c>
      <c r="FS165" s="1391" t="s">
        <v>1012</v>
      </c>
      <c r="FT165" s="1352"/>
      <c r="FU165" s="1390" t="s">
        <v>1013</v>
      </c>
      <c r="FV165" s="1391" t="s">
        <v>1013</v>
      </c>
      <c r="FW165" s="1352"/>
      <c r="FX165" s="1390" t="s">
        <v>1010</v>
      </c>
      <c r="FY165" s="1391" t="s">
        <v>1012</v>
      </c>
      <c r="FZ165" s="1352"/>
      <c r="GA165" s="1390" t="s">
        <v>1010</v>
      </c>
      <c r="GB165" s="1391" t="s">
        <v>1012</v>
      </c>
      <c r="GC165" s="1352"/>
      <c r="GD165" s="1390" t="s">
        <v>1013</v>
      </c>
      <c r="GE165" s="1391" t="s">
        <v>1013</v>
      </c>
      <c r="GF165" s="1352"/>
      <c r="GG165" s="1390" t="s">
        <v>1013</v>
      </c>
      <c r="GH165" s="1391" t="s">
        <v>1013</v>
      </c>
      <c r="GI165" s="1352"/>
      <c r="GJ165" s="1390" t="s">
        <v>1013</v>
      </c>
      <c r="GK165" s="1391" t="s">
        <v>1013</v>
      </c>
      <c r="GL165" s="1352"/>
      <c r="GM165" s="1390" t="s">
        <v>1013</v>
      </c>
      <c r="GN165" s="1391" t="s">
        <v>1013</v>
      </c>
      <c r="GO165" s="1352"/>
      <c r="GP165" s="1390" t="s">
        <v>1013</v>
      </c>
      <c r="GQ165" s="1391" t="s">
        <v>1013</v>
      </c>
      <c r="GR165" s="1352"/>
      <c r="GS165" s="1390" t="s">
        <v>1013</v>
      </c>
      <c r="GT165" s="1391" t="s">
        <v>1013</v>
      </c>
      <c r="GU165" s="1352"/>
      <c r="GV165" s="1390" t="s">
        <v>1013</v>
      </c>
      <c r="GW165" s="1391" t="s">
        <v>1013</v>
      </c>
      <c r="GX165" s="1352"/>
      <c r="GY165" s="1388"/>
      <c r="GZ165" s="1389"/>
      <c r="HA165" s="1352"/>
      <c r="HB165" s="1390"/>
      <c r="HC165" s="1391"/>
      <c r="HD165" s="1352"/>
      <c r="HE165" s="1390"/>
      <c r="HF165" s="1391"/>
      <c r="HG165" s="1352"/>
      <c r="HH165" s="1390"/>
      <c r="HI165" s="1391"/>
      <c r="HJ165" s="1352"/>
      <c r="HK165" s="1390"/>
      <c r="HL165" s="1391"/>
      <c r="HM165" s="1352"/>
      <c r="HN165" s="1392"/>
      <c r="HO165" s="1393"/>
      <c r="HP165" s="1394"/>
      <c r="HQ165" s="1395"/>
      <c r="HR165" s="1357"/>
      <c r="HS165" s="1357"/>
      <c r="HT165" s="1357"/>
      <c r="HU165" s="1396"/>
      <c r="HV165" s="1397"/>
      <c r="HW165" s="1398" t="s">
        <v>4568</v>
      </c>
      <c r="HX165" s="1398"/>
      <c r="HY165" s="1398"/>
      <c r="HZ165" s="1398"/>
      <c r="IA165" s="1398"/>
      <c r="IB165" s="1398" t="s">
        <v>4568</v>
      </c>
      <c r="IC165" s="1398"/>
      <c r="ID165" s="1399"/>
      <c r="IE165" s="1400" t="s">
        <v>2313</v>
      </c>
      <c r="IF165" s="227" t="str">
        <f>_xlfn.IFNA(VLOOKUP(報告書!$B165&amp;"-"&amp;報告書!IF$12,自主項目!$G$13:$G$500,1,FALSE),"")</f>
        <v/>
      </c>
      <c r="IG165" s="227" t="str">
        <f>_xlfn.IFNA(VLOOKUP(報告書!$B165&amp;"-"&amp;報告書!IG$12,自主項目!$G$13:$G$500,1,FALSE),"")</f>
        <v/>
      </c>
      <c r="IH165" s="227" t="str">
        <f>_xlfn.IFNA(VLOOKUP(報告書!$B165&amp;"-"&amp;報告書!IH$12,自主項目!$G$13:$G$500,1,FALSE),"")</f>
        <v/>
      </c>
      <c r="II165" s="227" t="str">
        <f>_xlfn.IFNA(VLOOKUP(報告書!$B165&amp;"-"&amp;報告書!II$12,自主項目!$G$13:$G$500,1,FALSE),"")</f>
        <v/>
      </c>
      <c r="IJ165" s="227" t="str">
        <f>_xlfn.IFNA(VLOOKUP(報告書!$B165&amp;"-"&amp;報告書!IJ$12,自主項目!$G$13:$G$500,1,FALSE),"")</f>
        <v/>
      </c>
      <c r="IK165" s="227" t="str">
        <f>_xlfn.IFNA(VLOOKUP(報告書!$B165&amp;"-"&amp;報告書!IK$12,自主項目!$G$13:$G$500,1,FALSE),"")</f>
        <v/>
      </c>
      <c r="IL165" s="227" t="str">
        <f>_xlfn.IFNA(VLOOKUP(報告書!$B165&amp;"-"&amp;報告書!IL$12,自主項目!$G$13:$G$500,1,FALSE),"")</f>
        <v/>
      </c>
      <c r="IM165" s="227" t="str">
        <f>_xlfn.IFNA(VLOOKUP(報告書!$B165&amp;"-"&amp;報告書!IM$12,自主項目!$G$13:$G$500,1,FALSE),"")</f>
        <v/>
      </c>
      <c r="IN165" s="227" t="str">
        <f>_xlfn.IFNA(VLOOKUP(報告書!$B165&amp;"-"&amp;報告書!IN$12,自主項目!$G$13:$G$500,1,FALSE),"")</f>
        <v/>
      </c>
      <c r="IO165" s="227" t="str">
        <f>_xlfn.IFNA(VLOOKUP(報告書!$B165&amp;"-"&amp;報告書!IO$12,自主項目!$G$13:$G$500,1,FALSE),"")</f>
        <v/>
      </c>
      <c r="IP165" s="227" t="str">
        <f>_xlfn.IFNA(VLOOKUP(報告書!$B165&amp;"-"&amp;報告書!IP$12,自主項目!$G$13:$G$500,1,FALSE),"")</f>
        <v/>
      </c>
      <c r="IQ165" s="227" t="str">
        <f>_xlfn.IFNA(VLOOKUP(報告書!$B165&amp;"-"&amp;報告書!IQ$12,自主項目!$G$13:$G$500,1,FALSE),"")</f>
        <v/>
      </c>
      <c r="IR165" s="227" t="str">
        <f>_xlfn.IFNA(VLOOKUP(報告書!$B165&amp;"-"&amp;報告書!IR$12,自主項目!$G$13:$G$500,1,FALSE),"")</f>
        <v/>
      </c>
      <c r="IS165" s="227" t="str">
        <f>_xlfn.IFNA(VLOOKUP(報告書!$B165&amp;"-"&amp;報告書!IS$12,自主項目!$G$13:$G$500,1,FALSE),"")</f>
        <v/>
      </c>
      <c r="IV165" s="376">
        <v>113550</v>
      </c>
      <c r="IW165" s="377">
        <v>110908</v>
      </c>
      <c r="IX165" s="378" t="s">
        <v>179</v>
      </c>
      <c r="IY165" s="379">
        <v>16.95</v>
      </c>
      <c r="IZ165" s="379">
        <v>17.77</v>
      </c>
      <c r="JA165" s="380">
        <v>-21.200000000000003</v>
      </c>
      <c r="JB165" s="381">
        <v>5.6499999999999995</v>
      </c>
      <c r="JC165" s="379">
        <v>5.9233333333333329</v>
      </c>
      <c r="JD165" s="379">
        <v>-7.0666666666666673</v>
      </c>
      <c r="JE165" s="382">
        <v>34</v>
      </c>
      <c r="JF165" s="383">
        <v>38</v>
      </c>
      <c r="JG165" s="384">
        <v>95</v>
      </c>
      <c r="JH165" s="376">
        <v>238</v>
      </c>
      <c r="JI165" s="377">
        <v>238</v>
      </c>
      <c r="JJ165" s="378">
        <v>0.14000000000000001</v>
      </c>
      <c r="JK165" s="379">
        <v>42.37</v>
      </c>
      <c r="JL165" s="379">
        <v>42.37</v>
      </c>
      <c r="JM165" s="380">
        <v>32.82</v>
      </c>
      <c r="JN165" s="381">
        <v>14.123333333333333</v>
      </c>
      <c r="JO165" s="379">
        <v>14.123333333333333</v>
      </c>
      <c r="JP165" s="379">
        <v>10.94</v>
      </c>
      <c r="JQ165" s="382">
        <v>19</v>
      </c>
      <c r="JR165" s="383">
        <v>19</v>
      </c>
      <c r="JS165" s="384">
        <v>12</v>
      </c>
      <c r="JU165" s="634" t="s">
        <v>2233</v>
      </c>
      <c r="JV165" s="636" t="s">
        <v>2234</v>
      </c>
      <c r="JW165" s="635">
        <v>2019</v>
      </c>
      <c r="JX165" s="635" t="s">
        <v>1273</v>
      </c>
      <c r="JY165" s="386" t="s">
        <v>179</v>
      </c>
      <c r="JZ165" s="387" t="s">
        <v>179</v>
      </c>
      <c r="KA165" s="422" t="s">
        <v>179</v>
      </c>
      <c r="KB165" s="637" t="s">
        <v>179</v>
      </c>
      <c r="KC165" s="638" t="s">
        <v>179</v>
      </c>
      <c r="KD165" s="639" t="s">
        <v>1029</v>
      </c>
      <c r="KE165" s="640">
        <v>0.1</v>
      </c>
      <c r="KF165" s="641">
        <v>16.95</v>
      </c>
      <c r="KG165" s="642">
        <v>12.546666666666667</v>
      </c>
      <c r="KH165" s="639" t="s">
        <v>1029</v>
      </c>
      <c r="KI165" s="643">
        <v>0.1</v>
      </c>
      <c r="KJ165" s="641">
        <v>5.9233333333333329</v>
      </c>
      <c r="KK165" s="642">
        <v>13.37</v>
      </c>
      <c r="KL165" s="639" t="s">
        <v>1015</v>
      </c>
      <c r="KM165" s="643">
        <v>3</v>
      </c>
      <c r="KN165" s="644">
        <v>-21.200000000000003</v>
      </c>
      <c r="KO165" s="645" t="s">
        <v>1055</v>
      </c>
      <c r="KP165" s="646">
        <v>3</v>
      </c>
      <c r="KQ165" s="646">
        <v>42.37</v>
      </c>
      <c r="KR165" s="646">
        <v>21.946666666666669</v>
      </c>
      <c r="KS165" s="647" t="s">
        <v>1055</v>
      </c>
      <c r="KT165" s="646">
        <v>3</v>
      </c>
      <c r="KU165" s="646">
        <v>14.123333333333333</v>
      </c>
      <c r="KV165" s="648">
        <v>6.7466666666666661</v>
      </c>
      <c r="KW165" s="639" t="s">
        <v>1029</v>
      </c>
      <c r="KX165" s="643">
        <v>3</v>
      </c>
      <c r="KY165" s="644">
        <v>32.82</v>
      </c>
      <c r="KZ165" s="434" t="s">
        <v>1151</v>
      </c>
      <c r="LA165" s="434" t="s">
        <v>1151</v>
      </c>
      <c r="LB165" s="435" t="s">
        <v>1029</v>
      </c>
      <c r="LC165" s="436">
        <v>26</v>
      </c>
      <c r="LD165" s="437">
        <v>0</v>
      </c>
      <c r="LE165" s="438">
        <v>26</v>
      </c>
      <c r="LF165" s="439" t="s">
        <v>1029</v>
      </c>
      <c r="LG165" s="440">
        <v>26</v>
      </c>
      <c r="LH165" s="437">
        <v>0</v>
      </c>
      <c r="LI165" s="438">
        <v>26</v>
      </c>
      <c r="LJ165" s="649"/>
      <c r="LK165" s="650"/>
    </row>
    <row r="166" spans="2:323" ht="15" customHeight="1" x14ac:dyDescent="0.15">
      <c r="B166" s="1349" t="s">
        <v>2314</v>
      </c>
      <c r="C166" s="1350" t="s">
        <v>2315</v>
      </c>
      <c r="D166" s="1351">
        <v>2022</v>
      </c>
      <c r="E166" s="1352" t="s">
        <v>1018</v>
      </c>
      <c r="F166" s="1353">
        <v>1060216</v>
      </c>
      <c r="G166" s="1354" t="s">
        <v>2315</v>
      </c>
      <c r="H166" s="1355">
        <v>45131</v>
      </c>
      <c r="I166" s="1356" t="s">
        <v>2316</v>
      </c>
      <c r="J166" s="1357" t="s">
        <v>2315</v>
      </c>
      <c r="K166" s="1358" t="s">
        <v>2317</v>
      </c>
      <c r="L166" s="1350" t="s">
        <v>2315</v>
      </c>
      <c r="M166" s="1357" t="s">
        <v>2317</v>
      </c>
      <c r="N166" s="1358" t="s">
        <v>2316</v>
      </c>
      <c r="O166" s="1356" t="s">
        <v>57</v>
      </c>
      <c r="P166" s="1358" t="s">
        <v>68</v>
      </c>
      <c r="Q166" s="1359" t="s">
        <v>1018</v>
      </c>
      <c r="R166" s="1360"/>
      <c r="S166" s="1360"/>
      <c r="T166" s="1361"/>
      <c r="U166" s="1362"/>
      <c r="V166" s="1363">
        <v>6685.2960000000003</v>
      </c>
      <c r="W166" s="1364">
        <v>143</v>
      </c>
      <c r="X166" s="1364">
        <v>0</v>
      </c>
      <c r="Y166" s="1365"/>
      <c r="Z166" s="1351">
        <v>2022</v>
      </c>
      <c r="AA166" s="1352">
        <v>2024</v>
      </c>
      <c r="AB166" s="1366">
        <v>2022</v>
      </c>
      <c r="AC166" s="1367"/>
      <c r="AD166" s="1358"/>
      <c r="AE166" s="1368" t="s">
        <v>4568</v>
      </c>
      <c r="AF166" s="1357" t="s">
        <v>2318</v>
      </c>
      <c r="AG166" s="1357" t="s">
        <v>2319</v>
      </c>
      <c r="AH166" s="1358" t="s">
        <v>1304</v>
      </c>
      <c r="AI166" s="1368"/>
      <c r="AJ166" s="1358"/>
      <c r="AK166" s="1369">
        <v>2021</v>
      </c>
      <c r="AL166" s="1364">
        <v>11840</v>
      </c>
      <c r="AM166" s="1364">
        <v>11733</v>
      </c>
      <c r="AN166" s="1370">
        <v>137.99</v>
      </c>
      <c r="AO166" s="1371" t="s">
        <v>1022</v>
      </c>
      <c r="AP166" s="1372">
        <v>2024</v>
      </c>
      <c r="AQ166" s="1365">
        <v>11480</v>
      </c>
      <c r="AR166" s="1373">
        <v>3.04</v>
      </c>
      <c r="AS166" s="1365">
        <v>11380</v>
      </c>
      <c r="AT166" s="1373">
        <v>3</v>
      </c>
      <c r="AU166" s="1374">
        <v>133.9</v>
      </c>
      <c r="AV166" s="1371" t="s">
        <v>1022</v>
      </c>
      <c r="AW166" s="1375">
        <v>2.96</v>
      </c>
      <c r="AX166" s="1372">
        <v>2022</v>
      </c>
      <c r="AY166" s="1365">
        <v>11877</v>
      </c>
      <c r="AZ166" s="1373">
        <v>-0.32</v>
      </c>
      <c r="BA166" s="1365">
        <v>11851</v>
      </c>
      <c r="BB166" s="1373">
        <v>-1.01</v>
      </c>
      <c r="BC166" s="1374">
        <v>125.25838430710822</v>
      </c>
      <c r="BD166" s="1371" t="s">
        <v>1022</v>
      </c>
      <c r="BE166" s="1375">
        <v>9.2200000000000006</v>
      </c>
      <c r="BF166" s="1372">
        <v>2023</v>
      </c>
      <c r="BG166" s="1365"/>
      <c r="BH166" s="1373"/>
      <c r="BI166" s="1365"/>
      <c r="BJ166" s="1373"/>
      <c r="BK166" s="1374"/>
      <c r="BL166" s="1371"/>
      <c r="BM166" s="1375"/>
      <c r="BN166" s="1372">
        <v>2024</v>
      </c>
      <c r="BO166" s="1365"/>
      <c r="BP166" s="1373"/>
      <c r="BQ166" s="1365"/>
      <c r="BR166" s="1373"/>
      <c r="BS166" s="1374"/>
      <c r="BT166" s="1371"/>
      <c r="BU166" s="1375"/>
      <c r="BV166" s="1376" t="s">
        <v>1023</v>
      </c>
      <c r="BW166" s="1377" t="s">
        <v>1072</v>
      </c>
      <c r="BX166" s="1378" t="s">
        <v>1024</v>
      </c>
      <c r="BY166" s="1379" t="s">
        <v>4737</v>
      </c>
      <c r="BZ166" s="1380"/>
      <c r="CA166" s="1364"/>
      <c r="CB166" s="1364"/>
      <c r="CC166" s="1370"/>
      <c r="CD166" s="1371"/>
      <c r="CE166" s="1372"/>
      <c r="CF166" s="1365"/>
      <c r="CG166" s="1373"/>
      <c r="CH166" s="1365"/>
      <c r="CI166" s="1373"/>
      <c r="CJ166" s="1374"/>
      <c r="CK166" s="1371"/>
      <c r="CL166" s="1375"/>
      <c r="CM166" s="1372"/>
      <c r="CN166" s="1365"/>
      <c r="CO166" s="1373"/>
      <c r="CP166" s="1365"/>
      <c r="CQ166" s="1373"/>
      <c r="CR166" s="1374"/>
      <c r="CS166" s="1371"/>
      <c r="CT166" s="1375"/>
      <c r="CU166" s="1372"/>
      <c r="CV166" s="1365"/>
      <c r="CW166" s="1373"/>
      <c r="CX166" s="1365"/>
      <c r="CY166" s="1373"/>
      <c r="CZ166" s="1374"/>
      <c r="DA166" s="1371"/>
      <c r="DB166" s="1375"/>
      <c r="DC166" s="1372"/>
      <c r="DD166" s="1365"/>
      <c r="DE166" s="1373"/>
      <c r="DF166" s="1365"/>
      <c r="DG166" s="1373"/>
      <c r="DH166" s="1374"/>
      <c r="DI166" s="1371"/>
      <c r="DJ166" s="1375"/>
      <c r="DK166" s="1376"/>
      <c r="DL166" s="1377"/>
      <c r="DM166" s="1378"/>
      <c r="DN166" s="1379"/>
      <c r="DO166" s="1356"/>
      <c r="DP166" s="1381"/>
      <c r="DQ166" s="1358"/>
      <c r="DR166" s="1356"/>
      <c r="DS166" s="1381"/>
      <c r="DT166" s="1358"/>
      <c r="DU166" s="1356"/>
      <c r="DV166" s="1381"/>
      <c r="DW166" s="1358"/>
      <c r="DX166" s="1356"/>
      <c r="DY166" s="1381"/>
      <c r="DZ166" s="1358"/>
      <c r="EA166" s="1356"/>
      <c r="EB166" s="1381"/>
      <c r="EC166" s="1358"/>
      <c r="ED166" s="1382"/>
      <c r="EE166" s="1383"/>
      <c r="EF166" s="1384"/>
      <c r="EG166" s="1357"/>
      <c r="EH166" s="1364"/>
      <c r="EI166" s="1352"/>
      <c r="EJ166" s="1356"/>
      <c r="EK166" s="1384"/>
      <c r="EL166" s="1357"/>
      <c r="EM166" s="1364"/>
      <c r="EN166" s="1352"/>
      <c r="EO166" s="1356"/>
      <c r="EP166" s="1384"/>
      <c r="EQ166" s="1357"/>
      <c r="ER166" s="1364"/>
      <c r="ES166" s="1352"/>
      <c r="ET166" s="1356"/>
      <c r="EU166" s="1384"/>
      <c r="EV166" s="1357"/>
      <c r="EW166" s="1364"/>
      <c r="EX166" s="1352"/>
      <c r="EY166" s="1356"/>
      <c r="EZ166" s="1384"/>
      <c r="FA166" s="1357"/>
      <c r="FB166" s="1364"/>
      <c r="FC166" s="1352"/>
      <c r="FD166" s="1385">
        <v>0</v>
      </c>
      <c r="FE166" s="1386">
        <v>0</v>
      </c>
      <c r="FF166" s="1387">
        <v>0</v>
      </c>
      <c r="FG166" s="1386">
        <v>0</v>
      </c>
      <c r="FH166" s="1387">
        <v>0</v>
      </c>
      <c r="FI166" s="1386">
        <v>0</v>
      </c>
      <c r="FJ166" s="1387">
        <v>0</v>
      </c>
      <c r="FK166" s="1386">
        <v>0</v>
      </c>
      <c r="FL166" s="1388" t="s">
        <v>1008</v>
      </c>
      <c r="FM166" s="1389" t="s">
        <v>1012</v>
      </c>
      <c r="FN166" s="1352"/>
      <c r="FO166" s="1390" t="s">
        <v>1010</v>
      </c>
      <c r="FP166" s="1391" t="s">
        <v>1012</v>
      </c>
      <c r="FQ166" s="1352"/>
      <c r="FR166" s="1390" t="s">
        <v>1010</v>
      </c>
      <c r="FS166" s="1391" t="s">
        <v>1012</v>
      </c>
      <c r="FT166" s="1352"/>
      <c r="FU166" s="1390" t="s">
        <v>1025</v>
      </c>
      <c r="FV166" s="1391" t="s">
        <v>1011</v>
      </c>
      <c r="FW166" s="1352"/>
      <c r="FX166" s="1390" t="s">
        <v>1010</v>
      </c>
      <c r="FY166" s="1391" t="s">
        <v>1012</v>
      </c>
      <c r="FZ166" s="1352"/>
      <c r="GA166" s="1390" t="s">
        <v>1010</v>
      </c>
      <c r="GB166" s="1391" t="s">
        <v>1012</v>
      </c>
      <c r="GC166" s="1352"/>
      <c r="GD166" s="1390" t="s">
        <v>1010</v>
      </c>
      <c r="GE166" s="1391" t="s">
        <v>1012</v>
      </c>
      <c r="GF166" s="1352"/>
      <c r="GG166" s="1390" t="s">
        <v>1013</v>
      </c>
      <c r="GH166" s="1391" t="s">
        <v>1013</v>
      </c>
      <c r="GI166" s="1352"/>
      <c r="GJ166" s="1390" t="s">
        <v>1010</v>
      </c>
      <c r="GK166" s="1391" t="s">
        <v>1012</v>
      </c>
      <c r="GL166" s="1352"/>
      <c r="GM166" s="1390" t="s">
        <v>1013</v>
      </c>
      <c r="GN166" s="1391" t="s">
        <v>1013</v>
      </c>
      <c r="GO166" s="1352"/>
      <c r="GP166" s="1390" t="s">
        <v>1013</v>
      </c>
      <c r="GQ166" s="1391" t="s">
        <v>1013</v>
      </c>
      <c r="GR166" s="1352"/>
      <c r="GS166" s="1390" t="s">
        <v>1013</v>
      </c>
      <c r="GT166" s="1391" t="s">
        <v>1013</v>
      </c>
      <c r="GU166" s="1352"/>
      <c r="GV166" s="1390" t="s">
        <v>1013</v>
      </c>
      <c r="GW166" s="1391" t="s">
        <v>1013</v>
      </c>
      <c r="GX166" s="1352"/>
      <c r="GY166" s="1388"/>
      <c r="GZ166" s="1389"/>
      <c r="HA166" s="1352"/>
      <c r="HB166" s="1390"/>
      <c r="HC166" s="1391"/>
      <c r="HD166" s="1352"/>
      <c r="HE166" s="1390"/>
      <c r="HF166" s="1391"/>
      <c r="HG166" s="1352"/>
      <c r="HH166" s="1390"/>
      <c r="HI166" s="1391"/>
      <c r="HJ166" s="1352"/>
      <c r="HK166" s="1390"/>
      <c r="HL166" s="1391"/>
      <c r="HM166" s="1352"/>
      <c r="HN166" s="1392"/>
      <c r="HO166" s="1393"/>
      <c r="HP166" s="1394"/>
      <c r="HQ166" s="1395"/>
      <c r="HR166" s="1357"/>
      <c r="HS166" s="1357"/>
      <c r="HT166" s="1357"/>
      <c r="HU166" s="1396"/>
      <c r="HV166" s="1397"/>
      <c r="HW166" s="1398" t="s">
        <v>4568</v>
      </c>
      <c r="HX166" s="1398" t="s">
        <v>4568</v>
      </c>
      <c r="HY166" s="1398" t="s">
        <v>4568</v>
      </c>
      <c r="HZ166" s="1398" t="s">
        <v>4568</v>
      </c>
      <c r="IA166" s="1398" t="s">
        <v>4568</v>
      </c>
      <c r="IB166" s="1398"/>
      <c r="IC166" s="1398"/>
      <c r="ID166" s="1399"/>
      <c r="IE166" s="1400"/>
      <c r="IF166" s="227" t="str">
        <f>_xlfn.IFNA(VLOOKUP(報告書!$B166&amp;"-"&amp;報告書!IF$12,自主項目!$G$13:$G$500,1,FALSE),"")</f>
        <v/>
      </c>
      <c r="IG166" s="227" t="str">
        <f>_xlfn.IFNA(VLOOKUP(報告書!$B166&amp;"-"&amp;報告書!IG$12,自主項目!$G$13:$G$500,1,FALSE),"")</f>
        <v/>
      </c>
      <c r="IH166" s="227" t="str">
        <f>_xlfn.IFNA(VLOOKUP(報告書!$B166&amp;"-"&amp;報告書!IH$12,自主項目!$G$13:$G$500,1,FALSE),"")</f>
        <v/>
      </c>
      <c r="II166" s="227" t="str">
        <f>_xlfn.IFNA(VLOOKUP(報告書!$B166&amp;"-"&amp;報告書!II$12,自主項目!$G$13:$G$500,1,FALSE),"")</f>
        <v/>
      </c>
      <c r="IJ166" s="227" t="str">
        <f>_xlfn.IFNA(VLOOKUP(報告書!$B166&amp;"-"&amp;報告書!IJ$12,自主項目!$G$13:$G$500,1,FALSE),"")</f>
        <v/>
      </c>
      <c r="IK166" s="227" t="str">
        <f>_xlfn.IFNA(VLOOKUP(報告書!$B166&amp;"-"&amp;報告書!IK$12,自主項目!$G$13:$G$500,1,FALSE),"")</f>
        <v/>
      </c>
      <c r="IL166" s="227" t="str">
        <f>_xlfn.IFNA(VLOOKUP(報告書!$B166&amp;"-"&amp;報告書!IL$12,自主項目!$G$13:$G$500,1,FALSE),"")</f>
        <v/>
      </c>
      <c r="IM166" s="227" t="str">
        <f>_xlfn.IFNA(VLOOKUP(報告書!$B166&amp;"-"&amp;報告書!IM$12,自主項目!$G$13:$G$500,1,FALSE),"")</f>
        <v/>
      </c>
      <c r="IN166" s="227" t="str">
        <f>_xlfn.IFNA(VLOOKUP(報告書!$B166&amp;"-"&amp;報告書!IN$12,自主項目!$G$13:$G$500,1,FALSE),"")</f>
        <v/>
      </c>
      <c r="IO166" s="227" t="str">
        <f>_xlfn.IFNA(VLOOKUP(報告書!$B166&amp;"-"&amp;報告書!IO$12,自主項目!$G$13:$G$500,1,FALSE),"")</f>
        <v/>
      </c>
      <c r="IP166" s="227" t="str">
        <f>_xlfn.IFNA(VLOOKUP(報告書!$B166&amp;"-"&amp;報告書!IP$12,自主項目!$G$13:$G$500,1,FALSE),"")</f>
        <v/>
      </c>
      <c r="IQ166" s="227" t="str">
        <f>_xlfn.IFNA(VLOOKUP(報告書!$B166&amp;"-"&amp;報告書!IQ$12,自主項目!$G$13:$G$500,1,FALSE),"")</f>
        <v/>
      </c>
      <c r="IR166" s="227" t="str">
        <f>_xlfn.IFNA(VLOOKUP(報告書!$B166&amp;"-"&amp;報告書!IR$12,自主項目!$G$13:$G$500,1,FALSE),"")</f>
        <v/>
      </c>
      <c r="IS166" s="227" t="str">
        <f>_xlfn.IFNA(VLOOKUP(報告書!$B166&amp;"-"&amp;報告書!IS$12,自主項目!$G$13:$G$500,1,FALSE),"")</f>
        <v/>
      </c>
      <c r="IV166" s="376" t="s">
        <v>179</v>
      </c>
      <c r="IW166" s="377" t="s">
        <v>179</v>
      </c>
      <c r="IX166" s="378" t="s">
        <v>179</v>
      </c>
      <c r="IY166" s="379" t="s">
        <v>179</v>
      </c>
      <c r="IZ166" s="379" t="s">
        <v>179</v>
      </c>
      <c r="JA166" s="380" t="s">
        <v>179</v>
      </c>
      <c r="JB166" s="381" t="s">
        <v>179</v>
      </c>
      <c r="JC166" s="379" t="s">
        <v>179</v>
      </c>
      <c r="JD166" s="379" t="s">
        <v>179</v>
      </c>
      <c r="JE166" s="382" t="s">
        <v>179</v>
      </c>
      <c r="JF166" s="383" t="s">
        <v>179</v>
      </c>
      <c r="JG166" s="384" t="s">
        <v>179</v>
      </c>
      <c r="JH166" s="376">
        <v>800</v>
      </c>
      <c r="JI166" s="377">
        <v>800</v>
      </c>
      <c r="JJ166" s="378">
        <v>1.05</v>
      </c>
      <c r="JK166" s="379">
        <v>-3.23</v>
      </c>
      <c r="JL166" s="379">
        <v>-3.23</v>
      </c>
      <c r="JM166" s="380">
        <v>-2.95</v>
      </c>
      <c r="JN166" s="381">
        <v>-1.0766666666666667</v>
      </c>
      <c r="JO166" s="379">
        <v>-1.0766666666666667</v>
      </c>
      <c r="JP166" s="379">
        <v>-0.98333333333333339</v>
      </c>
      <c r="JQ166" s="382">
        <v>87</v>
      </c>
      <c r="JR166" s="383">
        <v>87</v>
      </c>
      <c r="JS166" s="384">
        <v>82</v>
      </c>
      <c r="JU166" s="634" t="s">
        <v>2243</v>
      </c>
      <c r="JV166" s="636" t="s">
        <v>2244</v>
      </c>
      <c r="JW166" s="635">
        <v>2019</v>
      </c>
      <c r="JX166" s="635" t="s">
        <v>1058</v>
      </c>
      <c r="JY166" s="386">
        <v>44848</v>
      </c>
      <c r="JZ166" s="387">
        <v>44848</v>
      </c>
      <c r="KA166" s="422" t="s">
        <v>179</v>
      </c>
      <c r="KB166" s="637" t="s">
        <v>179</v>
      </c>
      <c r="KC166" s="638" t="s">
        <v>179</v>
      </c>
      <c r="KD166" s="639" t="s">
        <v>179</v>
      </c>
      <c r="KE166" s="640" t="s">
        <v>179</v>
      </c>
      <c r="KF166" s="641" t="s">
        <v>179</v>
      </c>
      <c r="KG166" s="642" t="s">
        <v>179</v>
      </c>
      <c r="KH166" s="639" t="s">
        <v>179</v>
      </c>
      <c r="KI166" s="643" t="s">
        <v>179</v>
      </c>
      <c r="KJ166" s="641" t="s">
        <v>179</v>
      </c>
      <c r="KK166" s="642" t="s">
        <v>179</v>
      </c>
      <c r="KL166" s="639" t="s">
        <v>179</v>
      </c>
      <c r="KM166" s="643" t="s">
        <v>179</v>
      </c>
      <c r="KN166" s="644" t="s">
        <v>179</v>
      </c>
      <c r="KO166" s="645" t="s">
        <v>1015</v>
      </c>
      <c r="KP166" s="646">
        <v>2.96</v>
      </c>
      <c r="KQ166" s="646">
        <v>-3.23</v>
      </c>
      <c r="KR166" s="646">
        <v>-1.4666666666666668</v>
      </c>
      <c r="KS166" s="647" t="s">
        <v>1055</v>
      </c>
      <c r="KT166" s="646">
        <v>2.96</v>
      </c>
      <c r="KU166" s="646">
        <v>-1.0766666666666667</v>
      </c>
      <c r="KV166" s="648">
        <v>3.77</v>
      </c>
      <c r="KW166" s="639" t="s">
        <v>1015</v>
      </c>
      <c r="KX166" s="643">
        <v>3.03</v>
      </c>
      <c r="KY166" s="644">
        <v>-2.95</v>
      </c>
      <c r="KZ166" s="434" t="s">
        <v>1015</v>
      </c>
      <c r="LA166" s="434" t="s">
        <v>1015</v>
      </c>
      <c r="LB166" s="435" t="s">
        <v>179</v>
      </c>
      <c r="LC166" s="436" t="s">
        <v>179</v>
      </c>
      <c r="LD166" s="437" t="s">
        <v>179</v>
      </c>
      <c r="LE166" s="438" t="s">
        <v>179</v>
      </c>
      <c r="LF166" s="439" t="s">
        <v>179</v>
      </c>
      <c r="LG166" s="440" t="s">
        <v>179</v>
      </c>
      <c r="LH166" s="437" t="s">
        <v>179</v>
      </c>
      <c r="LI166" s="438" t="s">
        <v>179</v>
      </c>
      <c r="LJ166" s="649"/>
      <c r="LK166" s="650"/>
    </row>
    <row r="167" spans="2:323" ht="15" customHeight="1" x14ac:dyDescent="0.15">
      <c r="B167" s="1349" t="s">
        <v>2320</v>
      </c>
      <c r="C167" s="1350" t="s">
        <v>2321</v>
      </c>
      <c r="D167" s="1351">
        <v>2022</v>
      </c>
      <c r="E167" s="1352" t="s">
        <v>1018</v>
      </c>
      <c r="F167" s="1353">
        <v>1065218</v>
      </c>
      <c r="G167" s="1354" t="s">
        <v>2321</v>
      </c>
      <c r="H167" s="1355">
        <v>45133</v>
      </c>
      <c r="I167" s="1356" t="s">
        <v>2322</v>
      </c>
      <c r="J167" s="1357" t="s">
        <v>2321</v>
      </c>
      <c r="K167" s="1358" t="s">
        <v>2323</v>
      </c>
      <c r="L167" s="1350" t="s">
        <v>2321</v>
      </c>
      <c r="M167" s="1357" t="s">
        <v>2323</v>
      </c>
      <c r="N167" s="1358" t="s">
        <v>2324</v>
      </c>
      <c r="O167" s="1356" t="s">
        <v>491</v>
      </c>
      <c r="P167" s="1358" t="s">
        <v>98</v>
      </c>
      <c r="Q167" s="1359" t="s">
        <v>1018</v>
      </c>
      <c r="R167" s="1360"/>
      <c r="S167" s="1360"/>
      <c r="T167" s="1361"/>
      <c r="U167" s="1362"/>
      <c r="V167" s="1363">
        <v>5735.2883999999995</v>
      </c>
      <c r="W167" s="1364">
        <v>3</v>
      </c>
      <c r="X167" s="1364">
        <v>2</v>
      </c>
      <c r="Y167" s="1365"/>
      <c r="Z167" s="1351">
        <v>2022</v>
      </c>
      <c r="AA167" s="1352">
        <v>2024</v>
      </c>
      <c r="AB167" s="1366">
        <v>2022</v>
      </c>
      <c r="AC167" s="1367"/>
      <c r="AD167" s="1358"/>
      <c r="AE167" s="1368" t="s">
        <v>4568</v>
      </c>
      <c r="AF167" s="1357" t="s">
        <v>2325</v>
      </c>
      <c r="AG167" s="1357" t="s">
        <v>2326</v>
      </c>
      <c r="AH167" s="1358" t="s">
        <v>2327</v>
      </c>
      <c r="AI167" s="1368"/>
      <c r="AJ167" s="1358"/>
      <c r="AK167" s="1369">
        <v>2021</v>
      </c>
      <c r="AL167" s="1364">
        <v>10169</v>
      </c>
      <c r="AM167" s="1364">
        <v>10207</v>
      </c>
      <c r="AN167" s="1370">
        <v>119.26</v>
      </c>
      <c r="AO167" s="1371" t="s">
        <v>1071</v>
      </c>
      <c r="AP167" s="1372">
        <v>2024</v>
      </c>
      <c r="AQ167" s="1365">
        <v>10063</v>
      </c>
      <c r="AR167" s="1373">
        <v>1.04</v>
      </c>
      <c r="AS167" s="1365">
        <v>10101</v>
      </c>
      <c r="AT167" s="1373">
        <v>1.03</v>
      </c>
      <c r="AU167" s="1374">
        <v>118.1</v>
      </c>
      <c r="AV167" s="1371" t="s">
        <v>1071</v>
      </c>
      <c r="AW167" s="1375">
        <v>0.97</v>
      </c>
      <c r="AX167" s="1372">
        <v>2022</v>
      </c>
      <c r="AY167" s="1365">
        <v>10325</v>
      </c>
      <c r="AZ167" s="1373">
        <v>-1.54</v>
      </c>
      <c r="BA167" s="1365">
        <v>10337</v>
      </c>
      <c r="BB167" s="1373">
        <v>-1.28</v>
      </c>
      <c r="BC167" s="1374">
        <v>121.08738228430026</v>
      </c>
      <c r="BD167" s="1371" t="s">
        <v>1071</v>
      </c>
      <c r="BE167" s="1375">
        <v>-1.54</v>
      </c>
      <c r="BF167" s="1372">
        <v>2023</v>
      </c>
      <c r="BG167" s="1365"/>
      <c r="BH167" s="1373"/>
      <c r="BI167" s="1365"/>
      <c r="BJ167" s="1373"/>
      <c r="BK167" s="1374"/>
      <c r="BL167" s="1371"/>
      <c r="BM167" s="1375"/>
      <c r="BN167" s="1372">
        <v>2024</v>
      </c>
      <c r="BO167" s="1365"/>
      <c r="BP167" s="1373"/>
      <c r="BQ167" s="1365"/>
      <c r="BR167" s="1373"/>
      <c r="BS167" s="1374"/>
      <c r="BT167" s="1371"/>
      <c r="BU167" s="1375"/>
      <c r="BV167" s="1376" t="s">
        <v>1005</v>
      </c>
      <c r="BW167" s="1377" t="s">
        <v>1072</v>
      </c>
      <c r="BX167" s="1378" t="s">
        <v>1024</v>
      </c>
      <c r="BY167" s="1379" t="s">
        <v>4738</v>
      </c>
      <c r="BZ167" s="1380"/>
      <c r="CA167" s="1364"/>
      <c r="CB167" s="1364"/>
      <c r="CC167" s="1370"/>
      <c r="CD167" s="1371"/>
      <c r="CE167" s="1372"/>
      <c r="CF167" s="1365"/>
      <c r="CG167" s="1373"/>
      <c r="CH167" s="1365"/>
      <c r="CI167" s="1373"/>
      <c r="CJ167" s="1374"/>
      <c r="CK167" s="1371"/>
      <c r="CL167" s="1375"/>
      <c r="CM167" s="1372"/>
      <c r="CN167" s="1365"/>
      <c r="CO167" s="1373"/>
      <c r="CP167" s="1365"/>
      <c r="CQ167" s="1373"/>
      <c r="CR167" s="1374"/>
      <c r="CS167" s="1371"/>
      <c r="CT167" s="1375"/>
      <c r="CU167" s="1372"/>
      <c r="CV167" s="1365"/>
      <c r="CW167" s="1373"/>
      <c r="CX167" s="1365"/>
      <c r="CY167" s="1373"/>
      <c r="CZ167" s="1374"/>
      <c r="DA167" s="1371"/>
      <c r="DB167" s="1375"/>
      <c r="DC167" s="1372"/>
      <c r="DD167" s="1365"/>
      <c r="DE167" s="1373"/>
      <c r="DF167" s="1365"/>
      <c r="DG167" s="1373"/>
      <c r="DH167" s="1374"/>
      <c r="DI167" s="1371"/>
      <c r="DJ167" s="1375"/>
      <c r="DK167" s="1376"/>
      <c r="DL167" s="1377"/>
      <c r="DM167" s="1378"/>
      <c r="DN167" s="1379"/>
      <c r="DO167" s="1356"/>
      <c r="DP167" s="1381"/>
      <c r="DQ167" s="1358"/>
      <c r="DR167" s="1356"/>
      <c r="DS167" s="1381"/>
      <c r="DT167" s="1358"/>
      <c r="DU167" s="1356"/>
      <c r="DV167" s="1381"/>
      <c r="DW167" s="1358"/>
      <c r="DX167" s="1356"/>
      <c r="DY167" s="1381"/>
      <c r="DZ167" s="1358"/>
      <c r="EA167" s="1356"/>
      <c r="EB167" s="1381"/>
      <c r="EC167" s="1358"/>
      <c r="ED167" s="1382"/>
      <c r="EE167" s="1383"/>
      <c r="EF167" s="1384"/>
      <c r="EG167" s="1357"/>
      <c r="EH167" s="1364"/>
      <c r="EI167" s="1352"/>
      <c r="EJ167" s="1356"/>
      <c r="EK167" s="1384"/>
      <c r="EL167" s="1357"/>
      <c r="EM167" s="1364"/>
      <c r="EN167" s="1352"/>
      <c r="EO167" s="1356"/>
      <c r="EP167" s="1384"/>
      <c r="EQ167" s="1357"/>
      <c r="ER167" s="1364"/>
      <c r="ES167" s="1352"/>
      <c r="ET167" s="1356"/>
      <c r="EU167" s="1384"/>
      <c r="EV167" s="1357"/>
      <c r="EW167" s="1364"/>
      <c r="EX167" s="1352"/>
      <c r="EY167" s="1356"/>
      <c r="EZ167" s="1384"/>
      <c r="FA167" s="1357"/>
      <c r="FB167" s="1364"/>
      <c r="FC167" s="1352"/>
      <c r="FD167" s="1385">
        <v>0</v>
      </c>
      <c r="FE167" s="1386">
        <v>0</v>
      </c>
      <c r="FF167" s="1387">
        <v>0</v>
      </c>
      <c r="FG167" s="1386">
        <v>0</v>
      </c>
      <c r="FH167" s="1387">
        <v>0</v>
      </c>
      <c r="FI167" s="1386">
        <v>0</v>
      </c>
      <c r="FJ167" s="1387">
        <v>0</v>
      </c>
      <c r="FK167" s="1386">
        <v>0</v>
      </c>
      <c r="FL167" s="1388" t="s">
        <v>1008</v>
      </c>
      <c r="FM167" s="1389" t="s">
        <v>1012</v>
      </c>
      <c r="FN167" s="1352"/>
      <c r="FO167" s="1390" t="s">
        <v>1025</v>
      </c>
      <c r="FP167" s="1391" t="s">
        <v>1011</v>
      </c>
      <c r="FQ167" s="1352"/>
      <c r="FR167" s="1390" t="s">
        <v>1025</v>
      </c>
      <c r="FS167" s="1391" t="s">
        <v>1011</v>
      </c>
      <c r="FT167" s="1352"/>
      <c r="FU167" s="1390" t="s">
        <v>1010</v>
      </c>
      <c r="FV167" s="1391" t="s">
        <v>1012</v>
      </c>
      <c r="FW167" s="1352"/>
      <c r="FX167" s="1390" t="s">
        <v>1025</v>
      </c>
      <c r="FY167" s="1391" t="s">
        <v>1011</v>
      </c>
      <c r="FZ167" s="1352"/>
      <c r="GA167" s="1390" t="s">
        <v>1025</v>
      </c>
      <c r="GB167" s="1391" t="s">
        <v>1011</v>
      </c>
      <c r="GC167" s="1352"/>
      <c r="GD167" s="1390" t="s">
        <v>1025</v>
      </c>
      <c r="GE167" s="1391" t="s">
        <v>1011</v>
      </c>
      <c r="GF167" s="1352"/>
      <c r="GG167" s="1390" t="s">
        <v>1010</v>
      </c>
      <c r="GH167" s="1391" t="s">
        <v>1012</v>
      </c>
      <c r="GI167" s="1352"/>
      <c r="GJ167" s="1390" t="s">
        <v>1010</v>
      </c>
      <c r="GK167" s="1391" t="s">
        <v>1012</v>
      </c>
      <c r="GL167" s="1352"/>
      <c r="GM167" s="1390" t="s">
        <v>1010</v>
      </c>
      <c r="GN167" s="1391" t="s">
        <v>1012</v>
      </c>
      <c r="GO167" s="1352"/>
      <c r="GP167" s="1390" t="s">
        <v>1010</v>
      </c>
      <c r="GQ167" s="1391" t="s">
        <v>1012</v>
      </c>
      <c r="GR167" s="1352"/>
      <c r="GS167" s="1390" t="s">
        <v>1010</v>
      </c>
      <c r="GT167" s="1391" t="s">
        <v>1011</v>
      </c>
      <c r="GU167" s="1352"/>
      <c r="GV167" s="1390" t="s">
        <v>1025</v>
      </c>
      <c r="GW167" s="1391" t="s">
        <v>1011</v>
      </c>
      <c r="GX167" s="1352"/>
      <c r="GY167" s="1388"/>
      <c r="GZ167" s="1389"/>
      <c r="HA167" s="1352"/>
      <c r="HB167" s="1390"/>
      <c r="HC167" s="1391"/>
      <c r="HD167" s="1352"/>
      <c r="HE167" s="1390"/>
      <c r="HF167" s="1391"/>
      <c r="HG167" s="1352"/>
      <c r="HH167" s="1390"/>
      <c r="HI167" s="1391"/>
      <c r="HJ167" s="1352"/>
      <c r="HK167" s="1390"/>
      <c r="HL167" s="1391"/>
      <c r="HM167" s="1352"/>
      <c r="HN167" s="1392"/>
      <c r="HO167" s="1393"/>
      <c r="HP167" s="1394"/>
      <c r="HQ167" s="1395"/>
      <c r="HR167" s="1357"/>
      <c r="HS167" s="1357"/>
      <c r="HT167" s="1357"/>
      <c r="HU167" s="1396"/>
      <c r="HV167" s="1397" t="s">
        <v>4568</v>
      </c>
      <c r="HW167" s="1398" t="s">
        <v>4568</v>
      </c>
      <c r="HX167" s="1398"/>
      <c r="HY167" s="1398" t="s">
        <v>4568</v>
      </c>
      <c r="HZ167" s="1398"/>
      <c r="IA167" s="1398"/>
      <c r="IB167" s="1398"/>
      <c r="IC167" s="1398"/>
      <c r="ID167" s="1399"/>
      <c r="IE167" s="1400"/>
      <c r="IF167" s="227" t="str">
        <f>_xlfn.IFNA(VLOOKUP(報告書!$B167&amp;"-"&amp;報告書!IF$12,自主項目!$G$13:$G$500,1,FALSE),"")</f>
        <v/>
      </c>
      <c r="IG167" s="227" t="str">
        <f>_xlfn.IFNA(VLOOKUP(報告書!$B167&amp;"-"&amp;報告書!IG$12,自主項目!$G$13:$G$500,1,FALSE),"")</f>
        <v/>
      </c>
      <c r="IH167" s="227" t="str">
        <f>_xlfn.IFNA(VLOOKUP(報告書!$B167&amp;"-"&amp;報告書!IH$12,自主項目!$G$13:$G$500,1,FALSE),"")</f>
        <v/>
      </c>
      <c r="II167" s="227" t="str">
        <f>_xlfn.IFNA(VLOOKUP(報告書!$B167&amp;"-"&amp;報告書!II$12,自主項目!$G$13:$G$500,1,FALSE),"")</f>
        <v/>
      </c>
      <c r="IJ167" s="227" t="str">
        <f>_xlfn.IFNA(VLOOKUP(報告書!$B167&amp;"-"&amp;報告書!IJ$12,自主項目!$G$13:$G$500,1,FALSE),"")</f>
        <v/>
      </c>
      <c r="IK167" s="227" t="str">
        <f>_xlfn.IFNA(VLOOKUP(報告書!$B167&amp;"-"&amp;報告書!IK$12,自主項目!$G$13:$G$500,1,FALSE),"")</f>
        <v/>
      </c>
      <c r="IL167" s="227" t="str">
        <f>_xlfn.IFNA(VLOOKUP(報告書!$B167&amp;"-"&amp;報告書!IL$12,自主項目!$G$13:$G$500,1,FALSE),"")</f>
        <v/>
      </c>
      <c r="IM167" s="227" t="str">
        <f>_xlfn.IFNA(VLOOKUP(報告書!$B167&amp;"-"&amp;報告書!IM$12,自主項目!$G$13:$G$500,1,FALSE),"")</f>
        <v/>
      </c>
      <c r="IN167" s="227" t="str">
        <f>_xlfn.IFNA(VLOOKUP(報告書!$B167&amp;"-"&amp;報告書!IN$12,自主項目!$G$13:$G$500,1,FALSE),"")</f>
        <v/>
      </c>
      <c r="IO167" s="227" t="str">
        <f>_xlfn.IFNA(VLOOKUP(報告書!$B167&amp;"-"&amp;報告書!IO$12,自主項目!$G$13:$G$500,1,FALSE),"")</f>
        <v/>
      </c>
      <c r="IP167" s="227" t="str">
        <f>_xlfn.IFNA(VLOOKUP(報告書!$B167&amp;"-"&amp;報告書!IP$12,自主項目!$G$13:$G$500,1,FALSE),"")</f>
        <v/>
      </c>
      <c r="IQ167" s="227" t="str">
        <f>_xlfn.IFNA(VLOOKUP(報告書!$B167&amp;"-"&amp;報告書!IQ$12,自主項目!$G$13:$G$500,1,FALSE),"")</f>
        <v/>
      </c>
      <c r="IR167" s="227" t="str">
        <f>_xlfn.IFNA(VLOOKUP(報告書!$B167&amp;"-"&amp;報告書!IR$12,自主項目!$G$13:$G$500,1,FALSE),"")</f>
        <v/>
      </c>
      <c r="IS167" s="227" t="str">
        <f>_xlfn.IFNA(VLOOKUP(報告書!$B167&amp;"-"&amp;報告書!IS$12,自主項目!$G$13:$G$500,1,FALSE),"")</f>
        <v/>
      </c>
      <c r="IV167" s="376">
        <v>1899</v>
      </c>
      <c r="IW167" s="377">
        <v>1931</v>
      </c>
      <c r="IX167" s="378" t="s">
        <v>179</v>
      </c>
      <c r="IY167" s="379">
        <v>14.18</v>
      </c>
      <c r="IZ167" s="379">
        <v>10.76</v>
      </c>
      <c r="JA167" s="380" t="s">
        <v>179</v>
      </c>
      <c r="JB167" s="381">
        <v>4.7266666666666666</v>
      </c>
      <c r="JC167" s="379">
        <v>3.5866666666666664</v>
      </c>
      <c r="JD167" s="379" t="s">
        <v>179</v>
      </c>
      <c r="JE167" s="382">
        <v>42</v>
      </c>
      <c r="JF167" s="383">
        <v>57</v>
      </c>
      <c r="JG167" s="384" t="s">
        <v>179</v>
      </c>
      <c r="JH167" s="376">
        <v>21875</v>
      </c>
      <c r="JI167" s="377">
        <v>21875</v>
      </c>
      <c r="JJ167" s="378" t="s">
        <v>179</v>
      </c>
      <c r="JK167" s="379">
        <v>12.58</v>
      </c>
      <c r="JL167" s="379">
        <v>12.48</v>
      </c>
      <c r="JM167" s="380" t="s">
        <v>179</v>
      </c>
      <c r="JN167" s="381">
        <v>4.1933333333333334</v>
      </c>
      <c r="JO167" s="379">
        <v>4.16</v>
      </c>
      <c r="JP167" s="379" t="s">
        <v>179</v>
      </c>
      <c r="JQ167" s="382">
        <v>57</v>
      </c>
      <c r="JR167" s="383">
        <v>57</v>
      </c>
      <c r="JS167" s="384" t="s">
        <v>179</v>
      </c>
      <c r="JU167" s="634" t="s">
        <v>2248</v>
      </c>
      <c r="JV167" s="636" t="s">
        <v>2249</v>
      </c>
      <c r="JW167" s="635">
        <v>2019</v>
      </c>
      <c r="JX167" s="635" t="s">
        <v>1273</v>
      </c>
      <c r="JY167" s="386" t="s">
        <v>179</v>
      </c>
      <c r="JZ167" s="387" t="s">
        <v>179</v>
      </c>
      <c r="KA167" s="422" t="s">
        <v>179</v>
      </c>
      <c r="KB167" s="637" t="s">
        <v>179</v>
      </c>
      <c r="KC167" s="638">
        <v>0.34168461295418645</v>
      </c>
      <c r="KD167" s="639" t="s">
        <v>1055</v>
      </c>
      <c r="KE167" s="640">
        <v>2.98</v>
      </c>
      <c r="KF167" s="641">
        <v>14.18</v>
      </c>
      <c r="KG167" s="642">
        <v>8.2933333333333348</v>
      </c>
      <c r="KH167" s="639" t="s">
        <v>1055</v>
      </c>
      <c r="KI167" s="643">
        <v>3</v>
      </c>
      <c r="KJ167" s="641">
        <v>3.5866666666666664</v>
      </c>
      <c r="KK167" s="642">
        <v>7.8033333333333337</v>
      </c>
      <c r="KL167" s="639" t="s">
        <v>179</v>
      </c>
      <c r="KM167" s="643" t="s">
        <v>179</v>
      </c>
      <c r="KN167" s="644" t="s">
        <v>179</v>
      </c>
      <c r="KO167" s="645" t="s">
        <v>1055</v>
      </c>
      <c r="KP167" s="646">
        <v>3</v>
      </c>
      <c r="KQ167" s="646">
        <v>12.58</v>
      </c>
      <c r="KR167" s="646">
        <v>7.7600000000000007</v>
      </c>
      <c r="KS167" s="647" t="s">
        <v>1055</v>
      </c>
      <c r="KT167" s="646">
        <v>3</v>
      </c>
      <c r="KU167" s="646">
        <v>4.16</v>
      </c>
      <c r="KV167" s="648">
        <v>5.32</v>
      </c>
      <c r="KW167" s="639" t="s">
        <v>179</v>
      </c>
      <c r="KX167" s="643">
        <v>0</v>
      </c>
      <c r="KY167" s="644" t="s">
        <v>179</v>
      </c>
      <c r="KZ167" s="434" t="s">
        <v>1151</v>
      </c>
      <c r="LA167" s="434" t="s">
        <v>1015</v>
      </c>
      <c r="LB167" s="435" t="s">
        <v>1015</v>
      </c>
      <c r="LC167" s="436">
        <v>2</v>
      </c>
      <c r="LD167" s="437">
        <v>10</v>
      </c>
      <c r="LE167" s="438">
        <v>12</v>
      </c>
      <c r="LF167" s="439" t="s">
        <v>1015</v>
      </c>
      <c r="LG167" s="440">
        <v>2</v>
      </c>
      <c r="LH167" s="437">
        <v>10</v>
      </c>
      <c r="LI167" s="438">
        <v>12</v>
      </c>
      <c r="LJ167" s="649"/>
      <c r="LK167" s="650"/>
    </row>
    <row r="168" spans="2:323" ht="15" customHeight="1" x14ac:dyDescent="0.15">
      <c r="B168" s="1349" t="s">
        <v>2330</v>
      </c>
      <c r="C168" s="1350" t="s">
        <v>2331</v>
      </c>
      <c r="D168" s="1351">
        <v>2022</v>
      </c>
      <c r="E168" s="1352" t="s">
        <v>1273</v>
      </c>
      <c r="F168" s="1353">
        <v>3059220</v>
      </c>
      <c r="G168" s="1354" t="s">
        <v>2331</v>
      </c>
      <c r="H168" s="1355">
        <v>45138</v>
      </c>
      <c r="I168" s="1356" t="s">
        <v>3836</v>
      </c>
      <c r="J168" s="1357" t="s">
        <v>2331</v>
      </c>
      <c r="K168" s="1358" t="s">
        <v>3837</v>
      </c>
      <c r="L168" s="1350" t="s">
        <v>2331</v>
      </c>
      <c r="M168" s="1357" t="s">
        <v>3837</v>
      </c>
      <c r="N168" s="1358" t="s">
        <v>3836</v>
      </c>
      <c r="O168" s="1356" t="s">
        <v>57</v>
      </c>
      <c r="P168" s="1358" t="s">
        <v>67</v>
      </c>
      <c r="Q168" s="1359" t="s">
        <v>1018</v>
      </c>
      <c r="R168" s="1360" t="s">
        <v>179</v>
      </c>
      <c r="S168" s="1360" t="s">
        <v>1058</v>
      </c>
      <c r="T168" s="1361"/>
      <c r="U168" s="1362"/>
      <c r="V168" s="1363">
        <v>2078.1125999999999</v>
      </c>
      <c r="W168" s="1364">
        <v>39</v>
      </c>
      <c r="X168" s="1364">
        <v>0</v>
      </c>
      <c r="Y168" s="1365">
        <v>342</v>
      </c>
      <c r="Z168" s="1351">
        <v>2022</v>
      </c>
      <c r="AA168" s="1352">
        <v>2024</v>
      </c>
      <c r="AB168" s="1366">
        <v>2022</v>
      </c>
      <c r="AC168" s="1367" t="s">
        <v>179</v>
      </c>
      <c r="AD168" s="1358" t="s">
        <v>179</v>
      </c>
      <c r="AE168" s="1368" t="s">
        <v>4568</v>
      </c>
      <c r="AF168" s="1357" t="s">
        <v>3838</v>
      </c>
      <c r="AG168" s="1357" t="s">
        <v>3839</v>
      </c>
      <c r="AH168" s="1358" t="s">
        <v>3840</v>
      </c>
      <c r="AI168" s="1368" t="s">
        <v>179</v>
      </c>
      <c r="AJ168" s="1358" t="s">
        <v>179</v>
      </c>
      <c r="AK168" s="1369">
        <v>2021</v>
      </c>
      <c r="AL168" s="1364">
        <v>4342</v>
      </c>
      <c r="AM168" s="1364">
        <v>4757</v>
      </c>
      <c r="AN168" s="1370" t="s">
        <v>179</v>
      </c>
      <c r="AO168" s="1371" t="s">
        <v>179</v>
      </c>
      <c r="AP168" s="1372">
        <v>2024</v>
      </c>
      <c r="AQ168" s="1365">
        <v>4212</v>
      </c>
      <c r="AR168" s="1373">
        <v>2.99</v>
      </c>
      <c r="AS168" s="1365">
        <v>4614</v>
      </c>
      <c r="AT168" s="1373">
        <v>3</v>
      </c>
      <c r="AU168" s="1374" t="s">
        <v>179</v>
      </c>
      <c r="AV168" s="1371" t="s">
        <v>179</v>
      </c>
      <c r="AW168" s="1375" t="s">
        <v>179</v>
      </c>
      <c r="AX168" s="1372">
        <v>2022</v>
      </c>
      <c r="AY168" s="1365">
        <v>3735</v>
      </c>
      <c r="AZ168" s="1373">
        <v>13.97</v>
      </c>
      <c r="BA168" s="1365">
        <v>4213</v>
      </c>
      <c r="BB168" s="1373">
        <v>11.43</v>
      </c>
      <c r="BC168" s="1374" t="s">
        <v>179</v>
      </c>
      <c r="BD168" s="1371" t="s">
        <v>179</v>
      </c>
      <c r="BE168" s="1375" t="s">
        <v>179</v>
      </c>
      <c r="BF168" s="1372">
        <v>2023</v>
      </c>
      <c r="BG168" s="1365" t="s">
        <v>179</v>
      </c>
      <c r="BH168" s="1373" t="s">
        <v>179</v>
      </c>
      <c r="BI168" s="1365" t="s">
        <v>179</v>
      </c>
      <c r="BJ168" s="1373" t="s">
        <v>179</v>
      </c>
      <c r="BK168" s="1374" t="s">
        <v>179</v>
      </c>
      <c r="BL168" s="1371" t="s">
        <v>179</v>
      </c>
      <c r="BM168" s="1375" t="s">
        <v>179</v>
      </c>
      <c r="BN168" s="1372">
        <v>2024</v>
      </c>
      <c r="BO168" s="1365" t="s">
        <v>179</v>
      </c>
      <c r="BP168" s="1373" t="s">
        <v>179</v>
      </c>
      <c r="BQ168" s="1365" t="s">
        <v>179</v>
      </c>
      <c r="BR168" s="1373" t="s">
        <v>179</v>
      </c>
      <c r="BS168" s="1374" t="s">
        <v>179</v>
      </c>
      <c r="BT168" s="1371" t="s">
        <v>179</v>
      </c>
      <c r="BU168" s="1375" t="s">
        <v>179</v>
      </c>
      <c r="BV168" s="1376" t="s">
        <v>1023</v>
      </c>
      <c r="BW168" s="1377" t="s">
        <v>1072</v>
      </c>
      <c r="BX168" s="1378" t="s">
        <v>1024</v>
      </c>
      <c r="BY168" s="1379" t="s">
        <v>179</v>
      </c>
      <c r="BZ168" s="1380">
        <v>2021</v>
      </c>
      <c r="CA168" s="1364">
        <v>206</v>
      </c>
      <c r="CB168" s="1364">
        <v>206</v>
      </c>
      <c r="CC168" s="1370" t="s">
        <v>179</v>
      </c>
      <c r="CD168" s="1371" t="s">
        <v>179</v>
      </c>
      <c r="CE168" s="1372">
        <v>2024</v>
      </c>
      <c r="CF168" s="1365">
        <v>185</v>
      </c>
      <c r="CG168" s="1373">
        <v>10.19</v>
      </c>
      <c r="CH168" s="1365">
        <v>185</v>
      </c>
      <c r="CI168" s="1373">
        <v>10.19</v>
      </c>
      <c r="CJ168" s="1374" t="s">
        <v>179</v>
      </c>
      <c r="CK168" s="1371" t="s">
        <v>179</v>
      </c>
      <c r="CL168" s="1375" t="s">
        <v>179</v>
      </c>
      <c r="CM168" s="1372">
        <v>2022</v>
      </c>
      <c r="CN168" s="1365">
        <v>547.40863999999999</v>
      </c>
      <c r="CO168" s="1373">
        <v>-165.74</v>
      </c>
      <c r="CP168" s="1365">
        <v>547.40863999999999</v>
      </c>
      <c r="CQ168" s="1373">
        <v>-165.74</v>
      </c>
      <c r="CR168" s="1374" t="s">
        <v>179</v>
      </c>
      <c r="CS168" s="1371" t="s">
        <v>179</v>
      </c>
      <c r="CT168" s="1375" t="s">
        <v>179</v>
      </c>
      <c r="CU168" s="1372">
        <v>2023</v>
      </c>
      <c r="CV168" s="1365" t="s">
        <v>179</v>
      </c>
      <c r="CW168" s="1373" t="s">
        <v>179</v>
      </c>
      <c r="CX168" s="1365" t="s">
        <v>179</v>
      </c>
      <c r="CY168" s="1373" t="s">
        <v>179</v>
      </c>
      <c r="CZ168" s="1374" t="s">
        <v>179</v>
      </c>
      <c r="DA168" s="1371" t="s">
        <v>179</v>
      </c>
      <c r="DB168" s="1375" t="s">
        <v>179</v>
      </c>
      <c r="DC168" s="1372">
        <v>2024</v>
      </c>
      <c r="DD168" s="1365" t="s">
        <v>179</v>
      </c>
      <c r="DE168" s="1373" t="s">
        <v>179</v>
      </c>
      <c r="DF168" s="1365" t="s">
        <v>179</v>
      </c>
      <c r="DG168" s="1373" t="s">
        <v>179</v>
      </c>
      <c r="DH168" s="1374" t="s">
        <v>179</v>
      </c>
      <c r="DI168" s="1371" t="s">
        <v>179</v>
      </c>
      <c r="DJ168" s="1375" t="s">
        <v>179</v>
      </c>
      <c r="DK168" s="1376" t="s">
        <v>179</v>
      </c>
      <c r="DL168" s="1377"/>
      <c r="DM168" s="1378"/>
      <c r="DN168" s="1379" t="s">
        <v>179</v>
      </c>
      <c r="DO168" s="1356" t="s">
        <v>179</v>
      </c>
      <c r="DP168" s="1381" t="s">
        <v>179</v>
      </c>
      <c r="DQ168" s="1358" t="s">
        <v>179</v>
      </c>
      <c r="DR168" s="1356" t="s">
        <v>179</v>
      </c>
      <c r="DS168" s="1381" t="s">
        <v>179</v>
      </c>
      <c r="DT168" s="1358" t="s">
        <v>179</v>
      </c>
      <c r="DU168" s="1356" t="s">
        <v>179</v>
      </c>
      <c r="DV168" s="1381" t="s">
        <v>179</v>
      </c>
      <c r="DW168" s="1358" t="s">
        <v>179</v>
      </c>
      <c r="DX168" s="1356" t="s">
        <v>179</v>
      </c>
      <c r="DY168" s="1381" t="s">
        <v>179</v>
      </c>
      <c r="DZ168" s="1358" t="s">
        <v>179</v>
      </c>
      <c r="EA168" s="1356" t="s">
        <v>179</v>
      </c>
      <c r="EB168" s="1381" t="s">
        <v>179</v>
      </c>
      <c r="EC168" s="1358" t="s">
        <v>179</v>
      </c>
      <c r="ED168" s="1382" t="s">
        <v>179</v>
      </c>
      <c r="EE168" s="1383" t="s">
        <v>179</v>
      </c>
      <c r="EF168" s="1384" t="s">
        <v>179</v>
      </c>
      <c r="EG168" s="1357" t="s">
        <v>179</v>
      </c>
      <c r="EH168" s="1364" t="s">
        <v>179</v>
      </c>
      <c r="EI168" s="1352" t="s">
        <v>179</v>
      </c>
      <c r="EJ168" s="1356" t="s">
        <v>179</v>
      </c>
      <c r="EK168" s="1384" t="s">
        <v>179</v>
      </c>
      <c r="EL168" s="1357" t="s">
        <v>179</v>
      </c>
      <c r="EM168" s="1364" t="s">
        <v>179</v>
      </c>
      <c r="EN168" s="1352" t="s">
        <v>179</v>
      </c>
      <c r="EO168" s="1356" t="s">
        <v>179</v>
      </c>
      <c r="EP168" s="1384" t="s">
        <v>179</v>
      </c>
      <c r="EQ168" s="1357" t="s">
        <v>179</v>
      </c>
      <c r="ER168" s="1364" t="s">
        <v>179</v>
      </c>
      <c r="ES168" s="1352" t="s">
        <v>179</v>
      </c>
      <c r="ET168" s="1356" t="s">
        <v>179</v>
      </c>
      <c r="EU168" s="1384" t="s">
        <v>179</v>
      </c>
      <c r="EV168" s="1357" t="s">
        <v>179</v>
      </c>
      <c r="EW168" s="1364" t="s">
        <v>179</v>
      </c>
      <c r="EX168" s="1352" t="s">
        <v>179</v>
      </c>
      <c r="EY168" s="1356" t="s">
        <v>179</v>
      </c>
      <c r="EZ168" s="1384" t="s">
        <v>179</v>
      </c>
      <c r="FA168" s="1357" t="s">
        <v>179</v>
      </c>
      <c r="FB168" s="1364" t="s">
        <v>179</v>
      </c>
      <c r="FC168" s="1352" t="s">
        <v>179</v>
      </c>
      <c r="FD168" s="1385">
        <v>74</v>
      </c>
      <c r="FE168" s="1386">
        <v>138</v>
      </c>
      <c r="FF168" s="1387">
        <v>0</v>
      </c>
      <c r="FG168" s="1386">
        <v>0</v>
      </c>
      <c r="FH168" s="1387">
        <v>0</v>
      </c>
      <c r="FI168" s="1386">
        <v>0</v>
      </c>
      <c r="FJ168" s="1387">
        <v>74</v>
      </c>
      <c r="FK168" s="1386">
        <v>138</v>
      </c>
      <c r="FL168" s="1388" t="s">
        <v>1008</v>
      </c>
      <c r="FM168" s="1389" t="s">
        <v>1012</v>
      </c>
      <c r="FN168" s="1352" t="s">
        <v>179</v>
      </c>
      <c r="FO168" s="1390" t="s">
        <v>1010</v>
      </c>
      <c r="FP168" s="1391" t="s">
        <v>1011</v>
      </c>
      <c r="FQ168" s="1352" t="s">
        <v>179</v>
      </c>
      <c r="FR168" s="1390" t="s">
        <v>1010</v>
      </c>
      <c r="FS168" s="1391" t="s">
        <v>1011</v>
      </c>
      <c r="FT168" s="1352" t="s">
        <v>179</v>
      </c>
      <c r="FU168" s="1390" t="s">
        <v>1010</v>
      </c>
      <c r="FV168" s="1391" t="s">
        <v>1012</v>
      </c>
      <c r="FW168" s="1352" t="s">
        <v>179</v>
      </c>
      <c r="FX168" s="1390" t="s">
        <v>1010</v>
      </c>
      <c r="FY168" s="1391" t="s">
        <v>1012</v>
      </c>
      <c r="FZ168" s="1352" t="s">
        <v>179</v>
      </c>
      <c r="GA168" s="1390" t="s">
        <v>1010</v>
      </c>
      <c r="GB168" s="1391" t="s">
        <v>1012</v>
      </c>
      <c r="GC168" s="1352" t="s">
        <v>179</v>
      </c>
      <c r="GD168" s="1390" t="s">
        <v>1013</v>
      </c>
      <c r="GE168" s="1391" t="s">
        <v>1013</v>
      </c>
      <c r="GF168" s="1352" t="s">
        <v>179</v>
      </c>
      <c r="GG168" s="1390" t="s">
        <v>1014</v>
      </c>
      <c r="GH168" s="1391" t="s">
        <v>1009</v>
      </c>
      <c r="GI168" s="1352" t="s">
        <v>179</v>
      </c>
      <c r="GJ168" s="1390" t="s">
        <v>1010</v>
      </c>
      <c r="GK168" s="1391" t="s">
        <v>1012</v>
      </c>
      <c r="GL168" s="1352" t="s">
        <v>179</v>
      </c>
      <c r="GM168" s="1390" t="s">
        <v>1013</v>
      </c>
      <c r="GN168" s="1391" t="s">
        <v>1013</v>
      </c>
      <c r="GO168" s="1352" t="s">
        <v>179</v>
      </c>
      <c r="GP168" s="1390" t="s">
        <v>1013</v>
      </c>
      <c r="GQ168" s="1391" t="s">
        <v>1013</v>
      </c>
      <c r="GR168" s="1352" t="s">
        <v>179</v>
      </c>
      <c r="GS168" s="1390" t="s">
        <v>1013</v>
      </c>
      <c r="GT168" s="1391" t="s">
        <v>1013</v>
      </c>
      <c r="GU168" s="1352" t="s">
        <v>179</v>
      </c>
      <c r="GV168" s="1390" t="s">
        <v>1014</v>
      </c>
      <c r="GW168" s="1391" t="s">
        <v>1009</v>
      </c>
      <c r="GX168" s="1352" t="s">
        <v>179</v>
      </c>
      <c r="GY168" s="1388" t="s">
        <v>1008</v>
      </c>
      <c r="GZ168" s="1389" t="s">
        <v>1012</v>
      </c>
      <c r="HA168" s="1352" t="s">
        <v>179</v>
      </c>
      <c r="HB168" s="1390" t="s">
        <v>1008</v>
      </c>
      <c r="HC168" s="1391" t="s">
        <v>1012</v>
      </c>
      <c r="HD168" s="1352" t="s">
        <v>179</v>
      </c>
      <c r="HE168" s="1390" t="s">
        <v>1010</v>
      </c>
      <c r="HF168" s="1391" t="s">
        <v>1012</v>
      </c>
      <c r="HG168" s="1352" t="s">
        <v>179</v>
      </c>
      <c r="HH168" s="1390" t="s">
        <v>1010</v>
      </c>
      <c r="HI168" s="1391" t="s">
        <v>1012</v>
      </c>
      <c r="HJ168" s="1352" t="s">
        <v>179</v>
      </c>
      <c r="HK168" s="1390" t="s">
        <v>1010</v>
      </c>
      <c r="HL168" s="1391" t="s">
        <v>1012</v>
      </c>
      <c r="HM168" s="1352" t="s">
        <v>179</v>
      </c>
      <c r="HN168" s="1392" t="s">
        <v>179</v>
      </c>
      <c r="HO168" s="1393" t="s">
        <v>179</v>
      </c>
      <c r="HP168" s="1394" t="s">
        <v>179</v>
      </c>
      <c r="HQ168" s="1395" t="s">
        <v>179</v>
      </c>
      <c r="HR168" s="1357" t="s">
        <v>179</v>
      </c>
      <c r="HS168" s="1357" t="s">
        <v>179</v>
      </c>
      <c r="HT168" s="1357" t="s">
        <v>179</v>
      </c>
      <c r="HU168" s="1396" t="s">
        <v>179</v>
      </c>
      <c r="HV168" s="1397" t="s">
        <v>179</v>
      </c>
      <c r="HW168" s="1398" t="s">
        <v>4568</v>
      </c>
      <c r="HX168" s="1398" t="s">
        <v>179</v>
      </c>
      <c r="HY168" s="1398" t="s">
        <v>179</v>
      </c>
      <c r="HZ168" s="1398" t="s">
        <v>179</v>
      </c>
      <c r="IA168" s="1398" t="s">
        <v>4568</v>
      </c>
      <c r="IB168" s="1398" t="s">
        <v>179</v>
      </c>
      <c r="IC168" s="1398" t="s">
        <v>179</v>
      </c>
      <c r="ID168" s="1399" t="s">
        <v>3841</v>
      </c>
      <c r="IE168" s="1400" t="s">
        <v>4739</v>
      </c>
      <c r="IF168" s="227" t="str">
        <f>_xlfn.IFNA(VLOOKUP(報告書!$B168&amp;"-"&amp;報告書!IF$12,自主項目!$G$13:$G$500,1,FALSE),"")</f>
        <v/>
      </c>
      <c r="IG168" s="227" t="str">
        <f>_xlfn.IFNA(VLOOKUP(報告書!$B168&amp;"-"&amp;報告書!IG$12,自主項目!$G$13:$G$500,1,FALSE),"")</f>
        <v/>
      </c>
      <c r="IH168" s="227" t="str">
        <f>_xlfn.IFNA(VLOOKUP(報告書!$B168&amp;"-"&amp;報告書!IH$12,自主項目!$G$13:$G$500,1,FALSE),"")</f>
        <v/>
      </c>
      <c r="II168" s="227" t="str">
        <f>_xlfn.IFNA(VLOOKUP(報告書!$B168&amp;"-"&amp;報告書!II$12,自主項目!$G$13:$G$500,1,FALSE),"")</f>
        <v/>
      </c>
      <c r="IJ168" s="227" t="str">
        <f>_xlfn.IFNA(VLOOKUP(報告書!$B168&amp;"-"&amp;報告書!IJ$12,自主項目!$G$13:$G$500,1,FALSE),"")</f>
        <v/>
      </c>
      <c r="IK168" s="227" t="str">
        <f>_xlfn.IFNA(VLOOKUP(報告書!$B168&amp;"-"&amp;報告書!IK$12,自主項目!$G$13:$G$500,1,FALSE),"")</f>
        <v/>
      </c>
      <c r="IL168" s="227" t="str">
        <f>_xlfn.IFNA(VLOOKUP(報告書!$B168&amp;"-"&amp;報告書!IL$12,自主項目!$G$13:$G$500,1,FALSE),"")</f>
        <v/>
      </c>
      <c r="IM168" s="227" t="str">
        <f>_xlfn.IFNA(VLOOKUP(報告書!$B168&amp;"-"&amp;報告書!IM$12,自主項目!$G$13:$G$500,1,FALSE),"")</f>
        <v/>
      </c>
      <c r="IN168" s="227" t="str">
        <f>_xlfn.IFNA(VLOOKUP(報告書!$B168&amp;"-"&amp;報告書!IN$12,自主項目!$G$13:$G$500,1,FALSE),"")</f>
        <v/>
      </c>
      <c r="IO168" s="227" t="str">
        <f>_xlfn.IFNA(VLOOKUP(報告書!$B168&amp;"-"&amp;報告書!IO$12,自主項目!$G$13:$G$500,1,FALSE),"")</f>
        <v/>
      </c>
      <c r="IP168" s="227" t="str">
        <f>_xlfn.IFNA(VLOOKUP(報告書!$B168&amp;"-"&amp;報告書!IP$12,自主項目!$G$13:$G$500,1,FALSE),"")</f>
        <v/>
      </c>
      <c r="IQ168" s="227" t="str">
        <f>_xlfn.IFNA(VLOOKUP(報告書!$B168&amp;"-"&amp;報告書!IQ$12,自主項目!$G$13:$G$500,1,FALSE),"")</f>
        <v/>
      </c>
      <c r="IR168" s="227" t="str">
        <f>_xlfn.IFNA(VLOOKUP(報告書!$B168&amp;"-"&amp;報告書!IR$12,自主項目!$G$13:$G$500,1,FALSE),"")</f>
        <v/>
      </c>
      <c r="IS168" s="227" t="str">
        <f>_xlfn.IFNA(VLOOKUP(報告書!$B168&amp;"-"&amp;報告書!IS$12,自主項目!$G$13:$G$500,1,FALSE),"")</f>
        <v/>
      </c>
      <c r="IV168" s="376">
        <v>4051</v>
      </c>
      <c r="IW168" s="377" t="s">
        <v>179</v>
      </c>
      <c r="IX168" s="378">
        <v>51.42</v>
      </c>
      <c r="IY168" s="379">
        <v>5.5</v>
      </c>
      <c r="IZ168" s="379" t="s">
        <v>179</v>
      </c>
      <c r="JA168" s="380">
        <v>2.5499999999999998</v>
      </c>
      <c r="JB168" s="381">
        <v>1.8333333333333333</v>
      </c>
      <c r="JC168" s="379" t="s">
        <v>179</v>
      </c>
      <c r="JD168" s="379">
        <v>0.85</v>
      </c>
      <c r="JE168" s="382">
        <v>67</v>
      </c>
      <c r="JF168" s="383" t="s">
        <v>179</v>
      </c>
      <c r="JG168" s="384">
        <v>71</v>
      </c>
      <c r="JH168" s="376" t="s">
        <v>179</v>
      </c>
      <c r="JI168" s="377" t="s">
        <v>179</v>
      </c>
      <c r="JJ168" s="378" t="s">
        <v>179</v>
      </c>
      <c r="JK168" s="379" t="s">
        <v>179</v>
      </c>
      <c r="JL168" s="379" t="s">
        <v>179</v>
      </c>
      <c r="JM168" s="380" t="s">
        <v>179</v>
      </c>
      <c r="JN168" s="381" t="s">
        <v>179</v>
      </c>
      <c r="JO168" s="379" t="s">
        <v>179</v>
      </c>
      <c r="JP168" s="379" t="s">
        <v>179</v>
      </c>
      <c r="JQ168" s="382" t="s">
        <v>179</v>
      </c>
      <c r="JR168" s="383" t="s">
        <v>179</v>
      </c>
      <c r="JS168" s="384" t="s">
        <v>179</v>
      </c>
      <c r="JU168" s="634" t="s">
        <v>2260</v>
      </c>
      <c r="JV168" s="636" t="s">
        <v>2261</v>
      </c>
      <c r="JW168" s="635">
        <v>2019</v>
      </c>
      <c r="JX168" s="635" t="s">
        <v>1018</v>
      </c>
      <c r="JY168" s="386" t="s">
        <v>179</v>
      </c>
      <c r="JZ168" s="387" t="s">
        <v>179</v>
      </c>
      <c r="KA168" s="422" t="s">
        <v>179</v>
      </c>
      <c r="KB168" s="637" t="s">
        <v>179</v>
      </c>
      <c r="KC168" s="638" t="s">
        <v>179</v>
      </c>
      <c r="KD168" s="639" t="s">
        <v>1028</v>
      </c>
      <c r="KE168" s="640">
        <v>-13.88</v>
      </c>
      <c r="KF168" s="641">
        <v>5.5</v>
      </c>
      <c r="KG168" s="642">
        <v>0.71</v>
      </c>
      <c r="KH168" s="639" t="s">
        <v>1028</v>
      </c>
      <c r="KI168" s="643">
        <v>-17.78</v>
      </c>
      <c r="KJ168" s="641" t="s">
        <v>179</v>
      </c>
      <c r="KK168" s="642">
        <v>4.17</v>
      </c>
      <c r="KL168" s="639" t="s">
        <v>1028</v>
      </c>
      <c r="KM168" s="643">
        <v>2.99</v>
      </c>
      <c r="KN168" s="644">
        <v>2.5499999999999998</v>
      </c>
      <c r="KO168" s="645" t="s">
        <v>179</v>
      </c>
      <c r="KP168" s="646" t="s">
        <v>179</v>
      </c>
      <c r="KQ168" s="646" t="s">
        <v>179</v>
      </c>
      <c r="KR168" s="646" t="s">
        <v>179</v>
      </c>
      <c r="KS168" s="647" t="s">
        <v>179</v>
      </c>
      <c r="KT168" s="646" t="s">
        <v>179</v>
      </c>
      <c r="KU168" s="646" t="s">
        <v>179</v>
      </c>
      <c r="KV168" s="648" t="s">
        <v>179</v>
      </c>
      <c r="KW168" s="639" t="s">
        <v>179</v>
      </c>
      <c r="KX168" s="643" t="s">
        <v>179</v>
      </c>
      <c r="KY168" s="644" t="s">
        <v>179</v>
      </c>
      <c r="KZ168" s="434" t="s">
        <v>1015</v>
      </c>
      <c r="LA168" s="434" t="s">
        <v>1015</v>
      </c>
      <c r="LB168" s="435" t="s">
        <v>1015</v>
      </c>
      <c r="LC168" s="436">
        <v>0</v>
      </c>
      <c r="LD168" s="437">
        <v>12</v>
      </c>
      <c r="LE168" s="438">
        <v>14</v>
      </c>
      <c r="LF168" s="439" t="s">
        <v>1015</v>
      </c>
      <c r="LG168" s="440">
        <v>0</v>
      </c>
      <c r="LH168" s="437">
        <v>9</v>
      </c>
      <c r="LI168" s="438">
        <v>14</v>
      </c>
      <c r="LJ168" s="649"/>
      <c r="LK168" s="650"/>
    </row>
    <row r="169" spans="2:323" ht="15" customHeight="1" x14ac:dyDescent="0.15">
      <c r="B169" s="1349" t="s">
        <v>2337</v>
      </c>
      <c r="C169" s="1350" t="s">
        <v>2338</v>
      </c>
      <c r="D169" s="1351">
        <v>2022</v>
      </c>
      <c r="E169" s="1352" t="s">
        <v>1018</v>
      </c>
      <c r="F169" s="1353">
        <v>1042221</v>
      </c>
      <c r="G169" s="1354" t="s">
        <v>2338</v>
      </c>
      <c r="H169" s="1355">
        <v>45138</v>
      </c>
      <c r="I169" s="1356" t="s">
        <v>2339</v>
      </c>
      <c r="J169" s="1357" t="s">
        <v>2338</v>
      </c>
      <c r="K169" s="1358" t="s">
        <v>2340</v>
      </c>
      <c r="L169" s="1350" t="s">
        <v>2338</v>
      </c>
      <c r="M169" s="1357" t="s">
        <v>2340</v>
      </c>
      <c r="N169" s="1358" t="s">
        <v>2339</v>
      </c>
      <c r="O169" s="1356" t="s">
        <v>77</v>
      </c>
      <c r="P169" s="1358" t="s">
        <v>79</v>
      </c>
      <c r="Q169" s="1359" t="s">
        <v>1018</v>
      </c>
      <c r="R169" s="1360"/>
      <c r="S169" s="1360"/>
      <c r="T169" s="1361"/>
      <c r="U169" s="1362"/>
      <c r="V169" s="1363">
        <v>4904.2188000000006</v>
      </c>
      <c r="W169" s="1364">
        <v>17</v>
      </c>
      <c r="X169" s="1364">
        <v>3</v>
      </c>
      <c r="Y169" s="1365"/>
      <c r="Z169" s="1351">
        <v>2022</v>
      </c>
      <c r="AA169" s="1352">
        <v>2024</v>
      </c>
      <c r="AB169" s="1366">
        <v>2022</v>
      </c>
      <c r="AC169" s="1367" t="s">
        <v>4568</v>
      </c>
      <c r="AD169" s="1358" t="s">
        <v>2341</v>
      </c>
      <c r="AE169" s="1368"/>
      <c r="AF169" s="1357"/>
      <c r="AG169" s="1357"/>
      <c r="AH169" s="1358"/>
      <c r="AI169" s="1368"/>
      <c r="AJ169" s="1358"/>
      <c r="AK169" s="1369">
        <v>2021</v>
      </c>
      <c r="AL169" s="1364">
        <v>8513</v>
      </c>
      <c r="AM169" s="1364">
        <v>8141</v>
      </c>
      <c r="AN169" s="1370">
        <v>55.46</v>
      </c>
      <c r="AO169" s="1371" t="s">
        <v>1071</v>
      </c>
      <c r="AP169" s="1372">
        <v>2024</v>
      </c>
      <c r="AQ169" s="1365">
        <v>7067</v>
      </c>
      <c r="AR169" s="1373">
        <v>16.98</v>
      </c>
      <c r="AS169" s="1365">
        <v>7067</v>
      </c>
      <c r="AT169" s="1373">
        <v>13.19</v>
      </c>
      <c r="AU169" s="1374">
        <v>46.3</v>
      </c>
      <c r="AV169" s="1371" t="s">
        <v>1071</v>
      </c>
      <c r="AW169" s="1375">
        <v>16.510000000000002</v>
      </c>
      <c r="AX169" s="1372">
        <v>2022</v>
      </c>
      <c r="AY169" s="1365">
        <v>8830</v>
      </c>
      <c r="AZ169" s="1373">
        <v>-3.73</v>
      </c>
      <c r="BA169" s="1365">
        <v>7845</v>
      </c>
      <c r="BB169" s="1373">
        <v>3.63</v>
      </c>
      <c r="BC169" s="1374">
        <v>57.525179481165885</v>
      </c>
      <c r="BD169" s="1371" t="s">
        <v>1071</v>
      </c>
      <c r="BE169" s="1375">
        <v>-3.73</v>
      </c>
      <c r="BF169" s="1372">
        <v>2023</v>
      </c>
      <c r="BG169" s="1365"/>
      <c r="BH169" s="1373"/>
      <c r="BI169" s="1365"/>
      <c r="BJ169" s="1373"/>
      <c r="BK169" s="1374"/>
      <c r="BL169" s="1371"/>
      <c r="BM169" s="1375"/>
      <c r="BN169" s="1372">
        <v>2024</v>
      </c>
      <c r="BO169" s="1365"/>
      <c r="BP169" s="1373"/>
      <c r="BQ169" s="1365"/>
      <c r="BR169" s="1373"/>
      <c r="BS169" s="1374"/>
      <c r="BT169" s="1371"/>
      <c r="BU169" s="1375"/>
      <c r="BV169" s="1376" t="s">
        <v>1005</v>
      </c>
      <c r="BW169" s="1377" t="s">
        <v>1072</v>
      </c>
      <c r="BX169" s="1378" t="s">
        <v>1007</v>
      </c>
      <c r="BY169" s="1379" t="s">
        <v>4740</v>
      </c>
      <c r="BZ169" s="1380"/>
      <c r="CA169" s="1364"/>
      <c r="CB169" s="1364"/>
      <c r="CC169" s="1370"/>
      <c r="CD169" s="1371"/>
      <c r="CE169" s="1372"/>
      <c r="CF169" s="1365"/>
      <c r="CG169" s="1373"/>
      <c r="CH169" s="1365"/>
      <c r="CI169" s="1373"/>
      <c r="CJ169" s="1374"/>
      <c r="CK169" s="1371"/>
      <c r="CL169" s="1375"/>
      <c r="CM169" s="1372"/>
      <c r="CN169" s="1365"/>
      <c r="CO169" s="1373"/>
      <c r="CP169" s="1365"/>
      <c r="CQ169" s="1373"/>
      <c r="CR169" s="1374"/>
      <c r="CS169" s="1371"/>
      <c r="CT169" s="1375"/>
      <c r="CU169" s="1372"/>
      <c r="CV169" s="1365"/>
      <c r="CW169" s="1373"/>
      <c r="CX169" s="1365"/>
      <c r="CY169" s="1373"/>
      <c r="CZ169" s="1374"/>
      <c r="DA169" s="1371"/>
      <c r="DB169" s="1375"/>
      <c r="DC169" s="1372"/>
      <c r="DD169" s="1365"/>
      <c r="DE169" s="1373"/>
      <c r="DF169" s="1365"/>
      <c r="DG169" s="1373"/>
      <c r="DH169" s="1374"/>
      <c r="DI169" s="1371"/>
      <c r="DJ169" s="1375"/>
      <c r="DK169" s="1376"/>
      <c r="DL169" s="1377"/>
      <c r="DM169" s="1378"/>
      <c r="DN169" s="1379"/>
      <c r="DO169" s="1356"/>
      <c r="DP169" s="1381"/>
      <c r="DQ169" s="1358"/>
      <c r="DR169" s="1356"/>
      <c r="DS169" s="1381"/>
      <c r="DT169" s="1358"/>
      <c r="DU169" s="1356"/>
      <c r="DV169" s="1381"/>
      <c r="DW169" s="1358"/>
      <c r="DX169" s="1356"/>
      <c r="DY169" s="1381"/>
      <c r="DZ169" s="1358"/>
      <c r="EA169" s="1356"/>
      <c r="EB169" s="1381"/>
      <c r="EC169" s="1358"/>
      <c r="ED169" s="1382"/>
      <c r="EE169" s="1383" t="s">
        <v>1160</v>
      </c>
      <c r="EF169" s="1384">
        <v>2021</v>
      </c>
      <c r="EG169" s="1357" t="s">
        <v>4741</v>
      </c>
      <c r="EH169" s="1364">
        <v>10633.11</v>
      </c>
      <c r="EI169" s="1352" t="s">
        <v>1162</v>
      </c>
      <c r="EJ169" s="1356"/>
      <c r="EK169" s="1384"/>
      <c r="EL169" s="1357"/>
      <c r="EM169" s="1364"/>
      <c r="EN169" s="1352"/>
      <c r="EO169" s="1356"/>
      <c r="EP169" s="1384"/>
      <c r="EQ169" s="1357"/>
      <c r="ER169" s="1364"/>
      <c r="ES169" s="1352"/>
      <c r="ET169" s="1356"/>
      <c r="EU169" s="1384"/>
      <c r="EV169" s="1357"/>
      <c r="EW169" s="1364"/>
      <c r="EX169" s="1352"/>
      <c r="EY169" s="1356"/>
      <c r="EZ169" s="1384"/>
      <c r="FA169" s="1357"/>
      <c r="FB169" s="1364"/>
      <c r="FC169" s="1352"/>
      <c r="FD169" s="1385">
        <v>0</v>
      </c>
      <c r="FE169" s="1386">
        <v>0</v>
      </c>
      <c r="FF169" s="1387">
        <v>0</v>
      </c>
      <c r="FG169" s="1386">
        <v>0</v>
      </c>
      <c r="FH169" s="1387">
        <v>0</v>
      </c>
      <c r="FI169" s="1386">
        <v>0</v>
      </c>
      <c r="FJ169" s="1387">
        <v>0</v>
      </c>
      <c r="FK169" s="1386">
        <v>0</v>
      </c>
      <c r="FL169" s="1388" t="s">
        <v>1008</v>
      </c>
      <c r="FM169" s="1389" t="s">
        <v>1012</v>
      </c>
      <c r="FN169" s="1352"/>
      <c r="FO169" s="1390" t="s">
        <v>1010</v>
      </c>
      <c r="FP169" s="1391" t="s">
        <v>1012</v>
      </c>
      <c r="FQ169" s="1352"/>
      <c r="FR169" s="1390" t="s">
        <v>1010</v>
      </c>
      <c r="FS169" s="1391" t="s">
        <v>1012</v>
      </c>
      <c r="FT169" s="1352"/>
      <c r="FU169" s="1390" t="s">
        <v>1025</v>
      </c>
      <c r="FV169" s="1391" t="s">
        <v>1011</v>
      </c>
      <c r="FW169" s="1352"/>
      <c r="FX169" s="1390" t="s">
        <v>1010</v>
      </c>
      <c r="FY169" s="1391" t="s">
        <v>1012</v>
      </c>
      <c r="FZ169" s="1352"/>
      <c r="GA169" s="1390" t="s">
        <v>1010</v>
      </c>
      <c r="GB169" s="1391" t="s">
        <v>1012</v>
      </c>
      <c r="GC169" s="1352"/>
      <c r="GD169" s="1390" t="s">
        <v>1010</v>
      </c>
      <c r="GE169" s="1391" t="s">
        <v>1012</v>
      </c>
      <c r="GF169" s="1352"/>
      <c r="GG169" s="1390" t="s">
        <v>1010</v>
      </c>
      <c r="GH169" s="1391" t="s">
        <v>1012</v>
      </c>
      <c r="GI169" s="1352"/>
      <c r="GJ169" s="1390" t="s">
        <v>1010</v>
      </c>
      <c r="GK169" s="1391" t="s">
        <v>1012</v>
      </c>
      <c r="GL169" s="1352"/>
      <c r="GM169" s="1390" t="s">
        <v>1013</v>
      </c>
      <c r="GN169" s="1391" t="s">
        <v>1013</v>
      </c>
      <c r="GO169" s="1352"/>
      <c r="GP169" s="1390" t="s">
        <v>1013</v>
      </c>
      <c r="GQ169" s="1391" t="s">
        <v>1013</v>
      </c>
      <c r="GR169" s="1352"/>
      <c r="GS169" s="1390" t="s">
        <v>1013</v>
      </c>
      <c r="GT169" s="1391" t="s">
        <v>1013</v>
      </c>
      <c r="GU169" s="1352"/>
      <c r="GV169" s="1390" t="s">
        <v>1010</v>
      </c>
      <c r="GW169" s="1391" t="s">
        <v>1012</v>
      </c>
      <c r="GX169" s="1352"/>
      <c r="GY169" s="1388"/>
      <c r="GZ169" s="1389"/>
      <c r="HA169" s="1352"/>
      <c r="HB169" s="1390"/>
      <c r="HC169" s="1391"/>
      <c r="HD169" s="1352"/>
      <c r="HE169" s="1390"/>
      <c r="HF169" s="1391"/>
      <c r="HG169" s="1352"/>
      <c r="HH169" s="1390"/>
      <c r="HI169" s="1391"/>
      <c r="HJ169" s="1352"/>
      <c r="HK169" s="1390"/>
      <c r="HL169" s="1391"/>
      <c r="HM169" s="1352"/>
      <c r="HN169" s="1392">
        <v>8830</v>
      </c>
      <c r="HO169" s="1393">
        <v>8.8785959999999999</v>
      </c>
      <c r="HP169" s="1394">
        <v>0.10055035107587769</v>
      </c>
      <c r="HQ169" s="1395">
        <v>2022</v>
      </c>
      <c r="HR169" s="1357" t="s">
        <v>333</v>
      </c>
      <c r="HS169" s="1357" t="s">
        <v>340</v>
      </c>
      <c r="HT169" s="1357" t="s">
        <v>4219</v>
      </c>
      <c r="HU169" s="1396">
        <v>8.8785959999999999</v>
      </c>
      <c r="HV169" s="1397" t="s">
        <v>4568</v>
      </c>
      <c r="HW169" s="1398" t="s">
        <v>4568</v>
      </c>
      <c r="HX169" s="1398"/>
      <c r="HY169" s="1398" t="s">
        <v>4568</v>
      </c>
      <c r="HZ169" s="1398" t="s">
        <v>4568</v>
      </c>
      <c r="IA169" s="1398"/>
      <c r="IB169" s="1398"/>
      <c r="IC169" s="1398" t="s">
        <v>4568</v>
      </c>
      <c r="ID169" s="1399"/>
      <c r="IE169" s="1400" t="s">
        <v>4742</v>
      </c>
      <c r="IF169" s="227" t="str">
        <f>_xlfn.IFNA(VLOOKUP(報告書!$B169&amp;"-"&amp;報告書!IF$12,自主項目!$G$13:$G$500,1,FALSE),"")</f>
        <v>221-1</v>
      </c>
      <c r="IG169" s="227" t="str">
        <f>_xlfn.IFNA(VLOOKUP(報告書!$B169&amp;"-"&amp;報告書!IG$12,自主項目!$G$13:$G$500,1,FALSE),"")</f>
        <v/>
      </c>
      <c r="IH169" s="227" t="str">
        <f>_xlfn.IFNA(VLOOKUP(報告書!$B169&amp;"-"&amp;報告書!IH$12,自主項目!$G$13:$G$500,1,FALSE),"")</f>
        <v/>
      </c>
      <c r="II169" s="227" t="str">
        <f>_xlfn.IFNA(VLOOKUP(報告書!$B169&amp;"-"&amp;報告書!II$12,自主項目!$G$13:$G$500,1,FALSE),"")</f>
        <v/>
      </c>
      <c r="IJ169" s="227" t="str">
        <f>_xlfn.IFNA(VLOOKUP(報告書!$B169&amp;"-"&amp;報告書!IJ$12,自主項目!$G$13:$G$500,1,FALSE),"")</f>
        <v/>
      </c>
      <c r="IK169" s="227" t="str">
        <f>_xlfn.IFNA(VLOOKUP(報告書!$B169&amp;"-"&amp;報告書!IK$12,自主項目!$G$13:$G$500,1,FALSE),"")</f>
        <v/>
      </c>
      <c r="IL169" s="227" t="str">
        <f>_xlfn.IFNA(VLOOKUP(報告書!$B169&amp;"-"&amp;報告書!IL$12,自主項目!$G$13:$G$500,1,FALSE),"")</f>
        <v/>
      </c>
      <c r="IM169" s="227" t="str">
        <f>_xlfn.IFNA(VLOOKUP(報告書!$B169&amp;"-"&amp;報告書!IM$12,自主項目!$G$13:$G$500,1,FALSE),"")</f>
        <v/>
      </c>
      <c r="IN169" s="227" t="str">
        <f>_xlfn.IFNA(VLOOKUP(報告書!$B169&amp;"-"&amp;報告書!IN$12,自主項目!$G$13:$G$500,1,FALSE),"")</f>
        <v/>
      </c>
      <c r="IO169" s="227" t="str">
        <f>_xlfn.IFNA(VLOOKUP(報告書!$B169&amp;"-"&amp;報告書!IO$12,自主項目!$G$13:$G$500,1,FALSE),"")</f>
        <v/>
      </c>
      <c r="IP169" s="227" t="str">
        <f>_xlfn.IFNA(VLOOKUP(報告書!$B169&amp;"-"&amp;報告書!IP$12,自主項目!$G$13:$G$500,1,FALSE),"")</f>
        <v/>
      </c>
      <c r="IQ169" s="227" t="str">
        <f>_xlfn.IFNA(VLOOKUP(報告書!$B169&amp;"-"&amp;報告書!IQ$12,自主項目!$G$13:$G$500,1,FALSE),"")</f>
        <v/>
      </c>
      <c r="IR169" s="227" t="str">
        <f>_xlfn.IFNA(VLOOKUP(報告書!$B169&amp;"-"&amp;報告書!IR$12,自主項目!$G$13:$G$500,1,FALSE),"")</f>
        <v/>
      </c>
      <c r="IS169" s="227" t="str">
        <f>_xlfn.IFNA(VLOOKUP(報告書!$B169&amp;"-"&amp;報告書!IS$12,自主項目!$G$13:$G$500,1,FALSE),"")</f>
        <v/>
      </c>
      <c r="IV169" s="376">
        <v>3379</v>
      </c>
      <c r="IW169" s="377">
        <v>3345</v>
      </c>
      <c r="IX169" s="378" t="s">
        <v>179</v>
      </c>
      <c r="IY169" s="379">
        <v>9.4499999999999993</v>
      </c>
      <c r="IZ169" s="379">
        <v>7.87</v>
      </c>
      <c r="JA169" s="380" t="s">
        <v>179</v>
      </c>
      <c r="JB169" s="381">
        <v>3.15</v>
      </c>
      <c r="JC169" s="379">
        <v>2.6233333333333335</v>
      </c>
      <c r="JD169" s="379" t="s">
        <v>179</v>
      </c>
      <c r="JE169" s="382">
        <v>58</v>
      </c>
      <c r="JF169" s="383">
        <v>65</v>
      </c>
      <c r="JG169" s="384" t="s">
        <v>179</v>
      </c>
      <c r="JH169" s="376" t="s">
        <v>179</v>
      </c>
      <c r="JI169" s="377" t="s">
        <v>179</v>
      </c>
      <c r="JJ169" s="378" t="s">
        <v>179</v>
      </c>
      <c r="JK169" s="379" t="s">
        <v>179</v>
      </c>
      <c r="JL169" s="379" t="s">
        <v>179</v>
      </c>
      <c r="JM169" s="380" t="s">
        <v>179</v>
      </c>
      <c r="JN169" s="381" t="s">
        <v>179</v>
      </c>
      <c r="JO169" s="379" t="s">
        <v>179</v>
      </c>
      <c r="JP169" s="379" t="s">
        <v>179</v>
      </c>
      <c r="JQ169" s="382" t="s">
        <v>179</v>
      </c>
      <c r="JR169" s="383" t="s">
        <v>179</v>
      </c>
      <c r="JS169" s="384" t="s">
        <v>179</v>
      </c>
      <c r="JU169" s="634" t="s">
        <v>2266</v>
      </c>
      <c r="JV169" s="636" t="s">
        <v>2267</v>
      </c>
      <c r="JW169" s="635">
        <v>2019</v>
      </c>
      <c r="JX169" s="635" t="s">
        <v>1018</v>
      </c>
      <c r="JY169" s="386" t="s">
        <v>179</v>
      </c>
      <c r="JZ169" s="387" t="s">
        <v>179</v>
      </c>
      <c r="KA169" s="422" t="s">
        <v>179</v>
      </c>
      <c r="KB169" s="637" t="s">
        <v>179</v>
      </c>
      <c r="KC169" s="638">
        <v>1.7110677389760285</v>
      </c>
      <c r="KD169" s="639" t="s">
        <v>1029</v>
      </c>
      <c r="KE169" s="640">
        <v>1.5</v>
      </c>
      <c r="KF169" s="641">
        <v>9.4499999999999993</v>
      </c>
      <c r="KG169" s="642">
        <v>3.9233333333333333</v>
      </c>
      <c r="KH169" s="639" t="s">
        <v>1028</v>
      </c>
      <c r="KI169" s="643">
        <v>7.02</v>
      </c>
      <c r="KJ169" s="641">
        <v>2.6233333333333335</v>
      </c>
      <c r="KK169" s="642">
        <v>5.4733333333333327</v>
      </c>
      <c r="KL169" s="639" t="s">
        <v>179</v>
      </c>
      <c r="KM169" s="643" t="s">
        <v>179</v>
      </c>
      <c r="KN169" s="644" t="s">
        <v>179</v>
      </c>
      <c r="KO169" s="645" t="s">
        <v>179</v>
      </c>
      <c r="KP169" s="646" t="s">
        <v>179</v>
      </c>
      <c r="KQ169" s="646" t="s">
        <v>179</v>
      </c>
      <c r="KR169" s="646" t="s">
        <v>179</v>
      </c>
      <c r="KS169" s="647" t="s">
        <v>179</v>
      </c>
      <c r="KT169" s="646" t="s">
        <v>179</v>
      </c>
      <c r="KU169" s="646" t="s">
        <v>179</v>
      </c>
      <c r="KV169" s="648" t="s">
        <v>179</v>
      </c>
      <c r="KW169" s="639" t="s">
        <v>179</v>
      </c>
      <c r="KX169" s="643" t="s">
        <v>179</v>
      </c>
      <c r="KY169" s="644" t="s">
        <v>179</v>
      </c>
      <c r="KZ169" s="434" t="s">
        <v>1151</v>
      </c>
      <c r="LA169" s="434" t="s">
        <v>1015</v>
      </c>
      <c r="LB169" s="435" t="s">
        <v>1015</v>
      </c>
      <c r="LC169" s="436">
        <v>9</v>
      </c>
      <c r="LD169" s="437">
        <v>8</v>
      </c>
      <c r="LE169" s="438">
        <v>18</v>
      </c>
      <c r="LF169" s="439" t="s">
        <v>1015</v>
      </c>
      <c r="LG169" s="440">
        <v>7</v>
      </c>
      <c r="LH169" s="437">
        <v>7</v>
      </c>
      <c r="LI169" s="438">
        <v>18</v>
      </c>
      <c r="LJ169" s="649"/>
      <c r="LK169" s="650"/>
    </row>
    <row r="170" spans="2:323" ht="15" customHeight="1" x14ac:dyDescent="0.15">
      <c r="B170" s="1349" t="s">
        <v>2343</v>
      </c>
      <c r="C170" s="1350" t="s">
        <v>2333</v>
      </c>
      <c r="D170" s="1351">
        <v>2022</v>
      </c>
      <c r="E170" s="1352" t="s">
        <v>1018</v>
      </c>
      <c r="F170" s="1353">
        <v>1037222</v>
      </c>
      <c r="G170" s="1354" t="s">
        <v>2333</v>
      </c>
      <c r="H170" s="1355">
        <v>45134</v>
      </c>
      <c r="I170" s="1356" t="s">
        <v>2332</v>
      </c>
      <c r="J170" s="1357" t="s">
        <v>2333</v>
      </c>
      <c r="K170" s="1358" t="s">
        <v>2334</v>
      </c>
      <c r="L170" s="1350" t="s">
        <v>2333</v>
      </c>
      <c r="M170" s="1357" t="s">
        <v>2334</v>
      </c>
      <c r="N170" s="1358" t="s">
        <v>2332</v>
      </c>
      <c r="O170" s="1356" t="s">
        <v>42</v>
      </c>
      <c r="P170" s="1358" t="s">
        <v>43</v>
      </c>
      <c r="Q170" s="1359" t="s">
        <v>1018</v>
      </c>
      <c r="R170" s="1360"/>
      <c r="S170" s="1360"/>
      <c r="T170" s="1361"/>
      <c r="U170" s="1362"/>
      <c r="V170" s="1363">
        <v>24266.499599999999</v>
      </c>
      <c r="W170" s="1364">
        <v>3</v>
      </c>
      <c r="X170" s="1364">
        <v>3</v>
      </c>
      <c r="Y170" s="1365"/>
      <c r="Z170" s="1351">
        <v>2022</v>
      </c>
      <c r="AA170" s="1352">
        <v>2024</v>
      </c>
      <c r="AB170" s="1366">
        <v>2022</v>
      </c>
      <c r="AC170" s="1367" t="s">
        <v>4568</v>
      </c>
      <c r="AD170" s="1358" t="s">
        <v>2335</v>
      </c>
      <c r="AE170" s="1368"/>
      <c r="AF170" s="1357"/>
      <c r="AG170" s="1357"/>
      <c r="AH170" s="1358"/>
      <c r="AI170" s="1368"/>
      <c r="AJ170" s="1358"/>
      <c r="AK170" s="1369">
        <v>2021</v>
      </c>
      <c r="AL170" s="1364">
        <v>43669</v>
      </c>
      <c r="AM170" s="1364">
        <v>43278</v>
      </c>
      <c r="AN170" s="1370"/>
      <c r="AO170" s="1371"/>
      <c r="AP170" s="1372">
        <v>2024</v>
      </c>
      <c r="AQ170" s="1365">
        <v>43233</v>
      </c>
      <c r="AR170" s="1373">
        <v>0.99</v>
      </c>
      <c r="AS170" s="1365">
        <v>42846</v>
      </c>
      <c r="AT170" s="1373">
        <v>0.99</v>
      </c>
      <c r="AU170" s="1374"/>
      <c r="AV170" s="1371"/>
      <c r="AW170" s="1375"/>
      <c r="AX170" s="1372">
        <v>2022</v>
      </c>
      <c r="AY170" s="1365">
        <v>40457</v>
      </c>
      <c r="AZ170" s="1373">
        <v>7.35</v>
      </c>
      <c r="BA170" s="1365">
        <v>9709</v>
      </c>
      <c r="BB170" s="1373">
        <v>77.56</v>
      </c>
      <c r="BC170" s="1374"/>
      <c r="BD170" s="1371"/>
      <c r="BE170" s="1375"/>
      <c r="BF170" s="1372">
        <v>2023</v>
      </c>
      <c r="BG170" s="1365"/>
      <c r="BH170" s="1373"/>
      <c r="BI170" s="1365"/>
      <c r="BJ170" s="1373"/>
      <c r="BK170" s="1374"/>
      <c r="BL170" s="1371"/>
      <c r="BM170" s="1375"/>
      <c r="BN170" s="1372">
        <v>2024</v>
      </c>
      <c r="BO170" s="1365"/>
      <c r="BP170" s="1373"/>
      <c r="BQ170" s="1365"/>
      <c r="BR170" s="1373"/>
      <c r="BS170" s="1374"/>
      <c r="BT170" s="1371"/>
      <c r="BU170" s="1375"/>
      <c r="BV170" s="1376" t="s">
        <v>1023</v>
      </c>
      <c r="BW170" s="1377" t="s">
        <v>1072</v>
      </c>
      <c r="BX170" s="1378" t="s">
        <v>1024</v>
      </c>
      <c r="BY170" s="1379" t="s">
        <v>4743</v>
      </c>
      <c r="BZ170" s="1380"/>
      <c r="CA170" s="1364"/>
      <c r="CB170" s="1364"/>
      <c r="CC170" s="1370"/>
      <c r="CD170" s="1371"/>
      <c r="CE170" s="1372"/>
      <c r="CF170" s="1365"/>
      <c r="CG170" s="1373"/>
      <c r="CH170" s="1365"/>
      <c r="CI170" s="1373"/>
      <c r="CJ170" s="1374"/>
      <c r="CK170" s="1371"/>
      <c r="CL170" s="1375"/>
      <c r="CM170" s="1372"/>
      <c r="CN170" s="1365"/>
      <c r="CO170" s="1373"/>
      <c r="CP170" s="1365"/>
      <c r="CQ170" s="1373"/>
      <c r="CR170" s="1374"/>
      <c r="CS170" s="1371"/>
      <c r="CT170" s="1375"/>
      <c r="CU170" s="1372"/>
      <c r="CV170" s="1365"/>
      <c r="CW170" s="1373"/>
      <c r="CX170" s="1365"/>
      <c r="CY170" s="1373"/>
      <c r="CZ170" s="1374"/>
      <c r="DA170" s="1371"/>
      <c r="DB170" s="1375"/>
      <c r="DC170" s="1372"/>
      <c r="DD170" s="1365"/>
      <c r="DE170" s="1373"/>
      <c r="DF170" s="1365"/>
      <c r="DG170" s="1373"/>
      <c r="DH170" s="1374"/>
      <c r="DI170" s="1371"/>
      <c r="DJ170" s="1375"/>
      <c r="DK170" s="1376"/>
      <c r="DL170" s="1377"/>
      <c r="DM170" s="1378"/>
      <c r="DN170" s="1379"/>
      <c r="DO170" s="1356"/>
      <c r="DP170" s="1381"/>
      <c r="DQ170" s="1358"/>
      <c r="DR170" s="1356"/>
      <c r="DS170" s="1381"/>
      <c r="DT170" s="1358"/>
      <c r="DU170" s="1356"/>
      <c r="DV170" s="1381"/>
      <c r="DW170" s="1358"/>
      <c r="DX170" s="1356"/>
      <c r="DY170" s="1381"/>
      <c r="DZ170" s="1358"/>
      <c r="EA170" s="1356"/>
      <c r="EB170" s="1381"/>
      <c r="EC170" s="1358"/>
      <c r="ED170" s="1382"/>
      <c r="EE170" s="1383"/>
      <c r="EF170" s="1384"/>
      <c r="EG170" s="1357"/>
      <c r="EH170" s="1364"/>
      <c r="EI170" s="1352"/>
      <c r="EJ170" s="1356"/>
      <c r="EK170" s="1384"/>
      <c r="EL170" s="1357"/>
      <c r="EM170" s="1364"/>
      <c r="EN170" s="1352"/>
      <c r="EO170" s="1356"/>
      <c r="EP170" s="1384"/>
      <c r="EQ170" s="1357"/>
      <c r="ER170" s="1364"/>
      <c r="ES170" s="1352"/>
      <c r="ET170" s="1356"/>
      <c r="EU170" s="1384"/>
      <c r="EV170" s="1357"/>
      <c r="EW170" s="1364"/>
      <c r="EX170" s="1352"/>
      <c r="EY170" s="1356"/>
      <c r="EZ170" s="1384"/>
      <c r="FA170" s="1357"/>
      <c r="FB170" s="1364"/>
      <c r="FC170" s="1352"/>
      <c r="FD170" s="1385">
        <v>0</v>
      </c>
      <c r="FE170" s="1386">
        <v>0</v>
      </c>
      <c r="FF170" s="1387">
        <v>0</v>
      </c>
      <c r="FG170" s="1386">
        <v>0</v>
      </c>
      <c r="FH170" s="1387">
        <v>0</v>
      </c>
      <c r="FI170" s="1386">
        <v>0</v>
      </c>
      <c r="FJ170" s="1387">
        <v>0</v>
      </c>
      <c r="FK170" s="1386">
        <v>0</v>
      </c>
      <c r="FL170" s="1388" t="s">
        <v>1008</v>
      </c>
      <c r="FM170" s="1389" t="s">
        <v>1012</v>
      </c>
      <c r="FN170" s="1352"/>
      <c r="FO170" s="1390" t="s">
        <v>1010</v>
      </c>
      <c r="FP170" s="1391" t="s">
        <v>1012</v>
      </c>
      <c r="FQ170" s="1352"/>
      <c r="FR170" s="1390" t="s">
        <v>1010</v>
      </c>
      <c r="FS170" s="1391" t="s">
        <v>1012</v>
      </c>
      <c r="FT170" s="1352"/>
      <c r="FU170" s="1390" t="s">
        <v>1010</v>
      </c>
      <c r="FV170" s="1391" t="s">
        <v>1012</v>
      </c>
      <c r="FW170" s="1352"/>
      <c r="FX170" s="1390" t="s">
        <v>1010</v>
      </c>
      <c r="FY170" s="1391" t="s">
        <v>1012</v>
      </c>
      <c r="FZ170" s="1352"/>
      <c r="GA170" s="1390" t="s">
        <v>1010</v>
      </c>
      <c r="GB170" s="1391" t="s">
        <v>1012</v>
      </c>
      <c r="GC170" s="1352"/>
      <c r="GD170" s="1390" t="s">
        <v>1010</v>
      </c>
      <c r="GE170" s="1391" t="s">
        <v>1012</v>
      </c>
      <c r="GF170" s="1352"/>
      <c r="GG170" s="1390" t="s">
        <v>1010</v>
      </c>
      <c r="GH170" s="1391" t="s">
        <v>1012</v>
      </c>
      <c r="GI170" s="1352"/>
      <c r="GJ170" s="1390" t="s">
        <v>1010</v>
      </c>
      <c r="GK170" s="1391" t="s">
        <v>1012</v>
      </c>
      <c r="GL170" s="1352"/>
      <c r="GM170" s="1390" t="s">
        <v>1013</v>
      </c>
      <c r="GN170" s="1391" t="s">
        <v>1013</v>
      </c>
      <c r="GO170" s="1352"/>
      <c r="GP170" s="1390" t="s">
        <v>1013</v>
      </c>
      <c r="GQ170" s="1391" t="s">
        <v>1013</v>
      </c>
      <c r="GR170" s="1352"/>
      <c r="GS170" s="1390" t="s">
        <v>1013</v>
      </c>
      <c r="GT170" s="1391" t="s">
        <v>1013</v>
      </c>
      <c r="GU170" s="1352"/>
      <c r="GV170" s="1390" t="s">
        <v>1010</v>
      </c>
      <c r="GW170" s="1391" t="s">
        <v>1012</v>
      </c>
      <c r="GX170" s="1352"/>
      <c r="GY170" s="1388"/>
      <c r="GZ170" s="1389"/>
      <c r="HA170" s="1352"/>
      <c r="HB170" s="1390"/>
      <c r="HC170" s="1391"/>
      <c r="HD170" s="1352"/>
      <c r="HE170" s="1390"/>
      <c r="HF170" s="1391"/>
      <c r="HG170" s="1352"/>
      <c r="HH170" s="1390"/>
      <c r="HI170" s="1391"/>
      <c r="HJ170" s="1352"/>
      <c r="HK170" s="1390"/>
      <c r="HL170" s="1391"/>
      <c r="HM170" s="1352"/>
      <c r="HN170" s="1392">
        <v>40457</v>
      </c>
      <c r="HO170" s="1393">
        <v>67.636000000000422</v>
      </c>
      <c r="HP170" s="1394">
        <v>0.16717996885582326</v>
      </c>
      <c r="HQ170" s="1395">
        <v>2022</v>
      </c>
      <c r="HR170" s="1357" t="s">
        <v>333</v>
      </c>
      <c r="HS170" s="1357" t="s">
        <v>340</v>
      </c>
      <c r="HT170" s="1357" t="s">
        <v>4220</v>
      </c>
      <c r="HU170" s="1396">
        <v>67.636000000000422</v>
      </c>
      <c r="HV170" s="1397"/>
      <c r="HW170" s="1398" t="s">
        <v>4568</v>
      </c>
      <c r="HX170" s="1398"/>
      <c r="HY170" s="1398"/>
      <c r="HZ170" s="1398"/>
      <c r="IA170" s="1398"/>
      <c r="IB170" s="1398"/>
      <c r="IC170" s="1398"/>
      <c r="ID170" s="1399"/>
      <c r="IE170" s="1400"/>
      <c r="IF170" s="227" t="str">
        <f>_xlfn.IFNA(VLOOKUP(報告書!$B170&amp;"-"&amp;報告書!IF$12,自主項目!$G$13:$G$500,1,FALSE),"")</f>
        <v>222-1</v>
      </c>
      <c r="IG170" s="227" t="str">
        <f>_xlfn.IFNA(VLOOKUP(報告書!$B170&amp;"-"&amp;報告書!IG$12,自主項目!$G$13:$G$500,1,FALSE),"")</f>
        <v/>
      </c>
      <c r="IH170" s="227" t="str">
        <f>_xlfn.IFNA(VLOOKUP(報告書!$B170&amp;"-"&amp;報告書!IH$12,自主項目!$G$13:$G$500,1,FALSE),"")</f>
        <v/>
      </c>
      <c r="II170" s="227" t="str">
        <f>_xlfn.IFNA(VLOOKUP(報告書!$B170&amp;"-"&amp;報告書!II$12,自主項目!$G$13:$G$500,1,FALSE),"")</f>
        <v/>
      </c>
      <c r="IJ170" s="227" t="str">
        <f>_xlfn.IFNA(VLOOKUP(報告書!$B170&amp;"-"&amp;報告書!IJ$12,自主項目!$G$13:$G$500,1,FALSE),"")</f>
        <v/>
      </c>
      <c r="IK170" s="227" t="str">
        <f>_xlfn.IFNA(VLOOKUP(報告書!$B170&amp;"-"&amp;報告書!IK$12,自主項目!$G$13:$G$500,1,FALSE),"")</f>
        <v/>
      </c>
      <c r="IL170" s="227" t="str">
        <f>_xlfn.IFNA(VLOOKUP(報告書!$B170&amp;"-"&amp;報告書!IL$12,自主項目!$G$13:$G$500,1,FALSE),"")</f>
        <v/>
      </c>
      <c r="IM170" s="227" t="str">
        <f>_xlfn.IFNA(VLOOKUP(報告書!$B170&amp;"-"&amp;報告書!IM$12,自主項目!$G$13:$G$500,1,FALSE),"")</f>
        <v/>
      </c>
      <c r="IN170" s="227" t="str">
        <f>_xlfn.IFNA(VLOOKUP(報告書!$B170&amp;"-"&amp;報告書!IN$12,自主項目!$G$13:$G$500,1,FALSE),"")</f>
        <v/>
      </c>
      <c r="IO170" s="227" t="str">
        <f>_xlfn.IFNA(VLOOKUP(報告書!$B170&amp;"-"&amp;報告書!IO$12,自主項目!$G$13:$G$500,1,FALSE),"")</f>
        <v/>
      </c>
      <c r="IP170" s="227" t="str">
        <f>_xlfn.IFNA(VLOOKUP(報告書!$B170&amp;"-"&amp;報告書!IP$12,自主項目!$G$13:$G$500,1,FALSE),"")</f>
        <v/>
      </c>
      <c r="IQ170" s="227" t="str">
        <f>_xlfn.IFNA(VLOOKUP(報告書!$B170&amp;"-"&amp;報告書!IQ$12,自主項目!$G$13:$G$500,1,FALSE),"")</f>
        <v/>
      </c>
      <c r="IR170" s="227" t="str">
        <f>_xlfn.IFNA(VLOOKUP(報告書!$B170&amp;"-"&amp;報告書!IR$12,自主項目!$G$13:$G$500,1,FALSE),"")</f>
        <v/>
      </c>
      <c r="IS170" s="227" t="str">
        <f>_xlfn.IFNA(VLOOKUP(報告書!$B170&amp;"-"&amp;報告書!IS$12,自主項目!$G$13:$G$500,1,FALSE),"")</f>
        <v/>
      </c>
      <c r="IV170" s="376">
        <v>8477</v>
      </c>
      <c r="IW170" s="377">
        <v>8417</v>
      </c>
      <c r="IX170" s="378" t="s">
        <v>179</v>
      </c>
      <c r="IY170" s="379">
        <v>12.38</v>
      </c>
      <c r="IZ170" s="379">
        <v>11.03</v>
      </c>
      <c r="JA170" s="380" t="s">
        <v>179</v>
      </c>
      <c r="JB170" s="381">
        <v>4.1266666666666669</v>
      </c>
      <c r="JC170" s="379">
        <v>3.6766666666666663</v>
      </c>
      <c r="JD170" s="379" t="s">
        <v>179</v>
      </c>
      <c r="JE170" s="382">
        <v>47</v>
      </c>
      <c r="JF170" s="383">
        <v>56</v>
      </c>
      <c r="JG170" s="384" t="s">
        <v>179</v>
      </c>
      <c r="JH170" s="376" t="s">
        <v>179</v>
      </c>
      <c r="JI170" s="377" t="s">
        <v>179</v>
      </c>
      <c r="JJ170" s="378" t="s">
        <v>179</v>
      </c>
      <c r="JK170" s="379" t="s">
        <v>179</v>
      </c>
      <c r="JL170" s="379" t="s">
        <v>179</v>
      </c>
      <c r="JM170" s="380" t="s">
        <v>179</v>
      </c>
      <c r="JN170" s="381" t="s">
        <v>179</v>
      </c>
      <c r="JO170" s="379" t="s">
        <v>179</v>
      </c>
      <c r="JP170" s="379" t="s">
        <v>179</v>
      </c>
      <c r="JQ170" s="382" t="s">
        <v>179</v>
      </c>
      <c r="JR170" s="383" t="s">
        <v>179</v>
      </c>
      <c r="JS170" s="384" t="s">
        <v>179</v>
      </c>
      <c r="JU170" s="634" t="s">
        <v>2275</v>
      </c>
      <c r="JV170" s="636" t="s">
        <v>2276</v>
      </c>
      <c r="JW170" s="635">
        <v>2019</v>
      </c>
      <c r="JX170" s="635" t="s">
        <v>1018</v>
      </c>
      <c r="JY170" s="386" t="s">
        <v>179</v>
      </c>
      <c r="JZ170" s="387" t="s">
        <v>179</v>
      </c>
      <c r="KA170" s="422" t="s">
        <v>179</v>
      </c>
      <c r="KB170" s="637" t="s">
        <v>179</v>
      </c>
      <c r="KC170" s="638">
        <v>7.4814203137902546E-2</v>
      </c>
      <c r="KD170" s="639" t="s">
        <v>1055</v>
      </c>
      <c r="KE170" s="640">
        <v>6.14</v>
      </c>
      <c r="KF170" s="641">
        <v>12.38</v>
      </c>
      <c r="KG170" s="642">
        <v>1.6633333333333338</v>
      </c>
      <c r="KH170" s="639" t="s">
        <v>1028</v>
      </c>
      <c r="KI170" s="643">
        <v>7.03</v>
      </c>
      <c r="KJ170" s="641">
        <v>3.6766666666666663</v>
      </c>
      <c r="KK170" s="642">
        <v>2.7699999999999996</v>
      </c>
      <c r="KL170" s="639" t="s">
        <v>179</v>
      </c>
      <c r="KM170" s="643" t="s">
        <v>179</v>
      </c>
      <c r="KN170" s="644" t="s">
        <v>179</v>
      </c>
      <c r="KO170" s="645" t="s">
        <v>179</v>
      </c>
      <c r="KP170" s="646" t="s">
        <v>179</v>
      </c>
      <c r="KQ170" s="646" t="s">
        <v>179</v>
      </c>
      <c r="KR170" s="646" t="s">
        <v>179</v>
      </c>
      <c r="KS170" s="647" t="s">
        <v>179</v>
      </c>
      <c r="KT170" s="646" t="s">
        <v>179</v>
      </c>
      <c r="KU170" s="646" t="s">
        <v>179</v>
      </c>
      <c r="KV170" s="648" t="s">
        <v>179</v>
      </c>
      <c r="KW170" s="639" t="s">
        <v>179</v>
      </c>
      <c r="KX170" s="643" t="s">
        <v>179</v>
      </c>
      <c r="KY170" s="644" t="s">
        <v>179</v>
      </c>
      <c r="KZ170" s="434" t="s">
        <v>1015</v>
      </c>
      <c r="LA170" s="434" t="s">
        <v>1015</v>
      </c>
      <c r="LB170" s="435" t="s">
        <v>1029</v>
      </c>
      <c r="LC170" s="436">
        <v>22</v>
      </c>
      <c r="LD170" s="437">
        <v>0</v>
      </c>
      <c r="LE170" s="438">
        <v>22</v>
      </c>
      <c r="LF170" s="439" t="s">
        <v>1015</v>
      </c>
      <c r="LG170" s="440">
        <v>19</v>
      </c>
      <c r="LH170" s="437">
        <v>0</v>
      </c>
      <c r="LI170" s="438">
        <v>22</v>
      </c>
      <c r="LJ170" s="649"/>
      <c r="LK170" s="650"/>
    </row>
    <row r="171" spans="2:323" ht="15" customHeight="1" x14ac:dyDescent="0.15">
      <c r="B171" s="1349" t="s">
        <v>2344</v>
      </c>
      <c r="C171" s="1350" t="s">
        <v>2345</v>
      </c>
      <c r="D171" s="1351">
        <v>2022</v>
      </c>
      <c r="E171" s="1352" t="s">
        <v>1018</v>
      </c>
      <c r="F171" s="1353">
        <v>1036223</v>
      </c>
      <c r="G171" s="1354" t="s">
        <v>2345</v>
      </c>
      <c r="H171" s="1355">
        <v>45126</v>
      </c>
      <c r="I171" s="1356" t="s">
        <v>2346</v>
      </c>
      <c r="J171" s="1357" t="s">
        <v>2345</v>
      </c>
      <c r="K171" s="1358" t="s">
        <v>2347</v>
      </c>
      <c r="L171" s="1350" t="s">
        <v>2345</v>
      </c>
      <c r="M171" s="1357" t="s">
        <v>2348</v>
      </c>
      <c r="N171" s="1358" t="s">
        <v>2346</v>
      </c>
      <c r="O171" s="1356" t="s">
        <v>37</v>
      </c>
      <c r="P171" s="1358" t="s">
        <v>41</v>
      </c>
      <c r="Q171" s="1359" t="s">
        <v>1018</v>
      </c>
      <c r="R171" s="1360"/>
      <c r="S171" s="1360"/>
      <c r="T171" s="1361"/>
      <c r="U171" s="1362"/>
      <c r="V171" s="1363">
        <v>2180.0742</v>
      </c>
      <c r="W171" s="1364">
        <v>30</v>
      </c>
      <c r="X171" s="1364">
        <v>1</v>
      </c>
      <c r="Y171" s="1365"/>
      <c r="Z171" s="1351">
        <v>2022</v>
      </c>
      <c r="AA171" s="1352">
        <v>2024</v>
      </c>
      <c r="AB171" s="1366">
        <v>2022</v>
      </c>
      <c r="AC171" s="1367"/>
      <c r="AD171" s="1358"/>
      <c r="AE171" s="1368" t="s">
        <v>4568</v>
      </c>
      <c r="AF171" s="1357" t="s">
        <v>2349</v>
      </c>
      <c r="AG171" s="1357" t="s">
        <v>2346</v>
      </c>
      <c r="AH171" s="1358" t="s">
        <v>2350</v>
      </c>
      <c r="AI171" s="1368"/>
      <c r="AJ171" s="1358" t="s">
        <v>2351</v>
      </c>
      <c r="AK171" s="1369">
        <v>2021</v>
      </c>
      <c r="AL171" s="1364">
        <v>3814</v>
      </c>
      <c r="AM171" s="1364">
        <v>3763</v>
      </c>
      <c r="AN171" s="1370"/>
      <c r="AO171" s="1371"/>
      <c r="AP171" s="1372">
        <v>2024</v>
      </c>
      <c r="AQ171" s="1365">
        <v>3700</v>
      </c>
      <c r="AR171" s="1373">
        <v>2.98</v>
      </c>
      <c r="AS171" s="1365">
        <v>3650</v>
      </c>
      <c r="AT171" s="1373">
        <v>3</v>
      </c>
      <c r="AU171" s="1374"/>
      <c r="AV171" s="1371"/>
      <c r="AW171" s="1375"/>
      <c r="AX171" s="1372">
        <v>2022</v>
      </c>
      <c r="AY171" s="1365">
        <v>3973</v>
      </c>
      <c r="AZ171" s="1373">
        <v>-4.17</v>
      </c>
      <c r="BA171" s="1365">
        <v>3915</v>
      </c>
      <c r="BB171" s="1373">
        <v>-4.04</v>
      </c>
      <c r="BC171" s="1374"/>
      <c r="BD171" s="1371"/>
      <c r="BE171" s="1375"/>
      <c r="BF171" s="1372">
        <v>2023</v>
      </c>
      <c r="BG171" s="1365"/>
      <c r="BH171" s="1373"/>
      <c r="BI171" s="1365"/>
      <c r="BJ171" s="1373"/>
      <c r="BK171" s="1374"/>
      <c r="BL171" s="1371"/>
      <c r="BM171" s="1375"/>
      <c r="BN171" s="1372">
        <v>2024</v>
      </c>
      <c r="BO171" s="1365"/>
      <c r="BP171" s="1373"/>
      <c r="BQ171" s="1365"/>
      <c r="BR171" s="1373"/>
      <c r="BS171" s="1374"/>
      <c r="BT171" s="1371"/>
      <c r="BU171" s="1375"/>
      <c r="BV171" s="1376" t="s">
        <v>1005</v>
      </c>
      <c r="BW171" s="1377" t="s">
        <v>1072</v>
      </c>
      <c r="BX171" s="1378" t="s">
        <v>1024</v>
      </c>
      <c r="BY171" s="1379" t="s">
        <v>4744</v>
      </c>
      <c r="BZ171" s="1380"/>
      <c r="CA171" s="1364"/>
      <c r="CB171" s="1364"/>
      <c r="CC171" s="1370"/>
      <c r="CD171" s="1371"/>
      <c r="CE171" s="1372"/>
      <c r="CF171" s="1365"/>
      <c r="CG171" s="1373"/>
      <c r="CH171" s="1365"/>
      <c r="CI171" s="1373"/>
      <c r="CJ171" s="1374"/>
      <c r="CK171" s="1371"/>
      <c r="CL171" s="1375"/>
      <c r="CM171" s="1372"/>
      <c r="CN171" s="1365"/>
      <c r="CO171" s="1373"/>
      <c r="CP171" s="1365"/>
      <c r="CQ171" s="1373"/>
      <c r="CR171" s="1374"/>
      <c r="CS171" s="1371"/>
      <c r="CT171" s="1375"/>
      <c r="CU171" s="1372"/>
      <c r="CV171" s="1365"/>
      <c r="CW171" s="1373"/>
      <c r="CX171" s="1365"/>
      <c r="CY171" s="1373"/>
      <c r="CZ171" s="1374"/>
      <c r="DA171" s="1371"/>
      <c r="DB171" s="1375"/>
      <c r="DC171" s="1372"/>
      <c r="DD171" s="1365"/>
      <c r="DE171" s="1373"/>
      <c r="DF171" s="1365"/>
      <c r="DG171" s="1373"/>
      <c r="DH171" s="1374"/>
      <c r="DI171" s="1371"/>
      <c r="DJ171" s="1375"/>
      <c r="DK171" s="1376"/>
      <c r="DL171" s="1377"/>
      <c r="DM171" s="1378"/>
      <c r="DN171" s="1379"/>
      <c r="DO171" s="1356"/>
      <c r="DP171" s="1381"/>
      <c r="DQ171" s="1358"/>
      <c r="DR171" s="1356"/>
      <c r="DS171" s="1381"/>
      <c r="DT171" s="1358"/>
      <c r="DU171" s="1356"/>
      <c r="DV171" s="1381"/>
      <c r="DW171" s="1358"/>
      <c r="DX171" s="1356"/>
      <c r="DY171" s="1381"/>
      <c r="DZ171" s="1358"/>
      <c r="EA171" s="1356"/>
      <c r="EB171" s="1381"/>
      <c r="EC171" s="1358"/>
      <c r="ED171" s="1382"/>
      <c r="EE171" s="1383" t="s">
        <v>1574</v>
      </c>
      <c r="EF171" s="1384">
        <v>2008</v>
      </c>
      <c r="EG171" s="1357" t="s">
        <v>4745</v>
      </c>
      <c r="EH171" s="1364" t="s">
        <v>4746</v>
      </c>
      <c r="EI171" s="1352" t="s">
        <v>1162</v>
      </c>
      <c r="EJ171" s="1356"/>
      <c r="EK171" s="1384"/>
      <c r="EL171" s="1357"/>
      <c r="EM171" s="1364"/>
      <c r="EN171" s="1352"/>
      <c r="EO171" s="1356"/>
      <c r="EP171" s="1384"/>
      <c r="EQ171" s="1357"/>
      <c r="ER171" s="1364"/>
      <c r="ES171" s="1352"/>
      <c r="ET171" s="1356"/>
      <c r="EU171" s="1384"/>
      <c r="EV171" s="1357"/>
      <c r="EW171" s="1364"/>
      <c r="EX171" s="1352"/>
      <c r="EY171" s="1356"/>
      <c r="EZ171" s="1384"/>
      <c r="FA171" s="1357"/>
      <c r="FB171" s="1364"/>
      <c r="FC171" s="1352"/>
      <c r="FD171" s="1385">
        <v>0</v>
      </c>
      <c r="FE171" s="1386">
        <v>0</v>
      </c>
      <c r="FF171" s="1387">
        <v>0</v>
      </c>
      <c r="FG171" s="1386">
        <v>0</v>
      </c>
      <c r="FH171" s="1387">
        <v>0</v>
      </c>
      <c r="FI171" s="1386">
        <v>0</v>
      </c>
      <c r="FJ171" s="1387">
        <v>0</v>
      </c>
      <c r="FK171" s="1386">
        <v>0</v>
      </c>
      <c r="FL171" s="1388" t="s">
        <v>1008</v>
      </c>
      <c r="FM171" s="1389" t="s">
        <v>1012</v>
      </c>
      <c r="FN171" s="1352"/>
      <c r="FO171" s="1390" t="s">
        <v>1010</v>
      </c>
      <c r="FP171" s="1391" t="s">
        <v>1012</v>
      </c>
      <c r="FQ171" s="1352"/>
      <c r="FR171" s="1390" t="s">
        <v>1010</v>
      </c>
      <c r="FS171" s="1391" t="s">
        <v>1012</v>
      </c>
      <c r="FT171" s="1352"/>
      <c r="FU171" s="1390" t="s">
        <v>1010</v>
      </c>
      <c r="FV171" s="1391" t="s">
        <v>1012</v>
      </c>
      <c r="FW171" s="1352"/>
      <c r="FX171" s="1390" t="s">
        <v>1010</v>
      </c>
      <c r="FY171" s="1391" t="s">
        <v>1012</v>
      </c>
      <c r="FZ171" s="1352"/>
      <c r="GA171" s="1390" t="s">
        <v>1010</v>
      </c>
      <c r="GB171" s="1391" t="s">
        <v>1012</v>
      </c>
      <c r="GC171" s="1352"/>
      <c r="GD171" s="1390" t="s">
        <v>1013</v>
      </c>
      <c r="GE171" s="1391" t="s">
        <v>1013</v>
      </c>
      <c r="GF171" s="1352"/>
      <c r="GG171" s="1390" t="s">
        <v>1010</v>
      </c>
      <c r="GH171" s="1391" t="s">
        <v>1012</v>
      </c>
      <c r="GI171" s="1352"/>
      <c r="GJ171" s="1390" t="s">
        <v>1010</v>
      </c>
      <c r="GK171" s="1391" t="s">
        <v>1012</v>
      </c>
      <c r="GL171" s="1352"/>
      <c r="GM171" s="1390" t="s">
        <v>1010</v>
      </c>
      <c r="GN171" s="1391" t="s">
        <v>1012</v>
      </c>
      <c r="GO171" s="1352"/>
      <c r="GP171" s="1390" t="s">
        <v>1013</v>
      </c>
      <c r="GQ171" s="1391" t="s">
        <v>1013</v>
      </c>
      <c r="GR171" s="1352"/>
      <c r="GS171" s="1390" t="s">
        <v>1013</v>
      </c>
      <c r="GT171" s="1391" t="s">
        <v>1013</v>
      </c>
      <c r="GU171" s="1352"/>
      <c r="GV171" s="1390" t="s">
        <v>1010</v>
      </c>
      <c r="GW171" s="1391" t="s">
        <v>1012</v>
      </c>
      <c r="GX171" s="1352"/>
      <c r="GY171" s="1388"/>
      <c r="GZ171" s="1389"/>
      <c r="HA171" s="1352"/>
      <c r="HB171" s="1390"/>
      <c r="HC171" s="1391"/>
      <c r="HD171" s="1352"/>
      <c r="HE171" s="1390"/>
      <c r="HF171" s="1391"/>
      <c r="HG171" s="1352"/>
      <c r="HH171" s="1390"/>
      <c r="HI171" s="1391"/>
      <c r="HJ171" s="1352"/>
      <c r="HK171" s="1390"/>
      <c r="HL171" s="1391"/>
      <c r="HM171" s="1352"/>
      <c r="HN171" s="1392">
        <v>3973</v>
      </c>
      <c r="HO171" s="1393">
        <v>50.663879999999999</v>
      </c>
      <c r="HP171" s="1394">
        <v>1.2752046312610117</v>
      </c>
      <c r="HQ171" s="1395">
        <v>2022</v>
      </c>
      <c r="HR171" s="1357" t="s">
        <v>1621</v>
      </c>
      <c r="HS171" s="1357" t="s">
        <v>348</v>
      </c>
      <c r="HT171" s="1357" t="s">
        <v>4221</v>
      </c>
      <c r="HU171" s="1396">
        <v>50.663879999999999</v>
      </c>
      <c r="HV171" s="1397"/>
      <c r="HW171" s="1398"/>
      <c r="HX171" s="1398"/>
      <c r="HY171" s="1398"/>
      <c r="HZ171" s="1398"/>
      <c r="IA171" s="1398"/>
      <c r="IB171" s="1398"/>
      <c r="IC171" s="1398" t="s">
        <v>4568</v>
      </c>
      <c r="ID171" s="1399" t="s">
        <v>4747</v>
      </c>
      <c r="IE171" s="1400" t="s">
        <v>4748</v>
      </c>
      <c r="IF171" s="227" t="str">
        <f>_xlfn.IFNA(VLOOKUP(報告書!$B171&amp;"-"&amp;報告書!IF$12,自主項目!$G$13:$G$500,1,FALSE),"")</f>
        <v>223-1</v>
      </c>
      <c r="IG171" s="227" t="str">
        <f>_xlfn.IFNA(VLOOKUP(報告書!$B171&amp;"-"&amp;報告書!IG$12,自主項目!$G$13:$G$500,1,FALSE),"")</f>
        <v/>
      </c>
      <c r="IH171" s="227" t="str">
        <f>_xlfn.IFNA(VLOOKUP(報告書!$B171&amp;"-"&amp;報告書!IH$12,自主項目!$G$13:$G$500,1,FALSE),"")</f>
        <v/>
      </c>
      <c r="II171" s="227" t="str">
        <f>_xlfn.IFNA(VLOOKUP(報告書!$B171&amp;"-"&amp;報告書!II$12,自主項目!$G$13:$G$500,1,FALSE),"")</f>
        <v/>
      </c>
      <c r="IJ171" s="227" t="str">
        <f>_xlfn.IFNA(VLOOKUP(報告書!$B171&amp;"-"&amp;報告書!IJ$12,自主項目!$G$13:$G$500,1,FALSE),"")</f>
        <v/>
      </c>
      <c r="IK171" s="227" t="str">
        <f>_xlfn.IFNA(VLOOKUP(報告書!$B171&amp;"-"&amp;報告書!IK$12,自主項目!$G$13:$G$500,1,FALSE),"")</f>
        <v/>
      </c>
      <c r="IL171" s="227" t="str">
        <f>_xlfn.IFNA(VLOOKUP(報告書!$B171&amp;"-"&amp;報告書!IL$12,自主項目!$G$13:$G$500,1,FALSE),"")</f>
        <v/>
      </c>
      <c r="IM171" s="227" t="str">
        <f>_xlfn.IFNA(VLOOKUP(報告書!$B171&amp;"-"&amp;報告書!IM$12,自主項目!$G$13:$G$500,1,FALSE),"")</f>
        <v/>
      </c>
      <c r="IN171" s="227" t="str">
        <f>_xlfn.IFNA(VLOOKUP(報告書!$B171&amp;"-"&amp;報告書!IN$12,自主項目!$G$13:$G$500,1,FALSE),"")</f>
        <v/>
      </c>
      <c r="IO171" s="227" t="str">
        <f>_xlfn.IFNA(VLOOKUP(報告書!$B171&amp;"-"&amp;報告書!IO$12,自主項目!$G$13:$G$500,1,FALSE),"")</f>
        <v/>
      </c>
      <c r="IP171" s="227" t="str">
        <f>_xlfn.IFNA(VLOOKUP(報告書!$B171&amp;"-"&amp;報告書!IP$12,自主項目!$G$13:$G$500,1,FALSE),"")</f>
        <v/>
      </c>
      <c r="IQ171" s="227" t="str">
        <f>_xlfn.IFNA(VLOOKUP(報告書!$B171&amp;"-"&amp;報告書!IQ$12,自主項目!$G$13:$G$500,1,FALSE),"")</f>
        <v/>
      </c>
      <c r="IR171" s="227" t="str">
        <f>_xlfn.IFNA(VLOOKUP(報告書!$B171&amp;"-"&amp;報告書!IR$12,自主項目!$G$13:$G$500,1,FALSE),"")</f>
        <v/>
      </c>
      <c r="IS171" s="227" t="str">
        <f>_xlfn.IFNA(VLOOKUP(報告書!$B171&amp;"-"&amp;報告書!IS$12,自主項目!$G$13:$G$500,1,FALSE),"")</f>
        <v/>
      </c>
      <c r="IV171" s="376">
        <v>3272</v>
      </c>
      <c r="IW171" s="377">
        <v>3249</v>
      </c>
      <c r="IX171" s="378">
        <v>58.5</v>
      </c>
      <c r="IY171" s="379">
        <v>-0.84</v>
      </c>
      <c r="IZ171" s="379">
        <v>-2.92</v>
      </c>
      <c r="JA171" s="380">
        <v>-0.83</v>
      </c>
      <c r="JB171" s="381">
        <v>-0.27999999999999997</v>
      </c>
      <c r="JC171" s="379">
        <v>-0.97333333333333327</v>
      </c>
      <c r="JD171" s="379">
        <v>-0.27666666666666667</v>
      </c>
      <c r="JE171" s="382">
        <v>81</v>
      </c>
      <c r="JF171" s="383">
        <v>85</v>
      </c>
      <c r="JG171" s="384">
        <v>77</v>
      </c>
      <c r="JH171" s="376" t="s">
        <v>179</v>
      </c>
      <c r="JI171" s="377" t="s">
        <v>179</v>
      </c>
      <c r="JJ171" s="378" t="s">
        <v>179</v>
      </c>
      <c r="JK171" s="379" t="s">
        <v>179</v>
      </c>
      <c r="JL171" s="379" t="s">
        <v>179</v>
      </c>
      <c r="JM171" s="380" t="s">
        <v>179</v>
      </c>
      <c r="JN171" s="381" t="s">
        <v>179</v>
      </c>
      <c r="JO171" s="379" t="s">
        <v>179</v>
      </c>
      <c r="JP171" s="379" t="s">
        <v>179</v>
      </c>
      <c r="JQ171" s="382" t="s">
        <v>179</v>
      </c>
      <c r="JR171" s="383" t="s">
        <v>179</v>
      </c>
      <c r="JS171" s="384" t="s">
        <v>179</v>
      </c>
      <c r="JU171" s="634" t="s">
        <v>2280</v>
      </c>
      <c r="JV171" s="636" t="s">
        <v>2281</v>
      </c>
      <c r="JW171" s="635">
        <v>2019</v>
      </c>
      <c r="JX171" s="635" t="s">
        <v>1018</v>
      </c>
      <c r="JY171" s="386">
        <v>44848</v>
      </c>
      <c r="JZ171" s="387">
        <v>44848</v>
      </c>
      <c r="KA171" s="422" t="s">
        <v>179</v>
      </c>
      <c r="KB171" s="637" t="s">
        <v>179</v>
      </c>
      <c r="KC171" s="638" t="s">
        <v>179</v>
      </c>
      <c r="KD171" s="639" t="s">
        <v>1015</v>
      </c>
      <c r="KE171" s="640">
        <v>2.98</v>
      </c>
      <c r="KF171" s="641">
        <v>-0.84</v>
      </c>
      <c r="KG171" s="642">
        <v>-2.956666666666667</v>
      </c>
      <c r="KH171" s="639" t="s">
        <v>1015</v>
      </c>
      <c r="KI171" s="643">
        <v>2.97</v>
      </c>
      <c r="KJ171" s="641">
        <v>-0.97333333333333327</v>
      </c>
      <c r="KK171" s="642">
        <v>-1.6233333333333333</v>
      </c>
      <c r="KL171" s="639" t="s">
        <v>1015</v>
      </c>
      <c r="KM171" s="643">
        <v>2.99</v>
      </c>
      <c r="KN171" s="644">
        <v>-0.83</v>
      </c>
      <c r="KO171" s="645" t="s">
        <v>179</v>
      </c>
      <c r="KP171" s="646" t="s">
        <v>179</v>
      </c>
      <c r="KQ171" s="646" t="s">
        <v>179</v>
      </c>
      <c r="KR171" s="646" t="s">
        <v>179</v>
      </c>
      <c r="KS171" s="647" t="s">
        <v>179</v>
      </c>
      <c r="KT171" s="646" t="s">
        <v>179</v>
      </c>
      <c r="KU171" s="646" t="s">
        <v>179</v>
      </c>
      <c r="KV171" s="648" t="s">
        <v>179</v>
      </c>
      <c r="KW171" s="639" t="s">
        <v>179</v>
      </c>
      <c r="KX171" s="643" t="s">
        <v>179</v>
      </c>
      <c r="KY171" s="644" t="s">
        <v>179</v>
      </c>
      <c r="KZ171" s="434" t="s">
        <v>1015</v>
      </c>
      <c r="LA171" s="434" t="s">
        <v>1015</v>
      </c>
      <c r="LB171" s="435" t="s">
        <v>1028</v>
      </c>
      <c r="LC171" s="436">
        <v>12</v>
      </c>
      <c r="LD171" s="437">
        <v>2</v>
      </c>
      <c r="LE171" s="438">
        <v>14</v>
      </c>
      <c r="LF171" s="439" t="s">
        <v>1015</v>
      </c>
      <c r="LG171" s="440">
        <v>9</v>
      </c>
      <c r="LH171" s="437">
        <v>2</v>
      </c>
      <c r="LI171" s="438">
        <v>14</v>
      </c>
      <c r="LJ171" s="649"/>
      <c r="LK171" s="650"/>
    </row>
    <row r="172" spans="2:323" ht="15" customHeight="1" x14ac:dyDescent="0.15">
      <c r="B172" s="1349" t="s">
        <v>2352</v>
      </c>
      <c r="C172" s="1350" t="s">
        <v>2353</v>
      </c>
      <c r="D172" s="1351">
        <v>2022</v>
      </c>
      <c r="E172" s="1352" t="s">
        <v>1018</v>
      </c>
      <c r="F172" s="1353">
        <v>1010224</v>
      </c>
      <c r="G172" s="1354" t="s">
        <v>2353</v>
      </c>
      <c r="H172" s="1355">
        <v>45135</v>
      </c>
      <c r="I172" s="1356" t="s">
        <v>2354</v>
      </c>
      <c r="J172" s="1357" t="s">
        <v>2353</v>
      </c>
      <c r="K172" s="1358" t="s">
        <v>4749</v>
      </c>
      <c r="L172" s="1350" t="s">
        <v>2353</v>
      </c>
      <c r="M172" s="1357" t="s">
        <v>2355</v>
      </c>
      <c r="N172" s="1358" t="s">
        <v>2356</v>
      </c>
      <c r="O172" s="1356" t="s">
        <v>12</v>
      </c>
      <c r="P172" s="1358" t="s">
        <v>14</v>
      </c>
      <c r="Q172" s="1359" t="s">
        <v>1018</v>
      </c>
      <c r="R172" s="1360"/>
      <c r="S172" s="1360"/>
      <c r="T172" s="1361"/>
      <c r="U172" s="1362"/>
      <c r="V172" s="1363">
        <v>26461.021799999999</v>
      </c>
      <c r="W172" s="1364">
        <v>2</v>
      </c>
      <c r="X172" s="1364">
        <v>1</v>
      </c>
      <c r="Y172" s="1365"/>
      <c r="Z172" s="1351">
        <v>2022</v>
      </c>
      <c r="AA172" s="1352">
        <v>2024</v>
      </c>
      <c r="AB172" s="1366">
        <v>2022</v>
      </c>
      <c r="AC172" s="1367"/>
      <c r="AD172" s="1358"/>
      <c r="AE172" s="1368" t="s">
        <v>4568</v>
      </c>
      <c r="AF172" s="1357" t="s">
        <v>2357</v>
      </c>
      <c r="AG172" s="1357" t="s">
        <v>2354</v>
      </c>
      <c r="AH172" s="1358" t="s">
        <v>2358</v>
      </c>
      <c r="AI172" s="1368"/>
      <c r="AJ172" s="1358"/>
      <c r="AK172" s="1369">
        <v>2021</v>
      </c>
      <c r="AL172" s="1364">
        <v>23959</v>
      </c>
      <c r="AM172" s="1364">
        <v>23890</v>
      </c>
      <c r="AN172" s="1370">
        <v>84.13</v>
      </c>
      <c r="AO172" s="1371" t="s">
        <v>2359</v>
      </c>
      <c r="AP172" s="1372">
        <v>2024</v>
      </c>
      <c r="AQ172" s="1365">
        <v>23247</v>
      </c>
      <c r="AR172" s="1373">
        <v>2.97</v>
      </c>
      <c r="AS172" s="1365">
        <v>23173</v>
      </c>
      <c r="AT172" s="1373">
        <v>3</v>
      </c>
      <c r="AU172" s="1374">
        <v>81.599999999999994</v>
      </c>
      <c r="AV172" s="1371" t="s">
        <v>2359</v>
      </c>
      <c r="AW172" s="1375">
        <v>3</v>
      </c>
      <c r="AX172" s="1372">
        <v>2022</v>
      </c>
      <c r="AY172" s="1365">
        <v>27071</v>
      </c>
      <c r="AZ172" s="1373">
        <v>-12.99</v>
      </c>
      <c r="BA172" s="1365">
        <v>27022</v>
      </c>
      <c r="BB172" s="1373">
        <v>-13.12</v>
      </c>
      <c r="BC172" s="1374">
        <v>91.291708785863818</v>
      </c>
      <c r="BD172" s="1371" t="s">
        <v>2359</v>
      </c>
      <c r="BE172" s="1375">
        <v>-8.52</v>
      </c>
      <c r="BF172" s="1372">
        <v>2023</v>
      </c>
      <c r="BG172" s="1365"/>
      <c r="BH172" s="1373"/>
      <c r="BI172" s="1365"/>
      <c r="BJ172" s="1373"/>
      <c r="BK172" s="1374"/>
      <c r="BL172" s="1371"/>
      <c r="BM172" s="1375"/>
      <c r="BN172" s="1372">
        <v>2024</v>
      </c>
      <c r="BO172" s="1365"/>
      <c r="BP172" s="1373"/>
      <c r="BQ172" s="1365"/>
      <c r="BR172" s="1373"/>
      <c r="BS172" s="1374"/>
      <c r="BT172" s="1371"/>
      <c r="BU172" s="1375"/>
      <c r="BV172" s="1376" t="s">
        <v>1005</v>
      </c>
      <c r="BW172" s="1377" t="s">
        <v>1072</v>
      </c>
      <c r="BX172" s="1378" t="s">
        <v>1038</v>
      </c>
      <c r="BY172" s="1379" t="s">
        <v>4750</v>
      </c>
      <c r="BZ172" s="1380"/>
      <c r="CA172" s="1364"/>
      <c r="CB172" s="1364"/>
      <c r="CC172" s="1370"/>
      <c r="CD172" s="1371"/>
      <c r="CE172" s="1372"/>
      <c r="CF172" s="1365"/>
      <c r="CG172" s="1373"/>
      <c r="CH172" s="1365"/>
      <c r="CI172" s="1373"/>
      <c r="CJ172" s="1374"/>
      <c r="CK172" s="1371"/>
      <c r="CL172" s="1375"/>
      <c r="CM172" s="1372"/>
      <c r="CN172" s="1365"/>
      <c r="CO172" s="1373"/>
      <c r="CP172" s="1365"/>
      <c r="CQ172" s="1373"/>
      <c r="CR172" s="1374"/>
      <c r="CS172" s="1371"/>
      <c r="CT172" s="1375"/>
      <c r="CU172" s="1372"/>
      <c r="CV172" s="1365"/>
      <c r="CW172" s="1373"/>
      <c r="CX172" s="1365"/>
      <c r="CY172" s="1373"/>
      <c r="CZ172" s="1374"/>
      <c r="DA172" s="1371"/>
      <c r="DB172" s="1375"/>
      <c r="DC172" s="1372"/>
      <c r="DD172" s="1365"/>
      <c r="DE172" s="1373"/>
      <c r="DF172" s="1365"/>
      <c r="DG172" s="1373"/>
      <c r="DH172" s="1374"/>
      <c r="DI172" s="1371"/>
      <c r="DJ172" s="1375"/>
      <c r="DK172" s="1376"/>
      <c r="DL172" s="1377"/>
      <c r="DM172" s="1378"/>
      <c r="DN172" s="1379"/>
      <c r="DO172" s="1356"/>
      <c r="DP172" s="1381"/>
      <c r="DQ172" s="1358"/>
      <c r="DR172" s="1356"/>
      <c r="DS172" s="1381"/>
      <c r="DT172" s="1358"/>
      <c r="DU172" s="1356"/>
      <c r="DV172" s="1381"/>
      <c r="DW172" s="1358"/>
      <c r="DX172" s="1356"/>
      <c r="DY172" s="1381"/>
      <c r="DZ172" s="1358"/>
      <c r="EA172" s="1356"/>
      <c r="EB172" s="1381"/>
      <c r="EC172" s="1358"/>
      <c r="ED172" s="1382"/>
      <c r="EE172" s="1383" t="s">
        <v>2360</v>
      </c>
      <c r="EF172" s="1384">
        <v>2004</v>
      </c>
      <c r="EG172" s="1357" t="s">
        <v>2361</v>
      </c>
      <c r="EH172" s="1364">
        <v>5606</v>
      </c>
      <c r="EI172" s="1352" t="s">
        <v>1150</v>
      </c>
      <c r="EJ172" s="1356" t="s">
        <v>2360</v>
      </c>
      <c r="EK172" s="1384">
        <v>2008</v>
      </c>
      <c r="EL172" s="1357" t="s">
        <v>2362</v>
      </c>
      <c r="EM172" s="1364">
        <v>6840</v>
      </c>
      <c r="EN172" s="1352" t="s">
        <v>2144</v>
      </c>
      <c r="EO172" s="1356"/>
      <c r="EP172" s="1384"/>
      <c r="EQ172" s="1357"/>
      <c r="ER172" s="1364"/>
      <c r="ES172" s="1352"/>
      <c r="ET172" s="1356"/>
      <c r="EU172" s="1384"/>
      <c r="EV172" s="1357"/>
      <c r="EW172" s="1364"/>
      <c r="EX172" s="1352"/>
      <c r="EY172" s="1356"/>
      <c r="EZ172" s="1384"/>
      <c r="FA172" s="1357"/>
      <c r="FB172" s="1364"/>
      <c r="FC172" s="1352"/>
      <c r="FD172" s="1385">
        <v>0</v>
      </c>
      <c r="FE172" s="1386">
        <v>0</v>
      </c>
      <c r="FF172" s="1387">
        <v>0</v>
      </c>
      <c r="FG172" s="1386">
        <v>0</v>
      </c>
      <c r="FH172" s="1387">
        <v>0</v>
      </c>
      <c r="FI172" s="1386">
        <v>0</v>
      </c>
      <c r="FJ172" s="1387">
        <v>0</v>
      </c>
      <c r="FK172" s="1386">
        <v>0</v>
      </c>
      <c r="FL172" s="1388" t="s">
        <v>1008</v>
      </c>
      <c r="FM172" s="1389" t="s">
        <v>1012</v>
      </c>
      <c r="FN172" s="1352"/>
      <c r="FO172" s="1390" t="s">
        <v>1010</v>
      </c>
      <c r="FP172" s="1391" t="s">
        <v>1012</v>
      </c>
      <c r="FQ172" s="1352"/>
      <c r="FR172" s="1390" t="s">
        <v>1010</v>
      </c>
      <c r="FS172" s="1391" t="s">
        <v>1012</v>
      </c>
      <c r="FT172" s="1352"/>
      <c r="FU172" s="1390" t="s">
        <v>1010</v>
      </c>
      <c r="FV172" s="1391" t="s">
        <v>1012</v>
      </c>
      <c r="FW172" s="1352"/>
      <c r="FX172" s="1390" t="s">
        <v>1010</v>
      </c>
      <c r="FY172" s="1391" t="s">
        <v>1012</v>
      </c>
      <c r="FZ172" s="1352"/>
      <c r="GA172" s="1390" t="s">
        <v>1010</v>
      </c>
      <c r="GB172" s="1391" t="s">
        <v>1012</v>
      </c>
      <c r="GC172" s="1352"/>
      <c r="GD172" s="1390" t="s">
        <v>1010</v>
      </c>
      <c r="GE172" s="1391" t="s">
        <v>1012</v>
      </c>
      <c r="GF172" s="1352"/>
      <c r="GG172" s="1390" t="s">
        <v>1010</v>
      </c>
      <c r="GH172" s="1391" t="s">
        <v>1012</v>
      </c>
      <c r="GI172" s="1352"/>
      <c r="GJ172" s="1390" t="s">
        <v>1010</v>
      </c>
      <c r="GK172" s="1391" t="s">
        <v>1012</v>
      </c>
      <c r="GL172" s="1352"/>
      <c r="GM172" s="1390" t="s">
        <v>1010</v>
      </c>
      <c r="GN172" s="1391" t="s">
        <v>1012</v>
      </c>
      <c r="GO172" s="1352"/>
      <c r="GP172" s="1390" t="s">
        <v>1010</v>
      </c>
      <c r="GQ172" s="1391" t="s">
        <v>1012</v>
      </c>
      <c r="GR172" s="1352"/>
      <c r="GS172" s="1390" t="s">
        <v>1010</v>
      </c>
      <c r="GT172" s="1391" t="s">
        <v>1012</v>
      </c>
      <c r="GU172" s="1352"/>
      <c r="GV172" s="1390" t="s">
        <v>1010</v>
      </c>
      <c r="GW172" s="1391" t="s">
        <v>1012</v>
      </c>
      <c r="GX172" s="1352"/>
      <c r="GY172" s="1388"/>
      <c r="GZ172" s="1389"/>
      <c r="HA172" s="1352"/>
      <c r="HB172" s="1390"/>
      <c r="HC172" s="1391"/>
      <c r="HD172" s="1352"/>
      <c r="HE172" s="1390"/>
      <c r="HF172" s="1391"/>
      <c r="HG172" s="1352"/>
      <c r="HH172" s="1390"/>
      <c r="HI172" s="1391"/>
      <c r="HJ172" s="1352"/>
      <c r="HK172" s="1390"/>
      <c r="HL172" s="1391"/>
      <c r="HM172" s="1352"/>
      <c r="HN172" s="1392">
        <v>27071</v>
      </c>
      <c r="HO172" s="1393">
        <v>309.60059100000001</v>
      </c>
      <c r="HP172" s="1394">
        <v>1.1436614495216284</v>
      </c>
      <c r="HQ172" s="1395">
        <v>2022</v>
      </c>
      <c r="HR172" s="1357" t="s">
        <v>1191</v>
      </c>
      <c r="HS172" s="1357" t="s">
        <v>352</v>
      </c>
      <c r="HT172" s="1357" t="s">
        <v>4222</v>
      </c>
      <c r="HU172" s="1396">
        <v>309.60059100000001</v>
      </c>
      <c r="HV172" s="1397"/>
      <c r="HW172" s="1398"/>
      <c r="HX172" s="1398"/>
      <c r="HY172" s="1398"/>
      <c r="HZ172" s="1398" t="s">
        <v>4568</v>
      </c>
      <c r="IA172" s="1398"/>
      <c r="IB172" s="1398"/>
      <c r="IC172" s="1398"/>
      <c r="ID172" s="1399" t="s">
        <v>2363</v>
      </c>
      <c r="IE172" s="1400" t="s">
        <v>4751</v>
      </c>
      <c r="IF172" s="227" t="str">
        <f>_xlfn.IFNA(VLOOKUP(報告書!$B172&amp;"-"&amp;報告書!IF$12,自主項目!$G$13:$G$500,1,FALSE),"")</f>
        <v>224-1</v>
      </c>
      <c r="IG172" s="227" t="str">
        <f>_xlfn.IFNA(VLOOKUP(報告書!$B172&amp;"-"&amp;報告書!IG$12,自主項目!$G$13:$G$500,1,FALSE),"")</f>
        <v/>
      </c>
      <c r="IH172" s="227" t="str">
        <f>_xlfn.IFNA(VLOOKUP(報告書!$B172&amp;"-"&amp;報告書!IH$12,自主項目!$G$13:$G$500,1,FALSE),"")</f>
        <v/>
      </c>
      <c r="II172" s="227" t="str">
        <f>_xlfn.IFNA(VLOOKUP(報告書!$B172&amp;"-"&amp;報告書!II$12,自主項目!$G$13:$G$500,1,FALSE),"")</f>
        <v/>
      </c>
      <c r="IJ172" s="227" t="str">
        <f>_xlfn.IFNA(VLOOKUP(報告書!$B172&amp;"-"&amp;報告書!IJ$12,自主項目!$G$13:$G$500,1,FALSE),"")</f>
        <v/>
      </c>
      <c r="IK172" s="227" t="str">
        <f>_xlfn.IFNA(VLOOKUP(報告書!$B172&amp;"-"&amp;報告書!IK$12,自主項目!$G$13:$G$500,1,FALSE),"")</f>
        <v/>
      </c>
      <c r="IL172" s="227" t="str">
        <f>_xlfn.IFNA(VLOOKUP(報告書!$B172&amp;"-"&amp;報告書!IL$12,自主項目!$G$13:$G$500,1,FALSE),"")</f>
        <v/>
      </c>
      <c r="IM172" s="227" t="str">
        <f>_xlfn.IFNA(VLOOKUP(報告書!$B172&amp;"-"&amp;報告書!IM$12,自主項目!$G$13:$G$500,1,FALSE),"")</f>
        <v/>
      </c>
      <c r="IN172" s="227" t="str">
        <f>_xlfn.IFNA(VLOOKUP(報告書!$B172&amp;"-"&amp;報告書!IN$12,自主項目!$G$13:$G$500,1,FALSE),"")</f>
        <v/>
      </c>
      <c r="IO172" s="227" t="str">
        <f>_xlfn.IFNA(VLOOKUP(報告書!$B172&amp;"-"&amp;報告書!IO$12,自主項目!$G$13:$G$500,1,FALSE),"")</f>
        <v/>
      </c>
      <c r="IP172" s="227" t="str">
        <f>_xlfn.IFNA(VLOOKUP(報告書!$B172&amp;"-"&amp;報告書!IP$12,自主項目!$G$13:$G$500,1,FALSE),"")</f>
        <v/>
      </c>
      <c r="IQ172" s="227" t="str">
        <f>_xlfn.IFNA(VLOOKUP(報告書!$B172&amp;"-"&amp;報告書!IQ$12,自主項目!$G$13:$G$500,1,FALSE),"")</f>
        <v/>
      </c>
      <c r="IR172" s="227" t="str">
        <f>_xlfn.IFNA(VLOOKUP(報告書!$B172&amp;"-"&amp;報告書!IR$12,自主項目!$G$13:$G$500,1,FALSE),"")</f>
        <v/>
      </c>
      <c r="IS172" s="227" t="str">
        <f>_xlfn.IFNA(VLOOKUP(報告書!$B172&amp;"-"&amp;報告書!IS$12,自主項目!$G$13:$G$500,1,FALSE),"")</f>
        <v/>
      </c>
      <c r="IV172" s="376">
        <v>13923</v>
      </c>
      <c r="IW172" s="377">
        <v>12755</v>
      </c>
      <c r="IX172" s="378">
        <v>0.9</v>
      </c>
      <c r="IY172" s="379">
        <v>33.83</v>
      </c>
      <c r="IZ172" s="379">
        <v>39.01</v>
      </c>
      <c r="JA172" s="380">
        <v>15.88</v>
      </c>
      <c r="JB172" s="381">
        <v>11.276666666666666</v>
      </c>
      <c r="JC172" s="379">
        <v>13.003333333333332</v>
      </c>
      <c r="JD172" s="379">
        <v>5.2933333333333339</v>
      </c>
      <c r="JE172" s="382">
        <v>6</v>
      </c>
      <c r="JF172" s="383">
        <v>13</v>
      </c>
      <c r="JG172" s="384">
        <v>30</v>
      </c>
      <c r="JH172" s="376" t="s">
        <v>179</v>
      </c>
      <c r="JI172" s="377" t="s">
        <v>179</v>
      </c>
      <c r="JJ172" s="378" t="s">
        <v>179</v>
      </c>
      <c r="JK172" s="379" t="s">
        <v>179</v>
      </c>
      <c r="JL172" s="379" t="s">
        <v>179</v>
      </c>
      <c r="JM172" s="380" t="s">
        <v>179</v>
      </c>
      <c r="JN172" s="381" t="s">
        <v>179</v>
      </c>
      <c r="JO172" s="379" t="s">
        <v>179</v>
      </c>
      <c r="JP172" s="379" t="s">
        <v>179</v>
      </c>
      <c r="JQ172" s="382" t="s">
        <v>179</v>
      </c>
      <c r="JR172" s="383" t="s">
        <v>179</v>
      </c>
      <c r="JS172" s="384" t="s">
        <v>179</v>
      </c>
      <c r="JU172" s="634" t="s">
        <v>2285</v>
      </c>
      <c r="JV172" s="636" t="s">
        <v>2286</v>
      </c>
      <c r="JW172" s="635">
        <v>2019</v>
      </c>
      <c r="JX172" s="635" t="s">
        <v>1018</v>
      </c>
      <c r="JY172" s="386">
        <v>44848</v>
      </c>
      <c r="JZ172" s="387">
        <v>44848</v>
      </c>
      <c r="KA172" s="422" t="s">
        <v>179</v>
      </c>
      <c r="KB172" s="637" t="s">
        <v>179</v>
      </c>
      <c r="KC172" s="638" t="s">
        <v>179</v>
      </c>
      <c r="KD172" s="639" t="s">
        <v>1055</v>
      </c>
      <c r="KE172" s="640">
        <v>2.99</v>
      </c>
      <c r="KF172" s="641">
        <v>33.83</v>
      </c>
      <c r="KG172" s="642">
        <v>22.806666666666668</v>
      </c>
      <c r="KH172" s="639" t="s">
        <v>1055</v>
      </c>
      <c r="KI172" s="643">
        <v>3</v>
      </c>
      <c r="KJ172" s="641">
        <v>13.003333333333332</v>
      </c>
      <c r="KK172" s="642">
        <v>26.889999999999997</v>
      </c>
      <c r="KL172" s="639" t="s">
        <v>1029</v>
      </c>
      <c r="KM172" s="643">
        <v>3</v>
      </c>
      <c r="KN172" s="644">
        <v>15.88</v>
      </c>
      <c r="KO172" s="645" t="s">
        <v>179</v>
      </c>
      <c r="KP172" s="646" t="s">
        <v>179</v>
      </c>
      <c r="KQ172" s="646" t="s">
        <v>179</v>
      </c>
      <c r="KR172" s="646" t="s">
        <v>179</v>
      </c>
      <c r="KS172" s="647" t="s">
        <v>179</v>
      </c>
      <c r="KT172" s="646" t="s">
        <v>179</v>
      </c>
      <c r="KU172" s="646" t="s">
        <v>179</v>
      </c>
      <c r="KV172" s="648" t="s">
        <v>179</v>
      </c>
      <c r="KW172" s="639" t="s">
        <v>179</v>
      </c>
      <c r="KX172" s="643" t="s">
        <v>179</v>
      </c>
      <c r="KY172" s="644" t="s">
        <v>179</v>
      </c>
      <c r="KZ172" s="434" t="s">
        <v>1015</v>
      </c>
      <c r="LA172" s="434" t="s">
        <v>1015</v>
      </c>
      <c r="LB172" s="435" t="s">
        <v>1028</v>
      </c>
      <c r="LC172" s="436">
        <v>12</v>
      </c>
      <c r="LD172" s="437">
        <v>2</v>
      </c>
      <c r="LE172" s="438">
        <v>14</v>
      </c>
      <c r="LF172" s="439" t="s">
        <v>1015</v>
      </c>
      <c r="LG172" s="440">
        <v>9</v>
      </c>
      <c r="LH172" s="437">
        <v>2</v>
      </c>
      <c r="LI172" s="438">
        <v>14</v>
      </c>
      <c r="LJ172" s="649"/>
      <c r="LK172" s="650"/>
    </row>
    <row r="173" spans="2:323" ht="15" customHeight="1" x14ac:dyDescent="0.15">
      <c r="B173" s="1349" t="s">
        <v>2366</v>
      </c>
      <c r="C173" s="1350" t="s">
        <v>2367</v>
      </c>
      <c r="D173" s="1351">
        <v>2022</v>
      </c>
      <c r="E173" s="1352" t="s">
        <v>1018</v>
      </c>
      <c r="F173" s="1353">
        <v>1078227</v>
      </c>
      <c r="G173" s="1354" t="s">
        <v>2367</v>
      </c>
      <c r="H173" s="1355">
        <v>45132</v>
      </c>
      <c r="I173" s="1356" t="s">
        <v>2368</v>
      </c>
      <c r="J173" s="1357" t="s">
        <v>2367</v>
      </c>
      <c r="K173" s="1358" t="s">
        <v>2369</v>
      </c>
      <c r="L173" s="1350" t="s">
        <v>2367</v>
      </c>
      <c r="M173" s="1357" t="s">
        <v>2369</v>
      </c>
      <c r="N173" s="1358" t="s">
        <v>2370</v>
      </c>
      <c r="O173" s="1356" t="s">
        <v>90</v>
      </c>
      <c r="P173" s="1358" t="s">
        <v>2371</v>
      </c>
      <c r="Q173" s="1359" t="s">
        <v>1018</v>
      </c>
      <c r="R173" s="1360"/>
      <c r="S173" s="1360"/>
      <c r="T173" s="1361"/>
      <c r="U173" s="1362"/>
      <c r="V173" s="1363">
        <v>1999.9386</v>
      </c>
      <c r="W173" s="1364">
        <v>1</v>
      </c>
      <c r="X173" s="1364">
        <v>1</v>
      </c>
      <c r="Y173" s="1365"/>
      <c r="Z173" s="1351">
        <v>2022</v>
      </c>
      <c r="AA173" s="1352">
        <v>2024</v>
      </c>
      <c r="AB173" s="1366">
        <v>2022</v>
      </c>
      <c r="AC173" s="1367"/>
      <c r="AD173" s="1358"/>
      <c r="AE173" s="1368" t="s">
        <v>4568</v>
      </c>
      <c r="AF173" s="1357" t="s">
        <v>2372</v>
      </c>
      <c r="AG173" s="1357" t="s">
        <v>2370</v>
      </c>
      <c r="AH173" s="1358" t="s">
        <v>2373</v>
      </c>
      <c r="AI173" s="1368"/>
      <c r="AJ173" s="1358"/>
      <c r="AK173" s="1369">
        <v>2021</v>
      </c>
      <c r="AL173" s="1364">
        <v>3405</v>
      </c>
      <c r="AM173" s="1364">
        <v>3394</v>
      </c>
      <c r="AN173" s="1370">
        <v>11.2</v>
      </c>
      <c r="AO173" s="1371" t="s">
        <v>1898</v>
      </c>
      <c r="AP173" s="1372">
        <v>2024</v>
      </c>
      <c r="AQ173" s="1365">
        <v>3303</v>
      </c>
      <c r="AR173" s="1373">
        <v>2.99</v>
      </c>
      <c r="AS173" s="1365">
        <v>3292</v>
      </c>
      <c r="AT173" s="1373">
        <v>3</v>
      </c>
      <c r="AU173" s="1374">
        <v>10.86</v>
      </c>
      <c r="AV173" s="1371" t="s">
        <v>1898</v>
      </c>
      <c r="AW173" s="1375">
        <v>3.03</v>
      </c>
      <c r="AX173" s="1372">
        <v>2022</v>
      </c>
      <c r="AY173" s="1365">
        <v>3708</v>
      </c>
      <c r="AZ173" s="1373">
        <v>-8.9</v>
      </c>
      <c r="BA173" s="1365">
        <v>3708</v>
      </c>
      <c r="BB173" s="1373">
        <v>-9.26</v>
      </c>
      <c r="BC173" s="1374">
        <v>8.4464692482915726</v>
      </c>
      <c r="BD173" s="1371" t="s">
        <v>1898</v>
      </c>
      <c r="BE173" s="1375">
        <v>24.58</v>
      </c>
      <c r="BF173" s="1372">
        <v>2023</v>
      </c>
      <c r="BG173" s="1365"/>
      <c r="BH173" s="1373"/>
      <c r="BI173" s="1365"/>
      <c r="BJ173" s="1373"/>
      <c r="BK173" s="1374"/>
      <c r="BL173" s="1371"/>
      <c r="BM173" s="1375"/>
      <c r="BN173" s="1372">
        <v>2024</v>
      </c>
      <c r="BO173" s="1365"/>
      <c r="BP173" s="1373"/>
      <c r="BQ173" s="1365"/>
      <c r="BR173" s="1373"/>
      <c r="BS173" s="1374"/>
      <c r="BT173" s="1371"/>
      <c r="BU173" s="1375"/>
      <c r="BV173" s="1376" t="s">
        <v>1023</v>
      </c>
      <c r="BW173" s="1377" t="s">
        <v>1072</v>
      </c>
      <c r="BX173" s="1378" t="s">
        <v>1007</v>
      </c>
      <c r="BY173" s="1379" t="s">
        <v>4752</v>
      </c>
      <c r="BZ173" s="1380"/>
      <c r="CA173" s="1364"/>
      <c r="CB173" s="1364"/>
      <c r="CC173" s="1370"/>
      <c r="CD173" s="1371"/>
      <c r="CE173" s="1372"/>
      <c r="CF173" s="1365"/>
      <c r="CG173" s="1373"/>
      <c r="CH173" s="1365"/>
      <c r="CI173" s="1373"/>
      <c r="CJ173" s="1374"/>
      <c r="CK173" s="1371"/>
      <c r="CL173" s="1375"/>
      <c r="CM173" s="1372"/>
      <c r="CN173" s="1365"/>
      <c r="CO173" s="1373"/>
      <c r="CP173" s="1365"/>
      <c r="CQ173" s="1373"/>
      <c r="CR173" s="1374"/>
      <c r="CS173" s="1371"/>
      <c r="CT173" s="1375"/>
      <c r="CU173" s="1372"/>
      <c r="CV173" s="1365"/>
      <c r="CW173" s="1373"/>
      <c r="CX173" s="1365"/>
      <c r="CY173" s="1373"/>
      <c r="CZ173" s="1374"/>
      <c r="DA173" s="1371"/>
      <c r="DB173" s="1375"/>
      <c r="DC173" s="1372"/>
      <c r="DD173" s="1365"/>
      <c r="DE173" s="1373"/>
      <c r="DF173" s="1365"/>
      <c r="DG173" s="1373"/>
      <c r="DH173" s="1374"/>
      <c r="DI173" s="1371"/>
      <c r="DJ173" s="1375"/>
      <c r="DK173" s="1376"/>
      <c r="DL173" s="1377"/>
      <c r="DM173" s="1378"/>
      <c r="DN173" s="1379"/>
      <c r="DO173" s="1356"/>
      <c r="DP173" s="1381"/>
      <c r="DQ173" s="1358"/>
      <c r="DR173" s="1356"/>
      <c r="DS173" s="1381"/>
      <c r="DT173" s="1358"/>
      <c r="DU173" s="1356"/>
      <c r="DV173" s="1381"/>
      <c r="DW173" s="1358"/>
      <c r="DX173" s="1356"/>
      <c r="DY173" s="1381"/>
      <c r="DZ173" s="1358"/>
      <c r="EA173" s="1356"/>
      <c r="EB173" s="1381"/>
      <c r="EC173" s="1358"/>
      <c r="ED173" s="1382"/>
      <c r="EE173" s="1383"/>
      <c r="EF173" s="1384"/>
      <c r="EG173" s="1357"/>
      <c r="EH173" s="1364"/>
      <c r="EI173" s="1352"/>
      <c r="EJ173" s="1356"/>
      <c r="EK173" s="1384"/>
      <c r="EL173" s="1357"/>
      <c r="EM173" s="1364"/>
      <c r="EN173" s="1352"/>
      <c r="EO173" s="1356"/>
      <c r="EP173" s="1384"/>
      <c r="EQ173" s="1357"/>
      <c r="ER173" s="1364"/>
      <c r="ES173" s="1352"/>
      <c r="ET173" s="1356"/>
      <c r="EU173" s="1384"/>
      <c r="EV173" s="1357"/>
      <c r="EW173" s="1364"/>
      <c r="EX173" s="1352"/>
      <c r="EY173" s="1356"/>
      <c r="EZ173" s="1384"/>
      <c r="FA173" s="1357"/>
      <c r="FB173" s="1364"/>
      <c r="FC173" s="1352"/>
      <c r="FD173" s="1385">
        <v>0</v>
      </c>
      <c r="FE173" s="1386">
        <v>0</v>
      </c>
      <c r="FF173" s="1387">
        <v>0</v>
      </c>
      <c r="FG173" s="1386">
        <v>0</v>
      </c>
      <c r="FH173" s="1387">
        <v>0</v>
      </c>
      <c r="FI173" s="1386">
        <v>0</v>
      </c>
      <c r="FJ173" s="1387">
        <v>0</v>
      </c>
      <c r="FK173" s="1386">
        <v>0</v>
      </c>
      <c r="FL173" s="1388" t="s">
        <v>1008</v>
      </c>
      <c r="FM173" s="1389" t="s">
        <v>1012</v>
      </c>
      <c r="FN173" s="1352"/>
      <c r="FO173" s="1390" t="s">
        <v>1010</v>
      </c>
      <c r="FP173" s="1391" t="s">
        <v>1012</v>
      </c>
      <c r="FQ173" s="1352"/>
      <c r="FR173" s="1390" t="s">
        <v>1010</v>
      </c>
      <c r="FS173" s="1391" t="s">
        <v>1012</v>
      </c>
      <c r="FT173" s="1352"/>
      <c r="FU173" s="1390" t="s">
        <v>1010</v>
      </c>
      <c r="FV173" s="1391" t="s">
        <v>1012</v>
      </c>
      <c r="FW173" s="1352"/>
      <c r="FX173" s="1390" t="s">
        <v>1010</v>
      </c>
      <c r="FY173" s="1391" t="s">
        <v>1012</v>
      </c>
      <c r="FZ173" s="1352"/>
      <c r="GA173" s="1390" t="s">
        <v>1010</v>
      </c>
      <c r="GB173" s="1391" t="s">
        <v>1012</v>
      </c>
      <c r="GC173" s="1352"/>
      <c r="GD173" s="1390" t="s">
        <v>1013</v>
      </c>
      <c r="GE173" s="1391" t="s">
        <v>1013</v>
      </c>
      <c r="GF173" s="1352"/>
      <c r="GG173" s="1390" t="s">
        <v>1010</v>
      </c>
      <c r="GH173" s="1391" t="s">
        <v>1012</v>
      </c>
      <c r="GI173" s="1352"/>
      <c r="GJ173" s="1390" t="s">
        <v>1010</v>
      </c>
      <c r="GK173" s="1391" t="s">
        <v>1012</v>
      </c>
      <c r="GL173" s="1352"/>
      <c r="GM173" s="1390" t="s">
        <v>1013</v>
      </c>
      <c r="GN173" s="1391" t="s">
        <v>1013</v>
      </c>
      <c r="GO173" s="1352"/>
      <c r="GP173" s="1390" t="s">
        <v>1013</v>
      </c>
      <c r="GQ173" s="1391" t="s">
        <v>1013</v>
      </c>
      <c r="GR173" s="1352"/>
      <c r="GS173" s="1390" t="s">
        <v>1013</v>
      </c>
      <c r="GT173" s="1391" t="s">
        <v>1013</v>
      </c>
      <c r="GU173" s="1352"/>
      <c r="GV173" s="1390" t="s">
        <v>1013</v>
      </c>
      <c r="GW173" s="1391" t="s">
        <v>1013</v>
      </c>
      <c r="GX173" s="1352"/>
      <c r="GY173" s="1388"/>
      <c r="GZ173" s="1389"/>
      <c r="HA173" s="1352"/>
      <c r="HB173" s="1390"/>
      <c r="HC173" s="1391"/>
      <c r="HD173" s="1352"/>
      <c r="HE173" s="1390"/>
      <c r="HF173" s="1391"/>
      <c r="HG173" s="1352"/>
      <c r="HH173" s="1390"/>
      <c r="HI173" s="1391"/>
      <c r="HJ173" s="1352"/>
      <c r="HK173" s="1390"/>
      <c r="HL173" s="1391"/>
      <c r="HM173" s="1352"/>
      <c r="HN173" s="1392"/>
      <c r="HO173" s="1393"/>
      <c r="HP173" s="1394"/>
      <c r="HQ173" s="1395"/>
      <c r="HR173" s="1357"/>
      <c r="HS173" s="1357"/>
      <c r="HT173" s="1357"/>
      <c r="HU173" s="1396"/>
      <c r="HV173" s="1397" t="s">
        <v>4568</v>
      </c>
      <c r="HW173" s="1398" t="s">
        <v>4568</v>
      </c>
      <c r="HX173" s="1398"/>
      <c r="HY173" s="1398"/>
      <c r="HZ173" s="1398"/>
      <c r="IA173" s="1398"/>
      <c r="IB173" s="1398"/>
      <c r="IC173" s="1398"/>
      <c r="ID173" s="1399" t="s">
        <v>4753</v>
      </c>
      <c r="IE173" s="1400"/>
      <c r="IF173" s="227" t="str">
        <f>_xlfn.IFNA(VLOOKUP(報告書!$B173&amp;"-"&amp;報告書!IF$12,自主項目!$G$13:$G$500,1,FALSE),"")</f>
        <v/>
      </c>
      <c r="IG173" s="227" t="str">
        <f>_xlfn.IFNA(VLOOKUP(報告書!$B173&amp;"-"&amp;報告書!IG$12,自主項目!$G$13:$G$500,1,FALSE),"")</f>
        <v/>
      </c>
      <c r="IH173" s="227" t="str">
        <f>_xlfn.IFNA(VLOOKUP(報告書!$B173&amp;"-"&amp;報告書!IH$12,自主項目!$G$13:$G$500,1,FALSE),"")</f>
        <v/>
      </c>
      <c r="II173" s="227" t="str">
        <f>_xlfn.IFNA(VLOOKUP(報告書!$B173&amp;"-"&amp;報告書!II$12,自主項目!$G$13:$G$500,1,FALSE),"")</f>
        <v/>
      </c>
      <c r="IJ173" s="227" t="str">
        <f>_xlfn.IFNA(VLOOKUP(報告書!$B173&amp;"-"&amp;報告書!IJ$12,自主項目!$G$13:$G$500,1,FALSE),"")</f>
        <v/>
      </c>
      <c r="IK173" s="227" t="str">
        <f>_xlfn.IFNA(VLOOKUP(報告書!$B173&amp;"-"&amp;報告書!IK$12,自主項目!$G$13:$G$500,1,FALSE),"")</f>
        <v/>
      </c>
      <c r="IL173" s="227" t="str">
        <f>_xlfn.IFNA(VLOOKUP(報告書!$B173&amp;"-"&amp;報告書!IL$12,自主項目!$G$13:$G$500,1,FALSE),"")</f>
        <v/>
      </c>
      <c r="IM173" s="227" t="str">
        <f>_xlfn.IFNA(VLOOKUP(報告書!$B173&amp;"-"&amp;報告書!IM$12,自主項目!$G$13:$G$500,1,FALSE),"")</f>
        <v/>
      </c>
      <c r="IN173" s="227" t="str">
        <f>_xlfn.IFNA(VLOOKUP(報告書!$B173&amp;"-"&amp;報告書!IN$12,自主項目!$G$13:$G$500,1,FALSE),"")</f>
        <v/>
      </c>
      <c r="IO173" s="227" t="str">
        <f>_xlfn.IFNA(VLOOKUP(報告書!$B173&amp;"-"&amp;報告書!IO$12,自主項目!$G$13:$G$500,1,FALSE),"")</f>
        <v/>
      </c>
      <c r="IP173" s="227" t="str">
        <f>_xlfn.IFNA(VLOOKUP(報告書!$B173&amp;"-"&amp;報告書!IP$12,自主項目!$G$13:$G$500,1,FALSE),"")</f>
        <v/>
      </c>
      <c r="IQ173" s="227" t="str">
        <f>_xlfn.IFNA(VLOOKUP(報告書!$B173&amp;"-"&amp;報告書!IQ$12,自主項目!$G$13:$G$500,1,FALSE),"")</f>
        <v/>
      </c>
      <c r="IR173" s="227" t="str">
        <f>_xlfn.IFNA(VLOOKUP(報告書!$B173&amp;"-"&amp;報告書!IR$12,自主項目!$G$13:$G$500,1,FALSE),"")</f>
        <v/>
      </c>
      <c r="IS173" s="227" t="str">
        <f>_xlfn.IFNA(VLOOKUP(報告書!$B173&amp;"-"&amp;報告書!IS$12,自主項目!$G$13:$G$500,1,FALSE),"")</f>
        <v/>
      </c>
      <c r="IV173" s="376">
        <v>4821</v>
      </c>
      <c r="IW173" s="377">
        <v>5142</v>
      </c>
      <c r="IX173" s="378">
        <v>24.05</v>
      </c>
      <c r="IY173" s="379">
        <v>4.79</v>
      </c>
      <c r="IZ173" s="379">
        <v>3.65</v>
      </c>
      <c r="JA173" s="380">
        <v>17.09</v>
      </c>
      <c r="JB173" s="381">
        <v>1.5966666666666667</v>
      </c>
      <c r="JC173" s="379">
        <v>1.2166666666666666</v>
      </c>
      <c r="JD173" s="379">
        <v>5.6966666666666663</v>
      </c>
      <c r="JE173" s="382">
        <v>71</v>
      </c>
      <c r="JF173" s="383">
        <v>74</v>
      </c>
      <c r="JG173" s="384">
        <v>27</v>
      </c>
      <c r="JH173" s="376" t="s">
        <v>179</v>
      </c>
      <c r="JI173" s="377" t="s">
        <v>179</v>
      </c>
      <c r="JJ173" s="378" t="s">
        <v>179</v>
      </c>
      <c r="JK173" s="379" t="s">
        <v>179</v>
      </c>
      <c r="JL173" s="379" t="s">
        <v>179</v>
      </c>
      <c r="JM173" s="380" t="s">
        <v>179</v>
      </c>
      <c r="JN173" s="381" t="s">
        <v>179</v>
      </c>
      <c r="JO173" s="379" t="s">
        <v>179</v>
      </c>
      <c r="JP173" s="379" t="s">
        <v>179</v>
      </c>
      <c r="JQ173" s="382" t="s">
        <v>179</v>
      </c>
      <c r="JR173" s="383" t="s">
        <v>179</v>
      </c>
      <c r="JS173" s="384" t="s">
        <v>179</v>
      </c>
      <c r="JU173" s="634" t="s">
        <v>2292</v>
      </c>
      <c r="JV173" s="636" t="s">
        <v>2293</v>
      </c>
      <c r="JW173" s="635">
        <v>2019</v>
      </c>
      <c r="JX173" s="635" t="s">
        <v>1018</v>
      </c>
      <c r="JY173" s="386">
        <v>44853</v>
      </c>
      <c r="JZ173" s="387" t="s">
        <v>179</v>
      </c>
      <c r="KA173" s="422" t="s">
        <v>179</v>
      </c>
      <c r="KB173" s="637" t="s">
        <v>179</v>
      </c>
      <c r="KC173" s="638" t="s">
        <v>179</v>
      </c>
      <c r="KD173" s="639" t="s">
        <v>1029</v>
      </c>
      <c r="KE173" s="640">
        <v>1.02</v>
      </c>
      <c r="KF173" s="641">
        <v>4.79</v>
      </c>
      <c r="KG173" s="642">
        <v>7.7666666666666657</v>
      </c>
      <c r="KH173" s="639" t="s">
        <v>1029</v>
      </c>
      <c r="KI173" s="643">
        <v>0.99</v>
      </c>
      <c r="KJ173" s="641">
        <v>1.2166666666666666</v>
      </c>
      <c r="KK173" s="642">
        <v>7.5966666666666667</v>
      </c>
      <c r="KL173" s="639" t="s">
        <v>1029</v>
      </c>
      <c r="KM173" s="643">
        <v>1.03</v>
      </c>
      <c r="KN173" s="644">
        <v>17.09</v>
      </c>
      <c r="KO173" s="645" t="s">
        <v>179</v>
      </c>
      <c r="KP173" s="646" t="s">
        <v>179</v>
      </c>
      <c r="KQ173" s="646" t="s">
        <v>179</v>
      </c>
      <c r="KR173" s="646" t="s">
        <v>179</v>
      </c>
      <c r="KS173" s="647" t="s">
        <v>179</v>
      </c>
      <c r="KT173" s="646" t="s">
        <v>179</v>
      </c>
      <c r="KU173" s="646" t="s">
        <v>179</v>
      </c>
      <c r="KV173" s="648" t="s">
        <v>179</v>
      </c>
      <c r="KW173" s="639" t="s">
        <v>179</v>
      </c>
      <c r="KX173" s="643" t="s">
        <v>179</v>
      </c>
      <c r="KY173" s="644" t="s">
        <v>179</v>
      </c>
      <c r="KZ173" s="434" t="s">
        <v>1015</v>
      </c>
      <c r="LA173" s="434" t="s">
        <v>1015</v>
      </c>
      <c r="LB173" s="435" t="s">
        <v>1029</v>
      </c>
      <c r="LC173" s="436">
        <v>16</v>
      </c>
      <c r="LD173" s="437">
        <v>0</v>
      </c>
      <c r="LE173" s="438">
        <v>16</v>
      </c>
      <c r="LF173" s="439" t="s">
        <v>1015</v>
      </c>
      <c r="LG173" s="440">
        <v>13</v>
      </c>
      <c r="LH173" s="437">
        <v>0</v>
      </c>
      <c r="LI173" s="438">
        <v>16</v>
      </c>
      <c r="LJ173" s="649"/>
      <c r="LK173" s="650"/>
    </row>
    <row r="174" spans="2:323" ht="15" customHeight="1" x14ac:dyDescent="0.15">
      <c r="B174" s="1349" t="s">
        <v>2374</v>
      </c>
      <c r="C174" s="1350" t="s">
        <v>2375</v>
      </c>
      <c r="D174" s="1351">
        <v>2020</v>
      </c>
      <c r="E174" s="1352" t="s">
        <v>1018</v>
      </c>
      <c r="F174" s="1353">
        <v>1017228</v>
      </c>
      <c r="G174" s="1354" t="s">
        <v>2375</v>
      </c>
      <c r="H174" s="1355">
        <v>45119</v>
      </c>
      <c r="I174" s="1356" t="s">
        <v>2376</v>
      </c>
      <c r="J174" s="1357" t="s">
        <v>2375</v>
      </c>
      <c r="K174" s="1358" t="s">
        <v>2377</v>
      </c>
      <c r="L174" s="1350" t="s">
        <v>2375</v>
      </c>
      <c r="M174" s="1357" t="s">
        <v>2378</v>
      </c>
      <c r="N174" s="1358" t="s">
        <v>2379</v>
      </c>
      <c r="O174" s="1356" t="s">
        <v>12</v>
      </c>
      <c r="P174" s="1358" t="s">
        <v>21</v>
      </c>
      <c r="Q174" s="1359" t="s">
        <v>1018</v>
      </c>
      <c r="R174" s="1360"/>
      <c r="S174" s="1360"/>
      <c r="T174" s="1361"/>
      <c r="U174" s="1362"/>
      <c r="V174" s="1363">
        <v>1703.9867999999999</v>
      </c>
      <c r="W174" s="1364">
        <v>1</v>
      </c>
      <c r="X174" s="1364">
        <v>1</v>
      </c>
      <c r="Y174" s="1365"/>
      <c r="Z174" s="1351">
        <v>2020</v>
      </c>
      <c r="AA174" s="1352">
        <v>2022</v>
      </c>
      <c r="AB174" s="1366">
        <v>2022</v>
      </c>
      <c r="AC174" s="1367"/>
      <c r="AD174" s="1358" t="s">
        <v>2380</v>
      </c>
      <c r="AE174" s="1368" t="s">
        <v>4568</v>
      </c>
      <c r="AF174" s="1357" t="s">
        <v>2381</v>
      </c>
      <c r="AG174" s="1357" t="s">
        <v>2376</v>
      </c>
      <c r="AH174" s="1358" t="s">
        <v>2382</v>
      </c>
      <c r="AI174" s="1368"/>
      <c r="AJ174" s="1358"/>
      <c r="AK174" s="1369">
        <v>2019</v>
      </c>
      <c r="AL174" s="1364">
        <v>4218</v>
      </c>
      <c r="AM174" s="1364">
        <v>4169</v>
      </c>
      <c r="AN174" s="1370"/>
      <c r="AO174" s="1371"/>
      <c r="AP174" s="1372">
        <v>2022</v>
      </c>
      <c r="AQ174" s="1365">
        <v>4176</v>
      </c>
      <c r="AR174" s="1373">
        <v>0.99</v>
      </c>
      <c r="AS174" s="1365">
        <v>4126</v>
      </c>
      <c r="AT174" s="1373">
        <v>1.03</v>
      </c>
      <c r="AU174" s="1374"/>
      <c r="AV174" s="1371"/>
      <c r="AW174" s="1375"/>
      <c r="AX174" s="1372">
        <v>2020</v>
      </c>
      <c r="AY174" s="1365">
        <v>3734</v>
      </c>
      <c r="AZ174" s="1373">
        <v>11.47</v>
      </c>
      <c r="BA174" s="1365">
        <v>1803</v>
      </c>
      <c r="BB174" s="1373">
        <v>56.75</v>
      </c>
      <c r="BC174" s="1374"/>
      <c r="BD174" s="1371"/>
      <c r="BE174" s="1375"/>
      <c r="BF174" s="1372">
        <v>2021</v>
      </c>
      <c r="BG174" s="1365">
        <v>3398</v>
      </c>
      <c r="BH174" s="1373">
        <v>19.440000000000001</v>
      </c>
      <c r="BI174" s="1365">
        <v>1383</v>
      </c>
      <c r="BJ174" s="1373">
        <v>66.819999999999993</v>
      </c>
      <c r="BK174" s="1374"/>
      <c r="BL174" s="1371"/>
      <c r="BM174" s="1375"/>
      <c r="BN174" s="1372">
        <v>2022</v>
      </c>
      <c r="BO174" s="1365">
        <v>3311</v>
      </c>
      <c r="BP174" s="1373">
        <v>21.5</v>
      </c>
      <c r="BQ174" s="1365">
        <v>1108</v>
      </c>
      <c r="BR174" s="1373">
        <v>73.42</v>
      </c>
      <c r="BS174" s="1374"/>
      <c r="BT174" s="1371"/>
      <c r="BU174" s="1375"/>
      <c r="BV174" s="1376" t="s">
        <v>1023</v>
      </c>
      <c r="BW174" s="1377" t="s">
        <v>1072</v>
      </c>
      <c r="BX174" s="1378"/>
      <c r="BY174" s="1379" t="s">
        <v>2383</v>
      </c>
      <c r="BZ174" s="1380"/>
      <c r="CA174" s="1364"/>
      <c r="CB174" s="1364"/>
      <c r="CC174" s="1370"/>
      <c r="CD174" s="1371"/>
      <c r="CE174" s="1372"/>
      <c r="CF174" s="1365"/>
      <c r="CG174" s="1373"/>
      <c r="CH174" s="1365"/>
      <c r="CI174" s="1373"/>
      <c r="CJ174" s="1374"/>
      <c r="CK174" s="1371"/>
      <c r="CL174" s="1375"/>
      <c r="CM174" s="1372"/>
      <c r="CN174" s="1365"/>
      <c r="CO174" s="1373"/>
      <c r="CP174" s="1365"/>
      <c r="CQ174" s="1373"/>
      <c r="CR174" s="1374"/>
      <c r="CS174" s="1371"/>
      <c r="CT174" s="1375"/>
      <c r="CU174" s="1372"/>
      <c r="CV174" s="1365"/>
      <c r="CW174" s="1373"/>
      <c r="CX174" s="1365"/>
      <c r="CY174" s="1373"/>
      <c r="CZ174" s="1374"/>
      <c r="DA174" s="1371"/>
      <c r="DB174" s="1375"/>
      <c r="DC174" s="1372"/>
      <c r="DD174" s="1365"/>
      <c r="DE174" s="1373"/>
      <c r="DF174" s="1365"/>
      <c r="DG174" s="1373"/>
      <c r="DH174" s="1374"/>
      <c r="DI174" s="1371"/>
      <c r="DJ174" s="1375"/>
      <c r="DK174" s="1376"/>
      <c r="DL174" s="1377"/>
      <c r="DM174" s="1378"/>
      <c r="DN174" s="1379"/>
      <c r="DO174" s="1356" t="s">
        <v>4754</v>
      </c>
      <c r="DP174" s="1381">
        <v>1899</v>
      </c>
      <c r="DQ174" s="1358" t="s">
        <v>1552</v>
      </c>
      <c r="DR174" s="1356"/>
      <c r="DS174" s="1381"/>
      <c r="DT174" s="1358"/>
      <c r="DU174" s="1356"/>
      <c r="DV174" s="1381"/>
      <c r="DW174" s="1358"/>
      <c r="DX174" s="1356"/>
      <c r="DY174" s="1381"/>
      <c r="DZ174" s="1358"/>
      <c r="EA174" s="1356"/>
      <c r="EB174" s="1381"/>
      <c r="EC174" s="1358"/>
      <c r="ED174" s="1382"/>
      <c r="EE174" s="1383"/>
      <c r="EF174" s="1384"/>
      <c r="EG174" s="1357"/>
      <c r="EH174" s="1364"/>
      <c r="EI174" s="1352"/>
      <c r="EJ174" s="1356"/>
      <c r="EK174" s="1384"/>
      <c r="EL174" s="1357"/>
      <c r="EM174" s="1364"/>
      <c r="EN174" s="1352"/>
      <c r="EO174" s="1356"/>
      <c r="EP174" s="1384"/>
      <c r="EQ174" s="1357"/>
      <c r="ER174" s="1364"/>
      <c r="ES174" s="1352"/>
      <c r="ET174" s="1356"/>
      <c r="EU174" s="1384"/>
      <c r="EV174" s="1357"/>
      <c r="EW174" s="1364"/>
      <c r="EX174" s="1352"/>
      <c r="EY174" s="1356"/>
      <c r="EZ174" s="1384"/>
      <c r="FA174" s="1357"/>
      <c r="FB174" s="1364"/>
      <c r="FC174" s="1352"/>
      <c r="FD174" s="1385">
        <v>0</v>
      </c>
      <c r="FE174" s="1386">
        <v>0</v>
      </c>
      <c r="FF174" s="1387">
        <v>0</v>
      </c>
      <c r="FG174" s="1386">
        <v>0</v>
      </c>
      <c r="FH174" s="1387">
        <v>0</v>
      </c>
      <c r="FI174" s="1386">
        <v>0</v>
      </c>
      <c r="FJ174" s="1387">
        <v>0</v>
      </c>
      <c r="FK174" s="1386">
        <v>0</v>
      </c>
      <c r="FL174" s="1388" t="s">
        <v>1008</v>
      </c>
      <c r="FM174" s="1389" t="s">
        <v>1012</v>
      </c>
      <c r="FN174" s="1352"/>
      <c r="FO174" s="1390" t="s">
        <v>1014</v>
      </c>
      <c r="FP174" s="1391" t="s">
        <v>1009</v>
      </c>
      <c r="FQ174" s="1352" t="s">
        <v>4755</v>
      </c>
      <c r="FR174" s="1390" t="s">
        <v>1014</v>
      </c>
      <c r="FS174" s="1391" t="s">
        <v>1009</v>
      </c>
      <c r="FT174" s="1352" t="s">
        <v>2384</v>
      </c>
      <c r="FU174" s="1390" t="s">
        <v>1014</v>
      </c>
      <c r="FV174" s="1391" t="s">
        <v>1009</v>
      </c>
      <c r="FW174" s="1352"/>
      <c r="FX174" s="1390" t="s">
        <v>1010</v>
      </c>
      <c r="FY174" s="1391" t="s">
        <v>1012</v>
      </c>
      <c r="FZ174" s="1352"/>
      <c r="GA174" s="1390" t="s">
        <v>1010</v>
      </c>
      <c r="GB174" s="1391" t="s">
        <v>1012</v>
      </c>
      <c r="GC174" s="1352"/>
      <c r="GD174" s="1390" t="s">
        <v>1013</v>
      </c>
      <c r="GE174" s="1391" t="s">
        <v>1013</v>
      </c>
      <c r="GF174" s="1352" t="s">
        <v>2385</v>
      </c>
      <c r="GG174" s="1390" t="s">
        <v>1013</v>
      </c>
      <c r="GH174" s="1391" t="s">
        <v>1013</v>
      </c>
      <c r="GI174" s="1352" t="s">
        <v>4756</v>
      </c>
      <c r="GJ174" s="1390" t="s">
        <v>1010</v>
      </c>
      <c r="GK174" s="1391" t="s">
        <v>1012</v>
      </c>
      <c r="GL174" s="1352"/>
      <c r="GM174" s="1390" t="s">
        <v>1013</v>
      </c>
      <c r="GN174" s="1391" t="s">
        <v>1013</v>
      </c>
      <c r="GO174" s="1352" t="s">
        <v>2386</v>
      </c>
      <c r="GP174" s="1390" t="s">
        <v>1013</v>
      </c>
      <c r="GQ174" s="1391" t="s">
        <v>1013</v>
      </c>
      <c r="GR174" s="1352" t="s">
        <v>2386</v>
      </c>
      <c r="GS174" s="1390" t="s">
        <v>1013</v>
      </c>
      <c r="GT174" s="1391" t="s">
        <v>1013</v>
      </c>
      <c r="GU174" s="1352" t="s">
        <v>2386</v>
      </c>
      <c r="GV174" s="1390" t="s">
        <v>1014</v>
      </c>
      <c r="GW174" s="1391" t="s">
        <v>1009</v>
      </c>
      <c r="GX174" s="1352" t="s">
        <v>2387</v>
      </c>
      <c r="GY174" s="1388"/>
      <c r="GZ174" s="1389"/>
      <c r="HA174" s="1352"/>
      <c r="HB174" s="1390"/>
      <c r="HC174" s="1391"/>
      <c r="HD174" s="1352"/>
      <c r="HE174" s="1390"/>
      <c r="HF174" s="1391"/>
      <c r="HG174" s="1352"/>
      <c r="HH174" s="1390"/>
      <c r="HI174" s="1391"/>
      <c r="HJ174" s="1352"/>
      <c r="HK174" s="1390"/>
      <c r="HL174" s="1391"/>
      <c r="HM174" s="1352"/>
      <c r="HN174" s="1392"/>
      <c r="HO174" s="1393"/>
      <c r="HP174" s="1394"/>
      <c r="HQ174" s="1395"/>
      <c r="HR174" s="1357"/>
      <c r="HS174" s="1357"/>
      <c r="HT174" s="1357"/>
      <c r="HU174" s="1396"/>
      <c r="HV174" s="1397" t="s">
        <v>4568</v>
      </c>
      <c r="HW174" s="1398"/>
      <c r="HX174" s="1398"/>
      <c r="HY174" s="1398"/>
      <c r="HZ174" s="1398"/>
      <c r="IA174" s="1398"/>
      <c r="IB174" s="1398"/>
      <c r="IC174" s="1398"/>
      <c r="ID174" s="1399" t="s">
        <v>2388</v>
      </c>
      <c r="IE174" s="1400" t="s">
        <v>4757</v>
      </c>
      <c r="IF174" s="227" t="str">
        <f>_xlfn.IFNA(VLOOKUP(報告書!$B174&amp;"-"&amp;報告書!IF$12,自主項目!$G$13:$G$500,1,FALSE),"")</f>
        <v/>
      </c>
      <c r="IG174" s="227" t="str">
        <f>_xlfn.IFNA(VLOOKUP(報告書!$B174&amp;"-"&amp;報告書!IG$12,自主項目!$G$13:$G$500,1,FALSE),"")</f>
        <v/>
      </c>
      <c r="IH174" s="227" t="str">
        <f>_xlfn.IFNA(VLOOKUP(報告書!$B174&amp;"-"&amp;報告書!IH$12,自主項目!$G$13:$G$500,1,FALSE),"")</f>
        <v/>
      </c>
      <c r="II174" s="227" t="str">
        <f>_xlfn.IFNA(VLOOKUP(報告書!$B174&amp;"-"&amp;報告書!II$12,自主項目!$G$13:$G$500,1,FALSE),"")</f>
        <v/>
      </c>
      <c r="IJ174" s="227" t="str">
        <f>_xlfn.IFNA(VLOOKUP(報告書!$B174&amp;"-"&amp;報告書!IJ$12,自主項目!$G$13:$G$500,1,FALSE),"")</f>
        <v/>
      </c>
      <c r="IK174" s="227" t="str">
        <f>_xlfn.IFNA(VLOOKUP(報告書!$B174&amp;"-"&amp;報告書!IK$12,自主項目!$G$13:$G$500,1,FALSE),"")</f>
        <v/>
      </c>
      <c r="IL174" s="227" t="str">
        <f>_xlfn.IFNA(VLOOKUP(報告書!$B174&amp;"-"&amp;報告書!IL$12,自主項目!$G$13:$G$500,1,FALSE),"")</f>
        <v/>
      </c>
      <c r="IM174" s="227" t="str">
        <f>_xlfn.IFNA(VLOOKUP(報告書!$B174&amp;"-"&amp;報告書!IM$12,自主項目!$G$13:$G$500,1,FALSE),"")</f>
        <v/>
      </c>
      <c r="IN174" s="227" t="str">
        <f>_xlfn.IFNA(VLOOKUP(報告書!$B174&amp;"-"&amp;報告書!IN$12,自主項目!$G$13:$G$500,1,FALSE),"")</f>
        <v/>
      </c>
      <c r="IO174" s="227" t="str">
        <f>_xlfn.IFNA(VLOOKUP(報告書!$B174&amp;"-"&amp;報告書!IO$12,自主項目!$G$13:$G$500,1,FALSE),"")</f>
        <v/>
      </c>
      <c r="IP174" s="227" t="str">
        <f>_xlfn.IFNA(VLOOKUP(報告書!$B174&amp;"-"&amp;報告書!IP$12,自主項目!$G$13:$G$500,1,FALSE),"")</f>
        <v/>
      </c>
      <c r="IQ174" s="227" t="str">
        <f>_xlfn.IFNA(VLOOKUP(報告書!$B174&amp;"-"&amp;報告書!IQ$12,自主項目!$G$13:$G$500,1,FALSE),"")</f>
        <v/>
      </c>
      <c r="IR174" s="227" t="str">
        <f>_xlfn.IFNA(VLOOKUP(報告書!$B174&amp;"-"&amp;報告書!IR$12,自主項目!$G$13:$G$500,1,FALSE),"")</f>
        <v/>
      </c>
      <c r="IS174" s="227" t="str">
        <f>_xlfn.IFNA(VLOOKUP(報告書!$B174&amp;"-"&amp;報告書!IS$12,自主項目!$G$13:$G$500,1,FALSE),"")</f>
        <v/>
      </c>
      <c r="IV174" s="376">
        <v>29442</v>
      </c>
      <c r="IW174" s="377">
        <v>29178</v>
      </c>
      <c r="IX174" s="378">
        <v>69.77</v>
      </c>
      <c r="IY174" s="379">
        <v>12.39</v>
      </c>
      <c r="IZ174" s="379">
        <v>10.73</v>
      </c>
      <c r="JA174" s="380">
        <v>7.82</v>
      </c>
      <c r="JB174" s="381">
        <v>4.13</v>
      </c>
      <c r="JC174" s="379">
        <v>3.5766666666666667</v>
      </c>
      <c r="JD174" s="379">
        <v>2.6066666666666669</v>
      </c>
      <c r="JE174" s="382">
        <v>46</v>
      </c>
      <c r="JF174" s="383">
        <v>57</v>
      </c>
      <c r="JG174" s="384">
        <v>51</v>
      </c>
      <c r="JH174" s="376" t="s">
        <v>179</v>
      </c>
      <c r="JI174" s="377" t="s">
        <v>179</v>
      </c>
      <c r="JJ174" s="378" t="s">
        <v>179</v>
      </c>
      <c r="JK174" s="379" t="s">
        <v>179</v>
      </c>
      <c r="JL174" s="379" t="s">
        <v>179</v>
      </c>
      <c r="JM174" s="380" t="s">
        <v>179</v>
      </c>
      <c r="JN174" s="381" t="s">
        <v>179</v>
      </c>
      <c r="JO174" s="379" t="s">
        <v>179</v>
      </c>
      <c r="JP174" s="379" t="s">
        <v>179</v>
      </c>
      <c r="JQ174" s="382" t="s">
        <v>179</v>
      </c>
      <c r="JR174" s="383" t="s">
        <v>179</v>
      </c>
      <c r="JS174" s="384" t="s">
        <v>179</v>
      </c>
      <c r="JU174" s="634" t="s">
        <v>2300</v>
      </c>
      <c r="JV174" s="636" t="s">
        <v>2301</v>
      </c>
      <c r="JW174" s="635">
        <v>2019</v>
      </c>
      <c r="JX174" s="635" t="s">
        <v>997</v>
      </c>
      <c r="JY174" s="386" t="s">
        <v>179</v>
      </c>
      <c r="JZ174" s="387" t="s">
        <v>179</v>
      </c>
      <c r="KA174" s="422" t="s">
        <v>179</v>
      </c>
      <c r="KB174" s="637" t="s">
        <v>179</v>
      </c>
      <c r="KC174" s="638" t="s">
        <v>179</v>
      </c>
      <c r="KD174" s="639" t="s">
        <v>1055</v>
      </c>
      <c r="KE174" s="640">
        <v>4.96</v>
      </c>
      <c r="KF174" s="641">
        <v>12.39</v>
      </c>
      <c r="KG174" s="642">
        <v>7.7100000000000009</v>
      </c>
      <c r="KH174" s="639" t="s">
        <v>1029</v>
      </c>
      <c r="KI174" s="643">
        <v>2.4900000000000002</v>
      </c>
      <c r="KJ174" s="641">
        <v>3.5766666666666667</v>
      </c>
      <c r="KK174" s="642">
        <v>8.9666666666666668</v>
      </c>
      <c r="KL174" s="639" t="s">
        <v>1029</v>
      </c>
      <c r="KM174" s="643">
        <v>2.99</v>
      </c>
      <c r="KN174" s="644">
        <v>7.82</v>
      </c>
      <c r="KO174" s="645" t="s">
        <v>179</v>
      </c>
      <c r="KP174" s="646" t="s">
        <v>179</v>
      </c>
      <c r="KQ174" s="646" t="s">
        <v>179</v>
      </c>
      <c r="KR174" s="646" t="s">
        <v>179</v>
      </c>
      <c r="KS174" s="647" t="s">
        <v>179</v>
      </c>
      <c r="KT174" s="646" t="s">
        <v>179</v>
      </c>
      <c r="KU174" s="646" t="s">
        <v>179</v>
      </c>
      <c r="KV174" s="648" t="s">
        <v>179</v>
      </c>
      <c r="KW174" s="639" t="s">
        <v>179</v>
      </c>
      <c r="KX174" s="643" t="s">
        <v>179</v>
      </c>
      <c r="KY174" s="644" t="s">
        <v>179</v>
      </c>
      <c r="KZ174" s="434" t="s">
        <v>1151</v>
      </c>
      <c r="LA174" s="434" t="s">
        <v>1151</v>
      </c>
      <c r="LB174" s="435" t="s">
        <v>1029</v>
      </c>
      <c r="LC174" s="436">
        <v>8</v>
      </c>
      <c r="LD174" s="437">
        <v>0</v>
      </c>
      <c r="LE174" s="438">
        <v>8</v>
      </c>
      <c r="LF174" s="439" t="s">
        <v>1015</v>
      </c>
      <c r="LG174" s="440">
        <v>6</v>
      </c>
      <c r="LH174" s="437">
        <v>0</v>
      </c>
      <c r="LI174" s="438">
        <v>9</v>
      </c>
      <c r="LJ174" s="649"/>
      <c r="LK174" s="650"/>
    </row>
    <row r="175" spans="2:323" ht="15" customHeight="1" x14ac:dyDescent="0.15">
      <c r="B175" s="1349" t="s">
        <v>2391</v>
      </c>
      <c r="C175" s="1350" t="s">
        <v>2392</v>
      </c>
      <c r="D175" s="1351">
        <v>2022</v>
      </c>
      <c r="E175" s="1352" t="s">
        <v>1018</v>
      </c>
      <c r="F175" s="1353">
        <v>1062230</v>
      </c>
      <c r="G175" s="1354" t="s">
        <v>2392</v>
      </c>
      <c r="H175" s="1355">
        <v>45135</v>
      </c>
      <c r="I175" s="1356" t="s">
        <v>2393</v>
      </c>
      <c r="J175" s="1357" t="s">
        <v>2392</v>
      </c>
      <c r="K175" s="1358" t="s">
        <v>2394</v>
      </c>
      <c r="L175" s="1350" t="s">
        <v>2392</v>
      </c>
      <c r="M175" s="1357" t="s">
        <v>2394</v>
      </c>
      <c r="N175" s="1358" t="s">
        <v>2393</v>
      </c>
      <c r="O175" s="1356" t="s">
        <v>70</v>
      </c>
      <c r="P175" s="1358" t="s">
        <v>71</v>
      </c>
      <c r="Q175" s="1359" t="s">
        <v>1018</v>
      </c>
      <c r="R175" s="1360"/>
      <c r="S175" s="1360"/>
      <c r="T175" s="1361"/>
      <c r="U175" s="1362"/>
      <c r="V175" s="1363">
        <v>7230.7080000000005</v>
      </c>
      <c r="W175" s="1364">
        <v>103</v>
      </c>
      <c r="X175" s="1364">
        <v>2</v>
      </c>
      <c r="Y175" s="1365"/>
      <c r="Z175" s="1351">
        <v>2022</v>
      </c>
      <c r="AA175" s="1352">
        <v>2024</v>
      </c>
      <c r="AB175" s="1366">
        <v>2022</v>
      </c>
      <c r="AC175" s="1367"/>
      <c r="AD175" s="1358"/>
      <c r="AE175" s="1368"/>
      <c r="AF175" s="1357"/>
      <c r="AG175" s="1357"/>
      <c r="AH175" s="1358"/>
      <c r="AI175" s="1368" t="s">
        <v>4568</v>
      </c>
      <c r="AJ175" s="1358" t="s">
        <v>2395</v>
      </c>
      <c r="AK175" s="1369">
        <v>2021</v>
      </c>
      <c r="AL175" s="1364">
        <v>12823.375857999999</v>
      </c>
      <c r="AM175" s="1364">
        <v>10214</v>
      </c>
      <c r="AN175" s="1370">
        <v>62.75</v>
      </c>
      <c r="AO175" s="1371" t="s">
        <v>1071</v>
      </c>
      <c r="AP175" s="1372">
        <v>2024</v>
      </c>
      <c r="AQ175" s="1365">
        <v>12439</v>
      </c>
      <c r="AR175" s="1373">
        <v>2.99</v>
      </c>
      <c r="AS175" s="1365">
        <v>9906</v>
      </c>
      <c r="AT175" s="1373">
        <v>3.01</v>
      </c>
      <c r="AU175" s="1374">
        <v>60.87</v>
      </c>
      <c r="AV175" s="1371" t="s">
        <v>1071</v>
      </c>
      <c r="AW175" s="1375">
        <v>2.99</v>
      </c>
      <c r="AX175" s="1372">
        <v>2022</v>
      </c>
      <c r="AY175" s="1365">
        <v>12954</v>
      </c>
      <c r="AZ175" s="1373">
        <v>-1.02</v>
      </c>
      <c r="BA175" s="1365">
        <v>4380</v>
      </c>
      <c r="BB175" s="1373">
        <v>57.11</v>
      </c>
      <c r="BC175" s="1374">
        <v>64.447761194029852</v>
      </c>
      <c r="BD175" s="1371" t="s">
        <v>1071</v>
      </c>
      <c r="BE175" s="1375">
        <v>-2.71</v>
      </c>
      <c r="BF175" s="1372">
        <v>2023</v>
      </c>
      <c r="BG175" s="1365"/>
      <c r="BH175" s="1373"/>
      <c r="BI175" s="1365"/>
      <c r="BJ175" s="1373"/>
      <c r="BK175" s="1374"/>
      <c r="BL175" s="1371"/>
      <c r="BM175" s="1375"/>
      <c r="BN175" s="1372">
        <v>2024</v>
      </c>
      <c r="BO175" s="1365"/>
      <c r="BP175" s="1373"/>
      <c r="BQ175" s="1365"/>
      <c r="BR175" s="1373"/>
      <c r="BS175" s="1374"/>
      <c r="BT175" s="1371"/>
      <c r="BU175" s="1375"/>
      <c r="BV175" s="1376" t="s">
        <v>1005</v>
      </c>
      <c r="BW175" s="1377" t="s">
        <v>1072</v>
      </c>
      <c r="BX175" s="1378" t="s">
        <v>1038</v>
      </c>
      <c r="BY175" s="1379" t="s">
        <v>4758</v>
      </c>
      <c r="BZ175" s="1380"/>
      <c r="CA175" s="1364"/>
      <c r="CB175" s="1364"/>
      <c r="CC175" s="1370"/>
      <c r="CD175" s="1371"/>
      <c r="CE175" s="1372"/>
      <c r="CF175" s="1365"/>
      <c r="CG175" s="1373"/>
      <c r="CH175" s="1365"/>
      <c r="CI175" s="1373"/>
      <c r="CJ175" s="1374"/>
      <c r="CK175" s="1371"/>
      <c r="CL175" s="1375"/>
      <c r="CM175" s="1372"/>
      <c r="CN175" s="1365"/>
      <c r="CO175" s="1373"/>
      <c r="CP175" s="1365"/>
      <c r="CQ175" s="1373"/>
      <c r="CR175" s="1374"/>
      <c r="CS175" s="1371"/>
      <c r="CT175" s="1375"/>
      <c r="CU175" s="1372"/>
      <c r="CV175" s="1365"/>
      <c r="CW175" s="1373"/>
      <c r="CX175" s="1365"/>
      <c r="CY175" s="1373"/>
      <c r="CZ175" s="1374"/>
      <c r="DA175" s="1371"/>
      <c r="DB175" s="1375"/>
      <c r="DC175" s="1372"/>
      <c r="DD175" s="1365"/>
      <c r="DE175" s="1373"/>
      <c r="DF175" s="1365"/>
      <c r="DG175" s="1373"/>
      <c r="DH175" s="1374"/>
      <c r="DI175" s="1371"/>
      <c r="DJ175" s="1375"/>
      <c r="DK175" s="1376"/>
      <c r="DL175" s="1377"/>
      <c r="DM175" s="1378"/>
      <c r="DN175" s="1379"/>
      <c r="DO175" s="1356"/>
      <c r="DP175" s="1381"/>
      <c r="DQ175" s="1358"/>
      <c r="DR175" s="1356"/>
      <c r="DS175" s="1381"/>
      <c r="DT175" s="1358"/>
      <c r="DU175" s="1356"/>
      <c r="DV175" s="1381"/>
      <c r="DW175" s="1358"/>
      <c r="DX175" s="1356"/>
      <c r="DY175" s="1381"/>
      <c r="DZ175" s="1358"/>
      <c r="EA175" s="1356"/>
      <c r="EB175" s="1381"/>
      <c r="EC175" s="1358"/>
      <c r="ED175" s="1382"/>
      <c r="EE175" s="1383"/>
      <c r="EF175" s="1384"/>
      <c r="EG175" s="1357"/>
      <c r="EH175" s="1364"/>
      <c r="EI175" s="1352"/>
      <c r="EJ175" s="1356"/>
      <c r="EK175" s="1384"/>
      <c r="EL175" s="1357"/>
      <c r="EM175" s="1364"/>
      <c r="EN175" s="1352"/>
      <c r="EO175" s="1356"/>
      <c r="EP175" s="1384"/>
      <c r="EQ175" s="1357"/>
      <c r="ER175" s="1364"/>
      <c r="ES175" s="1352"/>
      <c r="ET175" s="1356"/>
      <c r="EU175" s="1384"/>
      <c r="EV175" s="1357"/>
      <c r="EW175" s="1364"/>
      <c r="EX175" s="1352"/>
      <c r="EY175" s="1356"/>
      <c r="EZ175" s="1384"/>
      <c r="FA175" s="1357"/>
      <c r="FB175" s="1364"/>
      <c r="FC175" s="1352"/>
      <c r="FD175" s="1385">
        <v>0</v>
      </c>
      <c r="FE175" s="1386">
        <v>2</v>
      </c>
      <c r="FF175" s="1387">
        <v>0</v>
      </c>
      <c r="FG175" s="1386">
        <v>0</v>
      </c>
      <c r="FH175" s="1387">
        <v>0</v>
      </c>
      <c r="FI175" s="1386">
        <v>1</v>
      </c>
      <c r="FJ175" s="1387">
        <v>0</v>
      </c>
      <c r="FK175" s="1386">
        <v>3</v>
      </c>
      <c r="FL175" s="1388" t="s">
        <v>1008</v>
      </c>
      <c r="FM175" s="1389" t="s">
        <v>1012</v>
      </c>
      <c r="FN175" s="1352"/>
      <c r="FO175" s="1390" t="s">
        <v>1010</v>
      </c>
      <c r="FP175" s="1391" t="s">
        <v>1012</v>
      </c>
      <c r="FQ175" s="1352"/>
      <c r="FR175" s="1390" t="s">
        <v>1010</v>
      </c>
      <c r="FS175" s="1391" t="s">
        <v>1012</v>
      </c>
      <c r="FT175" s="1352"/>
      <c r="FU175" s="1390" t="s">
        <v>1010</v>
      </c>
      <c r="FV175" s="1391" t="s">
        <v>1012</v>
      </c>
      <c r="FW175" s="1352"/>
      <c r="FX175" s="1390" t="s">
        <v>1010</v>
      </c>
      <c r="FY175" s="1391" t="s">
        <v>1012</v>
      </c>
      <c r="FZ175" s="1352"/>
      <c r="GA175" s="1390" t="s">
        <v>1010</v>
      </c>
      <c r="GB175" s="1391" t="s">
        <v>1012</v>
      </c>
      <c r="GC175" s="1352"/>
      <c r="GD175" s="1390" t="s">
        <v>1010</v>
      </c>
      <c r="GE175" s="1391" t="s">
        <v>1012</v>
      </c>
      <c r="GF175" s="1352"/>
      <c r="GG175" s="1390" t="s">
        <v>1010</v>
      </c>
      <c r="GH175" s="1391" t="s">
        <v>1012</v>
      </c>
      <c r="GI175" s="1352"/>
      <c r="GJ175" s="1390" t="s">
        <v>1010</v>
      </c>
      <c r="GK175" s="1391" t="s">
        <v>1012</v>
      </c>
      <c r="GL175" s="1352"/>
      <c r="GM175" s="1390" t="s">
        <v>1010</v>
      </c>
      <c r="GN175" s="1391" t="s">
        <v>1012</v>
      </c>
      <c r="GO175" s="1352"/>
      <c r="GP175" s="1390" t="s">
        <v>1010</v>
      </c>
      <c r="GQ175" s="1391" t="s">
        <v>1012</v>
      </c>
      <c r="GR175" s="1352"/>
      <c r="GS175" s="1390" t="s">
        <v>1010</v>
      </c>
      <c r="GT175" s="1391" t="s">
        <v>1012</v>
      </c>
      <c r="GU175" s="1352"/>
      <c r="GV175" s="1390" t="s">
        <v>1010</v>
      </c>
      <c r="GW175" s="1391" t="s">
        <v>1012</v>
      </c>
      <c r="GX175" s="1352"/>
      <c r="GY175" s="1388"/>
      <c r="GZ175" s="1389"/>
      <c r="HA175" s="1352"/>
      <c r="HB175" s="1390"/>
      <c r="HC175" s="1391"/>
      <c r="HD175" s="1352"/>
      <c r="HE175" s="1390"/>
      <c r="HF175" s="1391"/>
      <c r="HG175" s="1352"/>
      <c r="HH175" s="1390"/>
      <c r="HI175" s="1391"/>
      <c r="HJ175" s="1352"/>
      <c r="HK175" s="1390"/>
      <c r="HL175" s="1391"/>
      <c r="HM175" s="1352"/>
      <c r="HN175" s="1392">
        <v>12954</v>
      </c>
      <c r="HO175" s="1393">
        <v>6240.8159999999998</v>
      </c>
      <c r="HP175" s="1394">
        <v>48.176748494673461</v>
      </c>
      <c r="HQ175" s="1395">
        <v>2022</v>
      </c>
      <c r="HR175" s="1357" t="s">
        <v>1621</v>
      </c>
      <c r="HS175" s="1357" t="s">
        <v>348</v>
      </c>
      <c r="HT175" s="1357" t="s">
        <v>4223</v>
      </c>
      <c r="HU175" s="1396">
        <v>6240.8159999999998</v>
      </c>
      <c r="HV175" s="1397"/>
      <c r="HW175" s="1398"/>
      <c r="HX175" s="1398"/>
      <c r="HY175" s="1398"/>
      <c r="HZ175" s="1398"/>
      <c r="IA175" s="1398" t="s">
        <v>4568</v>
      </c>
      <c r="IB175" s="1398"/>
      <c r="IC175" s="1398"/>
      <c r="ID175" s="1399" t="s">
        <v>2396</v>
      </c>
      <c r="IE175" s="1400" t="s">
        <v>4759</v>
      </c>
      <c r="IF175" s="227" t="str">
        <f>_xlfn.IFNA(VLOOKUP(報告書!$B175&amp;"-"&amp;報告書!IF$12,自主項目!$G$13:$G$500,1,FALSE),"")</f>
        <v>230-1</v>
      </c>
      <c r="IG175" s="227" t="str">
        <f>_xlfn.IFNA(VLOOKUP(報告書!$B175&amp;"-"&amp;報告書!IG$12,自主項目!$G$13:$G$500,1,FALSE),"")</f>
        <v/>
      </c>
      <c r="IH175" s="227" t="str">
        <f>_xlfn.IFNA(VLOOKUP(報告書!$B175&amp;"-"&amp;報告書!IH$12,自主項目!$G$13:$G$500,1,FALSE),"")</f>
        <v/>
      </c>
      <c r="II175" s="227" t="str">
        <f>_xlfn.IFNA(VLOOKUP(報告書!$B175&amp;"-"&amp;報告書!II$12,自主項目!$G$13:$G$500,1,FALSE),"")</f>
        <v/>
      </c>
      <c r="IJ175" s="227" t="str">
        <f>_xlfn.IFNA(VLOOKUP(報告書!$B175&amp;"-"&amp;報告書!IJ$12,自主項目!$G$13:$G$500,1,FALSE),"")</f>
        <v/>
      </c>
      <c r="IK175" s="227" t="str">
        <f>_xlfn.IFNA(VLOOKUP(報告書!$B175&amp;"-"&amp;報告書!IK$12,自主項目!$G$13:$G$500,1,FALSE),"")</f>
        <v/>
      </c>
      <c r="IL175" s="227" t="str">
        <f>_xlfn.IFNA(VLOOKUP(報告書!$B175&amp;"-"&amp;報告書!IL$12,自主項目!$G$13:$G$500,1,FALSE),"")</f>
        <v/>
      </c>
      <c r="IM175" s="227" t="str">
        <f>_xlfn.IFNA(VLOOKUP(報告書!$B175&amp;"-"&amp;報告書!IM$12,自主項目!$G$13:$G$500,1,FALSE),"")</f>
        <v/>
      </c>
      <c r="IN175" s="227" t="str">
        <f>_xlfn.IFNA(VLOOKUP(報告書!$B175&amp;"-"&amp;報告書!IN$12,自主項目!$G$13:$G$500,1,FALSE),"")</f>
        <v/>
      </c>
      <c r="IO175" s="227" t="str">
        <f>_xlfn.IFNA(VLOOKUP(報告書!$B175&amp;"-"&amp;報告書!IO$12,自主項目!$G$13:$G$500,1,FALSE),"")</f>
        <v/>
      </c>
      <c r="IP175" s="227" t="str">
        <f>_xlfn.IFNA(VLOOKUP(報告書!$B175&amp;"-"&amp;報告書!IP$12,自主項目!$G$13:$G$500,1,FALSE),"")</f>
        <v/>
      </c>
      <c r="IQ175" s="227" t="str">
        <f>_xlfn.IFNA(VLOOKUP(報告書!$B175&amp;"-"&amp;報告書!IQ$12,自主項目!$G$13:$G$500,1,FALSE),"")</f>
        <v/>
      </c>
      <c r="IR175" s="227" t="str">
        <f>_xlfn.IFNA(VLOOKUP(報告書!$B175&amp;"-"&amp;報告書!IR$12,自主項目!$G$13:$G$500,1,FALSE),"")</f>
        <v/>
      </c>
      <c r="IS175" s="227" t="str">
        <f>_xlfn.IFNA(VLOOKUP(報告書!$B175&amp;"-"&amp;報告書!IS$12,自主項目!$G$13:$G$500,1,FALSE),"")</f>
        <v/>
      </c>
      <c r="IV175" s="376">
        <v>11840</v>
      </c>
      <c r="IW175" s="377">
        <v>11733</v>
      </c>
      <c r="IX175" s="378">
        <v>137.99</v>
      </c>
      <c r="IY175" s="379">
        <v>-11.66</v>
      </c>
      <c r="IZ175" s="379">
        <v>-12.61</v>
      </c>
      <c r="JA175" s="380">
        <v>7.73</v>
      </c>
      <c r="JB175" s="381">
        <v>-3.8866666666666667</v>
      </c>
      <c r="JC175" s="379">
        <v>-4.2033333333333331</v>
      </c>
      <c r="JD175" s="379">
        <v>2.5766666666666667</v>
      </c>
      <c r="JE175" s="382">
        <v>90</v>
      </c>
      <c r="JF175" s="383">
        <v>90</v>
      </c>
      <c r="JG175" s="384">
        <v>52</v>
      </c>
      <c r="JH175" s="376" t="s">
        <v>179</v>
      </c>
      <c r="JI175" s="377" t="s">
        <v>179</v>
      </c>
      <c r="JJ175" s="378" t="s">
        <v>179</v>
      </c>
      <c r="JK175" s="379" t="s">
        <v>179</v>
      </c>
      <c r="JL175" s="379" t="s">
        <v>179</v>
      </c>
      <c r="JM175" s="380" t="s">
        <v>179</v>
      </c>
      <c r="JN175" s="381" t="s">
        <v>179</v>
      </c>
      <c r="JO175" s="379" t="s">
        <v>179</v>
      </c>
      <c r="JP175" s="379" t="s">
        <v>179</v>
      </c>
      <c r="JQ175" s="382" t="s">
        <v>179</v>
      </c>
      <c r="JR175" s="383" t="s">
        <v>179</v>
      </c>
      <c r="JS175" s="384" t="s">
        <v>179</v>
      </c>
      <c r="JU175" s="634" t="s">
        <v>2314</v>
      </c>
      <c r="JV175" s="636" t="s">
        <v>2315</v>
      </c>
      <c r="JW175" s="635">
        <v>2019</v>
      </c>
      <c r="JX175" s="635" t="s">
        <v>1018</v>
      </c>
      <c r="JY175" s="386" t="s">
        <v>179</v>
      </c>
      <c r="JZ175" s="387" t="s">
        <v>179</v>
      </c>
      <c r="KA175" s="422" t="s">
        <v>179</v>
      </c>
      <c r="KB175" s="637" t="s">
        <v>179</v>
      </c>
      <c r="KC175" s="638" t="s">
        <v>179</v>
      </c>
      <c r="KD175" s="639" t="s">
        <v>1015</v>
      </c>
      <c r="KE175" s="640">
        <v>3</v>
      </c>
      <c r="KF175" s="641">
        <v>-11.66</v>
      </c>
      <c r="KG175" s="642">
        <v>-7.419999999999999</v>
      </c>
      <c r="KH175" s="639" t="s">
        <v>1015</v>
      </c>
      <c r="KI175" s="643">
        <v>6.23</v>
      </c>
      <c r="KJ175" s="641">
        <v>-4.2033333333333331</v>
      </c>
      <c r="KK175" s="642">
        <v>-4.9866666666666664</v>
      </c>
      <c r="KL175" s="639" t="s">
        <v>1029</v>
      </c>
      <c r="KM175" s="643">
        <v>3.11</v>
      </c>
      <c r="KN175" s="644">
        <v>7.73</v>
      </c>
      <c r="KO175" s="645" t="s">
        <v>179</v>
      </c>
      <c r="KP175" s="646" t="s">
        <v>179</v>
      </c>
      <c r="KQ175" s="646" t="s">
        <v>179</v>
      </c>
      <c r="KR175" s="646" t="s">
        <v>179</v>
      </c>
      <c r="KS175" s="647" t="s">
        <v>179</v>
      </c>
      <c r="KT175" s="646" t="s">
        <v>179</v>
      </c>
      <c r="KU175" s="646" t="s">
        <v>179</v>
      </c>
      <c r="KV175" s="648" t="s">
        <v>179</v>
      </c>
      <c r="KW175" s="639" t="s">
        <v>179</v>
      </c>
      <c r="KX175" s="643" t="s">
        <v>179</v>
      </c>
      <c r="KY175" s="644" t="s">
        <v>179</v>
      </c>
      <c r="KZ175" s="434" t="s">
        <v>1015</v>
      </c>
      <c r="LA175" s="434" t="s">
        <v>1015</v>
      </c>
      <c r="LB175" s="435" t="s">
        <v>1015</v>
      </c>
      <c r="LC175" s="436">
        <v>14</v>
      </c>
      <c r="LD175" s="437">
        <v>2</v>
      </c>
      <c r="LE175" s="438">
        <v>22</v>
      </c>
      <c r="LF175" s="439" t="s">
        <v>1015</v>
      </c>
      <c r="LG175" s="440">
        <v>11</v>
      </c>
      <c r="LH175" s="437">
        <v>2</v>
      </c>
      <c r="LI175" s="438">
        <v>22</v>
      </c>
      <c r="LJ175" s="649"/>
      <c r="LK175" s="650"/>
    </row>
    <row r="176" spans="2:323" ht="15" customHeight="1" x14ac:dyDescent="0.15">
      <c r="B176" s="1349" t="s">
        <v>2397</v>
      </c>
      <c r="C176" s="1350" t="s">
        <v>2398</v>
      </c>
      <c r="D176" s="1351">
        <v>2022</v>
      </c>
      <c r="E176" s="1352" t="s">
        <v>1018</v>
      </c>
      <c r="F176" s="1353">
        <v>1069231</v>
      </c>
      <c r="G176" s="1354" t="s">
        <v>2398</v>
      </c>
      <c r="H176" s="1355">
        <v>45135</v>
      </c>
      <c r="I176" s="1356" t="s">
        <v>2399</v>
      </c>
      <c r="J176" s="1357" t="s">
        <v>2398</v>
      </c>
      <c r="K176" s="1358" t="s">
        <v>2400</v>
      </c>
      <c r="L176" s="1350" t="s">
        <v>2398</v>
      </c>
      <c r="M176" s="1357" t="s">
        <v>2400</v>
      </c>
      <c r="N176" s="1358" t="s">
        <v>2401</v>
      </c>
      <c r="O176" s="1356" t="s">
        <v>77</v>
      </c>
      <c r="P176" s="1358" t="s">
        <v>79</v>
      </c>
      <c r="Q176" s="1359" t="s">
        <v>1018</v>
      </c>
      <c r="R176" s="1360"/>
      <c r="S176" s="1360"/>
      <c r="T176" s="1361"/>
      <c r="U176" s="1362"/>
      <c r="V176" s="1363">
        <v>2129.79</v>
      </c>
      <c r="W176" s="1364">
        <v>1</v>
      </c>
      <c r="X176" s="1364">
        <v>1</v>
      </c>
      <c r="Y176" s="1365"/>
      <c r="Z176" s="1351">
        <v>2022</v>
      </c>
      <c r="AA176" s="1352">
        <v>2024</v>
      </c>
      <c r="AB176" s="1366">
        <v>2022</v>
      </c>
      <c r="AC176" s="1367"/>
      <c r="AD176" s="1358"/>
      <c r="AE176" s="1368" t="s">
        <v>4568</v>
      </c>
      <c r="AF176" s="1357" t="s">
        <v>2402</v>
      </c>
      <c r="AG176" s="1357" t="s">
        <v>2403</v>
      </c>
      <c r="AH176" s="1358" t="s">
        <v>2404</v>
      </c>
      <c r="AI176" s="1368"/>
      <c r="AJ176" s="1358"/>
      <c r="AK176" s="1369">
        <v>2021</v>
      </c>
      <c r="AL176" s="1364">
        <v>4055</v>
      </c>
      <c r="AM176" s="1364">
        <v>4021</v>
      </c>
      <c r="AN176" s="1370">
        <v>9.65</v>
      </c>
      <c r="AO176" s="1371" t="s">
        <v>4760</v>
      </c>
      <c r="AP176" s="1372">
        <v>2024</v>
      </c>
      <c r="AQ176" s="1365">
        <v>3994</v>
      </c>
      <c r="AR176" s="1373">
        <v>1.5</v>
      </c>
      <c r="AS176" s="1365">
        <v>3960.6849999999999</v>
      </c>
      <c r="AT176" s="1373">
        <v>1.5</v>
      </c>
      <c r="AU176" s="1374">
        <v>9.51</v>
      </c>
      <c r="AV176" s="1371" t="s">
        <v>4760</v>
      </c>
      <c r="AW176" s="1375">
        <v>1.45</v>
      </c>
      <c r="AX176" s="1372">
        <v>2022</v>
      </c>
      <c r="AY176" s="1365">
        <v>3803</v>
      </c>
      <c r="AZ176" s="1373">
        <v>6.21</v>
      </c>
      <c r="BA176" s="1365">
        <v>3796</v>
      </c>
      <c r="BB176" s="1373">
        <v>5.59</v>
      </c>
      <c r="BC176" s="1374">
        <v>9.0499352726165103</v>
      </c>
      <c r="BD176" s="1371" t="s">
        <v>4760</v>
      </c>
      <c r="BE176" s="1375">
        <v>6.21</v>
      </c>
      <c r="BF176" s="1372">
        <v>2023</v>
      </c>
      <c r="BG176" s="1365"/>
      <c r="BH176" s="1373"/>
      <c r="BI176" s="1365"/>
      <c r="BJ176" s="1373"/>
      <c r="BK176" s="1374"/>
      <c r="BL176" s="1371"/>
      <c r="BM176" s="1375"/>
      <c r="BN176" s="1372">
        <v>2024</v>
      </c>
      <c r="BO176" s="1365"/>
      <c r="BP176" s="1373"/>
      <c r="BQ176" s="1365"/>
      <c r="BR176" s="1373"/>
      <c r="BS176" s="1374"/>
      <c r="BT176" s="1371"/>
      <c r="BU176" s="1375"/>
      <c r="BV176" s="1376" t="s">
        <v>1062</v>
      </c>
      <c r="BW176" s="1377" t="s">
        <v>1072</v>
      </c>
      <c r="BX176" s="1378" t="s">
        <v>1024</v>
      </c>
      <c r="BY176" s="1379"/>
      <c r="BZ176" s="1380"/>
      <c r="CA176" s="1364"/>
      <c r="CB176" s="1364"/>
      <c r="CC176" s="1370"/>
      <c r="CD176" s="1371"/>
      <c r="CE176" s="1372"/>
      <c r="CF176" s="1365"/>
      <c r="CG176" s="1373"/>
      <c r="CH176" s="1365"/>
      <c r="CI176" s="1373"/>
      <c r="CJ176" s="1374"/>
      <c r="CK176" s="1371"/>
      <c r="CL176" s="1375"/>
      <c r="CM176" s="1372"/>
      <c r="CN176" s="1365"/>
      <c r="CO176" s="1373"/>
      <c r="CP176" s="1365"/>
      <c r="CQ176" s="1373"/>
      <c r="CR176" s="1374"/>
      <c r="CS176" s="1371"/>
      <c r="CT176" s="1375"/>
      <c r="CU176" s="1372"/>
      <c r="CV176" s="1365"/>
      <c r="CW176" s="1373"/>
      <c r="CX176" s="1365"/>
      <c r="CY176" s="1373"/>
      <c r="CZ176" s="1374"/>
      <c r="DA176" s="1371"/>
      <c r="DB176" s="1375"/>
      <c r="DC176" s="1372"/>
      <c r="DD176" s="1365"/>
      <c r="DE176" s="1373"/>
      <c r="DF176" s="1365"/>
      <c r="DG176" s="1373"/>
      <c r="DH176" s="1374"/>
      <c r="DI176" s="1371"/>
      <c r="DJ176" s="1375"/>
      <c r="DK176" s="1376"/>
      <c r="DL176" s="1377"/>
      <c r="DM176" s="1378"/>
      <c r="DN176" s="1379"/>
      <c r="DO176" s="1356"/>
      <c r="DP176" s="1381"/>
      <c r="DQ176" s="1358"/>
      <c r="DR176" s="1356"/>
      <c r="DS176" s="1381"/>
      <c r="DT176" s="1358"/>
      <c r="DU176" s="1356"/>
      <c r="DV176" s="1381"/>
      <c r="DW176" s="1358"/>
      <c r="DX176" s="1356"/>
      <c r="DY176" s="1381"/>
      <c r="DZ176" s="1358"/>
      <c r="EA176" s="1356"/>
      <c r="EB176" s="1381"/>
      <c r="EC176" s="1358"/>
      <c r="ED176" s="1382"/>
      <c r="EE176" s="1383"/>
      <c r="EF176" s="1384"/>
      <c r="EG176" s="1357"/>
      <c r="EH176" s="1364"/>
      <c r="EI176" s="1352"/>
      <c r="EJ176" s="1356"/>
      <c r="EK176" s="1384"/>
      <c r="EL176" s="1357"/>
      <c r="EM176" s="1364"/>
      <c r="EN176" s="1352"/>
      <c r="EO176" s="1356"/>
      <c r="EP176" s="1384"/>
      <c r="EQ176" s="1357"/>
      <c r="ER176" s="1364"/>
      <c r="ES176" s="1352"/>
      <c r="ET176" s="1356"/>
      <c r="EU176" s="1384"/>
      <c r="EV176" s="1357"/>
      <c r="EW176" s="1364"/>
      <c r="EX176" s="1352"/>
      <c r="EY176" s="1356"/>
      <c r="EZ176" s="1384"/>
      <c r="FA176" s="1357"/>
      <c r="FB176" s="1364"/>
      <c r="FC176" s="1352"/>
      <c r="FD176" s="1385">
        <v>0</v>
      </c>
      <c r="FE176" s="1386">
        <v>0</v>
      </c>
      <c r="FF176" s="1387">
        <v>0</v>
      </c>
      <c r="FG176" s="1386">
        <v>0</v>
      </c>
      <c r="FH176" s="1387">
        <v>0</v>
      </c>
      <c r="FI176" s="1386">
        <v>0</v>
      </c>
      <c r="FJ176" s="1387">
        <v>0</v>
      </c>
      <c r="FK176" s="1386">
        <v>0</v>
      </c>
      <c r="FL176" s="1388" t="s">
        <v>1008</v>
      </c>
      <c r="FM176" s="1389" t="s">
        <v>1012</v>
      </c>
      <c r="FN176" s="1352"/>
      <c r="FO176" s="1390" t="s">
        <v>1010</v>
      </c>
      <c r="FP176" s="1391" t="s">
        <v>1012</v>
      </c>
      <c r="FQ176" s="1352"/>
      <c r="FR176" s="1390" t="s">
        <v>1010</v>
      </c>
      <c r="FS176" s="1391" t="s">
        <v>1012</v>
      </c>
      <c r="FT176" s="1352"/>
      <c r="FU176" s="1390" t="s">
        <v>1010</v>
      </c>
      <c r="FV176" s="1391" t="s">
        <v>1012</v>
      </c>
      <c r="FW176" s="1352"/>
      <c r="FX176" s="1390" t="s">
        <v>1010</v>
      </c>
      <c r="FY176" s="1391" t="s">
        <v>1012</v>
      </c>
      <c r="FZ176" s="1352"/>
      <c r="GA176" s="1390" t="s">
        <v>1010</v>
      </c>
      <c r="GB176" s="1391" t="s">
        <v>1012</v>
      </c>
      <c r="GC176" s="1352"/>
      <c r="GD176" s="1390" t="s">
        <v>1013</v>
      </c>
      <c r="GE176" s="1391" t="s">
        <v>1013</v>
      </c>
      <c r="GF176" s="1352"/>
      <c r="GG176" s="1390" t="s">
        <v>1010</v>
      </c>
      <c r="GH176" s="1391" t="s">
        <v>1012</v>
      </c>
      <c r="GI176" s="1352"/>
      <c r="GJ176" s="1390" t="s">
        <v>1010</v>
      </c>
      <c r="GK176" s="1391" t="s">
        <v>1012</v>
      </c>
      <c r="GL176" s="1352"/>
      <c r="GM176" s="1390" t="s">
        <v>1013</v>
      </c>
      <c r="GN176" s="1391" t="s">
        <v>1013</v>
      </c>
      <c r="GO176" s="1352"/>
      <c r="GP176" s="1390" t="s">
        <v>1013</v>
      </c>
      <c r="GQ176" s="1391" t="s">
        <v>1013</v>
      </c>
      <c r="GR176" s="1352"/>
      <c r="GS176" s="1390" t="s">
        <v>1013</v>
      </c>
      <c r="GT176" s="1391" t="s">
        <v>1013</v>
      </c>
      <c r="GU176" s="1352"/>
      <c r="GV176" s="1390" t="s">
        <v>1010</v>
      </c>
      <c r="GW176" s="1391" t="s">
        <v>1012</v>
      </c>
      <c r="GX176" s="1352"/>
      <c r="GY176" s="1388"/>
      <c r="GZ176" s="1389"/>
      <c r="HA176" s="1352"/>
      <c r="HB176" s="1390"/>
      <c r="HC176" s="1391"/>
      <c r="HD176" s="1352"/>
      <c r="HE176" s="1390"/>
      <c r="HF176" s="1391"/>
      <c r="HG176" s="1352"/>
      <c r="HH176" s="1390"/>
      <c r="HI176" s="1391"/>
      <c r="HJ176" s="1352"/>
      <c r="HK176" s="1390"/>
      <c r="HL176" s="1391"/>
      <c r="HM176" s="1352"/>
      <c r="HN176" s="1392">
        <v>3803</v>
      </c>
      <c r="HO176" s="1393">
        <v>45.733817999999999</v>
      </c>
      <c r="HP176" s="1394">
        <v>1.2025721272679464</v>
      </c>
      <c r="HQ176" s="1395" t="s">
        <v>4037</v>
      </c>
      <c r="HR176" s="1357" t="s">
        <v>1191</v>
      </c>
      <c r="HS176" s="1357" t="s">
        <v>352</v>
      </c>
      <c r="HT176" s="1357" t="s">
        <v>4224</v>
      </c>
      <c r="HU176" s="1396">
        <v>25.086558</v>
      </c>
      <c r="HV176" s="1397"/>
      <c r="HW176" s="1398" t="s">
        <v>4568</v>
      </c>
      <c r="HX176" s="1398"/>
      <c r="HY176" s="1398"/>
      <c r="HZ176" s="1398"/>
      <c r="IA176" s="1398"/>
      <c r="IB176" s="1398"/>
      <c r="IC176" s="1398"/>
      <c r="ID176" s="1399" t="s">
        <v>4761</v>
      </c>
      <c r="IE176" s="1400"/>
      <c r="IF176" s="227" t="str">
        <f>_xlfn.IFNA(VLOOKUP(報告書!$B176&amp;"-"&amp;報告書!IF$12,自主項目!$G$13:$G$500,1,FALSE),"")</f>
        <v>231-1</v>
      </c>
      <c r="IG176" s="227" t="str">
        <f>_xlfn.IFNA(VLOOKUP(報告書!$B176&amp;"-"&amp;報告書!IG$12,自主項目!$G$13:$G$500,1,FALSE),"")</f>
        <v>231-2</v>
      </c>
      <c r="IH176" s="227" t="str">
        <f>_xlfn.IFNA(VLOOKUP(報告書!$B176&amp;"-"&amp;報告書!IH$12,自主項目!$G$13:$G$500,1,FALSE),"")</f>
        <v/>
      </c>
      <c r="II176" s="227" t="str">
        <f>_xlfn.IFNA(VLOOKUP(報告書!$B176&amp;"-"&amp;報告書!II$12,自主項目!$G$13:$G$500,1,FALSE),"")</f>
        <v/>
      </c>
      <c r="IJ176" s="227" t="str">
        <f>_xlfn.IFNA(VLOOKUP(報告書!$B176&amp;"-"&amp;報告書!IJ$12,自主項目!$G$13:$G$500,1,FALSE),"")</f>
        <v/>
      </c>
      <c r="IK176" s="227" t="str">
        <f>_xlfn.IFNA(VLOOKUP(報告書!$B176&amp;"-"&amp;報告書!IK$12,自主項目!$G$13:$G$500,1,FALSE),"")</f>
        <v/>
      </c>
      <c r="IL176" s="227" t="str">
        <f>_xlfn.IFNA(VLOOKUP(報告書!$B176&amp;"-"&amp;報告書!IL$12,自主項目!$G$13:$G$500,1,FALSE),"")</f>
        <v/>
      </c>
      <c r="IM176" s="227" t="str">
        <f>_xlfn.IFNA(VLOOKUP(報告書!$B176&amp;"-"&amp;報告書!IM$12,自主項目!$G$13:$G$500,1,FALSE),"")</f>
        <v/>
      </c>
      <c r="IN176" s="227" t="str">
        <f>_xlfn.IFNA(VLOOKUP(報告書!$B176&amp;"-"&amp;報告書!IN$12,自主項目!$G$13:$G$500,1,FALSE),"")</f>
        <v/>
      </c>
      <c r="IO176" s="227" t="str">
        <f>_xlfn.IFNA(VLOOKUP(報告書!$B176&amp;"-"&amp;報告書!IO$12,自主項目!$G$13:$G$500,1,FALSE),"")</f>
        <v/>
      </c>
      <c r="IP176" s="227" t="str">
        <f>_xlfn.IFNA(VLOOKUP(報告書!$B176&amp;"-"&amp;報告書!IP$12,自主項目!$G$13:$G$500,1,FALSE),"")</f>
        <v/>
      </c>
      <c r="IQ176" s="227" t="str">
        <f>_xlfn.IFNA(VLOOKUP(報告書!$B176&amp;"-"&amp;報告書!IQ$12,自主項目!$G$13:$G$500,1,FALSE),"")</f>
        <v/>
      </c>
      <c r="IR176" s="227" t="str">
        <f>_xlfn.IFNA(VLOOKUP(報告書!$B176&amp;"-"&amp;報告書!IR$12,自主項目!$G$13:$G$500,1,FALSE),"")</f>
        <v/>
      </c>
      <c r="IS176" s="227" t="str">
        <f>_xlfn.IFNA(VLOOKUP(報告書!$B176&amp;"-"&amp;報告書!IS$12,自主項目!$G$13:$G$500,1,FALSE),"")</f>
        <v/>
      </c>
      <c r="IV176" s="376">
        <v>10169</v>
      </c>
      <c r="IW176" s="377">
        <v>10207</v>
      </c>
      <c r="IX176" s="378">
        <v>119.26</v>
      </c>
      <c r="IY176" s="379">
        <v>10.25</v>
      </c>
      <c r="IZ176" s="379">
        <v>8.1199999999999992</v>
      </c>
      <c r="JA176" s="380">
        <v>-0.83</v>
      </c>
      <c r="JB176" s="381">
        <v>3.4166666666666665</v>
      </c>
      <c r="JC176" s="379">
        <v>2.7066666666666666</v>
      </c>
      <c r="JD176" s="379">
        <v>-0.27666666666666667</v>
      </c>
      <c r="JE176" s="382">
        <v>54</v>
      </c>
      <c r="JF176" s="383">
        <v>65</v>
      </c>
      <c r="JG176" s="384">
        <v>77</v>
      </c>
      <c r="JH176" s="376" t="s">
        <v>179</v>
      </c>
      <c r="JI176" s="377" t="s">
        <v>179</v>
      </c>
      <c r="JJ176" s="378" t="s">
        <v>179</v>
      </c>
      <c r="JK176" s="379" t="s">
        <v>179</v>
      </c>
      <c r="JL176" s="379" t="s">
        <v>179</v>
      </c>
      <c r="JM176" s="380" t="s">
        <v>179</v>
      </c>
      <c r="JN176" s="381" t="s">
        <v>179</v>
      </c>
      <c r="JO176" s="379" t="s">
        <v>179</v>
      </c>
      <c r="JP176" s="379" t="s">
        <v>179</v>
      </c>
      <c r="JQ176" s="382" t="s">
        <v>179</v>
      </c>
      <c r="JR176" s="383" t="s">
        <v>179</v>
      </c>
      <c r="JS176" s="384" t="s">
        <v>179</v>
      </c>
      <c r="JU176" s="634" t="s">
        <v>2320</v>
      </c>
      <c r="JV176" s="636" t="s">
        <v>2321</v>
      </c>
      <c r="JW176" s="635">
        <v>2019</v>
      </c>
      <c r="JX176" s="635" t="s">
        <v>1018</v>
      </c>
      <c r="JY176" s="386" t="s">
        <v>179</v>
      </c>
      <c r="JZ176" s="387" t="s">
        <v>179</v>
      </c>
      <c r="KA176" s="422" t="s">
        <v>179</v>
      </c>
      <c r="KB176" s="637" t="s">
        <v>179</v>
      </c>
      <c r="KC176" s="638" t="s">
        <v>179</v>
      </c>
      <c r="KD176" s="639" t="s">
        <v>1029</v>
      </c>
      <c r="KE176" s="640">
        <v>1</v>
      </c>
      <c r="KF176" s="641">
        <v>10.25</v>
      </c>
      <c r="KG176" s="642">
        <v>5.14</v>
      </c>
      <c r="KH176" s="639" t="s">
        <v>1029</v>
      </c>
      <c r="KI176" s="643">
        <v>1</v>
      </c>
      <c r="KJ176" s="641">
        <v>2.7066666666666666</v>
      </c>
      <c r="KK176" s="642">
        <v>6.419999999999999</v>
      </c>
      <c r="KL176" s="639" t="s">
        <v>1015</v>
      </c>
      <c r="KM176" s="643">
        <v>0.99</v>
      </c>
      <c r="KN176" s="644">
        <v>-0.83</v>
      </c>
      <c r="KO176" s="645" t="s">
        <v>179</v>
      </c>
      <c r="KP176" s="646" t="s">
        <v>179</v>
      </c>
      <c r="KQ176" s="646" t="s">
        <v>179</v>
      </c>
      <c r="KR176" s="646" t="s">
        <v>179</v>
      </c>
      <c r="KS176" s="647" t="s">
        <v>179</v>
      </c>
      <c r="KT176" s="646" t="s">
        <v>179</v>
      </c>
      <c r="KU176" s="646" t="s">
        <v>179</v>
      </c>
      <c r="KV176" s="648" t="s">
        <v>179</v>
      </c>
      <c r="KW176" s="639" t="s">
        <v>179</v>
      </c>
      <c r="KX176" s="643" t="s">
        <v>179</v>
      </c>
      <c r="KY176" s="644" t="s">
        <v>179</v>
      </c>
      <c r="KZ176" s="434" t="s">
        <v>1015</v>
      </c>
      <c r="LA176" s="434" t="s">
        <v>1015</v>
      </c>
      <c r="LB176" s="435" t="s">
        <v>1015</v>
      </c>
      <c r="LC176" s="436">
        <v>13</v>
      </c>
      <c r="LD176" s="437">
        <v>13</v>
      </c>
      <c r="LE176" s="438">
        <v>26</v>
      </c>
      <c r="LF176" s="439" t="s">
        <v>1015</v>
      </c>
      <c r="LG176" s="440">
        <v>11</v>
      </c>
      <c r="LH176" s="437">
        <v>12</v>
      </c>
      <c r="LI176" s="438">
        <v>26</v>
      </c>
      <c r="LJ176" s="649"/>
      <c r="LK176" s="650"/>
    </row>
    <row r="177" spans="2:323" ht="15" customHeight="1" x14ac:dyDescent="0.15">
      <c r="B177" s="1349" t="s">
        <v>2407</v>
      </c>
      <c r="C177" s="1350" t="s">
        <v>2408</v>
      </c>
      <c r="D177" s="1351">
        <v>2022</v>
      </c>
      <c r="E177" s="1352" t="s">
        <v>1273</v>
      </c>
      <c r="F177" s="1353">
        <v>1398233</v>
      </c>
      <c r="G177" s="1354" t="s">
        <v>2408</v>
      </c>
      <c r="H177" s="1355">
        <v>45138</v>
      </c>
      <c r="I177" s="1356" t="s">
        <v>2167</v>
      </c>
      <c r="J177" s="1357" t="s">
        <v>2408</v>
      </c>
      <c r="K177" s="1358" t="s">
        <v>2409</v>
      </c>
      <c r="L177" s="1350" t="s">
        <v>2408</v>
      </c>
      <c r="M177" s="1357" t="s">
        <v>2409</v>
      </c>
      <c r="N177" s="1358" t="s">
        <v>2167</v>
      </c>
      <c r="O177" s="1356" t="s">
        <v>112</v>
      </c>
      <c r="P177" s="1358" t="s">
        <v>114</v>
      </c>
      <c r="Q177" s="1359" t="s">
        <v>1018</v>
      </c>
      <c r="R177" s="1360"/>
      <c r="S177" s="1360" t="s">
        <v>1058</v>
      </c>
      <c r="T177" s="1361"/>
      <c r="U177" s="1362"/>
      <c r="V177" s="1363">
        <v>117811.59780000003</v>
      </c>
      <c r="W177" s="1364">
        <v>4254</v>
      </c>
      <c r="X177" s="1364">
        <v>34</v>
      </c>
      <c r="Y177" s="1365">
        <v>1823</v>
      </c>
      <c r="Z177" s="1351">
        <v>2022</v>
      </c>
      <c r="AA177" s="1352">
        <v>2024</v>
      </c>
      <c r="AB177" s="1366">
        <v>2022</v>
      </c>
      <c r="AC177" s="1367" t="s">
        <v>4568</v>
      </c>
      <c r="AD177" s="1358" t="s">
        <v>2410</v>
      </c>
      <c r="AE177" s="1368"/>
      <c r="AF177" s="1357"/>
      <c r="AG177" s="1357"/>
      <c r="AH177" s="1358"/>
      <c r="AI177" s="1368"/>
      <c r="AJ177" s="1358"/>
      <c r="AK177" s="1369">
        <v>2021</v>
      </c>
      <c r="AL177" s="1364">
        <v>192636.39882591239</v>
      </c>
      <c r="AM177" s="1364">
        <v>238859.68969079075</v>
      </c>
      <c r="AN177" s="1370"/>
      <c r="AO177" s="1371"/>
      <c r="AP177" s="1372">
        <v>2024</v>
      </c>
      <c r="AQ177" s="1365">
        <v>183559</v>
      </c>
      <c r="AR177" s="1373">
        <v>4.71</v>
      </c>
      <c r="AS177" s="1365">
        <v>224221</v>
      </c>
      <c r="AT177" s="1373">
        <v>6.12</v>
      </c>
      <c r="AU177" s="1374"/>
      <c r="AV177" s="1371"/>
      <c r="AW177" s="1375"/>
      <c r="AX177" s="1372">
        <v>2022</v>
      </c>
      <c r="AY177" s="1365">
        <v>214531</v>
      </c>
      <c r="AZ177" s="1373">
        <v>-11.37</v>
      </c>
      <c r="BA177" s="1365">
        <v>190953</v>
      </c>
      <c r="BB177" s="1373">
        <v>20.05</v>
      </c>
      <c r="BC177" s="1374"/>
      <c r="BD177" s="1371"/>
      <c r="BE177" s="1375"/>
      <c r="BF177" s="1372">
        <v>2023</v>
      </c>
      <c r="BG177" s="1365"/>
      <c r="BH177" s="1373"/>
      <c r="BI177" s="1365"/>
      <c r="BJ177" s="1373"/>
      <c r="BK177" s="1374"/>
      <c r="BL177" s="1371"/>
      <c r="BM177" s="1375"/>
      <c r="BN177" s="1372">
        <v>2024</v>
      </c>
      <c r="BO177" s="1365"/>
      <c r="BP177" s="1373"/>
      <c r="BQ177" s="1365"/>
      <c r="BR177" s="1373"/>
      <c r="BS177" s="1374"/>
      <c r="BT177" s="1371"/>
      <c r="BU177" s="1375"/>
      <c r="BV177" s="1376" t="s">
        <v>1062</v>
      </c>
      <c r="BW177" s="1377" t="s">
        <v>1072</v>
      </c>
      <c r="BX177" s="1378" t="s">
        <v>1024</v>
      </c>
      <c r="BY177" s="1379" t="s">
        <v>4762</v>
      </c>
      <c r="BZ177" s="1380">
        <v>2021</v>
      </c>
      <c r="CA177" s="1364">
        <v>8321</v>
      </c>
      <c r="CB177" s="1364">
        <v>8321</v>
      </c>
      <c r="CC177" s="1370"/>
      <c r="CD177" s="1371"/>
      <c r="CE177" s="1372">
        <v>2024</v>
      </c>
      <c r="CF177" s="1365">
        <v>8238</v>
      </c>
      <c r="CG177" s="1373">
        <v>0.99</v>
      </c>
      <c r="CH177" s="1365">
        <v>8238</v>
      </c>
      <c r="CI177" s="1373">
        <v>0.99</v>
      </c>
      <c r="CJ177" s="1374"/>
      <c r="CK177" s="1371"/>
      <c r="CL177" s="1375"/>
      <c r="CM177" s="1372">
        <v>2022</v>
      </c>
      <c r="CN177" s="1365">
        <v>8604.4393</v>
      </c>
      <c r="CO177" s="1373">
        <v>-3.41</v>
      </c>
      <c r="CP177" s="1365">
        <v>8604.4393</v>
      </c>
      <c r="CQ177" s="1373">
        <v>-3.41</v>
      </c>
      <c r="CR177" s="1374"/>
      <c r="CS177" s="1371"/>
      <c r="CT177" s="1375"/>
      <c r="CU177" s="1372">
        <v>2023</v>
      </c>
      <c r="CV177" s="1365"/>
      <c r="CW177" s="1373"/>
      <c r="CX177" s="1365"/>
      <c r="CY177" s="1373"/>
      <c r="CZ177" s="1374"/>
      <c r="DA177" s="1371"/>
      <c r="DB177" s="1375"/>
      <c r="DC177" s="1372">
        <v>2024</v>
      </c>
      <c r="DD177" s="1365"/>
      <c r="DE177" s="1373"/>
      <c r="DF177" s="1365"/>
      <c r="DG177" s="1373"/>
      <c r="DH177" s="1374"/>
      <c r="DI177" s="1371"/>
      <c r="DJ177" s="1375"/>
      <c r="DK177" s="1376" t="s">
        <v>1005</v>
      </c>
      <c r="DL177" s="1377" t="s">
        <v>1072</v>
      </c>
      <c r="DM177" s="1378" t="s">
        <v>1007</v>
      </c>
      <c r="DN177" s="1379" t="s">
        <v>4763</v>
      </c>
      <c r="DO177" s="1356" t="s">
        <v>4549</v>
      </c>
      <c r="DP177" s="1381">
        <v>10103</v>
      </c>
      <c r="DQ177" s="1358" t="s">
        <v>4764</v>
      </c>
      <c r="DR177" s="1356"/>
      <c r="DS177" s="1381"/>
      <c r="DT177" s="1358"/>
      <c r="DU177" s="1356"/>
      <c r="DV177" s="1381"/>
      <c r="DW177" s="1358"/>
      <c r="DX177" s="1356"/>
      <c r="DY177" s="1381"/>
      <c r="DZ177" s="1358"/>
      <c r="EA177" s="1356"/>
      <c r="EB177" s="1381"/>
      <c r="EC177" s="1358"/>
      <c r="ED177" s="1382"/>
      <c r="EE177" s="1383" t="s">
        <v>1160</v>
      </c>
      <c r="EF177" s="1384">
        <v>1995</v>
      </c>
      <c r="EG177" s="1357" t="s">
        <v>4765</v>
      </c>
      <c r="EH177" s="1364" t="s">
        <v>4766</v>
      </c>
      <c r="EI177" s="1352" t="s">
        <v>1162</v>
      </c>
      <c r="EJ177" s="1356" t="s">
        <v>1488</v>
      </c>
      <c r="EK177" s="1384">
        <v>1980</v>
      </c>
      <c r="EL177" s="1357" t="s">
        <v>2411</v>
      </c>
      <c r="EM177" s="1364"/>
      <c r="EN177" s="1352"/>
      <c r="EO177" s="1356" t="s">
        <v>1603</v>
      </c>
      <c r="EP177" s="1384">
        <v>2006</v>
      </c>
      <c r="EQ177" s="1357" t="s">
        <v>2412</v>
      </c>
      <c r="ER177" s="1364" t="s">
        <v>4767</v>
      </c>
      <c r="ES177" s="1352" t="s">
        <v>1162</v>
      </c>
      <c r="ET177" s="1356" t="s">
        <v>2360</v>
      </c>
      <c r="EU177" s="1384">
        <v>2009</v>
      </c>
      <c r="EV177" s="1357" t="s">
        <v>2413</v>
      </c>
      <c r="EW177" s="1364" t="s">
        <v>4768</v>
      </c>
      <c r="EX177" s="1352" t="s">
        <v>1162</v>
      </c>
      <c r="EY177" s="1356" t="s">
        <v>2360</v>
      </c>
      <c r="EZ177" s="1384">
        <v>1984</v>
      </c>
      <c r="FA177" s="1357" t="s">
        <v>2414</v>
      </c>
      <c r="FB177" s="1364" t="s">
        <v>4769</v>
      </c>
      <c r="FC177" s="1352" t="s">
        <v>1162</v>
      </c>
      <c r="FD177" s="1385">
        <v>5</v>
      </c>
      <c r="FE177" s="1386">
        <v>41</v>
      </c>
      <c r="FF177" s="1387">
        <v>3</v>
      </c>
      <c r="FG177" s="1386">
        <v>19</v>
      </c>
      <c r="FH177" s="1387">
        <v>1</v>
      </c>
      <c r="FI177" s="1386">
        <v>23</v>
      </c>
      <c r="FJ177" s="1387">
        <v>9</v>
      </c>
      <c r="FK177" s="1386">
        <v>83</v>
      </c>
      <c r="FL177" s="1388" t="s">
        <v>1008</v>
      </c>
      <c r="FM177" s="1389" t="s">
        <v>1012</v>
      </c>
      <c r="FN177" s="1352"/>
      <c r="FO177" s="1390" t="s">
        <v>1010</v>
      </c>
      <c r="FP177" s="1391" t="s">
        <v>1012</v>
      </c>
      <c r="FQ177" s="1352"/>
      <c r="FR177" s="1390" t="s">
        <v>1010</v>
      </c>
      <c r="FS177" s="1391" t="s">
        <v>1012</v>
      </c>
      <c r="FT177" s="1352"/>
      <c r="FU177" s="1390" t="s">
        <v>1010</v>
      </c>
      <c r="FV177" s="1391" t="s">
        <v>1012</v>
      </c>
      <c r="FW177" s="1352"/>
      <c r="FX177" s="1390" t="s">
        <v>1025</v>
      </c>
      <c r="FY177" s="1391" t="s">
        <v>1011</v>
      </c>
      <c r="FZ177" s="1352"/>
      <c r="GA177" s="1390" t="s">
        <v>1025</v>
      </c>
      <c r="GB177" s="1391" t="s">
        <v>1011</v>
      </c>
      <c r="GC177" s="1352"/>
      <c r="GD177" s="1390" t="s">
        <v>1025</v>
      </c>
      <c r="GE177" s="1391" t="s">
        <v>1011</v>
      </c>
      <c r="GF177" s="1352"/>
      <c r="GG177" s="1390" t="s">
        <v>1025</v>
      </c>
      <c r="GH177" s="1391" t="s">
        <v>1011</v>
      </c>
      <c r="GI177" s="1352"/>
      <c r="GJ177" s="1390" t="s">
        <v>1025</v>
      </c>
      <c r="GK177" s="1391" t="s">
        <v>1012</v>
      </c>
      <c r="GL177" s="1352"/>
      <c r="GM177" s="1390" t="s">
        <v>1025</v>
      </c>
      <c r="GN177" s="1391" t="s">
        <v>1011</v>
      </c>
      <c r="GO177" s="1352"/>
      <c r="GP177" s="1390" t="s">
        <v>1025</v>
      </c>
      <c r="GQ177" s="1391" t="s">
        <v>1011</v>
      </c>
      <c r="GR177" s="1352"/>
      <c r="GS177" s="1390" t="s">
        <v>1025</v>
      </c>
      <c r="GT177" s="1391" t="s">
        <v>1011</v>
      </c>
      <c r="GU177" s="1352"/>
      <c r="GV177" s="1390" t="s">
        <v>1025</v>
      </c>
      <c r="GW177" s="1391" t="s">
        <v>1011</v>
      </c>
      <c r="GX177" s="1352"/>
      <c r="GY177" s="1388" t="s">
        <v>1008</v>
      </c>
      <c r="GZ177" s="1389" t="s">
        <v>1012</v>
      </c>
      <c r="HA177" s="1352"/>
      <c r="HB177" s="1390" t="s">
        <v>1008</v>
      </c>
      <c r="HC177" s="1391" t="s">
        <v>1012</v>
      </c>
      <c r="HD177" s="1352"/>
      <c r="HE177" s="1390" t="s">
        <v>1010</v>
      </c>
      <c r="HF177" s="1391"/>
      <c r="HG177" s="1352"/>
      <c r="HH177" s="1390" t="s">
        <v>1010</v>
      </c>
      <c r="HI177" s="1391" t="s">
        <v>1012</v>
      </c>
      <c r="HJ177" s="1352"/>
      <c r="HK177" s="1390" t="s">
        <v>1010</v>
      </c>
      <c r="HL177" s="1391" t="s">
        <v>1012</v>
      </c>
      <c r="HM177" s="1352"/>
      <c r="HN177" s="1392">
        <v>214531</v>
      </c>
      <c r="HO177" s="1393">
        <v>128.65464000000009</v>
      </c>
      <c r="HP177" s="1394">
        <v>5.9970186126946733E-2</v>
      </c>
      <c r="HQ177" s="1395">
        <v>2022</v>
      </c>
      <c r="HR177" s="1357" t="s">
        <v>348</v>
      </c>
      <c r="HS177" s="1357" t="s">
        <v>352</v>
      </c>
      <c r="HT177" s="1357" t="s">
        <v>4226</v>
      </c>
      <c r="HU177" s="1396">
        <v>128.65464000000009</v>
      </c>
      <c r="HV177" s="1397" t="s">
        <v>4568</v>
      </c>
      <c r="HW177" s="1398" t="s">
        <v>4568</v>
      </c>
      <c r="HX177" s="1398" t="s">
        <v>4568</v>
      </c>
      <c r="HY177" s="1398" t="s">
        <v>4568</v>
      </c>
      <c r="HZ177" s="1398" t="s">
        <v>4568</v>
      </c>
      <c r="IA177" s="1398" t="s">
        <v>4568</v>
      </c>
      <c r="IB177" s="1398" t="s">
        <v>4568</v>
      </c>
      <c r="IC177" s="1398"/>
      <c r="ID177" s="1399"/>
      <c r="IE177" s="1400" t="s">
        <v>4770</v>
      </c>
      <c r="IF177" s="227" t="str">
        <f>_xlfn.IFNA(VLOOKUP(報告書!$B177&amp;"-"&amp;報告書!IF$12,自主項目!$G$13:$G$500,1,FALSE),"")</f>
        <v>233-1</v>
      </c>
      <c r="IG177" s="227" t="str">
        <f>_xlfn.IFNA(VLOOKUP(報告書!$B177&amp;"-"&amp;報告書!IG$12,自主項目!$G$13:$G$500,1,FALSE),"")</f>
        <v/>
      </c>
      <c r="IH177" s="227" t="str">
        <f>_xlfn.IFNA(VLOOKUP(報告書!$B177&amp;"-"&amp;報告書!IH$12,自主項目!$G$13:$G$500,1,FALSE),"")</f>
        <v/>
      </c>
      <c r="II177" s="227" t="str">
        <f>_xlfn.IFNA(VLOOKUP(報告書!$B177&amp;"-"&amp;報告書!II$12,自主項目!$G$13:$G$500,1,FALSE),"")</f>
        <v/>
      </c>
      <c r="IJ177" s="227" t="str">
        <f>_xlfn.IFNA(VLOOKUP(報告書!$B177&amp;"-"&amp;報告書!IJ$12,自主項目!$G$13:$G$500,1,FALSE),"")</f>
        <v/>
      </c>
      <c r="IK177" s="227" t="str">
        <f>_xlfn.IFNA(VLOOKUP(報告書!$B177&amp;"-"&amp;報告書!IK$12,自主項目!$G$13:$G$500,1,FALSE),"")</f>
        <v/>
      </c>
      <c r="IL177" s="227" t="str">
        <f>_xlfn.IFNA(VLOOKUP(報告書!$B177&amp;"-"&amp;報告書!IL$12,自主項目!$G$13:$G$500,1,FALSE),"")</f>
        <v/>
      </c>
      <c r="IM177" s="227" t="str">
        <f>_xlfn.IFNA(VLOOKUP(報告書!$B177&amp;"-"&amp;報告書!IM$12,自主項目!$G$13:$G$500,1,FALSE),"")</f>
        <v/>
      </c>
      <c r="IN177" s="227" t="str">
        <f>_xlfn.IFNA(VLOOKUP(報告書!$B177&amp;"-"&amp;報告書!IN$12,自主項目!$G$13:$G$500,1,FALSE),"")</f>
        <v/>
      </c>
      <c r="IO177" s="227" t="str">
        <f>_xlfn.IFNA(VLOOKUP(報告書!$B177&amp;"-"&amp;報告書!IO$12,自主項目!$G$13:$G$500,1,FALSE),"")</f>
        <v/>
      </c>
      <c r="IP177" s="227" t="str">
        <f>_xlfn.IFNA(VLOOKUP(報告書!$B177&amp;"-"&amp;報告書!IP$12,自主項目!$G$13:$G$500,1,FALSE),"")</f>
        <v/>
      </c>
      <c r="IQ177" s="227" t="str">
        <f>_xlfn.IFNA(VLOOKUP(報告書!$B177&amp;"-"&amp;報告書!IQ$12,自主項目!$G$13:$G$500,1,FALSE),"")</f>
        <v/>
      </c>
      <c r="IR177" s="227" t="str">
        <f>_xlfn.IFNA(VLOOKUP(報告書!$B177&amp;"-"&amp;報告書!IR$12,自主項目!$G$13:$G$500,1,FALSE),"")</f>
        <v/>
      </c>
      <c r="IS177" s="227" t="str">
        <f>_xlfn.IFNA(VLOOKUP(報告書!$B177&amp;"-"&amp;報告書!IS$12,自主項目!$G$13:$G$500,1,FALSE),"")</f>
        <v/>
      </c>
      <c r="IV177" s="376">
        <v>637</v>
      </c>
      <c r="IW177" s="377">
        <v>56</v>
      </c>
      <c r="IX177" s="378">
        <v>131.69</v>
      </c>
      <c r="IY177" s="379">
        <v>80.42</v>
      </c>
      <c r="IZ177" s="379">
        <v>98.28</v>
      </c>
      <c r="JA177" s="380">
        <v>51.14</v>
      </c>
      <c r="JB177" s="381">
        <v>26.806666666666668</v>
      </c>
      <c r="JC177" s="379">
        <v>32.76</v>
      </c>
      <c r="JD177" s="379">
        <v>17.046666666666667</v>
      </c>
      <c r="JE177" s="382">
        <v>1</v>
      </c>
      <c r="JF177" s="383">
        <v>3</v>
      </c>
      <c r="JG177" s="384">
        <v>4</v>
      </c>
      <c r="JH177" s="376" t="s">
        <v>179</v>
      </c>
      <c r="JI177" s="377" t="s">
        <v>179</v>
      </c>
      <c r="JJ177" s="378" t="s">
        <v>179</v>
      </c>
      <c r="JK177" s="379" t="s">
        <v>179</v>
      </c>
      <c r="JL177" s="379" t="s">
        <v>179</v>
      </c>
      <c r="JM177" s="380" t="s">
        <v>179</v>
      </c>
      <c r="JN177" s="381" t="s">
        <v>179</v>
      </c>
      <c r="JO177" s="379" t="s">
        <v>179</v>
      </c>
      <c r="JP177" s="379" t="s">
        <v>179</v>
      </c>
      <c r="JQ177" s="382" t="s">
        <v>179</v>
      </c>
      <c r="JR177" s="383" t="s">
        <v>179</v>
      </c>
      <c r="JS177" s="384" t="s">
        <v>179</v>
      </c>
      <c r="JU177" s="634" t="s">
        <v>2328</v>
      </c>
      <c r="JV177" s="636" t="s">
        <v>2329</v>
      </c>
      <c r="JW177" s="635">
        <v>2019</v>
      </c>
      <c r="JX177" s="635" t="s">
        <v>1018</v>
      </c>
      <c r="JY177" s="386" t="s">
        <v>179</v>
      </c>
      <c r="JZ177" s="387" t="s">
        <v>179</v>
      </c>
      <c r="KA177" s="422" t="s">
        <v>179</v>
      </c>
      <c r="KB177" s="637" t="s">
        <v>179</v>
      </c>
      <c r="KC177" s="638" t="s">
        <v>179</v>
      </c>
      <c r="KD177" s="639" t="s">
        <v>1029</v>
      </c>
      <c r="KE177" s="640">
        <v>1.5</v>
      </c>
      <c r="KF177" s="641">
        <v>80.42</v>
      </c>
      <c r="KG177" s="642">
        <v>30.493333333333336</v>
      </c>
      <c r="KH177" s="639" t="s">
        <v>1055</v>
      </c>
      <c r="KI177" s="643">
        <v>4.1900000000000004</v>
      </c>
      <c r="KJ177" s="641">
        <v>32.76</v>
      </c>
      <c r="KK177" s="642">
        <v>42.696666666666665</v>
      </c>
      <c r="KL177" s="639" t="s">
        <v>1029</v>
      </c>
      <c r="KM177" s="643">
        <v>3</v>
      </c>
      <c r="KN177" s="644">
        <v>51.14</v>
      </c>
      <c r="KO177" s="645" t="s">
        <v>179</v>
      </c>
      <c r="KP177" s="646" t="s">
        <v>179</v>
      </c>
      <c r="KQ177" s="646" t="s">
        <v>179</v>
      </c>
      <c r="KR177" s="646" t="s">
        <v>179</v>
      </c>
      <c r="KS177" s="647" t="s">
        <v>179</v>
      </c>
      <c r="KT177" s="646" t="s">
        <v>179</v>
      </c>
      <c r="KU177" s="646" t="s">
        <v>179</v>
      </c>
      <c r="KV177" s="648" t="s">
        <v>179</v>
      </c>
      <c r="KW177" s="639" t="s">
        <v>179</v>
      </c>
      <c r="KX177" s="643" t="s">
        <v>179</v>
      </c>
      <c r="KY177" s="644" t="s">
        <v>179</v>
      </c>
      <c r="KZ177" s="434" t="s">
        <v>1015</v>
      </c>
      <c r="LA177" s="434" t="s">
        <v>1015</v>
      </c>
      <c r="LB177" s="435" t="s">
        <v>1029</v>
      </c>
      <c r="LC177" s="436">
        <v>24</v>
      </c>
      <c r="LD177" s="437">
        <v>0</v>
      </c>
      <c r="LE177" s="438">
        <v>24</v>
      </c>
      <c r="LF177" s="439" t="s">
        <v>1015</v>
      </c>
      <c r="LG177" s="440">
        <v>21</v>
      </c>
      <c r="LH177" s="437">
        <v>0</v>
      </c>
      <c r="LI177" s="438">
        <v>24</v>
      </c>
      <c r="LJ177" s="649"/>
      <c r="LK177" s="650"/>
    </row>
    <row r="178" spans="2:323" ht="15" customHeight="1" x14ac:dyDescent="0.15">
      <c r="B178" s="1349" t="s">
        <v>2415</v>
      </c>
      <c r="C178" s="1350" t="s">
        <v>2416</v>
      </c>
      <c r="D178" s="1351">
        <v>2022</v>
      </c>
      <c r="E178" s="1352" t="s">
        <v>1018</v>
      </c>
      <c r="F178" s="1353">
        <v>1030234</v>
      </c>
      <c r="G178" s="1354" t="s">
        <v>2416</v>
      </c>
      <c r="H178" s="1355">
        <v>45132</v>
      </c>
      <c r="I178" s="1356" t="s">
        <v>2417</v>
      </c>
      <c r="J178" s="1357" t="s">
        <v>2416</v>
      </c>
      <c r="K178" s="1358" t="s">
        <v>2418</v>
      </c>
      <c r="L178" s="1350" t="s">
        <v>2416</v>
      </c>
      <c r="M178" s="1357" t="s">
        <v>2418</v>
      </c>
      <c r="N178" s="1358" t="s">
        <v>2417</v>
      </c>
      <c r="O178" s="1356" t="s">
        <v>12</v>
      </c>
      <c r="P178" s="1358" t="s">
        <v>34</v>
      </c>
      <c r="Q178" s="1359" t="s">
        <v>1018</v>
      </c>
      <c r="R178" s="1360"/>
      <c r="S178" s="1360"/>
      <c r="T178" s="1361"/>
      <c r="U178" s="1362"/>
      <c r="V178" s="1363">
        <v>1438.221</v>
      </c>
      <c r="W178" s="1364">
        <v>2</v>
      </c>
      <c r="X178" s="1364">
        <v>2</v>
      </c>
      <c r="Y178" s="1365"/>
      <c r="Z178" s="1351">
        <v>2022</v>
      </c>
      <c r="AA178" s="1352">
        <v>2024</v>
      </c>
      <c r="AB178" s="1366">
        <v>2022</v>
      </c>
      <c r="AC178" s="1367"/>
      <c r="AD178" s="1358"/>
      <c r="AE178" s="1368" t="s">
        <v>4568</v>
      </c>
      <c r="AF178" s="1357" t="s">
        <v>2419</v>
      </c>
      <c r="AG178" s="1357" t="s">
        <v>2417</v>
      </c>
      <c r="AH178" s="1358" t="s">
        <v>2420</v>
      </c>
      <c r="AI178" s="1368"/>
      <c r="AJ178" s="1358"/>
      <c r="AK178" s="1369">
        <v>2021</v>
      </c>
      <c r="AL178" s="1364">
        <v>3873</v>
      </c>
      <c r="AM178" s="1364">
        <v>3839</v>
      </c>
      <c r="AN178" s="1370">
        <v>67.290000000000006</v>
      </c>
      <c r="AO178" s="1371" t="s">
        <v>1071</v>
      </c>
      <c r="AP178" s="1372">
        <v>2024</v>
      </c>
      <c r="AQ178" s="1365">
        <v>3757</v>
      </c>
      <c r="AR178" s="1373">
        <v>2.99</v>
      </c>
      <c r="AS178" s="1365">
        <v>3724</v>
      </c>
      <c r="AT178" s="1373">
        <v>2.99</v>
      </c>
      <c r="AU178" s="1374">
        <v>65.27</v>
      </c>
      <c r="AV178" s="1371" t="s">
        <v>1071</v>
      </c>
      <c r="AW178" s="1375">
        <v>3</v>
      </c>
      <c r="AX178" s="1372">
        <v>2022</v>
      </c>
      <c r="AY178" s="1365">
        <v>2602</v>
      </c>
      <c r="AZ178" s="1373">
        <v>32.81</v>
      </c>
      <c r="BA178" s="1365">
        <v>2602</v>
      </c>
      <c r="BB178" s="1373">
        <v>32.22</v>
      </c>
      <c r="BC178" s="1374">
        <v>54.805484761042187</v>
      </c>
      <c r="BD178" s="1371" t="s">
        <v>1071</v>
      </c>
      <c r="BE178" s="1375">
        <v>18.55</v>
      </c>
      <c r="BF178" s="1372">
        <v>2023</v>
      </c>
      <c r="BG178" s="1365"/>
      <c r="BH178" s="1373"/>
      <c r="BI178" s="1365"/>
      <c r="BJ178" s="1373"/>
      <c r="BK178" s="1374"/>
      <c r="BL178" s="1371"/>
      <c r="BM178" s="1375"/>
      <c r="BN178" s="1372">
        <v>2024</v>
      </c>
      <c r="BO178" s="1365"/>
      <c r="BP178" s="1373"/>
      <c r="BQ178" s="1365"/>
      <c r="BR178" s="1373"/>
      <c r="BS178" s="1374"/>
      <c r="BT178" s="1371"/>
      <c r="BU178" s="1375"/>
      <c r="BV178" s="1376" t="s">
        <v>1023</v>
      </c>
      <c r="BW178" s="1377" t="s">
        <v>1072</v>
      </c>
      <c r="BX178" s="1378" t="s">
        <v>1007</v>
      </c>
      <c r="BY178" s="1379" t="s">
        <v>4771</v>
      </c>
      <c r="BZ178" s="1380"/>
      <c r="CA178" s="1364"/>
      <c r="CB178" s="1364"/>
      <c r="CC178" s="1370"/>
      <c r="CD178" s="1371"/>
      <c r="CE178" s="1372"/>
      <c r="CF178" s="1365"/>
      <c r="CG178" s="1373"/>
      <c r="CH178" s="1365"/>
      <c r="CI178" s="1373"/>
      <c r="CJ178" s="1374"/>
      <c r="CK178" s="1371"/>
      <c r="CL178" s="1375"/>
      <c r="CM178" s="1372"/>
      <c r="CN178" s="1365"/>
      <c r="CO178" s="1373"/>
      <c r="CP178" s="1365"/>
      <c r="CQ178" s="1373"/>
      <c r="CR178" s="1374"/>
      <c r="CS178" s="1371"/>
      <c r="CT178" s="1375"/>
      <c r="CU178" s="1372"/>
      <c r="CV178" s="1365"/>
      <c r="CW178" s="1373"/>
      <c r="CX178" s="1365"/>
      <c r="CY178" s="1373"/>
      <c r="CZ178" s="1374"/>
      <c r="DA178" s="1371"/>
      <c r="DB178" s="1375"/>
      <c r="DC178" s="1372"/>
      <c r="DD178" s="1365"/>
      <c r="DE178" s="1373"/>
      <c r="DF178" s="1365"/>
      <c r="DG178" s="1373"/>
      <c r="DH178" s="1374"/>
      <c r="DI178" s="1371"/>
      <c r="DJ178" s="1375"/>
      <c r="DK178" s="1376"/>
      <c r="DL178" s="1377"/>
      <c r="DM178" s="1378"/>
      <c r="DN178" s="1379"/>
      <c r="DO178" s="1356"/>
      <c r="DP178" s="1381"/>
      <c r="DQ178" s="1358"/>
      <c r="DR178" s="1356"/>
      <c r="DS178" s="1381"/>
      <c r="DT178" s="1358"/>
      <c r="DU178" s="1356"/>
      <c r="DV178" s="1381"/>
      <c r="DW178" s="1358"/>
      <c r="DX178" s="1356"/>
      <c r="DY178" s="1381"/>
      <c r="DZ178" s="1358"/>
      <c r="EA178" s="1356"/>
      <c r="EB178" s="1381"/>
      <c r="EC178" s="1358"/>
      <c r="ED178" s="1382"/>
      <c r="EE178" s="1383"/>
      <c r="EF178" s="1384"/>
      <c r="EG178" s="1357"/>
      <c r="EH178" s="1364"/>
      <c r="EI178" s="1352"/>
      <c r="EJ178" s="1356"/>
      <c r="EK178" s="1384"/>
      <c r="EL178" s="1357"/>
      <c r="EM178" s="1364"/>
      <c r="EN178" s="1352"/>
      <c r="EO178" s="1356"/>
      <c r="EP178" s="1384"/>
      <c r="EQ178" s="1357"/>
      <c r="ER178" s="1364"/>
      <c r="ES178" s="1352"/>
      <c r="ET178" s="1356"/>
      <c r="EU178" s="1384"/>
      <c r="EV178" s="1357"/>
      <c r="EW178" s="1364"/>
      <c r="EX178" s="1352"/>
      <c r="EY178" s="1356"/>
      <c r="EZ178" s="1384"/>
      <c r="FA178" s="1357"/>
      <c r="FB178" s="1364"/>
      <c r="FC178" s="1352"/>
      <c r="FD178" s="1385">
        <v>0</v>
      </c>
      <c r="FE178" s="1386">
        <v>0</v>
      </c>
      <c r="FF178" s="1387">
        <v>0</v>
      </c>
      <c r="FG178" s="1386">
        <v>0</v>
      </c>
      <c r="FH178" s="1387">
        <v>0</v>
      </c>
      <c r="FI178" s="1386">
        <v>0</v>
      </c>
      <c r="FJ178" s="1387">
        <v>0</v>
      </c>
      <c r="FK178" s="1386">
        <v>0</v>
      </c>
      <c r="FL178" s="1388" t="s">
        <v>1008</v>
      </c>
      <c r="FM178" s="1389" t="s">
        <v>1012</v>
      </c>
      <c r="FN178" s="1352"/>
      <c r="FO178" s="1390" t="s">
        <v>1010</v>
      </c>
      <c r="FP178" s="1391" t="s">
        <v>1012</v>
      </c>
      <c r="FQ178" s="1352"/>
      <c r="FR178" s="1390" t="s">
        <v>1010</v>
      </c>
      <c r="FS178" s="1391" t="s">
        <v>1012</v>
      </c>
      <c r="FT178" s="1352"/>
      <c r="FU178" s="1390" t="s">
        <v>1010</v>
      </c>
      <c r="FV178" s="1391" t="s">
        <v>1012</v>
      </c>
      <c r="FW178" s="1352"/>
      <c r="FX178" s="1390" t="s">
        <v>1010</v>
      </c>
      <c r="FY178" s="1391" t="s">
        <v>1012</v>
      </c>
      <c r="FZ178" s="1352"/>
      <c r="GA178" s="1390" t="s">
        <v>1010</v>
      </c>
      <c r="GB178" s="1391" t="s">
        <v>1012</v>
      </c>
      <c r="GC178" s="1352"/>
      <c r="GD178" s="1390" t="s">
        <v>1010</v>
      </c>
      <c r="GE178" s="1391" t="s">
        <v>1012</v>
      </c>
      <c r="GF178" s="1352"/>
      <c r="GG178" s="1390" t="s">
        <v>1010</v>
      </c>
      <c r="GH178" s="1391" t="s">
        <v>1012</v>
      </c>
      <c r="GI178" s="1352"/>
      <c r="GJ178" s="1390" t="s">
        <v>1010</v>
      </c>
      <c r="GK178" s="1391" t="s">
        <v>1012</v>
      </c>
      <c r="GL178" s="1352"/>
      <c r="GM178" s="1390" t="s">
        <v>1013</v>
      </c>
      <c r="GN178" s="1391" t="s">
        <v>1013</v>
      </c>
      <c r="GO178" s="1352"/>
      <c r="GP178" s="1390" t="s">
        <v>1013</v>
      </c>
      <c r="GQ178" s="1391" t="s">
        <v>1013</v>
      </c>
      <c r="GR178" s="1352"/>
      <c r="GS178" s="1390" t="s">
        <v>1013</v>
      </c>
      <c r="GT178" s="1391" t="s">
        <v>1013</v>
      </c>
      <c r="GU178" s="1352"/>
      <c r="GV178" s="1390" t="s">
        <v>1010</v>
      </c>
      <c r="GW178" s="1391" t="s">
        <v>1012</v>
      </c>
      <c r="GX178" s="1352"/>
      <c r="GY178" s="1388"/>
      <c r="GZ178" s="1389"/>
      <c r="HA178" s="1352"/>
      <c r="HB178" s="1390"/>
      <c r="HC178" s="1391"/>
      <c r="HD178" s="1352"/>
      <c r="HE178" s="1390"/>
      <c r="HF178" s="1391"/>
      <c r="HG178" s="1352"/>
      <c r="HH178" s="1390"/>
      <c r="HI178" s="1391"/>
      <c r="HJ178" s="1352"/>
      <c r="HK178" s="1390"/>
      <c r="HL178" s="1391"/>
      <c r="HM178" s="1352"/>
      <c r="HN178" s="1392">
        <v>2602</v>
      </c>
      <c r="HO178" s="1393">
        <v>1.440464</v>
      </c>
      <c r="HP178" s="1394">
        <v>5.5359877017678714E-2</v>
      </c>
      <c r="HQ178" s="1395" t="s">
        <v>4227</v>
      </c>
      <c r="HR178" s="1357" t="s">
        <v>333</v>
      </c>
      <c r="HS178" s="1357" t="s">
        <v>352</v>
      </c>
      <c r="HT178" s="1357" t="s">
        <v>4228</v>
      </c>
      <c r="HU178" s="1396">
        <v>0.2742</v>
      </c>
      <c r="HV178" s="1397"/>
      <c r="HW178" s="1398" t="s">
        <v>4568</v>
      </c>
      <c r="HX178" s="1398"/>
      <c r="HY178" s="1398"/>
      <c r="HZ178" s="1398"/>
      <c r="IA178" s="1398"/>
      <c r="IB178" s="1398"/>
      <c r="IC178" s="1398"/>
      <c r="ID178" s="1399" t="s">
        <v>4772</v>
      </c>
      <c r="IE178" s="1400"/>
      <c r="IF178" s="227" t="str">
        <f>_xlfn.IFNA(VLOOKUP(報告書!$B178&amp;"-"&amp;報告書!IF$12,自主項目!$G$13:$G$500,1,FALSE),"")</f>
        <v>234-1</v>
      </c>
      <c r="IG178" s="227" t="str">
        <f>_xlfn.IFNA(VLOOKUP(報告書!$B178&amp;"-"&amp;報告書!IG$12,自主項目!$G$13:$G$500,1,FALSE),"")</f>
        <v>234-2</v>
      </c>
      <c r="IH178" s="227" t="str">
        <f>_xlfn.IFNA(VLOOKUP(報告書!$B178&amp;"-"&amp;報告書!IH$12,自主項目!$G$13:$G$500,1,FALSE),"")</f>
        <v/>
      </c>
      <c r="II178" s="227" t="str">
        <f>_xlfn.IFNA(VLOOKUP(報告書!$B178&amp;"-"&amp;報告書!II$12,自主項目!$G$13:$G$500,1,FALSE),"")</f>
        <v/>
      </c>
      <c r="IJ178" s="227" t="str">
        <f>_xlfn.IFNA(VLOOKUP(報告書!$B178&amp;"-"&amp;報告書!IJ$12,自主項目!$G$13:$G$500,1,FALSE),"")</f>
        <v/>
      </c>
      <c r="IK178" s="227" t="str">
        <f>_xlfn.IFNA(VLOOKUP(報告書!$B178&amp;"-"&amp;報告書!IK$12,自主項目!$G$13:$G$500,1,FALSE),"")</f>
        <v/>
      </c>
      <c r="IL178" s="227" t="str">
        <f>_xlfn.IFNA(VLOOKUP(報告書!$B178&amp;"-"&amp;報告書!IL$12,自主項目!$G$13:$G$500,1,FALSE),"")</f>
        <v/>
      </c>
      <c r="IM178" s="227" t="str">
        <f>_xlfn.IFNA(VLOOKUP(報告書!$B178&amp;"-"&amp;報告書!IM$12,自主項目!$G$13:$G$500,1,FALSE),"")</f>
        <v/>
      </c>
      <c r="IN178" s="227" t="str">
        <f>_xlfn.IFNA(VLOOKUP(報告書!$B178&amp;"-"&amp;報告書!IN$12,自主項目!$G$13:$G$500,1,FALSE),"")</f>
        <v/>
      </c>
      <c r="IO178" s="227" t="str">
        <f>_xlfn.IFNA(VLOOKUP(報告書!$B178&amp;"-"&amp;報告書!IO$12,自主項目!$G$13:$G$500,1,FALSE),"")</f>
        <v/>
      </c>
      <c r="IP178" s="227" t="str">
        <f>_xlfn.IFNA(VLOOKUP(報告書!$B178&amp;"-"&amp;報告書!IP$12,自主項目!$G$13:$G$500,1,FALSE),"")</f>
        <v/>
      </c>
      <c r="IQ178" s="227" t="str">
        <f>_xlfn.IFNA(VLOOKUP(報告書!$B178&amp;"-"&amp;報告書!IQ$12,自主項目!$G$13:$G$500,1,FALSE),"")</f>
        <v/>
      </c>
      <c r="IR178" s="227" t="str">
        <f>_xlfn.IFNA(VLOOKUP(報告書!$B178&amp;"-"&amp;報告書!IR$12,自主項目!$G$13:$G$500,1,FALSE),"")</f>
        <v/>
      </c>
      <c r="IS178" s="227" t="str">
        <f>_xlfn.IFNA(VLOOKUP(報告書!$B178&amp;"-"&amp;報告書!IS$12,自主項目!$G$13:$G$500,1,FALSE),"")</f>
        <v/>
      </c>
      <c r="IV178" s="376">
        <v>43669</v>
      </c>
      <c r="IW178" s="377">
        <v>43278</v>
      </c>
      <c r="IX178" s="378">
        <v>0.83</v>
      </c>
      <c r="IY178" s="379">
        <v>9.5500000000000007</v>
      </c>
      <c r="IZ178" s="379">
        <v>9.6</v>
      </c>
      <c r="JA178" s="380">
        <v>-16.91</v>
      </c>
      <c r="JB178" s="381">
        <v>3.1833333333333336</v>
      </c>
      <c r="JC178" s="379">
        <v>3.1999999999999997</v>
      </c>
      <c r="JD178" s="379">
        <v>-5.6366666666666667</v>
      </c>
      <c r="JE178" s="382">
        <v>57</v>
      </c>
      <c r="JF178" s="383">
        <v>61</v>
      </c>
      <c r="JG178" s="384">
        <v>92</v>
      </c>
      <c r="JH178" s="376" t="s">
        <v>179</v>
      </c>
      <c r="JI178" s="377" t="s">
        <v>179</v>
      </c>
      <c r="JJ178" s="378" t="s">
        <v>179</v>
      </c>
      <c r="JK178" s="379" t="s">
        <v>179</v>
      </c>
      <c r="JL178" s="379" t="s">
        <v>179</v>
      </c>
      <c r="JM178" s="380" t="s">
        <v>179</v>
      </c>
      <c r="JN178" s="381" t="s">
        <v>179</v>
      </c>
      <c r="JO178" s="379" t="s">
        <v>179</v>
      </c>
      <c r="JP178" s="379" t="s">
        <v>179</v>
      </c>
      <c r="JQ178" s="382" t="s">
        <v>179</v>
      </c>
      <c r="JR178" s="383" t="s">
        <v>179</v>
      </c>
      <c r="JS178" s="384" t="s">
        <v>179</v>
      </c>
      <c r="JU178" s="634" t="s">
        <v>2330</v>
      </c>
      <c r="JV178" s="636" t="s">
        <v>2331</v>
      </c>
      <c r="JW178" s="635">
        <v>2019</v>
      </c>
      <c r="JX178" s="635" t="s">
        <v>1018</v>
      </c>
      <c r="JY178" s="386" t="s">
        <v>179</v>
      </c>
      <c r="JZ178" s="387" t="s">
        <v>179</v>
      </c>
      <c r="KA178" s="422" t="s">
        <v>179</v>
      </c>
      <c r="KB178" s="637" t="s">
        <v>179</v>
      </c>
      <c r="KC178" s="638">
        <v>2.5500116787652631</v>
      </c>
      <c r="KD178" s="639" t="s">
        <v>1029</v>
      </c>
      <c r="KE178" s="640">
        <v>1</v>
      </c>
      <c r="KF178" s="641">
        <v>9.5500000000000007</v>
      </c>
      <c r="KG178" s="642">
        <v>3.5366666666666671</v>
      </c>
      <c r="KH178" s="639" t="s">
        <v>1029</v>
      </c>
      <c r="KI178" s="643">
        <v>1</v>
      </c>
      <c r="KJ178" s="641">
        <v>3.1999999999999997</v>
      </c>
      <c r="KK178" s="642">
        <v>6.8299999999999992</v>
      </c>
      <c r="KL178" s="639" t="s">
        <v>1015</v>
      </c>
      <c r="KM178" s="643">
        <v>3</v>
      </c>
      <c r="KN178" s="644">
        <v>-16.91</v>
      </c>
      <c r="KO178" s="645" t="s">
        <v>179</v>
      </c>
      <c r="KP178" s="646" t="s">
        <v>179</v>
      </c>
      <c r="KQ178" s="646" t="s">
        <v>179</v>
      </c>
      <c r="KR178" s="646" t="s">
        <v>179</v>
      </c>
      <c r="KS178" s="647" t="s">
        <v>179</v>
      </c>
      <c r="KT178" s="646" t="s">
        <v>179</v>
      </c>
      <c r="KU178" s="646" t="s">
        <v>179</v>
      </c>
      <c r="KV178" s="648" t="s">
        <v>179</v>
      </c>
      <c r="KW178" s="639" t="s">
        <v>179</v>
      </c>
      <c r="KX178" s="643" t="s">
        <v>179</v>
      </c>
      <c r="KY178" s="644" t="s">
        <v>179</v>
      </c>
      <c r="KZ178" s="434" t="s">
        <v>1015</v>
      </c>
      <c r="LA178" s="434" t="s">
        <v>1015</v>
      </c>
      <c r="LB178" s="435" t="s">
        <v>1029</v>
      </c>
      <c r="LC178" s="436">
        <v>20</v>
      </c>
      <c r="LD178" s="437">
        <v>0</v>
      </c>
      <c r="LE178" s="438">
        <v>20</v>
      </c>
      <c r="LF178" s="439" t="s">
        <v>1015</v>
      </c>
      <c r="LG178" s="440">
        <v>17</v>
      </c>
      <c r="LH178" s="437">
        <v>0</v>
      </c>
      <c r="LI178" s="438">
        <v>20</v>
      </c>
      <c r="LJ178" s="649"/>
      <c r="LK178" s="650"/>
    </row>
    <row r="179" spans="2:323" ht="15" customHeight="1" x14ac:dyDescent="0.15">
      <c r="B179" s="1349" t="s">
        <v>2421</v>
      </c>
      <c r="C179" s="1350" t="s">
        <v>2422</v>
      </c>
      <c r="D179" s="1351">
        <v>2022</v>
      </c>
      <c r="E179" s="1352" t="s">
        <v>1018</v>
      </c>
      <c r="F179" s="1353">
        <v>1071235</v>
      </c>
      <c r="G179" s="1354" t="s">
        <v>2422</v>
      </c>
      <c r="H179" s="1355">
        <v>45138</v>
      </c>
      <c r="I179" s="1356" t="s">
        <v>2423</v>
      </c>
      <c r="J179" s="1357" t="s">
        <v>2422</v>
      </c>
      <c r="K179" s="1358" t="s">
        <v>2424</v>
      </c>
      <c r="L179" s="1350" t="s">
        <v>2422</v>
      </c>
      <c r="M179" s="1357" t="s">
        <v>2425</v>
      </c>
      <c r="N179" s="1358" t="s">
        <v>2426</v>
      </c>
      <c r="O179" s="1356" t="s">
        <v>81</v>
      </c>
      <c r="P179" s="1358" t="s">
        <v>82</v>
      </c>
      <c r="Q179" s="1359" t="s">
        <v>1018</v>
      </c>
      <c r="R179" s="1360"/>
      <c r="S179" s="1360"/>
      <c r="T179" s="1361"/>
      <c r="U179" s="1362"/>
      <c r="V179" s="1363">
        <v>8660.492400000001</v>
      </c>
      <c r="W179" s="1364">
        <v>3</v>
      </c>
      <c r="X179" s="1364">
        <v>1</v>
      </c>
      <c r="Y179" s="1365"/>
      <c r="Z179" s="1351">
        <v>2022</v>
      </c>
      <c r="AA179" s="1352">
        <v>2024</v>
      </c>
      <c r="AB179" s="1366">
        <v>2022</v>
      </c>
      <c r="AC179" s="1367"/>
      <c r="AD179" s="1358"/>
      <c r="AE179" s="1368" t="s">
        <v>4568</v>
      </c>
      <c r="AF179" s="1357" t="s">
        <v>2427</v>
      </c>
      <c r="AG179" s="1357" t="s">
        <v>2428</v>
      </c>
      <c r="AH179" s="1358" t="s">
        <v>1590</v>
      </c>
      <c r="AI179" s="1368"/>
      <c r="AJ179" s="1358"/>
      <c r="AK179" s="1369">
        <v>2021</v>
      </c>
      <c r="AL179" s="1364">
        <v>15593</v>
      </c>
      <c r="AM179" s="1364">
        <v>15490</v>
      </c>
      <c r="AN179" s="1370"/>
      <c r="AO179" s="1371"/>
      <c r="AP179" s="1372">
        <v>2024</v>
      </c>
      <c r="AQ179" s="1365">
        <v>15546.221</v>
      </c>
      <c r="AR179" s="1373">
        <v>0.3</v>
      </c>
      <c r="AS179" s="1365">
        <v>15443.53</v>
      </c>
      <c r="AT179" s="1373">
        <v>0.28999999999999998</v>
      </c>
      <c r="AU179" s="1374"/>
      <c r="AV179" s="1371"/>
      <c r="AW179" s="1375"/>
      <c r="AX179" s="1372">
        <v>2022</v>
      </c>
      <c r="AY179" s="1365">
        <v>16019</v>
      </c>
      <c r="AZ179" s="1373">
        <v>-2.74</v>
      </c>
      <c r="BA179" s="1365">
        <v>15998</v>
      </c>
      <c r="BB179" s="1373">
        <v>-3.28</v>
      </c>
      <c r="BC179" s="1374"/>
      <c r="BD179" s="1371"/>
      <c r="BE179" s="1375"/>
      <c r="BF179" s="1372">
        <v>2023</v>
      </c>
      <c r="BG179" s="1365"/>
      <c r="BH179" s="1373"/>
      <c r="BI179" s="1365"/>
      <c r="BJ179" s="1373"/>
      <c r="BK179" s="1374"/>
      <c r="BL179" s="1371"/>
      <c r="BM179" s="1375"/>
      <c r="BN179" s="1372">
        <v>2024</v>
      </c>
      <c r="BO179" s="1365"/>
      <c r="BP179" s="1373"/>
      <c r="BQ179" s="1365"/>
      <c r="BR179" s="1373"/>
      <c r="BS179" s="1374"/>
      <c r="BT179" s="1371"/>
      <c r="BU179" s="1375"/>
      <c r="BV179" s="1376" t="s">
        <v>1062</v>
      </c>
      <c r="BW179" s="1377" t="s">
        <v>1072</v>
      </c>
      <c r="BX179" s="1378" t="s">
        <v>1024</v>
      </c>
      <c r="BY179" s="1379" t="s">
        <v>4773</v>
      </c>
      <c r="BZ179" s="1380"/>
      <c r="CA179" s="1364"/>
      <c r="CB179" s="1364"/>
      <c r="CC179" s="1370"/>
      <c r="CD179" s="1371"/>
      <c r="CE179" s="1372"/>
      <c r="CF179" s="1365"/>
      <c r="CG179" s="1373"/>
      <c r="CH179" s="1365"/>
      <c r="CI179" s="1373"/>
      <c r="CJ179" s="1374"/>
      <c r="CK179" s="1371"/>
      <c r="CL179" s="1375"/>
      <c r="CM179" s="1372"/>
      <c r="CN179" s="1365"/>
      <c r="CO179" s="1373"/>
      <c r="CP179" s="1365"/>
      <c r="CQ179" s="1373"/>
      <c r="CR179" s="1374"/>
      <c r="CS179" s="1371"/>
      <c r="CT179" s="1375"/>
      <c r="CU179" s="1372"/>
      <c r="CV179" s="1365"/>
      <c r="CW179" s="1373"/>
      <c r="CX179" s="1365"/>
      <c r="CY179" s="1373"/>
      <c r="CZ179" s="1374"/>
      <c r="DA179" s="1371"/>
      <c r="DB179" s="1375"/>
      <c r="DC179" s="1372"/>
      <c r="DD179" s="1365"/>
      <c r="DE179" s="1373"/>
      <c r="DF179" s="1365"/>
      <c r="DG179" s="1373"/>
      <c r="DH179" s="1374"/>
      <c r="DI179" s="1371"/>
      <c r="DJ179" s="1375"/>
      <c r="DK179" s="1376"/>
      <c r="DL179" s="1377"/>
      <c r="DM179" s="1378"/>
      <c r="DN179" s="1379"/>
      <c r="DO179" s="1356"/>
      <c r="DP179" s="1381"/>
      <c r="DQ179" s="1358"/>
      <c r="DR179" s="1356"/>
      <c r="DS179" s="1381"/>
      <c r="DT179" s="1358"/>
      <c r="DU179" s="1356"/>
      <c r="DV179" s="1381"/>
      <c r="DW179" s="1358"/>
      <c r="DX179" s="1356"/>
      <c r="DY179" s="1381"/>
      <c r="DZ179" s="1358"/>
      <c r="EA179" s="1356"/>
      <c r="EB179" s="1381"/>
      <c r="EC179" s="1358"/>
      <c r="ED179" s="1382"/>
      <c r="EE179" s="1383" t="s">
        <v>1160</v>
      </c>
      <c r="EF179" s="1384">
        <v>2007</v>
      </c>
      <c r="EG179" s="1357" t="s">
        <v>2429</v>
      </c>
      <c r="EH179" s="1364">
        <v>56555</v>
      </c>
      <c r="EI179" s="1352" t="s">
        <v>1162</v>
      </c>
      <c r="EJ179" s="1356" t="s">
        <v>1160</v>
      </c>
      <c r="EK179" s="1384">
        <v>2013</v>
      </c>
      <c r="EL179" s="1357" t="s">
        <v>2430</v>
      </c>
      <c r="EM179" s="1364">
        <v>66470</v>
      </c>
      <c r="EN179" s="1352" t="s">
        <v>1162</v>
      </c>
      <c r="EO179" s="1356"/>
      <c r="EP179" s="1384"/>
      <c r="EQ179" s="1357"/>
      <c r="ER179" s="1364"/>
      <c r="ES179" s="1352"/>
      <c r="ET179" s="1356"/>
      <c r="EU179" s="1384"/>
      <c r="EV179" s="1357"/>
      <c r="EW179" s="1364"/>
      <c r="EX179" s="1352"/>
      <c r="EY179" s="1356"/>
      <c r="EZ179" s="1384"/>
      <c r="FA179" s="1357"/>
      <c r="FB179" s="1364"/>
      <c r="FC179" s="1352"/>
      <c r="FD179" s="1385">
        <v>0</v>
      </c>
      <c r="FE179" s="1386">
        <v>0</v>
      </c>
      <c r="FF179" s="1387">
        <v>0</v>
      </c>
      <c r="FG179" s="1386">
        <v>0</v>
      </c>
      <c r="FH179" s="1387">
        <v>0</v>
      </c>
      <c r="FI179" s="1386">
        <v>0</v>
      </c>
      <c r="FJ179" s="1387">
        <v>0</v>
      </c>
      <c r="FK179" s="1386">
        <v>0</v>
      </c>
      <c r="FL179" s="1388" t="s">
        <v>1008</v>
      </c>
      <c r="FM179" s="1389" t="s">
        <v>1012</v>
      </c>
      <c r="FN179" s="1352"/>
      <c r="FO179" s="1390" t="s">
        <v>1010</v>
      </c>
      <c r="FP179" s="1391" t="s">
        <v>1012</v>
      </c>
      <c r="FQ179" s="1352"/>
      <c r="FR179" s="1390" t="s">
        <v>1010</v>
      </c>
      <c r="FS179" s="1391" t="s">
        <v>1012</v>
      </c>
      <c r="FT179" s="1352"/>
      <c r="FU179" s="1390" t="s">
        <v>1010</v>
      </c>
      <c r="FV179" s="1391" t="s">
        <v>1012</v>
      </c>
      <c r="FW179" s="1352"/>
      <c r="FX179" s="1390" t="s">
        <v>1010</v>
      </c>
      <c r="FY179" s="1391" t="s">
        <v>1012</v>
      </c>
      <c r="FZ179" s="1352"/>
      <c r="GA179" s="1390" t="s">
        <v>1010</v>
      </c>
      <c r="GB179" s="1391" t="s">
        <v>1012</v>
      </c>
      <c r="GC179" s="1352"/>
      <c r="GD179" s="1390" t="s">
        <v>1010</v>
      </c>
      <c r="GE179" s="1391" t="s">
        <v>1012</v>
      </c>
      <c r="GF179" s="1352"/>
      <c r="GG179" s="1390" t="s">
        <v>1010</v>
      </c>
      <c r="GH179" s="1391" t="s">
        <v>1012</v>
      </c>
      <c r="GI179" s="1352"/>
      <c r="GJ179" s="1390" t="s">
        <v>1010</v>
      </c>
      <c r="GK179" s="1391" t="s">
        <v>1012</v>
      </c>
      <c r="GL179" s="1352"/>
      <c r="GM179" s="1390" t="s">
        <v>1010</v>
      </c>
      <c r="GN179" s="1391" t="s">
        <v>1012</v>
      </c>
      <c r="GO179" s="1352"/>
      <c r="GP179" s="1390" t="s">
        <v>1010</v>
      </c>
      <c r="GQ179" s="1391" t="s">
        <v>1012</v>
      </c>
      <c r="GR179" s="1352"/>
      <c r="GS179" s="1390" t="s">
        <v>1010</v>
      </c>
      <c r="GT179" s="1391" t="s">
        <v>1012</v>
      </c>
      <c r="GU179" s="1352"/>
      <c r="GV179" s="1390" t="s">
        <v>1010</v>
      </c>
      <c r="GW179" s="1391" t="s">
        <v>1012</v>
      </c>
      <c r="GX179" s="1352"/>
      <c r="GY179" s="1388"/>
      <c r="GZ179" s="1389"/>
      <c r="HA179" s="1352"/>
      <c r="HB179" s="1390"/>
      <c r="HC179" s="1391"/>
      <c r="HD179" s="1352"/>
      <c r="HE179" s="1390"/>
      <c r="HF179" s="1391"/>
      <c r="HG179" s="1352"/>
      <c r="HH179" s="1390"/>
      <c r="HI179" s="1391"/>
      <c r="HJ179" s="1352"/>
      <c r="HK179" s="1390"/>
      <c r="HL179" s="1391"/>
      <c r="HM179" s="1352"/>
      <c r="HN179" s="1392">
        <v>16019</v>
      </c>
      <c r="HO179" s="1393">
        <v>12.431797649999936</v>
      </c>
      <c r="HP179" s="1394">
        <v>7.7606577501716317E-2</v>
      </c>
      <c r="HQ179" s="1395">
        <v>2022</v>
      </c>
      <c r="HR179" s="1357" t="s">
        <v>333</v>
      </c>
      <c r="HS179" s="1357" t="s">
        <v>355</v>
      </c>
      <c r="HT179" s="1357" t="s">
        <v>4230</v>
      </c>
      <c r="HU179" s="1396">
        <v>5.3711476499999549</v>
      </c>
      <c r="HV179" s="1397"/>
      <c r="HW179" s="1398"/>
      <c r="HX179" s="1398"/>
      <c r="HY179" s="1398"/>
      <c r="HZ179" s="1398" t="s">
        <v>4568</v>
      </c>
      <c r="IA179" s="1398" t="s">
        <v>4568</v>
      </c>
      <c r="IB179" s="1398"/>
      <c r="IC179" s="1398" t="s">
        <v>4568</v>
      </c>
      <c r="ID179" s="1399" t="s">
        <v>4774</v>
      </c>
      <c r="IE179" s="1400" t="s">
        <v>4775</v>
      </c>
      <c r="IF179" s="227" t="str">
        <f>_xlfn.IFNA(VLOOKUP(報告書!$B179&amp;"-"&amp;報告書!IF$12,自主項目!$G$13:$G$500,1,FALSE),"")</f>
        <v>235-1</v>
      </c>
      <c r="IG179" s="227" t="str">
        <f>_xlfn.IFNA(VLOOKUP(報告書!$B179&amp;"-"&amp;報告書!IG$12,自主項目!$G$13:$G$500,1,FALSE),"")</f>
        <v>235-2</v>
      </c>
      <c r="IH179" s="227" t="str">
        <f>_xlfn.IFNA(VLOOKUP(報告書!$B179&amp;"-"&amp;報告書!IH$12,自主項目!$G$13:$G$500,1,FALSE),"")</f>
        <v/>
      </c>
      <c r="II179" s="227" t="str">
        <f>_xlfn.IFNA(VLOOKUP(報告書!$B179&amp;"-"&amp;報告書!II$12,自主項目!$G$13:$G$500,1,FALSE),"")</f>
        <v/>
      </c>
      <c r="IJ179" s="227" t="str">
        <f>_xlfn.IFNA(VLOOKUP(報告書!$B179&amp;"-"&amp;報告書!IJ$12,自主項目!$G$13:$G$500,1,FALSE),"")</f>
        <v/>
      </c>
      <c r="IK179" s="227" t="str">
        <f>_xlfn.IFNA(VLOOKUP(報告書!$B179&amp;"-"&amp;報告書!IK$12,自主項目!$G$13:$G$500,1,FALSE),"")</f>
        <v/>
      </c>
      <c r="IL179" s="227" t="str">
        <f>_xlfn.IFNA(VLOOKUP(報告書!$B179&amp;"-"&amp;報告書!IL$12,自主項目!$G$13:$G$500,1,FALSE),"")</f>
        <v/>
      </c>
      <c r="IM179" s="227" t="str">
        <f>_xlfn.IFNA(VLOOKUP(報告書!$B179&amp;"-"&amp;報告書!IM$12,自主項目!$G$13:$G$500,1,FALSE),"")</f>
        <v/>
      </c>
      <c r="IN179" s="227" t="str">
        <f>_xlfn.IFNA(VLOOKUP(報告書!$B179&amp;"-"&amp;報告書!IN$12,自主項目!$G$13:$G$500,1,FALSE),"")</f>
        <v/>
      </c>
      <c r="IO179" s="227" t="str">
        <f>_xlfn.IFNA(VLOOKUP(報告書!$B179&amp;"-"&amp;報告書!IO$12,自主項目!$G$13:$G$500,1,FALSE),"")</f>
        <v/>
      </c>
      <c r="IP179" s="227" t="str">
        <f>_xlfn.IFNA(VLOOKUP(報告書!$B179&amp;"-"&amp;報告書!IP$12,自主項目!$G$13:$G$500,1,FALSE),"")</f>
        <v/>
      </c>
      <c r="IQ179" s="227" t="str">
        <f>_xlfn.IFNA(VLOOKUP(報告書!$B179&amp;"-"&amp;報告書!IQ$12,自主項目!$G$13:$G$500,1,FALSE),"")</f>
        <v/>
      </c>
      <c r="IR179" s="227" t="str">
        <f>_xlfn.IFNA(VLOOKUP(報告書!$B179&amp;"-"&amp;報告書!IR$12,自主項目!$G$13:$G$500,1,FALSE),"")</f>
        <v/>
      </c>
      <c r="IS179" s="227" t="str">
        <f>_xlfn.IFNA(VLOOKUP(報告書!$B179&amp;"-"&amp;報告書!IS$12,自主項目!$G$13:$G$500,1,FALSE),"")</f>
        <v/>
      </c>
      <c r="IV179" s="376">
        <v>8513</v>
      </c>
      <c r="IW179" s="377">
        <v>8461</v>
      </c>
      <c r="IX179" s="378">
        <v>55.46</v>
      </c>
      <c r="IY179" s="379">
        <v>-12.42</v>
      </c>
      <c r="IZ179" s="379">
        <v>-13.8</v>
      </c>
      <c r="JA179" s="380">
        <v>-5.44</v>
      </c>
      <c r="JB179" s="381">
        <v>-4.1399999999999997</v>
      </c>
      <c r="JC179" s="379">
        <v>-4.6000000000000005</v>
      </c>
      <c r="JD179" s="379">
        <v>-1.8133333333333335</v>
      </c>
      <c r="JE179" s="382">
        <v>91</v>
      </c>
      <c r="JF179" s="383">
        <v>91</v>
      </c>
      <c r="JG179" s="384">
        <v>86</v>
      </c>
      <c r="JH179" s="376" t="s">
        <v>179</v>
      </c>
      <c r="JI179" s="377" t="s">
        <v>179</v>
      </c>
      <c r="JJ179" s="378" t="s">
        <v>179</v>
      </c>
      <c r="JK179" s="379" t="s">
        <v>179</v>
      </c>
      <c r="JL179" s="379" t="s">
        <v>179</v>
      </c>
      <c r="JM179" s="380" t="s">
        <v>179</v>
      </c>
      <c r="JN179" s="381" t="s">
        <v>179</v>
      </c>
      <c r="JO179" s="379" t="s">
        <v>179</v>
      </c>
      <c r="JP179" s="379" t="s">
        <v>179</v>
      </c>
      <c r="JQ179" s="382" t="s">
        <v>179</v>
      </c>
      <c r="JR179" s="383" t="s">
        <v>179</v>
      </c>
      <c r="JS179" s="384" t="s">
        <v>179</v>
      </c>
      <c r="JU179" s="634" t="s">
        <v>2337</v>
      </c>
      <c r="JV179" s="636" t="s">
        <v>2338</v>
      </c>
      <c r="JW179" s="635">
        <v>2019</v>
      </c>
      <c r="JX179" s="635" t="s">
        <v>1018</v>
      </c>
      <c r="JY179" s="386" t="s">
        <v>179</v>
      </c>
      <c r="JZ179" s="387" t="s">
        <v>179</v>
      </c>
      <c r="KA179" s="422" t="s">
        <v>179</v>
      </c>
      <c r="KB179" s="637" t="s">
        <v>179</v>
      </c>
      <c r="KC179" s="638">
        <v>3.8039337718783042</v>
      </c>
      <c r="KD179" s="639" t="s">
        <v>1015</v>
      </c>
      <c r="KE179" s="640">
        <v>1</v>
      </c>
      <c r="KF179" s="641">
        <v>-12.42</v>
      </c>
      <c r="KG179" s="642">
        <v>-12.966666666666667</v>
      </c>
      <c r="KH179" s="639" t="s">
        <v>1015</v>
      </c>
      <c r="KI179" s="643">
        <v>1</v>
      </c>
      <c r="KJ179" s="641">
        <v>-4.6000000000000005</v>
      </c>
      <c r="KK179" s="642">
        <v>-11.703333333333333</v>
      </c>
      <c r="KL179" s="639" t="s">
        <v>1015</v>
      </c>
      <c r="KM179" s="643">
        <v>1</v>
      </c>
      <c r="KN179" s="644">
        <v>-5.44</v>
      </c>
      <c r="KO179" s="645" t="s">
        <v>179</v>
      </c>
      <c r="KP179" s="646" t="s">
        <v>179</v>
      </c>
      <c r="KQ179" s="646" t="s">
        <v>179</v>
      </c>
      <c r="KR179" s="646" t="s">
        <v>179</v>
      </c>
      <c r="KS179" s="647" t="s">
        <v>179</v>
      </c>
      <c r="KT179" s="646" t="s">
        <v>179</v>
      </c>
      <c r="KU179" s="646" t="s">
        <v>179</v>
      </c>
      <c r="KV179" s="648" t="s">
        <v>179</v>
      </c>
      <c r="KW179" s="639" t="s">
        <v>179</v>
      </c>
      <c r="KX179" s="643" t="s">
        <v>179</v>
      </c>
      <c r="KY179" s="644" t="s">
        <v>179</v>
      </c>
      <c r="KZ179" s="434" t="s">
        <v>1015</v>
      </c>
      <c r="LA179" s="434" t="s">
        <v>1015</v>
      </c>
      <c r="LB179" s="435" t="s">
        <v>1028</v>
      </c>
      <c r="LC179" s="436">
        <v>18</v>
      </c>
      <c r="LD179" s="437">
        <v>2</v>
      </c>
      <c r="LE179" s="438">
        <v>20</v>
      </c>
      <c r="LF179" s="439" t="s">
        <v>1015</v>
      </c>
      <c r="LG179" s="440">
        <v>15</v>
      </c>
      <c r="LH179" s="437">
        <v>2</v>
      </c>
      <c r="LI179" s="438">
        <v>20</v>
      </c>
      <c r="LJ179" s="649"/>
      <c r="LK179" s="650"/>
    </row>
    <row r="180" spans="2:323" ht="15" customHeight="1" x14ac:dyDescent="0.15">
      <c r="B180" s="1349" t="s">
        <v>2431</v>
      </c>
      <c r="C180" s="1350" t="s">
        <v>2434</v>
      </c>
      <c r="D180" s="1351">
        <v>2022</v>
      </c>
      <c r="E180" s="1352" t="s">
        <v>1058</v>
      </c>
      <c r="F180" s="1353">
        <v>3008236</v>
      </c>
      <c r="G180" s="1354" t="s">
        <v>2434</v>
      </c>
      <c r="H180" s="1355">
        <v>45126</v>
      </c>
      <c r="I180" s="1356" t="s">
        <v>2433</v>
      </c>
      <c r="J180" s="1357" t="s">
        <v>2434</v>
      </c>
      <c r="K180" s="1358" t="s">
        <v>4776</v>
      </c>
      <c r="L180" s="1350" t="s">
        <v>2432</v>
      </c>
      <c r="M180" s="1357" t="s">
        <v>2435</v>
      </c>
      <c r="N180" s="1358" t="s">
        <v>2433</v>
      </c>
      <c r="O180" s="1356" t="s">
        <v>8</v>
      </c>
      <c r="P180" s="1358" t="s">
        <v>11</v>
      </c>
      <c r="Q180" s="1359"/>
      <c r="R180" s="1360"/>
      <c r="S180" s="1360" t="s">
        <v>1058</v>
      </c>
      <c r="T180" s="1361"/>
      <c r="U180" s="1362"/>
      <c r="V180" s="1363"/>
      <c r="W180" s="1364"/>
      <c r="X180" s="1364"/>
      <c r="Y180" s="1365">
        <v>132</v>
      </c>
      <c r="Z180" s="1351">
        <v>2022</v>
      </c>
      <c r="AA180" s="1352">
        <v>2024</v>
      </c>
      <c r="AB180" s="1366">
        <v>2022</v>
      </c>
      <c r="AC180" s="1367"/>
      <c r="AD180" s="1358"/>
      <c r="AE180" s="1368" t="s">
        <v>4568</v>
      </c>
      <c r="AF180" s="1357" t="s">
        <v>2436</v>
      </c>
      <c r="AG180" s="1357" t="s">
        <v>2437</v>
      </c>
      <c r="AH180" s="1358" t="s">
        <v>2438</v>
      </c>
      <c r="AI180" s="1368"/>
      <c r="AJ180" s="1358"/>
      <c r="AK180" s="1369"/>
      <c r="AL180" s="1364"/>
      <c r="AM180" s="1364"/>
      <c r="AN180" s="1370"/>
      <c r="AO180" s="1371"/>
      <c r="AP180" s="1372"/>
      <c r="AQ180" s="1365"/>
      <c r="AR180" s="1373"/>
      <c r="AS180" s="1365"/>
      <c r="AT180" s="1373"/>
      <c r="AU180" s="1374"/>
      <c r="AV180" s="1371"/>
      <c r="AW180" s="1375"/>
      <c r="AX180" s="1372"/>
      <c r="AY180" s="1365"/>
      <c r="AZ180" s="1373"/>
      <c r="BA180" s="1365"/>
      <c r="BB180" s="1373"/>
      <c r="BC180" s="1374"/>
      <c r="BD180" s="1371"/>
      <c r="BE180" s="1375"/>
      <c r="BF180" s="1372"/>
      <c r="BG180" s="1365"/>
      <c r="BH180" s="1373"/>
      <c r="BI180" s="1365"/>
      <c r="BJ180" s="1373"/>
      <c r="BK180" s="1374"/>
      <c r="BL180" s="1371"/>
      <c r="BM180" s="1375"/>
      <c r="BN180" s="1372"/>
      <c r="BO180" s="1365"/>
      <c r="BP180" s="1373"/>
      <c r="BQ180" s="1365"/>
      <c r="BR180" s="1373"/>
      <c r="BS180" s="1374"/>
      <c r="BT180" s="1371"/>
      <c r="BU180" s="1375"/>
      <c r="BV180" s="1376"/>
      <c r="BW180" s="1377"/>
      <c r="BX180" s="1378"/>
      <c r="BY180" s="1379"/>
      <c r="BZ180" s="1380">
        <v>2021</v>
      </c>
      <c r="CA180" s="1364">
        <v>211</v>
      </c>
      <c r="CB180" s="1364">
        <v>211</v>
      </c>
      <c r="CC180" s="1370">
        <v>1.5</v>
      </c>
      <c r="CD180" s="1371" t="s">
        <v>1558</v>
      </c>
      <c r="CE180" s="1372">
        <v>2024</v>
      </c>
      <c r="CF180" s="1365">
        <v>208.8</v>
      </c>
      <c r="CG180" s="1373">
        <v>1.04</v>
      </c>
      <c r="CH180" s="1365">
        <v>208.8</v>
      </c>
      <c r="CI180" s="1373">
        <v>1.04</v>
      </c>
      <c r="CJ180" s="1374">
        <v>1.4850000000000001</v>
      </c>
      <c r="CK180" s="1371" t="s">
        <v>1558</v>
      </c>
      <c r="CL180" s="1375">
        <v>0.99</v>
      </c>
      <c r="CM180" s="1372">
        <v>2022</v>
      </c>
      <c r="CN180" s="1365">
        <v>199.61268000000001</v>
      </c>
      <c r="CO180" s="1373">
        <v>5.39</v>
      </c>
      <c r="CP180" s="1365">
        <v>199.61268000000001</v>
      </c>
      <c r="CQ180" s="1373">
        <v>5.39</v>
      </c>
      <c r="CR180" s="1374">
        <v>1.3487343243243244</v>
      </c>
      <c r="CS180" s="1371" t="s">
        <v>1558</v>
      </c>
      <c r="CT180" s="1375">
        <v>10.08</v>
      </c>
      <c r="CU180" s="1372">
        <v>2023</v>
      </c>
      <c r="CV180" s="1365"/>
      <c r="CW180" s="1373"/>
      <c r="CX180" s="1365"/>
      <c r="CY180" s="1373"/>
      <c r="CZ180" s="1374"/>
      <c r="DA180" s="1371"/>
      <c r="DB180" s="1375"/>
      <c r="DC180" s="1372">
        <v>2024</v>
      </c>
      <c r="DD180" s="1365"/>
      <c r="DE180" s="1373"/>
      <c r="DF180" s="1365"/>
      <c r="DG180" s="1373"/>
      <c r="DH180" s="1374"/>
      <c r="DI180" s="1371"/>
      <c r="DJ180" s="1375"/>
      <c r="DK180" s="1376" t="s">
        <v>1023</v>
      </c>
      <c r="DL180" s="1377" t="s">
        <v>1072</v>
      </c>
      <c r="DM180" s="1378" t="s">
        <v>1024</v>
      </c>
      <c r="DN180" s="1379"/>
      <c r="DO180" s="1356"/>
      <c r="DP180" s="1381"/>
      <c r="DQ180" s="1358"/>
      <c r="DR180" s="1356"/>
      <c r="DS180" s="1381"/>
      <c r="DT180" s="1358"/>
      <c r="DU180" s="1356"/>
      <c r="DV180" s="1381"/>
      <c r="DW180" s="1358"/>
      <c r="DX180" s="1356"/>
      <c r="DY180" s="1381"/>
      <c r="DZ180" s="1358"/>
      <c r="EA180" s="1356"/>
      <c r="EB180" s="1381"/>
      <c r="EC180" s="1358"/>
      <c r="ED180" s="1382"/>
      <c r="EE180" s="1383"/>
      <c r="EF180" s="1384"/>
      <c r="EG180" s="1357"/>
      <c r="EH180" s="1364"/>
      <c r="EI180" s="1352"/>
      <c r="EJ180" s="1356"/>
      <c r="EK180" s="1384"/>
      <c r="EL180" s="1357"/>
      <c r="EM180" s="1364"/>
      <c r="EN180" s="1352"/>
      <c r="EO180" s="1356"/>
      <c r="EP180" s="1384"/>
      <c r="EQ180" s="1357"/>
      <c r="ER180" s="1364"/>
      <c r="ES180" s="1352"/>
      <c r="ET180" s="1356"/>
      <c r="EU180" s="1384"/>
      <c r="EV180" s="1357"/>
      <c r="EW180" s="1364"/>
      <c r="EX180" s="1352"/>
      <c r="EY180" s="1356"/>
      <c r="EZ180" s="1384"/>
      <c r="FA180" s="1357"/>
      <c r="FB180" s="1364"/>
      <c r="FC180" s="1352"/>
      <c r="FD180" s="1385">
        <v>5</v>
      </c>
      <c r="FE180" s="1386">
        <v>5</v>
      </c>
      <c r="FF180" s="1387">
        <v>0</v>
      </c>
      <c r="FG180" s="1386">
        <v>0</v>
      </c>
      <c r="FH180" s="1387">
        <v>0</v>
      </c>
      <c r="FI180" s="1386">
        <v>0</v>
      </c>
      <c r="FJ180" s="1387">
        <v>5</v>
      </c>
      <c r="FK180" s="1386">
        <v>5</v>
      </c>
      <c r="FL180" s="1388"/>
      <c r="FM180" s="1389"/>
      <c r="FN180" s="1352"/>
      <c r="FO180" s="1390"/>
      <c r="FP180" s="1391"/>
      <c r="FQ180" s="1352"/>
      <c r="FR180" s="1390"/>
      <c r="FS180" s="1391"/>
      <c r="FT180" s="1352"/>
      <c r="FU180" s="1390"/>
      <c r="FV180" s="1391"/>
      <c r="FW180" s="1352"/>
      <c r="FX180" s="1390"/>
      <c r="FY180" s="1391"/>
      <c r="FZ180" s="1352"/>
      <c r="GA180" s="1390"/>
      <c r="GB180" s="1391"/>
      <c r="GC180" s="1352"/>
      <c r="GD180" s="1390"/>
      <c r="GE180" s="1391"/>
      <c r="GF180" s="1352"/>
      <c r="GG180" s="1390"/>
      <c r="GH180" s="1391"/>
      <c r="GI180" s="1352"/>
      <c r="GJ180" s="1390"/>
      <c r="GK180" s="1391"/>
      <c r="GL180" s="1352"/>
      <c r="GM180" s="1390"/>
      <c r="GN180" s="1391"/>
      <c r="GO180" s="1352"/>
      <c r="GP180" s="1390"/>
      <c r="GQ180" s="1391"/>
      <c r="GR180" s="1352"/>
      <c r="GS180" s="1390"/>
      <c r="GT180" s="1391"/>
      <c r="GU180" s="1352"/>
      <c r="GV180" s="1390"/>
      <c r="GW180" s="1391"/>
      <c r="GX180" s="1352"/>
      <c r="GY180" s="1388" t="s">
        <v>1008</v>
      </c>
      <c r="GZ180" s="1389" t="s">
        <v>1012</v>
      </c>
      <c r="HA180" s="1352"/>
      <c r="HB180" s="1390" t="s">
        <v>1008</v>
      </c>
      <c r="HC180" s="1391" t="s">
        <v>1012</v>
      </c>
      <c r="HD180" s="1352"/>
      <c r="HE180" s="1390" t="s">
        <v>1010</v>
      </c>
      <c r="HF180" s="1391" t="s">
        <v>1012</v>
      </c>
      <c r="HG180" s="1352"/>
      <c r="HH180" s="1390" t="s">
        <v>1010</v>
      </c>
      <c r="HI180" s="1391" t="s">
        <v>1012</v>
      </c>
      <c r="HJ180" s="1352"/>
      <c r="HK180" s="1390" t="s">
        <v>1010</v>
      </c>
      <c r="HL180" s="1391" t="s">
        <v>1012</v>
      </c>
      <c r="HM180" s="1352"/>
      <c r="HN180" s="1392"/>
      <c r="HO180" s="1393"/>
      <c r="HP180" s="1394"/>
      <c r="HQ180" s="1395"/>
      <c r="HR180" s="1357"/>
      <c r="HS180" s="1357"/>
      <c r="HT180" s="1357"/>
      <c r="HU180" s="1396"/>
      <c r="HV180" s="1397"/>
      <c r="HW180" s="1398" t="s">
        <v>4568</v>
      </c>
      <c r="HX180" s="1398"/>
      <c r="HY180" s="1398" t="s">
        <v>4568</v>
      </c>
      <c r="HZ180" s="1398"/>
      <c r="IA180" s="1398"/>
      <c r="IB180" s="1398"/>
      <c r="IC180" s="1398"/>
      <c r="ID180" s="1399"/>
      <c r="IE180" s="1400" t="s">
        <v>2439</v>
      </c>
      <c r="IF180" s="227" t="str">
        <f>_xlfn.IFNA(VLOOKUP(報告書!$B180&amp;"-"&amp;報告書!IF$12,自主項目!$G$13:$G$500,1,FALSE),"")</f>
        <v/>
      </c>
      <c r="IG180" s="227" t="str">
        <f>_xlfn.IFNA(VLOOKUP(報告書!$B180&amp;"-"&amp;報告書!IG$12,自主項目!$G$13:$G$500,1,FALSE),"")</f>
        <v/>
      </c>
      <c r="IH180" s="227" t="str">
        <f>_xlfn.IFNA(VLOOKUP(報告書!$B180&amp;"-"&amp;報告書!IH$12,自主項目!$G$13:$G$500,1,FALSE),"")</f>
        <v/>
      </c>
      <c r="II180" s="227" t="str">
        <f>_xlfn.IFNA(VLOOKUP(報告書!$B180&amp;"-"&amp;報告書!II$12,自主項目!$G$13:$G$500,1,FALSE),"")</f>
        <v/>
      </c>
      <c r="IJ180" s="227" t="str">
        <f>_xlfn.IFNA(VLOOKUP(報告書!$B180&amp;"-"&amp;報告書!IJ$12,自主項目!$G$13:$G$500,1,FALSE),"")</f>
        <v/>
      </c>
      <c r="IK180" s="227" t="str">
        <f>_xlfn.IFNA(VLOOKUP(報告書!$B180&amp;"-"&amp;報告書!IK$12,自主項目!$G$13:$G$500,1,FALSE),"")</f>
        <v/>
      </c>
      <c r="IL180" s="227" t="str">
        <f>_xlfn.IFNA(VLOOKUP(報告書!$B180&amp;"-"&amp;報告書!IL$12,自主項目!$G$13:$G$500,1,FALSE),"")</f>
        <v/>
      </c>
      <c r="IM180" s="227" t="str">
        <f>_xlfn.IFNA(VLOOKUP(報告書!$B180&amp;"-"&amp;報告書!IM$12,自主項目!$G$13:$G$500,1,FALSE),"")</f>
        <v/>
      </c>
      <c r="IN180" s="227" t="str">
        <f>_xlfn.IFNA(VLOOKUP(報告書!$B180&amp;"-"&amp;報告書!IN$12,自主項目!$G$13:$G$500,1,FALSE),"")</f>
        <v/>
      </c>
      <c r="IO180" s="227" t="str">
        <f>_xlfn.IFNA(VLOOKUP(報告書!$B180&amp;"-"&amp;報告書!IO$12,自主項目!$G$13:$G$500,1,FALSE),"")</f>
        <v/>
      </c>
      <c r="IP180" s="227" t="str">
        <f>_xlfn.IFNA(VLOOKUP(報告書!$B180&amp;"-"&amp;報告書!IP$12,自主項目!$G$13:$G$500,1,FALSE),"")</f>
        <v/>
      </c>
      <c r="IQ180" s="227" t="str">
        <f>_xlfn.IFNA(VLOOKUP(報告書!$B180&amp;"-"&amp;報告書!IQ$12,自主項目!$G$13:$G$500,1,FALSE),"")</f>
        <v/>
      </c>
      <c r="IR180" s="227" t="str">
        <f>_xlfn.IFNA(VLOOKUP(報告書!$B180&amp;"-"&amp;報告書!IR$12,自主項目!$G$13:$G$500,1,FALSE),"")</f>
        <v/>
      </c>
      <c r="IS180" s="227" t="str">
        <f>_xlfn.IFNA(VLOOKUP(報告書!$B180&amp;"-"&amp;報告書!IS$12,自主項目!$G$13:$G$500,1,FALSE),"")</f>
        <v/>
      </c>
      <c r="IV180" s="376">
        <v>43669</v>
      </c>
      <c r="IW180" s="377">
        <v>43278</v>
      </c>
      <c r="IX180" s="378">
        <v>0.83</v>
      </c>
      <c r="IY180" s="379">
        <v>9.5500000000000007</v>
      </c>
      <c r="IZ180" s="379">
        <v>9.6</v>
      </c>
      <c r="JA180" s="380">
        <v>-16.91</v>
      </c>
      <c r="JB180" s="381">
        <v>3.1833333333333336</v>
      </c>
      <c r="JC180" s="379">
        <v>3.1999999999999997</v>
      </c>
      <c r="JD180" s="379">
        <v>-5.6366666666666667</v>
      </c>
      <c r="JE180" s="382">
        <v>57</v>
      </c>
      <c r="JF180" s="383">
        <v>61</v>
      </c>
      <c r="JG180" s="384">
        <v>92</v>
      </c>
      <c r="JH180" s="376" t="s">
        <v>179</v>
      </c>
      <c r="JI180" s="377" t="s">
        <v>179</v>
      </c>
      <c r="JJ180" s="378" t="s">
        <v>179</v>
      </c>
      <c r="JK180" s="379" t="s">
        <v>179</v>
      </c>
      <c r="JL180" s="379" t="s">
        <v>179</v>
      </c>
      <c r="JM180" s="380" t="s">
        <v>179</v>
      </c>
      <c r="JN180" s="381" t="s">
        <v>179</v>
      </c>
      <c r="JO180" s="379" t="s">
        <v>179</v>
      </c>
      <c r="JP180" s="379" t="s">
        <v>179</v>
      </c>
      <c r="JQ180" s="382" t="s">
        <v>179</v>
      </c>
      <c r="JR180" s="383" t="s">
        <v>179</v>
      </c>
      <c r="JS180" s="384" t="s">
        <v>179</v>
      </c>
      <c r="JU180" s="634" t="s">
        <v>2343</v>
      </c>
      <c r="JV180" s="636" t="s">
        <v>2333</v>
      </c>
      <c r="JW180" s="635">
        <v>2019</v>
      </c>
      <c r="JX180" s="635" t="s">
        <v>1018</v>
      </c>
      <c r="JY180" s="386" t="s">
        <v>179</v>
      </c>
      <c r="JZ180" s="387" t="s">
        <v>179</v>
      </c>
      <c r="KA180" s="422" t="s">
        <v>179</v>
      </c>
      <c r="KB180" s="637" t="s">
        <v>179</v>
      </c>
      <c r="KC180" s="638">
        <v>2.5500116787652631</v>
      </c>
      <c r="KD180" s="639" t="s">
        <v>1029</v>
      </c>
      <c r="KE180" s="640">
        <v>1</v>
      </c>
      <c r="KF180" s="641">
        <v>9.5500000000000007</v>
      </c>
      <c r="KG180" s="642">
        <v>3.5366666666666671</v>
      </c>
      <c r="KH180" s="639" t="s">
        <v>1029</v>
      </c>
      <c r="KI180" s="643">
        <v>1</v>
      </c>
      <c r="KJ180" s="641">
        <v>3.1999999999999997</v>
      </c>
      <c r="KK180" s="642">
        <v>6.8299999999999992</v>
      </c>
      <c r="KL180" s="639" t="s">
        <v>1015</v>
      </c>
      <c r="KM180" s="643">
        <v>3</v>
      </c>
      <c r="KN180" s="644">
        <v>-16.91</v>
      </c>
      <c r="KO180" s="645" t="s">
        <v>179</v>
      </c>
      <c r="KP180" s="646" t="s">
        <v>179</v>
      </c>
      <c r="KQ180" s="646" t="s">
        <v>179</v>
      </c>
      <c r="KR180" s="646" t="s">
        <v>179</v>
      </c>
      <c r="KS180" s="647" t="s">
        <v>179</v>
      </c>
      <c r="KT180" s="646" t="s">
        <v>179</v>
      </c>
      <c r="KU180" s="646" t="s">
        <v>179</v>
      </c>
      <c r="KV180" s="648" t="s">
        <v>179</v>
      </c>
      <c r="KW180" s="639" t="s">
        <v>179</v>
      </c>
      <c r="KX180" s="643" t="s">
        <v>179</v>
      </c>
      <c r="KY180" s="644" t="s">
        <v>179</v>
      </c>
      <c r="KZ180" s="434" t="s">
        <v>1015</v>
      </c>
      <c r="LA180" s="434" t="s">
        <v>1015</v>
      </c>
      <c r="LB180" s="435" t="s">
        <v>1029</v>
      </c>
      <c r="LC180" s="436">
        <v>20</v>
      </c>
      <c r="LD180" s="437">
        <v>0</v>
      </c>
      <c r="LE180" s="438">
        <v>20</v>
      </c>
      <c r="LF180" s="439" t="s">
        <v>1029</v>
      </c>
      <c r="LG180" s="440">
        <v>20</v>
      </c>
      <c r="LH180" s="437">
        <v>0</v>
      </c>
      <c r="LI180" s="438">
        <v>20</v>
      </c>
      <c r="LJ180" s="649"/>
      <c r="LK180" s="650"/>
    </row>
    <row r="181" spans="2:323" ht="15" customHeight="1" x14ac:dyDescent="0.15">
      <c r="B181" s="1349" t="s">
        <v>2440</v>
      </c>
      <c r="C181" s="1350" t="s">
        <v>2441</v>
      </c>
      <c r="D181" s="1351">
        <v>2022</v>
      </c>
      <c r="E181" s="1352" t="s">
        <v>1018</v>
      </c>
      <c r="F181" s="1353">
        <v>1098237</v>
      </c>
      <c r="G181" s="1354" t="s">
        <v>2441</v>
      </c>
      <c r="H181" s="1355">
        <v>45138</v>
      </c>
      <c r="I181" s="1356" t="s">
        <v>2442</v>
      </c>
      <c r="J181" s="1357" t="s">
        <v>2441</v>
      </c>
      <c r="K181" s="1358" t="s">
        <v>2443</v>
      </c>
      <c r="L181" s="1350" t="s">
        <v>2441</v>
      </c>
      <c r="M181" s="1357" t="s">
        <v>2443</v>
      </c>
      <c r="N181" s="1358" t="s">
        <v>2442</v>
      </c>
      <c r="O181" s="1356" t="s">
        <v>112</v>
      </c>
      <c r="P181" s="1358" t="s">
        <v>114</v>
      </c>
      <c r="Q181" s="1359" t="s">
        <v>1018</v>
      </c>
      <c r="R181" s="1360"/>
      <c r="S181" s="1360"/>
      <c r="T181" s="1361"/>
      <c r="U181" s="1362"/>
      <c r="V181" s="1363">
        <v>7426.7622000000001</v>
      </c>
      <c r="W181" s="1364">
        <v>45</v>
      </c>
      <c r="X181" s="1364">
        <v>3</v>
      </c>
      <c r="Y181" s="1365"/>
      <c r="Z181" s="1351">
        <v>2022</v>
      </c>
      <c r="AA181" s="1352">
        <v>2024</v>
      </c>
      <c r="AB181" s="1366">
        <v>2022</v>
      </c>
      <c r="AC181" s="1367"/>
      <c r="AD181" s="1358"/>
      <c r="AE181" s="1368" t="s">
        <v>4568</v>
      </c>
      <c r="AF181" s="1357" t="s">
        <v>4777</v>
      </c>
      <c r="AG181" s="1357" t="s">
        <v>2442</v>
      </c>
      <c r="AH181" s="1358" t="s">
        <v>2444</v>
      </c>
      <c r="AI181" s="1368"/>
      <c r="AJ181" s="1358"/>
      <c r="AK181" s="1369">
        <v>2021</v>
      </c>
      <c r="AL181" s="1364">
        <v>14567</v>
      </c>
      <c r="AM181" s="1364">
        <v>14894</v>
      </c>
      <c r="AN181" s="1370">
        <v>37.369999999999997</v>
      </c>
      <c r="AO181" s="1371" t="s">
        <v>1071</v>
      </c>
      <c r="AP181" s="1372">
        <v>2024</v>
      </c>
      <c r="AQ181" s="1365">
        <v>14137</v>
      </c>
      <c r="AR181" s="1373">
        <v>2.95</v>
      </c>
      <c r="AS181" s="1365">
        <v>14440</v>
      </c>
      <c r="AT181" s="1373">
        <v>3.04</v>
      </c>
      <c r="AU181" s="1374">
        <v>36.26</v>
      </c>
      <c r="AV181" s="1371" t="s">
        <v>1071</v>
      </c>
      <c r="AW181" s="1375">
        <v>2.97</v>
      </c>
      <c r="AX181" s="1372">
        <v>2022</v>
      </c>
      <c r="AY181" s="1365">
        <v>10427</v>
      </c>
      <c r="AZ181" s="1373">
        <v>28.42</v>
      </c>
      <c r="BA181" s="1365">
        <v>10811</v>
      </c>
      <c r="BB181" s="1373">
        <v>27.41</v>
      </c>
      <c r="BC181" s="1374">
        <v>28.229758340056641</v>
      </c>
      <c r="BD181" s="1371" t="s">
        <v>1071</v>
      </c>
      <c r="BE181" s="1375">
        <v>24.45</v>
      </c>
      <c r="BF181" s="1372">
        <v>2023</v>
      </c>
      <c r="BG181" s="1365"/>
      <c r="BH181" s="1373"/>
      <c r="BI181" s="1365"/>
      <c r="BJ181" s="1373"/>
      <c r="BK181" s="1374"/>
      <c r="BL181" s="1371"/>
      <c r="BM181" s="1375"/>
      <c r="BN181" s="1372">
        <v>2024</v>
      </c>
      <c r="BO181" s="1365"/>
      <c r="BP181" s="1373"/>
      <c r="BQ181" s="1365"/>
      <c r="BR181" s="1373"/>
      <c r="BS181" s="1374"/>
      <c r="BT181" s="1371"/>
      <c r="BU181" s="1375"/>
      <c r="BV181" s="1376" t="s">
        <v>1023</v>
      </c>
      <c r="BW181" s="1377" t="s">
        <v>1072</v>
      </c>
      <c r="BX181" s="1378" t="s">
        <v>1024</v>
      </c>
      <c r="BY181" s="1379"/>
      <c r="BZ181" s="1380"/>
      <c r="CA181" s="1364"/>
      <c r="CB181" s="1364"/>
      <c r="CC181" s="1370"/>
      <c r="CD181" s="1371"/>
      <c r="CE181" s="1372"/>
      <c r="CF181" s="1365"/>
      <c r="CG181" s="1373"/>
      <c r="CH181" s="1365"/>
      <c r="CI181" s="1373"/>
      <c r="CJ181" s="1374"/>
      <c r="CK181" s="1371"/>
      <c r="CL181" s="1375"/>
      <c r="CM181" s="1372"/>
      <c r="CN181" s="1365"/>
      <c r="CO181" s="1373"/>
      <c r="CP181" s="1365"/>
      <c r="CQ181" s="1373"/>
      <c r="CR181" s="1374"/>
      <c r="CS181" s="1371"/>
      <c r="CT181" s="1375"/>
      <c r="CU181" s="1372"/>
      <c r="CV181" s="1365"/>
      <c r="CW181" s="1373"/>
      <c r="CX181" s="1365"/>
      <c r="CY181" s="1373"/>
      <c r="CZ181" s="1374"/>
      <c r="DA181" s="1371"/>
      <c r="DB181" s="1375"/>
      <c r="DC181" s="1372"/>
      <c r="DD181" s="1365"/>
      <c r="DE181" s="1373"/>
      <c r="DF181" s="1365"/>
      <c r="DG181" s="1373"/>
      <c r="DH181" s="1374"/>
      <c r="DI181" s="1371"/>
      <c r="DJ181" s="1375"/>
      <c r="DK181" s="1376"/>
      <c r="DL181" s="1377"/>
      <c r="DM181" s="1378"/>
      <c r="DN181" s="1379"/>
      <c r="DO181" s="1356"/>
      <c r="DP181" s="1381"/>
      <c r="DQ181" s="1358"/>
      <c r="DR181" s="1356"/>
      <c r="DS181" s="1381"/>
      <c r="DT181" s="1358"/>
      <c r="DU181" s="1356"/>
      <c r="DV181" s="1381"/>
      <c r="DW181" s="1358"/>
      <c r="DX181" s="1356"/>
      <c r="DY181" s="1381"/>
      <c r="DZ181" s="1358"/>
      <c r="EA181" s="1356"/>
      <c r="EB181" s="1381"/>
      <c r="EC181" s="1358"/>
      <c r="ED181" s="1382"/>
      <c r="EE181" s="1383"/>
      <c r="EF181" s="1384"/>
      <c r="EG181" s="1357"/>
      <c r="EH181" s="1364"/>
      <c r="EI181" s="1352"/>
      <c r="EJ181" s="1356"/>
      <c r="EK181" s="1384"/>
      <c r="EL181" s="1357"/>
      <c r="EM181" s="1364"/>
      <c r="EN181" s="1352"/>
      <c r="EO181" s="1356"/>
      <c r="EP181" s="1384"/>
      <c r="EQ181" s="1357"/>
      <c r="ER181" s="1364"/>
      <c r="ES181" s="1352"/>
      <c r="ET181" s="1356"/>
      <c r="EU181" s="1384"/>
      <c r="EV181" s="1357"/>
      <c r="EW181" s="1364"/>
      <c r="EX181" s="1352"/>
      <c r="EY181" s="1356"/>
      <c r="EZ181" s="1384"/>
      <c r="FA181" s="1357"/>
      <c r="FB181" s="1364"/>
      <c r="FC181" s="1352"/>
      <c r="FD181" s="1385">
        <v>1</v>
      </c>
      <c r="FE181" s="1386">
        <v>2</v>
      </c>
      <c r="FF181" s="1387">
        <v>1</v>
      </c>
      <c r="FG181" s="1386">
        <v>1</v>
      </c>
      <c r="FH181" s="1387">
        <v>0</v>
      </c>
      <c r="FI181" s="1386">
        <v>3</v>
      </c>
      <c r="FJ181" s="1387">
        <v>2</v>
      </c>
      <c r="FK181" s="1386">
        <v>6</v>
      </c>
      <c r="FL181" s="1388" t="s">
        <v>1008</v>
      </c>
      <c r="FM181" s="1389" t="s">
        <v>1012</v>
      </c>
      <c r="FN181" s="1352"/>
      <c r="FO181" s="1390" t="s">
        <v>1010</v>
      </c>
      <c r="FP181" s="1391" t="s">
        <v>1012</v>
      </c>
      <c r="FQ181" s="1352"/>
      <c r="FR181" s="1390" t="s">
        <v>1010</v>
      </c>
      <c r="FS181" s="1391" t="s">
        <v>1012</v>
      </c>
      <c r="FT181" s="1352"/>
      <c r="FU181" s="1390" t="s">
        <v>1010</v>
      </c>
      <c r="FV181" s="1391" t="s">
        <v>1012</v>
      </c>
      <c r="FW181" s="1352"/>
      <c r="FX181" s="1390" t="s">
        <v>1010</v>
      </c>
      <c r="FY181" s="1391" t="s">
        <v>1012</v>
      </c>
      <c r="FZ181" s="1352"/>
      <c r="GA181" s="1390" t="s">
        <v>1010</v>
      </c>
      <c r="GB181" s="1391" t="s">
        <v>1012</v>
      </c>
      <c r="GC181" s="1352"/>
      <c r="GD181" s="1390" t="s">
        <v>1010</v>
      </c>
      <c r="GE181" s="1391" t="s">
        <v>1012</v>
      </c>
      <c r="GF181" s="1352"/>
      <c r="GG181" s="1390" t="s">
        <v>1010</v>
      </c>
      <c r="GH181" s="1391" t="s">
        <v>1012</v>
      </c>
      <c r="GI181" s="1352"/>
      <c r="GJ181" s="1390" t="s">
        <v>1010</v>
      </c>
      <c r="GK181" s="1391" t="s">
        <v>1012</v>
      </c>
      <c r="GL181" s="1352"/>
      <c r="GM181" s="1390" t="s">
        <v>1010</v>
      </c>
      <c r="GN181" s="1391" t="s">
        <v>1012</v>
      </c>
      <c r="GO181" s="1352"/>
      <c r="GP181" s="1390" t="s">
        <v>1014</v>
      </c>
      <c r="GQ181" s="1391" t="s">
        <v>1009</v>
      </c>
      <c r="GR181" s="1352"/>
      <c r="GS181" s="1390" t="s">
        <v>1010</v>
      </c>
      <c r="GT181" s="1391" t="s">
        <v>1012</v>
      </c>
      <c r="GU181" s="1352"/>
      <c r="GV181" s="1390" t="s">
        <v>1010</v>
      </c>
      <c r="GW181" s="1391" t="s">
        <v>1012</v>
      </c>
      <c r="GX181" s="1352"/>
      <c r="GY181" s="1388"/>
      <c r="GZ181" s="1389"/>
      <c r="HA181" s="1352"/>
      <c r="HB181" s="1390"/>
      <c r="HC181" s="1391"/>
      <c r="HD181" s="1352"/>
      <c r="HE181" s="1390"/>
      <c r="HF181" s="1391"/>
      <c r="HG181" s="1352"/>
      <c r="HH181" s="1390"/>
      <c r="HI181" s="1391"/>
      <c r="HJ181" s="1352"/>
      <c r="HK181" s="1390"/>
      <c r="HL181" s="1391"/>
      <c r="HM181" s="1352"/>
      <c r="HN181" s="1392"/>
      <c r="HO181" s="1393"/>
      <c r="HP181" s="1394"/>
      <c r="HQ181" s="1395"/>
      <c r="HR181" s="1357"/>
      <c r="HS181" s="1357"/>
      <c r="HT181" s="1357"/>
      <c r="HU181" s="1396"/>
      <c r="HV181" s="1397"/>
      <c r="HW181" s="1398"/>
      <c r="HX181" s="1398"/>
      <c r="HY181" s="1398"/>
      <c r="HZ181" s="1398"/>
      <c r="IA181" s="1398"/>
      <c r="IB181" s="1398"/>
      <c r="IC181" s="1398"/>
      <c r="ID181" s="1399"/>
      <c r="IE181" s="1400"/>
      <c r="IF181" s="227" t="str">
        <f>_xlfn.IFNA(VLOOKUP(報告書!$B181&amp;"-"&amp;報告書!IF$12,自主項目!$G$13:$G$500,1,FALSE),"")</f>
        <v/>
      </c>
      <c r="IG181" s="227" t="str">
        <f>_xlfn.IFNA(VLOOKUP(報告書!$B181&amp;"-"&amp;報告書!IG$12,自主項目!$G$13:$G$500,1,FALSE),"")</f>
        <v/>
      </c>
      <c r="IH181" s="227" t="str">
        <f>_xlfn.IFNA(VLOOKUP(報告書!$B181&amp;"-"&amp;報告書!IH$12,自主項目!$G$13:$G$500,1,FALSE),"")</f>
        <v/>
      </c>
      <c r="II181" s="227" t="str">
        <f>_xlfn.IFNA(VLOOKUP(報告書!$B181&amp;"-"&amp;報告書!II$12,自主項目!$G$13:$G$500,1,FALSE),"")</f>
        <v/>
      </c>
      <c r="IJ181" s="227" t="str">
        <f>_xlfn.IFNA(VLOOKUP(報告書!$B181&amp;"-"&amp;報告書!IJ$12,自主項目!$G$13:$G$500,1,FALSE),"")</f>
        <v/>
      </c>
      <c r="IK181" s="227" t="str">
        <f>_xlfn.IFNA(VLOOKUP(報告書!$B181&amp;"-"&amp;報告書!IK$12,自主項目!$G$13:$G$500,1,FALSE),"")</f>
        <v/>
      </c>
      <c r="IL181" s="227" t="str">
        <f>_xlfn.IFNA(VLOOKUP(報告書!$B181&amp;"-"&amp;報告書!IL$12,自主項目!$G$13:$G$500,1,FALSE),"")</f>
        <v/>
      </c>
      <c r="IM181" s="227" t="str">
        <f>_xlfn.IFNA(VLOOKUP(報告書!$B181&amp;"-"&amp;報告書!IM$12,自主項目!$G$13:$G$500,1,FALSE),"")</f>
        <v/>
      </c>
      <c r="IN181" s="227" t="str">
        <f>_xlfn.IFNA(VLOOKUP(報告書!$B181&amp;"-"&amp;報告書!IN$12,自主項目!$G$13:$G$500,1,FALSE),"")</f>
        <v/>
      </c>
      <c r="IO181" s="227" t="str">
        <f>_xlfn.IFNA(VLOOKUP(報告書!$B181&amp;"-"&amp;報告書!IO$12,自主項目!$G$13:$G$500,1,FALSE),"")</f>
        <v/>
      </c>
      <c r="IP181" s="227" t="str">
        <f>_xlfn.IFNA(VLOOKUP(報告書!$B181&amp;"-"&amp;報告書!IP$12,自主項目!$G$13:$G$500,1,FALSE),"")</f>
        <v/>
      </c>
      <c r="IQ181" s="227" t="str">
        <f>_xlfn.IFNA(VLOOKUP(報告書!$B181&amp;"-"&amp;報告書!IQ$12,自主項目!$G$13:$G$500,1,FALSE),"")</f>
        <v/>
      </c>
      <c r="IR181" s="227" t="str">
        <f>_xlfn.IFNA(VLOOKUP(報告書!$B181&amp;"-"&amp;報告書!IR$12,自主項目!$G$13:$G$500,1,FALSE),"")</f>
        <v/>
      </c>
      <c r="IS181" s="227" t="str">
        <f>_xlfn.IFNA(VLOOKUP(報告書!$B181&amp;"-"&amp;報告書!IS$12,自主項目!$G$13:$G$500,1,FALSE),"")</f>
        <v/>
      </c>
      <c r="IV181" s="376">
        <v>3814</v>
      </c>
      <c r="IW181" s="377">
        <v>3742</v>
      </c>
      <c r="IX181" s="378" t="s">
        <v>179</v>
      </c>
      <c r="IY181" s="379">
        <v>7.76</v>
      </c>
      <c r="IZ181" s="379">
        <v>6.98</v>
      </c>
      <c r="JA181" s="380" t="s">
        <v>179</v>
      </c>
      <c r="JB181" s="381">
        <v>2.5866666666666664</v>
      </c>
      <c r="JC181" s="379">
        <v>2.3266666666666667</v>
      </c>
      <c r="JD181" s="379" t="s">
        <v>179</v>
      </c>
      <c r="JE181" s="382">
        <v>62</v>
      </c>
      <c r="JF181" s="383">
        <v>67</v>
      </c>
      <c r="JG181" s="384" t="s">
        <v>179</v>
      </c>
      <c r="JH181" s="376" t="s">
        <v>179</v>
      </c>
      <c r="JI181" s="377" t="s">
        <v>179</v>
      </c>
      <c r="JJ181" s="378" t="s">
        <v>179</v>
      </c>
      <c r="JK181" s="379" t="s">
        <v>179</v>
      </c>
      <c r="JL181" s="379" t="s">
        <v>179</v>
      </c>
      <c r="JM181" s="380" t="s">
        <v>179</v>
      </c>
      <c r="JN181" s="381" t="s">
        <v>179</v>
      </c>
      <c r="JO181" s="379" t="s">
        <v>179</v>
      </c>
      <c r="JP181" s="379" t="s">
        <v>179</v>
      </c>
      <c r="JQ181" s="382" t="s">
        <v>179</v>
      </c>
      <c r="JR181" s="383" t="s">
        <v>179</v>
      </c>
      <c r="JS181" s="384" t="s">
        <v>179</v>
      </c>
      <c r="JU181" s="634" t="s">
        <v>2344</v>
      </c>
      <c r="JV181" s="636" t="s">
        <v>2345</v>
      </c>
      <c r="JW181" s="635">
        <v>2019</v>
      </c>
      <c r="JX181" s="635" t="s">
        <v>1018</v>
      </c>
      <c r="JY181" s="386" t="s">
        <v>179</v>
      </c>
      <c r="JZ181" s="387" t="s">
        <v>179</v>
      </c>
      <c r="KA181" s="422" t="s">
        <v>179</v>
      </c>
      <c r="KB181" s="637" t="s">
        <v>179</v>
      </c>
      <c r="KC181" s="638">
        <v>3.353634661772432</v>
      </c>
      <c r="KD181" s="639" t="s">
        <v>1055</v>
      </c>
      <c r="KE181" s="640">
        <v>3.02</v>
      </c>
      <c r="KF181" s="641">
        <v>7.76</v>
      </c>
      <c r="KG181" s="642">
        <v>3.4066666666666663</v>
      </c>
      <c r="KH181" s="639" t="s">
        <v>1055</v>
      </c>
      <c r="KI181" s="643">
        <v>3</v>
      </c>
      <c r="KJ181" s="641">
        <v>2.3266666666666667</v>
      </c>
      <c r="KK181" s="642">
        <v>4.9433333333333342</v>
      </c>
      <c r="KL181" s="639" t="s">
        <v>179</v>
      </c>
      <c r="KM181" s="643" t="s">
        <v>179</v>
      </c>
      <c r="KN181" s="644" t="s">
        <v>179</v>
      </c>
      <c r="KO181" s="645" t="s">
        <v>179</v>
      </c>
      <c r="KP181" s="646" t="s">
        <v>179</v>
      </c>
      <c r="KQ181" s="646" t="s">
        <v>179</v>
      </c>
      <c r="KR181" s="646" t="s">
        <v>179</v>
      </c>
      <c r="KS181" s="647" t="s">
        <v>179</v>
      </c>
      <c r="KT181" s="646" t="s">
        <v>179</v>
      </c>
      <c r="KU181" s="646" t="s">
        <v>179</v>
      </c>
      <c r="KV181" s="648" t="s">
        <v>179</v>
      </c>
      <c r="KW181" s="639" t="s">
        <v>179</v>
      </c>
      <c r="KX181" s="643" t="s">
        <v>179</v>
      </c>
      <c r="KY181" s="644" t="s">
        <v>179</v>
      </c>
      <c r="KZ181" s="434" t="s">
        <v>1151</v>
      </c>
      <c r="LA181" s="434" t="s">
        <v>1015</v>
      </c>
      <c r="LB181" s="435" t="s">
        <v>1015</v>
      </c>
      <c r="LC181" s="436">
        <v>18</v>
      </c>
      <c r="LD181" s="437">
        <v>2</v>
      </c>
      <c r="LE181" s="438">
        <v>22</v>
      </c>
      <c r="LF181" s="439" t="s">
        <v>1015</v>
      </c>
      <c r="LG181" s="440">
        <v>15</v>
      </c>
      <c r="LH181" s="437">
        <v>2</v>
      </c>
      <c r="LI181" s="438">
        <v>19</v>
      </c>
      <c r="LJ181" s="649"/>
      <c r="LK181" s="650"/>
    </row>
    <row r="182" spans="2:323" ht="15" customHeight="1" x14ac:dyDescent="0.15">
      <c r="B182" s="1349" t="s">
        <v>2446</v>
      </c>
      <c r="C182" s="1350" t="s">
        <v>2447</v>
      </c>
      <c r="D182" s="1351">
        <v>2022</v>
      </c>
      <c r="E182" s="1352" t="s">
        <v>1018</v>
      </c>
      <c r="F182" s="1353">
        <v>1069239</v>
      </c>
      <c r="G182" s="1354" t="s">
        <v>2447</v>
      </c>
      <c r="H182" s="1355">
        <v>45138</v>
      </c>
      <c r="I182" s="1356" t="s">
        <v>2448</v>
      </c>
      <c r="J182" s="1357" t="s">
        <v>2447</v>
      </c>
      <c r="K182" s="1358" t="s">
        <v>2449</v>
      </c>
      <c r="L182" s="1350" t="s">
        <v>2447</v>
      </c>
      <c r="M182" s="1357" t="s">
        <v>2449</v>
      </c>
      <c r="N182" s="1358" t="s">
        <v>2450</v>
      </c>
      <c r="O182" s="1356" t="s">
        <v>77</v>
      </c>
      <c r="P182" s="1358" t="s">
        <v>79</v>
      </c>
      <c r="Q182" s="1359" t="s">
        <v>1018</v>
      </c>
      <c r="R182" s="1360"/>
      <c r="S182" s="1360"/>
      <c r="T182" s="1361"/>
      <c r="U182" s="1362"/>
      <c r="V182" s="1363">
        <v>1866.0881999999999</v>
      </c>
      <c r="W182" s="1364">
        <v>1</v>
      </c>
      <c r="X182" s="1364">
        <v>1</v>
      </c>
      <c r="Y182" s="1365"/>
      <c r="Z182" s="1351">
        <v>2022</v>
      </c>
      <c r="AA182" s="1352">
        <v>2024</v>
      </c>
      <c r="AB182" s="1366">
        <v>2022</v>
      </c>
      <c r="AC182" s="1367"/>
      <c r="AD182" s="1358"/>
      <c r="AE182" s="1368" t="s">
        <v>4568</v>
      </c>
      <c r="AF182" s="1357" t="s">
        <v>2451</v>
      </c>
      <c r="AG182" s="1357" t="s">
        <v>2452</v>
      </c>
      <c r="AH182" s="1358" t="s">
        <v>2453</v>
      </c>
      <c r="AI182" s="1368"/>
      <c r="AJ182" s="1358"/>
      <c r="AK182" s="1369">
        <v>2021</v>
      </c>
      <c r="AL182" s="1364">
        <v>3314</v>
      </c>
      <c r="AM182" s="1364">
        <v>0</v>
      </c>
      <c r="AN182" s="1370"/>
      <c r="AO182" s="1371"/>
      <c r="AP182" s="1372">
        <v>2024</v>
      </c>
      <c r="AQ182" s="1365">
        <v>3215</v>
      </c>
      <c r="AR182" s="1373">
        <v>2.98</v>
      </c>
      <c r="AS182" s="1365">
        <v>0</v>
      </c>
      <c r="AT182" s="1373"/>
      <c r="AU182" s="1374"/>
      <c r="AV182" s="1371"/>
      <c r="AW182" s="1375"/>
      <c r="AX182" s="1372">
        <v>2022</v>
      </c>
      <c r="AY182" s="1365">
        <v>3352</v>
      </c>
      <c r="AZ182" s="1373">
        <v>-1.1499999999999999</v>
      </c>
      <c r="BA182" s="1365">
        <v>447</v>
      </c>
      <c r="BB182" s="1373"/>
      <c r="BC182" s="1374"/>
      <c r="BD182" s="1371"/>
      <c r="BE182" s="1375"/>
      <c r="BF182" s="1372">
        <v>2023</v>
      </c>
      <c r="BG182" s="1365"/>
      <c r="BH182" s="1373"/>
      <c r="BI182" s="1365"/>
      <c r="BJ182" s="1373"/>
      <c r="BK182" s="1374"/>
      <c r="BL182" s="1371"/>
      <c r="BM182" s="1375"/>
      <c r="BN182" s="1372">
        <v>2024</v>
      </c>
      <c r="BO182" s="1365"/>
      <c r="BP182" s="1373"/>
      <c r="BQ182" s="1365"/>
      <c r="BR182" s="1373"/>
      <c r="BS182" s="1374"/>
      <c r="BT182" s="1371"/>
      <c r="BU182" s="1375"/>
      <c r="BV182" s="1376" t="s">
        <v>1062</v>
      </c>
      <c r="BW182" s="1377" t="s">
        <v>1072</v>
      </c>
      <c r="BX182" s="1378" t="s">
        <v>1024</v>
      </c>
      <c r="BY182" s="1379" t="s">
        <v>4778</v>
      </c>
      <c r="BZ182" s="1380"/>
      <c r="CA182" s="1364"/>
      <c r="CB182" s="1364"/>
      <c r="CC182" s="1370"/>
      <c r="CD182" s="1371"/>
      <c r="CE182" s="1372"/>
      <c r="CF182" s="1365"/>
      <c r="CG182" s="1373"/>
      <c r="CH182" s="1365"/>
      <c r="CI182" s="1373"/>
      <c r="CJ182" s="1374"/>
      <c r="CK182" s="1371"/>
      <c r="CL182" s="1375"/>
      <c r="CM182" s="1372"/>
      <c r="CN182" s="1365"/>
      <c r="CO182" s="1373"/>
      <c r="CP182" s="1365"/>
      <c r="CQ182" s="1373"/>
      <c r="CR182" s="1374"/>
      <c r="CS182" s="1371"/>
      <c r="CT182" s="1375"/>
      <c r="CU182" s="1372"/>
      <c r="CV182" s="1365"/>
      <c r="CW182" s="1373"/>
      <c r="CX182" s="1365"/>
      <c r="CY182" s="1373"/>
      <c r="CZ182" s="1374"/>
      <c r="DA182" s="1371"/>
      <c r="DB182" s="1375"/>
      <c r="DC182" s="1372"/>
      <c r="DD182" s="1365"/>
      <c r="DE182" s="1373"/>
      <c r="DF182" s="1365"/>
      <c r="DG182" s="1373"/>
      <c r="DH182" s="1374"/>
      <c r="DI182" s="1371"/>
      <c r="DJ182" s="1375"/>
      <c r="DK182" s="1376"/>
      <c r="DL182" s="1377"/>
      <c r="DM182" s="1378"/>
      <c r="DN182" s="1379"/>
      <c r="DO182" s="1356" t="s">
        <v>4779</v>
      </c>
      <c r="DP182" s="1381">
        <v>2898</v>
      </c>
      <c r="DQ182" s="1358" t="s">
        <v>2454</v>
      </c>
      <c r="DR182" s="1356"/>
      <c r="DS182" s="1381"/>
      <c r="DT182" s="1358"/>
      <c r="DU182" s="1356"/>
      <c r="DV182" s="1381"/>
      <c r="DW182" s="1358"/>
      <c r="DX182" s="1356"/>
      <c r="DY182" s="1381"/>
      <c r="DZ182" s="1358"/>
      <c r="EA182" s="1356"/>
      <c r="EB182" s="1381"/>
      <c r="EC182" s="1358"/>
      <c r="ED182" s="1382"/>
      <c r="EE182" s="1383" t="s">
        <v>1488</v>
      </c>
      <c r="EF182" s="1384">
        <v>1981</v>
      </c>
      <c r="EG182" s="1357" t="s">
        <v>2455</v>
      </c>
      <c r="EH182" s="1364">
        <v>21.63</v>
      </c>
      <c r="EI182" s="1352" t="s">
        <v>1730</v>
      </c>
      <c r="EJ182" s="1356"/>
      <c r="EK182" s="1384"/>
      <c r="EL182" s="1357"/>
      <c r="EM182" s="1364"/>
      <c r="EN182" s="1352"/>
      <c r="EO182" s="1356"/>
      <c r="EP182" s="1384"/>
      <c r="EQ182" s="1357"/>
      <c r="ER182" s="1364"/>
      <c r="ES182" s="1352"/>
      <c r="ET182" s="1356"/>
      <c r="EU182" s="1384"/>
      <c r="EV182" s="1357"/>
      <c r="EW182" s="1364"/>
      <c r="EX182" s="1352"/>
      <c r="EY182" s="1356"/>
      <c r="EZ182" s="1384"/>
      <c r="FA182" s="1357"/>
      <c r="FB182" s="1364"/>
      <c r="FC182" s="1352"/>
      <c r="FD182" s="1385">
        <v>0</v>
      </c>
      <c r="FE182" s="1386">
        <v>1</v>
      </c>
      <c r="FF182" s="1387">
        <v>0</v>
      </c>
      <c r="FG182" s="1386">
        <v>0</v>
      </c>
      <c r="FH182" s="1387">
        <v>0</v>
      </c>
      <c r="FI182" s="1386">
        <v>0</v>
      </c>
      <c r="FJ182" s="1387">
        <v>0</v>
      </c>
      <c r="FK182" s="1386">
        <v>1</v>
      </c>
      <c r="FL182" s="1388" t="s">
        <v>1008</v>
      </c>
      <c r="FM182" s="1389" t="s">
        <v>1012</v>
      </c>
      <c r="FN182" s="1352"/>
      <c r="FO182" s="1390" t="s">
        <v>1010</v>
      </c>
      <c r="FP182" s="1391" t="s">
        <v>1012</v>
      </c>
      <c r="FQ182" s="1352"/>
      <c r="FR182" s="1390" t="s">
        <v>1025</v>
      </c>
      <c r="FS182" s="1391" t="s">
        <v>1011</v>
      </c>
      <c r="FT182" s="1352"/>
      <c r="FU182" s="1390" t="s">
        <v>1010</v>
      </c>
      <c r="FV182" s="1391" t="s">
        <v>1012</v>
      </c>
      <c r="FW182" s="1352"/>
      <c r="FX182" s="1390" t="s">
        <v>1010</v>
      </c>
      <c r="FY182" s="1391" t="s">
        <v>1012</v>
      </c>
      <c r="FZ182" s="1352"/>
      <c r="GA182" s="1390" t="s">
        <v>1010</v>
      </c>
      <c r="GB182" s="1391" t="s">
        <v>1012</v>
      </c>
      <c r="GC182" s="1352"/>
      <c r="GD182" s="1390" t="s">
        <v>1010</v>
      </c>
      <c r="GE182" s="1391" t="s">
        <v>1012</v>
      </c>
      <c r="GF182" s="1352"/>
      <c r="GG182" s="1390" t="s">
        <v>1010</v>
      </c>
      <c r="GH182" s="1391" t="s">
        <v>1012</v>
      </c>
      <c r="GI182" s="1352"/>
      <c r="GJ182" s="1390" t="s">
        <v>1010</v>
      </c>
      <c r="GK182" s="1391" t="s">
        <v>1012</v>
      </c>
      <c r="GL182" s="1352"/>
      <c r="GM182" s="1390" t="s">
        <v>1010</v>
      </c>
      <c r="GN182" s="1391" t="s">
        <v>1012</v>
      </c>
      <c r="GO182" s="1352"/>
      <c r="GP182" s="1390" t="s">
        <v>1010</v>
      </c>
      <c r="GQ182" s="1391" t="s">
        <v>1012</v>
      </c>
      <c r="GR182" s="1352"/>
      <c r="GS182" s="1390" t="s">
        <v>1010</v>
      </c>
      <c r="GT182" s="1391" t="s">
        <v>1012</v>
      </c>
      <c r="GU182" s="1352"/>
      <c r="GV182" s="1390" t="s">
        <v>1010</v>
      </c>
      <c r="GW182" s="1391" t="s">
        <v>1012</v>
      </c>
      <c r="GX182" s="1352"/>
      <c r="GY182" s="1388" t="s">
        <v>1013</v>
      </c>
      <c r="GZ182" s="1389" t="s">
        <v>1013</v>
      </c>
      <c r="HA182" s="1352"/>
      <c r="HB182" s="1390" t="s">
        <v>1013</v>
      </c>
      <c r="HC182" s="1391" t="s">
        <v>1013</v>
      </c>
      <c r="HD182" s="1352"/>
      <c r="HE182" s="1390" t="s">
        <v>1013</v>
      </c>
      <c r="HF182" s="1391" t="s">
        <v>1013</v>
      </c>
      <c r="HG182" s="1352"/>
      <c r="HH182" s="1390" t="s">
        <v>1013</v>
      </c>
      <c r="HI182" s="1391" t="s">
        <v>1013</v>
      </c>
      <c r="HJ182" s="1352"/>
      <c r="HK182" s="1390" t="s">
        <v>1013</v>
      </c>
      <c r="HL182" s="1391" t="s">
        <v>1013</v>
      </c>
      <c r="HM182" s="1352"/>
      <c r="HN182" s="1392">
        <v>3352</v>
      </c>
      <c r="HO182" s="1393"/>
      <c r="HP182" s="1394"/>
      <c r="HQ182" s="1395">
        <v>2022</v>
      </c>
      <c r="HR182" s="1357" t="s">
        <v>1170</v>
      </c>
      <c r="HS182" s="1357" t="s">
        <v>349</v>
      </c>
      <c r="HT182" s="1357" t="s">
        <v>4232</v>
      </c>
      <c r="HU182" s="1396"/>
      <c r="HV182" s="1397"/>
      <c r="HW182" s="1398"/>
      <c r="HX182" s="1398"/>
      <c r="HY182" s="1398"/>
      <c r="HZ182" s="1398"/>
      <c r="IA182" s="1398"/>
      <c r="IB182" s="1398"/>
      <c r="IC182" s="1398"/>
      <c r="ID182" s="1399"/>
      <c r="IE182" s="1400"/>
      <c r="IF182" s="227" t="str">
        <f>_xlfn.IFNA(VLOOKUP(報告書!$B182&amp;"-"&amp;報告書!IF$12,自主項目!$G$13:$G$500,1,FALSE),"")</f>
        <v>239-1</v>
      </c>
      <c r="IG182" s="227" t="str">
        <f>_xlfn.IFNA(VLOOKUP(報告書!$B182&amp;"-"&amp;報告書!IG$12,自主項目!$G$13:$G$500,1,FALSE),"")</f>
        <v/>
      </c>
      <c r="IH182" s="227" t="str">
        <f>_xlfn.IFNA(VLOOKUP(報告書!$B182&amp;"-"&amp;報告書!IH$12,自主項目!$G$13:$G$500,1,FALSE),"")</f>
        <v/>
      </c>
      <c r="II182" s="227" t="str">
        <f>_xlfn.IFNA(VLOOKUP(報告書!$B182&amp;"-"&amp;報告書!II$12,自主項目!$G$13:$G$500,1,FALSE),"")</f>
        <v/>
      </c>
      <c r="IJ182" s="227" t="str">
        <f>_xlfn.IFNA(VLOOKUP(報告書!$B182&amp;"-"&amp;報告書!IJ$12,自主項目!$G$13:$G$500,1,FALSE),"")</f>
        <v/>
      </c>
      <c r="IK182" s="227" t="str">
        <f>_xlfn.IFNA(VLOOKUP(報告書!$B182&amp;"-"&amp;報告書!IK$12,自主項目!$G$13:$G$500,1,FALSE),"")</f>
        <v/>
      </c>
      <c r="IL182" s="227" t="str">
        <f>_xlfn.IFNA(VLOOKUP(報告書!$B182&amp;"-"&amp;報告書!IL$12,自主項目!$G$13:$G$500,1,FALSE),"")</f>
        <v/>
      </c>
      <c r="IM182" s="227" t="str">
        <f>_xlfn.IFNA(VLOOKUP(報告書!$B182&amp;"-"&amp;報告書!IM$12,自主項目!$G$13:$G$500,1,FALSE),"")</f>
        <v/>
      </c>
      <c r="IN182" s="227" t="str">
        <f>_xlfn.IFNA(VLOOKUP(報告書!$B182&amp;"-"&amp;報告書!IN$12,自主項目!$G$13:$G$500,1,FALSE),"")</f>
        <v/>
      </c>
      <c r="IO182" s="227" t="str">
        <f>_xlfn.IFNA(VLOOKUP(報告書!$B182&amp;"-"&amp;報告書!IO$12,自主項目!$G$13:$G$500,1,FALSE),"")</f>
        <v/>
      </c>
      <c r="IP182" s="227" t="str">
        <f>_xlfn.IFNA(VLOOKUP(報告書!$B182&amp;"-"&amp;報告書!IP$12,自主項目!$G$13:$G$500,1,FALSE),"")</f>
        <v/>
      </c>
      <c r="IQ182" s="227" t="str">
        <f>_xlfn.IFNA(VLOOKUP(報告書!$B182&amp;"-"&amp;報告書!IQ$12,自主項目!$G$13:$G$500,1,FALSE),"")</f>
        <v/>
      </c>
      <c r="IR182" s="227" t="str">
        <f>_xlfn.IFNA(VLOOKUP(報告書!$B182&amp;"-"&amp;報告書!IR$12,自主項目!$G$13:$G$500,1,FALSE),"")</f>
        <v/>
      </c>
      <c r="IS182" s="227" t="str">
        <f>_xlfn.IFNA(VLOOKUP(報告書!$B182&amp;"-"&amp;報告書!IS$12,自主項目!$G$13:$G$500,1,FALSE),"")</f>
        <v/>
      </c>
      <c r="IV182" s="376">
        <v>23959</v>
      </c>
      <c r="IW182" s="377">
        <v>23890</v>
      </c>
      <c r="IX182" s="378">
        <v>84.13</v>
      </c>
      <c r="IY182" s="379">
        <v>10.68</v>
      </c>
      <c r="IZ182" s="379">
        <v>10.94</v>
      </c>
      <c r="JA182" s="380">
        <v>5.3</v>
      </c>
      <c r="JB182" s="381">
        <v>3.56</v>
      </c>
      <c r="JC182" s="379">
        <v>3.6466666666666665</v>
      </c>
      <c r="JD182" s="379">
        <v>1.7666666666666666</v>
      </c>
      <c r="JE182" s="382">
        <v>53</v>
      </c>
      <c r="JF182" s="383">
        <v>57</v>
      </c>
      <c r="JG182" s="384">
        <v>59</v>
      </c>
      <c r="JH182" s="376" t="s">
        <v>179</v>
      </c>
      <c r="JI182" s="377" t="s">
        <v>179</v>
      </c>
      <c r="JJ182" s="378" t="s">
        <v>179</v>
      </c>
      <c r="JK182" s="379" t="s">
        <v>179</v>
      </c>
      <c r="JL182" s="379" t="s">
        <v>179</v>
      </c>
      <c r="JM182" s="380" t="s">
        <v>179</v>
      </c>
      <c r="JN182" s="381" t="s">
        <v>179</v>
      </c>
      <c r="JO182" s="379" t="s">
        <v>179</v>
      </c>
      <c r="JP182" s="379" t="s">
        <v>179</v>
      </c>
      <c r="JQ182" s="382" t="s">
        <v>179</v>
      </c>
      <c r="JR182" s="383" t="s">
        <v>179</v>
      </c>
      <c r="JS182" s="384" t="s">
        <v>179</v>
      </c>
      <c r="JU182" s="634" t="s">
        <v>2352</v>
      </c>
      <c r="JV182" s="636" t="s">
        <v>2353</v>
      </c>
      <c r="JW182" s="635">
        <v>2019</v>
      </c>
      <c r="JX182" s="635" t="s">
        <v>1018</v>
      </c>
      <c r="JY182" s="386" t="s">
        <v>179</v>
      </c>
      <c r="JZ182" s="387" t="s">
        <v>179</v>
      </c>
      <c r="KA182" s="422" t="s">
        <v>179</v>
      </c>
      <c r="KB182" s="637" t="s">
        <v>179</v>
      </c>
      <c r="KC182" s="638">
        <v>0.4432627405150466</v>
      </c>
      <c r="KD182" s="639" t="s">
        <v>1055</v>
      </c>
      <c r="KE182" s="640">
        <v>2.97</v>
      </c>
      <c r="KF182" s="641">
        <v>10.68</v>
      </c>
      <c r="KG182" s="642">
        <v>1.9599999999999997</v>
      </c>
      <c r="KH182" s="639" t="s">
        <v>1055</v>
      </c>
      <c r="KI182" s="643">
        <v>2.97</v>
      </c>
      <c r="KJ182" s="641">
        <v>3.6466666666666665</v>
      </c>
      <c r="KK182" s="642">
        <v>2.0499999999999998</v>
      </c>
      <c r="KL182" s="639" t="s">
        <v>1029</v>
      </c>
      <c r="KM182" s="643">
        <v>2.97</v>
      </c>
      <c r="KN182" s="644">
        <v>5.3</v>
      </c>
      <c r="KO182" s="645" t="s">
        <v>179</v>
      </c>
      <c r="KP182" s="646" t="s">
        <v>179</v>
      </c>
      <c r="KQ182" s="646" t="s">
        <v>179</v>
      </c>
      <c r="KR182" s="646" t="s">
        <v>179</v>
      </c>
      <c r="KS182" s="647" t="s">
        <v>179</v>
      </c>
      <c r="KT182" s="646" t="s">
        <v>179</v>
      </c>
      <c r="KU182" s="646" t="s">
        <v>179</v>
      </c>
      <c r="KV182" s="648" t="s">
        <v>179</v>
      </c>
      <c r="KW182" s="639" t="s">
        <v>179</v>
      </c>
      <c r="KX182" s="643" t="s">
        <v>179</v>
      </c>
      <c r="KY182" s="644" t="s">
        <v>179</v>
      </c>
      <c r="KZ182" s="434" t="s">
        <v>1151</v>
      </c>
      <c r="LA182" s="434" t="s">
        <v>1015</v>
      </c>
      <c r="LB182" s="435" t="s">
        <v>1029</v>
      </c>
      <c r="LC182" s="436">
        <v>24</v>
      </c>
      <c r="LD182" s="437">
        <v>0</v>
      </c>
      <c r="LE182" s="438">
        <v>24</v>
      </c>
      <c r="LF182" s="439" t="s">
        <v>1015</v>
      </c>
      <c r="LG182" s="440">
        <v>21</v>
      </c>
      <c r="LH182" s="437">
        <v>0</v>
      </c>
      <c r="LI182" s="438">
        <v>24</v>
      </c>
      <c r="LJ182" s="649"/>
      <c r="LK182" s="650"/>
    </row>
    <row r="183" spans="2:323" ht="15" customHeight="1" x14ac:dyDescent="0.15">
      <c r="B183" s="1349" t="s">
        <v>2456</v>
      </c>
      <c r="C183" s="1350" t="s">
        <v>2457</v>
      </c>
      <c r="D183" s="1351">
        <v>2022</v>
      </c>
      <c r="E183" s="1352" t="s">
        <v>1018</v>
      </c>
      <c r="F183" s="1353">
        <v>1056240</v>
      </c>
      <c r="G183" s="1354" t="s">
        <v>2457</v>
      </c>
      <c r="H183" s="1355">
        <v>45138</v>
      </c>
      <c r="I183" s="1356" t="s">
        <v>2458</v>
      </c>
      <c r="J183" s="1357" t="s">
        <v>2457</v>
      </c>
      <c r="K183" s="1358" t="s">
        <v>2459</v>
      </c>
      <c r="L183" s="1350" t="s">
        <v>2457</v>
      </c>
      <c r="M183" s="1357" t="s">
        <v>2459</v>
      </c>
      <c r="N183" s="1358" t="s">
        <v>2458</v>
      </c>
      <c r="O183" s="1356" t="s">
        <v>57</v>
      </c>
      <c r="P183" s="1358" t="s">
        <v>64</v>
      </c>
      <c r="Q183" s="1359" t="s">
        <v>1018</v>
      </c>
      <c r="R183" s="1360"/>
      <c r="S183" s="1360"/>
      <c r="T183" s="1361"/>
      <c r="U183" s="1362"/>
      <c r="V183" s="1363">
        <v>1370.3154</v>
      </c>
      <c r="W183" s="1364">
        <v>5</v>
      </c>
      <c r="X183" s="1364">
        <v>1</v>
      </c>
      <c r="Y183" s="1365"/>
      <c r="Z183" s="1351">
        <v>2022</v>
      </c>
      <c r="AA183" s="1352">
        <v>2024</v>
      </c>
      <c r="AB183" s="1366">
        <v>2022</v>
      </c>
      <c r="AC183" s="1367" t="s">
        <v>4568</v>
      </c>
      <c r="AD183" s="1358" t="s">
        <v>2460</v>
      </c>
      <c r="AE183" s="1368"/>
      <c r="AF183" s="1357"/>
      <c r="AG183" s="1357"/>
      <c r="AH183" s="1358"/>
      <c r="AI183" s="1368"/>
      <c r="AJ183" s="1358"/>
      <c r="AK183" s="1369">
        <v>2021</v>
      </c>
      <c r="AL183" s="1364">
        <v>3231</v>
      </c>
      <c r="AM183" s="1364">
        <v>1840</v>
      </c>
      <c r="AN183" s="1370">
        <v>23.43</v>
      </c>
      <c r="AO183" s="1371" t="s">
        <v>1240</v>
      </c>
      <c r="AP183" s="1372">
        <v>2024</v>
      </c>
      <c r="AQ183" s="1365">
        <v>3198.69</v>
      </c>
      <c r="AR183" s="1373">
        <v>0.99</v>
      </c>
      <c r="AS183" s="1365">
        <v>1821.6</v>
      </c>
      <c r="AT183" s="1373">
        <v>1</v>
      </c>
      <c r="AU183" s="1374">
        <v>23.195699999999999</v>
      </c>
      <c r="AV183" s="1371" t="s">
        <v>1240</v>
      </c>
      <c r="AW183" s="1375">
        <v>1</v>
      </c>
      <c r="AX183" s="1372">
        <v>2022</v>
      </c>
      <c r="AY183" s="1365">
        <v>2483</v>
      </c>
      <c r="AZ183" s="1373">
        <v>23.15</v>
      </c>
      <c r="BA183" s="1365">
        <v>1128</v>
      </c>
      <c r="BB183" s="1373">
        <v>38.69</v>
      </c>
      <c r="BC183" s="1374">
        <v>18.007133232479852</v>
      </c>
      <c r="BD183" s="1371" t="s">
        <v>1240</v>
      </c>
      <c r="BE183" s="1375">
        <v>23.14</v>
      </c>
      <c r="BF183" s="1372">
        <v>2023</v>
      </c>
      <c r="BG183" s="1365"/>
      <c r="BH183" s="1373"/>
      <c r="BI183" s="1365"/>
      <c r="BJ183" s="1373"/>
      <c r="BK183" s="1374"/>
      <c r="BL183" s="1371"/>
      <c r="BM183" s="1375"/>
      <c r="BN183" s="1372">
        <v>2024</v>
      </c>
      <c r="BO183" s="1365"/>
      <c r="BP183" s="1373"/>
      <c r="BQ183" s="1365"/>
      <c r="BR183" s="1373"/>
      <c r="BS183" s="1374"/>
      <c r="BT183" s="1371"/>
      <c r="BU183" s="1375"/>
      <c r="BV183" s="1376" t="s">
        <v>1023</v>
      </c>
      <c r="BW183" s="1377" t="s">
        <v>1072</v>
      </c>
      <c r="BX183" s="1378" t="s">
        <v>1038</v>
      </c>
      <c r="BY183" s="1379" t="s">
        <v>2461</v>
      </c>
      <c r="BZ183" s="1380"/>
      <c r="CA183" s="1364"/>
      <c r="CB183" s="1364"/>
      <c r="CC183" s="1370"/>
      <c r="CD183" s="1371"/>
      <c r="CE183" s="1372"/>
      <c r="CF183" s="1365"/>
      <c r="CG183" s="1373"/>
      <c r="CH183" s="1365"/>
      <c r="CI183" s="1373"/>
      <c r="CJ183" s="1374"/>
      <c r="CK183" s="1371"/>
      <c r="CL183" s="1375"/>
      <c r="CM183" s="1372"/>
      <c r="CN183" s="1365"/>
      <c r="CO183" s="1373"/>
      <c r="CP183" s="1365"/>
      <c r="CQ183" s="1373"/>
      <c r="CR183" s="1374"/>
      <c r="CS183" s="1371"/>
      <c r="CT183" s="1375"/>
      <c r="CU183" s="1372"/>
      <c r="CV183" s="1365"/>
      <c r="CW183" s="1373"/>
      <c r="CX183" s="1365"/>
      <c r="CY183" s="1373"/>
      <c r="CZ183" s="1374"/>
      <c r="DA183" s="1371"/>
      <c r="DB183" s="1375"/>
      <c r="DC183" s="1372"/>
      <c r="DD183" s="1365"/>
      <c r="DE183" s="1373"/>
      <c r="DF183" s="1365"/>
      <c r="DG183" s="1373"/>
      <c r="DH183" s="1374"/>
      <c r="DI183" s="1371"/>
      <c r="DJ183" s="1375"/>
      <c r="DK183" s="1376"/>
      <c r="DL183" s="1377"/>
      <c r="DM183" s="1378"/>
      <c r="DN183" s="1379"/>
      <c r="DO183" s="1356"/>
      <c r="DP183" s="1381"/>
      <c r="DQ183" s="1358"/>
      <c r="DR183" s="1356"/>
      <c r="DS183" s="1381"/>
      <c r="DT183" s="1358"/>
      <c r="DU183" s="1356"/>
      <c r="DV183" s="1381"/>
      <c r="DW183" s="1358"/>
      <c r="DX183" s="1356"/>
      <c r="DY183" s="1381"/>
      <c r="DZ183" s="1358"/>
      <c r="EA183" s="1356"/>
      <c r="EB183" s="1381"/>
      <c r="EC183" s="1358"/>
      <c r="ED183" s="1382"/>
      <c r="EE183" s="1383"/>
      <c r="EF183" s="1384"/>
      <c r="EG183" s="1357"/>
      <c r="EH183" s="1364"/>
      <c r="EI183" s="1352"/>
      <c r="EJ183" s="1356"/>
      <c r="EK183" s="1384"/>
      <c r="EL183" s="1357"/>
      <c r="EM183" s="1364"/>
      <c r="EN183" s="1352"/>
      <c r="EO183" s="1356"/>
      <c r="EP183" s="1384"/>
      <c r="EQ183" s="1357"/>
      <c r="ER183" s="1364"/>
      <c r="ES183" s="1352"/>
      <c r="ET183" s="1356"/>
      <c r="EU183" s="1384"/>
      <c r="EV183" s="1357"/>
      <c r="EW183" s="1364"/>
      <c r="EX183" s="1352"/>
      <c r="EY183" s="1356"/>
      <c r="EZ183" s="1384"/>
      <c r="FA183" s="1357"/>
      <c r="FB183" s="1364"/>
      <c r="FC183" s="1352"/>
      <c r="FD183" s="1385">
        <v>0</v>
      </c>
      <c r="FE183" s="1386">
        <v>0</v>
      </c>
      <c r="FF183" s="1387">
        <v>0</v>
      </c>
      <c r="FG183" s="1386">
        <v>0</v>
      </c>
      <c r="FH183" s="1387">
        <v>0</v>
      </c>
      <c r="FI183" s="1386">
        <v>0</v>
      </c>
      <c r="FJ183" s="1387">
        <v>0</v>
      </c>
      <c r="FK183" s="1386">
        <v>0</v>
      </c>
      <c r="FL183" s="1388" t="s">
        <v>1008</v>
      </c>
      <c r="FM183" s="1389" t="s">
        <v>1012</v>
      </c>
      <c r="FN183" s="1352"/>
      <c r="FO183" s="1390" t="s">
        <v>1010</v>
      </c>
      <c r="FP183" s="1391" t="s">
        <v>1012</v>
      </c>
      <c r="FQ183" s="1352"/>
      <c r="FR183" s="1390" t="s">
        <v>1010</v>
      </c>
      <c r="FS183" s="1391" t="s">
        <v>1012</v>
      </c>
      <c r="FT183" s="1352"/>
      <c r="FU183" s="1390" t="s">
        <v>1010</v>
      </c>
      <c r="FV183" s="1391" t="s">
        <v>1012</v>
      </c>
      <c r="FW183" s="1352"/>
      <c r="FX183" s="1390" t="s">
        <v>1010</v>
      </c>
      <c r="FY183" s="1391" t="s">
        <v>1012</v>
      </c>
      <c r="FZ183" s="1352"/>
      <c r="GA183" s="1390" t="s">
        <v>1010</v>
      </c>
      <c r="GB183" s="1391" t="s">
        <v>1012</v>
      </c>
      <c r="GC183" s="1352"/>
      <c r="GD183" s="1390" t="s">
        <v>1013</v>
      </c>
      <c r="GE183" s="1391" t="s">
        <v>1013</v>
      </c>
      <c r="GF183" s="1352"/>
      <c r="GG183" s="1390" t="s">
        <v>1025</v>
      </c>
      <c r="GH183" s="1391" t="s">
        <v>1011</v>
      </c>
      <c r="GI183" s="1352"/>
      <c r="GJ183" s="1390" t="s">
        <v>1010</v>
      </c>
      <c r="GK183" s="1391" t="s">
        <v>1012</v>
      </c>
      <c r="GL183" s="1352"/>
      <c r="GM183" s="1390" t="s">
        <v>1013</v>
      </c>
      <c r="GN183" s="1391" t="s">
        <v>1013</v>
      </c>
      <c r="GO183" s="1352"/>
      <c r="GP183" s="1390" t="s">
        <v>1013</v>
      </c>
      <c r="GQ183" s="1391" t="s">
        <v>1013</v>
      </c>
      <c r="GR183" s="1352"/>
      <c r="GS183" s="1390" t="s">
        <v>1013</v>
      </c>
      <c r="GT183" s="1391" t="s">
        <v>1013</v>
      </c>
      <c r="GU183" s="1352"/>
      <c r="GV183" s="1390" t="s">
        <v>1013</v>
      </c>
      <c r="GW183" s="1391" t="s">
        <v>1013</v>
      </c>
      <c r="GX183" s="1352"/>
      <c r="GY183" s="1388"/>
      <c r="GZ183" s="1389"/>
      <c r="HA183" s="1352"/>
      <c r="HB183" s="1390"/>
      <c r="HC183" s="1391"/>
      <c r="HD183" s="1352"/>
      <c r="HE183" s="1390"/>
      <c r="HF183" s="1391"/>
      <c r="HG183" s="1352"/>
      <c r="HH183" s="1390"/>
      <c r="HI183" s="1391"/>
      <c r="HJ183" s="1352"/>
      <c r="HK183" s="1390"/>
      <c r="HL183" s="1391"/>
      <c r="HM183" s="1352"/>
      <c r="HN183" s="1392"/>
      <c r="HO183" s="1393"/>
      <c r="HP183" s="1394"/>
      <c r="HQ183" s="1395"/>
      <c r="HR183" s="1357"/>
      <c r="HS183" s="1357"/>
      <c r="HT183" s="1357"/>
      <c r="HU183" s="1396"/>
      <c r="HV183" s="1397" t="s">
        <v>4568</v>
      </c>
      <c r="HW183" s="1398" t="s">
        <v>4568</v>
      </c>
      <c r="HX183" s="1398"/>
      <c r="HY183" s="1398"/>
      <c r="HZ183" s="1398"/>
      <c r="IA183" s="1398"/>
      <c r="IB183" s="1398" t="s">
        <v>4568</v>
      </c>
      <c r="IC183" s="1398" t="s">
        <v>4568</v>
      </c>
      <c r="ID183" s="1399"/>
      <c r="IE183" s="1400"/>
      <c r="IF183" s="227" t="str">
        <f>_xlfn.IFNA(VLOOKUP(報告書!$B183&amp;"-"&amp;報告書!IF$12,自主項目!$G$13:$G$500,1,FALSE),"")</f>
        <v/>
      </c>
      <c r="IG183" s="227" t="str">
        <f>_xlfn.IFNA(VLOOKUP(報告書!$B183&amp;"-"&amp;報告書!IG$12,自主項目!$G$13:$G$500,1,FALSE),"")</f>
        <v/>
      </c>
      <c r="IH183" s="227" t="str">
        <f>_xlfn.IFNA(VLOOKUP(報告書!$B183&amp;"-"&amp;報告書!IH$12,自主項目!$G$13:$G$500,1,FALSE),"")</f>
        <v/>
      </c>
      <c r="II183" s="227" t="str">
        <f>_xlfn.IFNA(VLOOKUP(報告書!$B183&amp;"-"&amp;報告書!II$12,自主項目!$G$13:$G$500,1,FALSE),"")</f>
        <v/>
      </c>
      <c r="IJ183" s="227" t="str">
        <f>_xlfn.IFNA(VLOOKUP(報告書!$B183&amp;"-"&amp;報告書!IJ$12,自主項目!$G$13:$G$500,1,FALSE),"")</f>
        <v/>
      </c>
      <c r="IK183" s="227" t="str">
        <f>_xlfn.IFNA(VLOOKUP(報告書!$B183&amp;"-"&amp;報告書!IK$12,自主項目!$G$13:$G$500,1,FALSE),"")</f>
        <v/>
      </c>
      <c r="IL183" s="227" t="str">
        <f>_xlfn.IFNA(VLOOKUP(報告書!$B183&amp;"-"&amp;報告書!IL$12,自主項目!$G$13:$G$500,1,FALSE),"")</f>
        <v/>
      </c>
      <c r="IM183" s="227" t="str">
        <f>_xlfn.IFNA(VLOOKUP(報告書!$B183&amp;"-"&amp;報告書!IM$12,自主項目!$G$13:$G$500,1,FALSE),"")</f>
        <v/>
      </c>
      <c r="IN183" s="227" t="str">
        <f>_xlfn.IFNA(VLOOKUP(報告書!$B183&amp;"-"&amp;報告書!IN$12,自主項目!$G$13:$G$500,1,FALSE),"")</f>
        <v/>
      </c>
      <c r="IO183" s="227" t="str">
        <f>_xlfn.IFNA(VLOOKUP(報告書!$B183&amp;"-"&amp;報告書!IO$12,自主項目!$G$13:$G$500,1,FALSE),"")</f>
        <v/>
      </c>
      <c r="IP183" s="227" t="str">
        <f>_xlfn.IFNA(VLOOKUP(報告書!$B183&amp;"-"&amp;報告書!IP$12,自主項目!$G$13:$G$500,1,FALSE),"")</f>
        <v/>
      </c>
      <c r="IQ183" s="227" t="str">
        <f>_xlfn.IFNA(VLOOKUP(報告書!$B183&amp;"-"&amp;報告書!IQ$12,自主項目!$G$13:$G$500,1,FALSE),"")</f>
        <v/>
      </c>
      <c r="IR183" s="227" t="str">
        <f>_xlfn.IFNA(VLOOKUP(報告書!$B183&amp;"-"&amp;報告書!IR$12,自主項目!$G$13:$G$500,1,FALSE),"")</f>
        <v/>
      </c>
      <c r="IS183" s="227" t="str">
        <f>_xlfn.IFNA(VLOOKUP(報告書!$B183&amp;"-"&amp;報告書!IS$12,自主項目!$G$13:$G$500,1,FALSE),"")</f>
        <v/>
      </c>
      <c r="IV183" s="376">
        <v>2706</v>
      </c>
      <c r="IW183" s="377">
        <v>2684</v>
      </c>
      <c r="IX183" s="378" t="s">
        <v>179</v>
      </c>
      <c r="IY183" s="379">
        <v>5.41</v>
      </c>
      <c r="IZ183" s="379">
        <v>3.59</v>
      </c>
      <c r="JA183" s="380" t="s">
        <v>179</v>
      </c>
      <c r="JB183" s="381">
        <v>1.8033333333333335</v>
      </c>
      <c r="JC183" s="379">
        <v>1.1966666666666665</v>
      </c>
      <c r="JD183" s="379" t="s">
        <v>179</v>
      </c>
      <c r="JE183" s="382">
        <v>68</v>
      </c>
      <c r="JF183" s="383">
        <v>74</v>
      </c>
      <c r="JG183" s="384" t="s">
        <v>179</v>
      </c>
      <c r="JH183" s="376">
        <v>545</v>
      </c>
      <c r="JI183" s="377">
        <v>545</v>
      </c>
      <c r="JJ183" s="378" t="s">
        <v>179</v>
      </c>
      <c r="JK183" s="379">
        <v>11.66</v>
      </c>
      <c r="JL183" s="379">
        <v>11.66</v>
      </c>
      <c r="JM183" s="380" t="s">
        <v>179</v>
      </c>
      <c r="JN183" s="381">
        <v>3.8866666666666667</v>
      </c>
      <c r="JO183" s="379">
        <v>3.8866666666666667</v>
      </c>
      <c r="JP183" s="379" t="s">
        <v>179</v>
      </c>
      <c r="JQ183" s="382">
        <v>62</v>
      </c>
      <c r="JR183" s="383">
        <v>62</v>
      </c>
      <c r="JS183" s="384" t="s">
        <v>179</v>
      </c>
      <c r="JU183" s="634" t="s">
        <v>2364</v>
      </c>
      <c r="JV183" s="636" t="s">
        <v>2365</v>
      </c>
      <c r="JW183" s="635">
        <v>2019</v>
      </c>
      <c r="JX183" s="635" t="s">
        <v>1273</v>
      </c>
      <c r="JY183" s="386" t="s">
        <v>179</v>
      </c>
      <c r="JZ183" s="387" t="s">
        <v>179</v>
      </c>
      <c r="KA183" s="422" t="s">
        <v>179</v>
      </c>
      <c r="KB183" s="637" t="s">
        <v>179</v>
      </c>
      <c r="KC183" s="638" t="s">
        <v>179</v>
      </c>
      <c r="KD183" s="639" t="s">
        <v>1055</v>
      </c>
      <c r="KE183" s="640">
        <v>3</v>
      </c>
      <c r="KF183" s="641">
        <v>5.41</v>
      </c>
      <c r="KG183" s="642">
        <v>2.9766666666666666</v>
      </c>
      <c r="KH183" s="639" t="s">
        <v>1055</v>
      </c>
      <c r="KI183" s="643">
        <v>3.01</v>
      </c>
      <c r="KJ183" s="641">
        <v>1.1966666666666665</v>
      </c>
      <c r="KK183" s="642">
        <v>4.16</v>
      </c>
      <c r="KL183" s="639" t="s">
        <v>179</v>
      </c>
      <c r="KM183" s="643" t="s">
        <v>179</v>
      </c>
      <c r="KN183" s="644" t="s">
        <v>179</v>
      </c>
      <c r="KO183" s="645" t="s">
        <v>1029</v>
      </c>
      <c r="KP183" s="646">
        <v>2.91</v>
      </c>
      <c r="KQ183" s="646">
        <v>11.66</v>
      </c>
      <c r="KR183" s="646">
        <v>14.796666666666667</v>
      </c>
      <c r="KS183" s="647" t="s">
        <v>1029</v>
      </c>
      <c r="KT183" s="646">
        <v>2.91</v>
      </c>
      <c r="KU183" s="646">
        <v>3.8866666666666667</v>
      </c>
      <c r="KV183" s="648">
        <v>16.364999999999998</v>
      </c>
      <c r="KW183" s="639" t="s">
        <v>179</v>
      </c>
      <c r="KX183" s="643">
        <v>0</v>
      </c>
      <c r="KY183" s="644" t="s">
        <v>179</v>
      </c>
      <c r="KZ183" s="434" t="s">
        <v>1015</v>
      </c>
      <c r="LA183" s="434" t="s">
        <v>1151</v>
      </c>
      <c r="LB183" s="435" t="s">
        <v>1015</v>
      </c>
      <c r="LC183" s="436">
        <v>14</v>
      </c>
      <c r="LD183" s="437">
        <v>0</v>
      </c>
      <c r="LE183" s="438">
        <v>18</v>
      </c>
      <c r="LF183" s="439" t="s">
        <v>1015</v>
      </c>
      <c r="LG183" s="440">
        <v>14</v>
      </c>
      <c r="LH183" s="437">
        <v>0</v>
      </c>
      <c r="LI183" s="438">
        <v>18</v>
      </c>
      <c r="LJ183" s="649"/>
      <c r="LK183" s="650"/>
    </row>
    <row r="184" spans="2:323" ht="15" customHeight="1" x14ac:dyDescent="0.15">
      <c r="B184" s="1349" t="s">
        <v>2462</v>
      </c>
      <c r="C184" s="1350" t="s">
        <v>2463</v>
      </c>
      <c r="D184" s="1351">
        <v>2022</v>
      </c>
      <c r="E184" s="1352" t="s">
        <v>1018</v>
      </c>
      <c r="F184" s="1353">
        <v>1009241</v>
      </c>
      <c r="G184" s="1354" t="s">
        <v>2463</v>
      </c>
      <c r="H184" s="1355">
        <v>45127</v>
      </c>
      <c r="I184" s="1356" t="s">
        <v>2464</v>
      </c>
      <c r="J184" s="1357" t="s">
        <v>2463</v>
      </c>
      <c r="K184" s="1358" t="s">
        <v>4780</v>
      </c>
      <c r="L184" s="1350" t="s">
        <v>2463</v>
      </c>
      <c r="M184" s="1357" t="s">
        <v>2465</v>
      </c>
      <c r="N184" s="1358" t="s">
        <v>2464</v>
      </c>
      <c r="O184" s="1356" t="s">
        <v>12</v>
      </c>
      <c r="P184" s="1358" t="s">
        <v>13</v>
      </c>
      <c r="Q184" s="1359" t="s">
        <v>1018</v>
      </c>
      <c r="R184" s="1360"/>
      <c r="S184" s="1360"/>
      <c r="T184" s="1361"/>
      <c r="U184" s="1362"/>
      <c r="V184" s="1363">
        <v>2522.1563999999998</v>
      </c>
      <c r="W184" s="1364">
        <v>1</v>
      </c>
      <c r="X184" s="1364">
        <v>1</v>
      </c>
      <c r="Y184" s="1365"/>
      <c r="Z184" s="1351">
        <v>2022</v>
      </c>
      <c r="AA184" s="1352">
        <v>2024</v>
      </c>
      <c r="AB184" s="1366">
        <v>2022</v>
      </c>
      <c r="AC184" s="1367"/>
      <c r="AD184" s="1358"/>
      <c r="AE184" s="1368" t="s">
        <v>4568</v>
      </c>
      <c r="AF184" s="1357" t="s">
        <v>2466</v>
      </c>
      <c r="AG184" s="1357" t="s">
        <v>4781</v>
      </c>
      <c r="AH184" s="1358" t="s">
        <v>2467</v>
      </c>
      <c r="AI184" s="1368"/>
      <c r="AJ184" s="1358"/>
      <c r="AK184" s="1369">
        <v>2021</v>
      </c>
      <c r="AL184" s="1364">
        <v>4457</v>
      </c>
      <c r="AM184" s="1364">
        <v>4441</v>
      </c>
      <c r="AN184" s="1370"/>
      <c r="AO184" s="1371"/>
      <c r="AP184" s="1372">
        <v>2024</v>
      </c>
      <c r="AQ184" s="1365">
        <v>3922</v>
      </c>
      <c r="AR184" s="1373">
        <v>12</v>
      </c>
      <c r="AS184" s="1365">
        <v>3908</v>
      </c>
      <c r="AT184" s="1373">
        <v>12</v>
      </c>
      <c r="AU184" s="1374"/>
      <c r="AV184" s="1371"/>
      <c r="AW184" s="1375"/>
      <c r="AX184" s="1372">
        <v>2022</v>
      </c>
      <c r="AY184" s="1365">
        <v>4734</v>
      </c>
      <c r="AZ184" s="1373">
        <v>-6.22</v>
      </c>
      <c r="BA184" s="1365">
        <v>4733</v>
      </c>
      <c r="BB184" s="1373">
        <v>-6.58</v>
      </c>
      <c r="BC184" s="1374"/>
      <c r="BD184" s="1371"/>
      <c r="BE184" s="1375"/>
      <c r="BF184" s="1372">
        <v>2023</v>
      </c>
      <c r="BG184" s="1365"/>
      <c r="BH184" s="1373"/>
      <c r="BI184" s="1365"/>
      <c r="BJ184" s="1373"/>
      <c r="BK184" s="1374"/>
      <c r="BL184" s="1371"/>
      <c r="BM184" s="1375"/>
      <c r="BN184" s="1372">
        <v>2024</v>
      </c>
      <c r="BO184" s="1365"/>
      <c r="BP184" s="1373"/>
      <c r="BQ184" s="1365"/>
      <c r="BR184" s="1373"/>
      <c r="BS184" s="1374"/>
      <c r="BT184" s="1371"/>
      <c r="BU184" s="1375"/>
      <c r="BV184" s="1376" t="s">
        <v>1005</v>
      </c>
      <c r="BW184" s="1377" t="s">
        <v>1072</v>
      </c>
      <c r="BX184" s="1378" t="s">
        <v>1007</v>
      </c>
      <c r="BY184" s="1379" t="s">
        <v>4782</v>
      </c>
      <c r="BZ184" s="1380"/>
      <c r="CA184" s="1364"/>
      <c r="CB184" s="1364"/>
      <c r="CC184" s="1370"/>
      <c r="CD184" s="1371"/>
      <c r="CE184" s="1372"/>
      <c r="CF184" s="1365"/>
      <c r="CG184" s="1373"/>
      <c r="CH184" s="1365"/>
      <c r="CI184" s="1373"/>
      <c r="CJ184" s="1374"/>
      <c r="CK184" s="1371"/>
      <c r="CL184" s="1375"/>
      <c r="CM184" s="1372"/>
      <c r="CN184" s="1365"/>
      <c r="CO184" s="1373"/>
      <c r="CP184" s="1365"/>
      <c r="CQ184" s="1373"/>
      <c r="CR184" s="1374"/>
      <c r="CS184" s="1371"/>
      <c r="CT184" s="1375"/>
      <c r="CU184" s="1372"/>
      <c r="CV184" s="1365"/>
      <c r="CW184" s="1373"/>
      <c r="CX184" s="1365"/>
      <c r="CY184" s="1373"/>
      <c r="CZ184" s="1374"/>
      <c r="DA184" s="1371"/>
      <c r="DB184" s="1375"/>
      <c r="DC184" s="1372"/>
      <c r="DD184" s="1365"/>
      <c r="DE184" s="1373"/>
      <c r="DF184" s="1365"/>
      <c r="DG184" s="1373"/>
      <c r="DH184" s="1374"/>
      <c r="DI184" s="1371"/>
      <c r="DJ184" s="1375"/>
      <c r="DK184" s="1376"/>
      <c r="DL184" s="1377"/>
      <c r="DM184" s="1378"/>
      <c r="DN184" s="1379"/>
      <c r="DO184" s="1356"/>
      <c r="DP184" s="1381"/>
      <c r="DQ184" s="1358"/>
      <c r="DR184" s="1356"/>
      <c r="DS184" s="1381"/>
      <c r="DT184" s="1358"/>
      <c r="DU184" s="1356"/>
      <c r="DV184" s="1381"/>
      <c r="DW184" s="1358"/>
      <c r="DX184" s="1356"/>
      <c r="DY184" s="1381"/>
      <c r="DZ184" s="1358"/>
      <c r="EA184" s="1356"/>
      <c r="EB184" s="1381"/>
      <c r="EC184" s="1358"/>
      <c r="ED184" s="1382"/>
      <c r="EE184" s="1383"/>
      <c r="EF184" s="1384"/>
      <c r="EG184" s="1357"/>
      <c r="EH184" s="1364"/>
      <c r="EI184" s="1352"/>
      <c r="EJ184" s="1356"/>
      <c r="EK184" s="1384"/>
      <c r="EL184" s="1357"/>
      <c r="EM184" s="1364"/>
      <c r="EN184" s="1352"/>
      <c r="EO184" s="1356"/>
      <c r="EP184" s="1384"/>
      <c r="EQ184" s="1357"/>
      <c r="ER184" s="1364"/>
      <c r="ES184" s="1352"/>
      <c r="ET184" s="1356"/>
      <c r="EU184" s="1384"/>
      <c r="EV184" s="1357"/>
      <c r="EW184" s="1364"/>
      <c r="EX184" s="1352"/>
      <c r="EY184" s="1356"/>
      <c r="EZ184" s="1384"/>
      <c r="FA184" s="1357"/>
      <c r="FB184" s="1364"/>
      <c r="FC184" s="1352"/>
      <c r="FD184" s="1385">
        <v>0</v>
      </c>
      <c r="FE184" s="1386">
        <v>0</v>
      </c>
      <c r="FF184" s="1387">
        <v>0</v>
      </c>
      <c r="FG184" s="1386">
        <v>3</v>
      </c>
      <c r="FH184" s="1387">
        <v>0</v>
      </c>
      <c r="FI184" s="1386">
        <v>0</v>
      </c>
      <c r="FJ184" s="1387">
        <v>0</v>
      </c>
      <c r="FK184" s="1386">
        <v>3</v>
      </c>
      <c r="FL184" s="1388" t="s">
        <v>1008</v>
      </c>
      <c r="FM184" s="1389" t="s">
        <v>1012</v>
      </c>
      <c r="FN184" s="1352"/>
      <c r="FO184" s="1390" t="s">
        <v>1010</v>
      </c>
      <c r="FP184" s="1391" t="s">
        <v>1012</v>
      </c>
      <c r="FQ184" s="1352"/>
      <c r="FR184" s="1390" t="s">
        <v>1010</v>
      </c>
      <c r="FS184" s="1391" t="s">
        <v>1012</v>
      </c>
      <c r="FT184" s="1352"/>
      <c r="FU184" s="1390" t="s">
        <v>1010</v>
      </c>
      <c r="FV184" s="1391" t="s">
        <v>1012</v>
      </c>
      <c r="FW184" s="1352"/>
      <c r="FX184" s="1390" t="s">
        <v>1010</v>
      </c>
      <c r="FY184" s="1391" t="s">
        <v>1012</v>
      </c>
      <c r="FZ184" s="1352"/>
      <c r="GA184" s="1390" t="s">
        <v>1010</v>
      </c>
      <c r="GB184" s="1391" t="s">
        <v>1012</v>
      </c>
      <c r="GC184" s="1352"/>
      <c r="GD184" s="1390" t="s">
        <v>1010</v>
      </c>
      <c r="GE184" s="1391" t="s">
        <v>1012</v>
      </c>
      <c r="GF184" s="1352"/>
      <c r="GG184" s="1390" t="s">
        <v>1013</v>
      </c>
      <c r="GH184" s="1391" t="s">
        <v>1013</v>
      </c>
      <c r="GI184" s="1352"/>
      <c r="GJ184" s="1390" t="s">
        <v>1010</v>
      </c>
      <c r="GK184" s="1391" t="s">
        <v>1012</v>
      </c>
      <c r="GL184" s="1352"/>
      <c r="GM184" s="1390" t="s">
        <v>1010</v>
      </c>
      <c r="GN184" s="1391" t="s">
        <v>1012</v>
      </c>
      <c r="GO184" s="1352"/>
      <c r="GP184" s="1390" t="s">
        <v>1010</v>
      </c>
      <c r="GQ184" s="1391" t="s">
        <v>1012</v>
      </c>
      <c r="GR184" s="1352"/>
      <c r="GS184" s="1390" t="s">
        <v>1010</v>
      </c>
      <c r="GT184" s="1391" t="s">
        <v>1012</v>
      </c>
      <c r="GU184" s="1352"/>
      <c r="GV184" s="1390" t="s">
        <v>1010</v>
      </c>
      <c r="GW184" s="1391" t="s">
        <v>1012</v>
      </c>
      <c r="GX184" s="1352"/>
      <c r="GY184" s="1388"/>
      <c r="GZ184" s="1389"/>
      <c r="HA184" s="1352"/>
      <c r="HB184" s="1390"/>
      <c r="HC184" s="1391"/>
      <c r="HD184" s="1352"/>
      <c r="HE184" s="1390"/>
      <c r="HF184" s="1391"/>
      <c r="HG184" s="1352"/>
      <c r="HH184" s="1390"/>
      <c r="HI184" s="1391"/>
      <c r="HJ184" s="1352"/>
      <c r="HK184" s="1390"/>
      <c r="HL184" s="1391"/>
      <c r="HM184" s="1352"/>
      <c r="HN184" s="1392">
        <v>4734</v>
      </c>
      <c r="HO184" s="1393">
        <v>27.145800000000005</v>
      </c>
      <c r="HP184" s="1394">
        <v>0.57342205323193929</v>
      </c>
      <c r="HQ184" s="1395" t="s">
        <v>4037</v>
      </c>
      <c r="HR184" s="1357" t="s">
        <v>1191</v>
      </c>
      <c r="HS184" s="1357" t="s">
        <v>349</v>
      </c>
      <c r="HT184" s="1357" t="s">
        <v>4233</v>
      </c>
      <c r="HU184" s="1396">
        <v>27.145800000000005</v>
      </c>
      <c r="HV184" s="1397" t="s">
        <v>4568</v>
      </c>
      <c r="HW184" s="1398"/>
      <c r="HX184" s="1398"/>
      <c r="HY184" s="1398"/>
      <c r="HZ184" s="1398"/>
      <c r="IA184" s="1398"/>
      <c r="IB184" s="1398"/>
      <c r="IC184" s="1398"/>
      <c r="ID184" s="1399" t="s">
        <v>4783</v>
      </c>
      <c r="IE184" s="1400"/>
      <c r="IF184" s="227" t="str">
        <f>_xlfn.IFNA(VLOOKUP(報告書!$B184&amp;"-"&amp;報告書!IF$12,自主項目!$G$13:$G$500,1,FALSE),"")</f>
        <v>241-1</v>
      </c>
      <c r="IG184" s="227" t="str">
        <f>_xlfn.IFNA(VLOOKUP(報告書!$B184&amp;"-"&amp;報告書!IG$12,自主項目!$G$13:$G$500,1,FALSE),"")</f>
        <v/>
      </c>
      <c r="IH184" s="227" t="str">
        <f>_xlfn.IFNA(VLOOKUP(報告書!$B184&amp;"-"&amp;報告書!IH$12,自主項目!$G$13:$G$500,1,FALSE),"")</f>
        <v/>
      </c>
      <c r="II184" s="227" t="str">
        <f>_xlfn.IFNA(VLOOKUP(報告書!$B184&amp;"-"&amp;報告書!II$12,自主項目!$G$13:$G$500,1,FALSE),"")</f>
        <v/>
      </c>
      <c r="IJ184" s="227" t="str">
        <f>_xlfn.IFNA(VLOOKUP(報告書!$B184&amp;"-"&amp;報告書!IJ$12,自主項目!$G$13:$G$500,1,FALSE),"")</f>
        <v/>
      </c>
      <c r="IK184" s="227" t="str">
        <f>_xlfn.IFNA(VLOOKUP(報告書!$B184&amp;"-"&amp;報告書!IK$12,自主項目!$G$13:$G$500,1,FALSE),"")</f>
        <v/>
      </c>
      <c r="IL184" s="227" t="str">
        <f>_xlfn.IFNA(VLOOKUP(報告書!$B184&amp;"-"&amp;報告書!IL$12,自主項目!$G$13:$G$500,1,FALSE),"")</f>
        <v/>
      </c>
      <c r="IM184" s="227" t="str">
        <f>_xlfn.IFNA(VLOOKUP(報告書!$B184&amp;"-"&amp;報告書!IM$12,自主項目!$G$13:$G$500,1,FALSE),"")</f>
        <v/>
      </c>
      <c r="IN184" s="227" t="str">
        <f>_xlfn.IFNA(VLOOKUP(報告書!$B184&amp;"-"&amp;報告書!IN$12,自主項目!$G$13:$G$500,1,FALSE),"")</f>
        <v/>
      </c>
      <c r="IO184" s="227" t="str">
        <f>_xlfn.IFNA(VLOOKUP(報告書!$B184&amp;"-"&amp;報告書!IO$12,自主項目!$G$13:$G$500,1,FALSE),"")</f>
        <v/>
      </c>
      <c r="IP184" s="227" t="str">
        <f>_xlfn.IFNA(VLOOKUP(報告書!$B184&amp;"-"&amp;報告書!IP$12,自主項目!$G$13:$G$500,1,FALSE),"")</f>
        <v/>
      </c>
      <c r="IQ184" s="227" t="str">
        <f>_xlfn.IFNA(VLOOKUP(報告書!$B184&amp;"-"&amp;報告書!IQ$12,自主項目!$G$13:$G$500,1,FALSE),"")</f>
        <v/>
      </c>
      <c r="IR184" s="227" t="str">
        <f>_xlfn.IFNA(VLOOKUP(報告書!$B184&amp;"-"&amp;報告書!IR$12,自主項目!$G$13:$G$500,1,FALSE),"")</f>
        <v/>
      </c>
      <c r="IS184" s="227" t="str">
        <f>_xlfn.IFNA(VLOOKUP(報告書!$B184&amp;"-"&amp;報告書!IS$12,自主項目!$G$13:$G$500,1,FALSE),"")</f>
        <v/>
      </c>
      <c r="IV184" s="376">
        <v>3405</v>
      </c>
      <c r="IW184" s="377">
        <v>3394</v>
      </c>
      <c r="IX184" s="378">
        <v>11.2</v>
      </c>
      <c r="IY184" s="379">
        <v>21.84</v>
      </c>
      <c r="IZ184" s="379">
        <v>21.08</v>
      </c>
      <c r="JA184" s="380">
        <v>-43.41</v>
      </c>
      <c r="JB184" s="381">
        <v>7.28</v>
      </c>
      <c r="JC184" s="379">
        <v>7.0266666666666664</v>
      </c>
      <c r="JD184" s="379">
        <v>-14.469999999999999</v>
      </c>
      <c r="JE184" s="382">
        <v>15</v>
      </c>
      <c r="JF184" s="383">
        <v>28</v>
      </c>
      <c r="JG184" s="384">
        <v>96</v>
      </c>
      <c r="JH184" s="376" t="s">
        <v>179</v>
      </c>
      <c r="JI184" s="377" t="s">
        <v>179</v>
      </c>
      <c r="JJ184" s="378" t="s">
        <v>179</v>
      </c>
      <c r="JK184" s="379" t="s">
        <v>179</v>
      </c>
      <c r="JL184" s="379" t="s">
        <v>179</v>
      </c>
      <c r="JM184" s="380" t="s">
        <v>179</v>
      </c>
      <c r="JN184" s="381" t="s">
        <v>179</v>
      </c>
      <c r="JO184" s="379" t="s">
        <v>179</v>
      </c>
      <c r="JP184" s="379" t="s">
        <v>179</v>
      </c>
      <c r="JQ184" s="382" t="s">
        <v>179</v>
      </c>
      <c r="JR184" s="383" t="s">
        <v>179</v>
      </c>
      <c r="JS184" s="384" t="s">
        <v>179</v>
      </c>
      <c r="JU184" s="634" t="s">
        <v>2366</v>
      </c>
      <c r="JV184" s="636" t="s">
        <v>2367</v>
      </c>
      <c r="JW184" s="635">
        <v>2019</v>
      </c>
      <c r="JX184" s="635" t="s">
        <v>1018</v>
      </c>
      <c r="JY184" s="386" t="s">
        <v>179</v>
      </c>
      <c r="JZ184" s="387" t="s">
        <v>179</v>
      </c>
      <c r="KA184" s="422" t="s">
        <v>179</v>
      </c>
      <c r="KB184" s="637" t="s">
        <v>179</v>
      </c>
      <c r="KC184" s="638" t="s">
        <v>179</v>
      </c>
      <c r="KD184" s="639" t="s">
        <v>1055</v>
      </c>
      <c r="KE184" s="640">
        <v>3</v>
      </c>
      <c r="KF184" s="641">
        <v>21.84</v>
      </c>
      <c r="KG184" s="642">
        <v>17.093333333333334</v>
      </c>
      <c r="KH184" s="639" t="s">
        <v>1055</v>
      </c>
      <c r="KI184" s="643">
        <v>3.02</v>
      </c>
      <c r="KJ184" s="641">
        <v>7.0266666666666664</v>
      </c>
      <c r="KK184" s="642">
        <v>17.37</v>
      </c>
      <c r="KL184" s="639" t="s">
        <v>1015</v>
      </c>
      <c r="KM184" s="643">
        <v>2.94</v>
      </c>
      <c r="KN184" s="644">
        <v>-43.41</v>
      </c>
      <c r="KO184" s="645" t="s">
        <v>179</v>
      </c>
      <c r="KP184" s="646" t="s">
        <v>179</v>
      </c>
      <c r="KQ184" s="646" t="s">
        <v>179</v>
      </c>
      <c r="KR184" s="646" t="s">
        <v>179</v>
      </c>
      <c r="KS184" s="647" t="s">
        <v>179</v>
      </c>
      <c r="KT184" s="646" t="s">
        <v>179</v>
      </c>
      <c r="KU184" s="646" t="s">
        <v>179</v>
      </c>
      <c r="KV184" s="648" t="s">
        <v>179</v>
      </c>
      <c r="KW184" s="639" t="s">
        <v>179</v>
      </c>
      <c r="KX184" s="643" t="s">
        <v>179</v>
      </c>
      <c r="KY184" s="644" t="s">
        <v>179</v>
      </c>
      <c r="KZ184" s="434" t="s">
        <v>1015</v>
      </c>
      <c r="LA184" s="434" t="s">
        <v>1015</v>
      </c>
      <c r="LB184" s="435" t="s">
        <v>1029</v>
      </c>
      <c r="LC184" s="436">
        <v>16</v>
      </c>
      <c r="LD184" s="437">
        <v>0</v>
      </c>
      <c r="LE184" s="438">
        <v>16</v>
      </c>
      <c r="LF184" s="439" t="s">
        <v>1015</v>
      </c>
      <c r="LG184" s="440">
        <v>13</v>
      </c>
      <c r="LH184" s="437">
        <v>0</v>
      </c>
      <c r="LI184" s="438">
        <v>16</v>
      </c>
      <c r="LJ184" s="649"/>
      <c r="LK184" s="650"/>
    </row>
    <row r="185" spans="2:323" ht="15" customHeight="1" x14ac:dyDescent="0.15">
      <c r="B185" s="1349" t="s">
        <v>2468</v>
      </c>
      <c r="C185" s="1350" t="s">
        <v>2469</v>
      </c>
      <c r="D185" s="1351">
        <v>2022</v>
      </c>
      <c r="E185" s="1352" t="s">
        <v>1018</v>
      </c>
      <c r="F185" s="1353">
        <v>1069242</v>
      </c>
      <c r="G185" s="1354" t="s">
        <v>2469</v>
      </c>
      <c r="H185" s="1355">
        <v>45124</v>
      </c>
      <c r="I185" s="1356" t="s">
        <v>2470</v>
      </c>
      <c r="J185" s="1357" t="s">
        <v>2469</v>
      </c>
      <c r="K185" s="1358" t="s">
        <v>2471</v>
      </c>
      <c r="L185" s="1350" t="s">
        <v>2469</v>
      </c>
      <c r="M185" s="1357" t="s">
        <v>2471</v>
      </c>
      <c r="N185" s="1358" t="s">
        <v>2470</v>
      </c>
      <c r="O185" s="1356" t="s">
        <v>77</v>
      </c>
      <c r="P185" s="1358" t="s">
        <v>79</v>
      </c>
      <c r="Q185" s="1359" t="s">
        <v>1018</v>
      </c>
      <c r="R185" s="1360"/>
      <c r="S185" s="1360"/>
      <c r="T185" s="1361"/>
      <c r="U185" s="1362"/>
      <c r="V185" s="1363">
        <v>5615.4989999999998</v>
      </c>
      <c r="W185" s="1364">
        <v>1</v>
      </c>
      <c r="X185" s="1364">
        <v>1</v>
      </c>
      <c r="Y185" s="1365"/>
      <c r="Z185" s="1351">
        <v>2022</v>
      </c>
      <c r="AA185" s="1352">
        <v>2024</v>
      </c>
      <c r="AB185" s="1366">
        <v>2022</v>
      </c>
      <c r="AC185" s="1367"/>
      <c r="AD185" s="1358"/>
      <c r="AE185" s="1368" t="s">
        <v>4568</v>
      </c>
      <c r="AF185" s="1357" t="s">
        <v>2472</v>
      </c>
      <c r="AG185" s="1357" t="s">
        <v>2473</v>
      </c>
      <c r="AH185" s="1358" t="s">
        <v>2474</v>
      </c>
      <c r="AI185" s="1368"/>
      <c r="AJ185" s="1358"/>
      <c r="AK185" s="1369">
        <v>2021</v>
      </c>
      <c r="AL185" s="1364">
        <v>10344</v>
      </c>
      <c r="AM185" s="1364">
        <v>10272</v>
      </c>
      <c r="AN185" s="1370"/>
      <c r="AO185" s="1371"/>
      <c r="AP185" s="1372">
        <v>2024</v>
      </c>
      <c r="AQ185" s="1365">
        <v>10038</v>
      </c>
      <c r="AR185" s="1373">
        <v>2.95</v>
      </c>
      <c r="AS185" s="1365">
        <v>9968</v>
      </c>
      <c r="AT185" s="1373">
        <v>2.95</v>
      </c>
      <c r="AU185" s="1374"/>
      <c r="AV185" s="1371"/>
      <c r="AW185" s="1375"/>
      <c r="AX185" s="1372">
        <v>2022</v>
      </c>
      <c r="AY185" s="1365">
        <v>10142</v>
      </c>
      <c r="AZ185" s="1373">
        <v>1.95</v>
      </c>
      <c r="BA185" s="1365">
        <v>10124</v>
      </c>
      <c r="BB185" s="1373">
        <v>1.44</v>
      </c>
      <c r="BC185" s="1374"/>
      <c r="BD185" s="1371"/>
      <c r="BE185" s="1375"/>
      <c r="BF185" s="1372">
        <v>2023</v>
      </c>
      <c r="BG185" s="1365"/>
      <c r="BH185" s="1373"/>
      <c r="BI185" s="1365"/>
      <c r="BJ185" s="1373"/>
      <c r="BK185" s="1374"/>
      <c r="BL185" s="1371"/>
      <c r="BM185" s="1375"/>
      <c r="BN185" s="1372">
        <v>2024</v>
      </c>
      <c r="BO185" s="1365"/>
      <c r="BP185" s="1373"/>
      <c r="BQ185" s="1365"/>
      <c r="BR185" s="1373"/>
      <c r="BS185" s="1374"/>
      <c r="BT185" s="1371"/>
      <c r="BU185" s="1375"/>
      <c r="BV185" s="1376" t="s">
        <v>1062</v>
      </c>
      <c r="BW185" s="1377" t="s">
        <v>1072</v>
      </c>
      <c r="BX185" s="1378" t="s">
        <v>1024</v>
      </c>
      <c r="BY185" s="1379" t="s">
        <v>4784</v>
      </c>
      <c r="BZ185" s="1380"/>
      <c r="CA185" s="1364"/>
      <c r="CB185" s="1364"/>
      <c r="CC185" s="1370"/>
      <c r="CD185" s="1371"/>
      <c r="CE185" s="1372"/>
      <c r="CF185" s="1365"/>
      <c r="CG185" s="1373"/>
      <c r="CH185" s="1365"/>
      <c r="CI185" s="1373"/>
      <c r="CJ185" s="1374"/>
      <c r="CK185" s="1371"/>
      <c r="CL185" s="1375"/>
      <c r="CM185" s="1372"/>
      <c r="CN185" s="1365"/>
      <c r="CO185" s="1373"/>
      <c r="CP185" s="1365"/>
      <c r="CQ185" s="1373"/>
      <c r="CR185" s="1374"/>
      <c r="CS185" s="1371"/>
      <c r="CT185" s="1375"/>
      <c r="CU185" s="1372"/>
      <c r="CV185" s="1365"/>
      <c r="CW185" s="1373"/>
      <c r="CX185" s="1365"/>
      <c r="CY185" s="1373"/>
      <c r="CZ185" s="1374"/>
      <c r="DA185" s="1371"/>
      <c r="DB185" s="1375"/>
      <c r="DC185" s="1372"/>
      <c r="DD185" s="1365"/>
      <c r="DE185" s="1373"/>
      <c r="DF185" s="1365"/>
      <c r="DG185" s="1373"/>
      <c r="DH185" s="1374"/>
      <c r="DI185" s="1371"/>
      <c r="DJ185" s="1375"/>
      <c r="DK185" s="1376"/>
      <c r="DL185" s="1377"/>
      <c r="DM185" s="1378"/>
      <c r="DN185" s="1379"/>
      <c r="DO185" s="1356"/>
      <c r="DP185" s="1381"/>
      <c r="DQ185" s="1358"/>
      <c r="DR185" s="1356"/>
      <c r="DS185" s="1381"/>
      <c r="DT185" s="1358"/>
      <c r="DU185" s="1356"/>
      <c r="DV185" s="1381"/>
      <c r="DW185" s="1358"/>
      <c r="DX185" s="1356"/>
      <c r="DY185" s="1381"/>
      <c r="DZ185" s="1358"/>
      <c r="EA185" s="1356"/>
      <c r="EB185" s="1381"/>
      <c r="EC185" s="1358"/>
      <c r="ED185" s="1382"/>
      <c r="EE185" s="1383"/>
      <c r="EF185" s="1384"/>
      <c r="EG185" s="1357"/>
      <c r="EH185" s="1364"/>
      <c r="EI185" s="1352"/>
      <c r="EJ185" s="1356"/>
      <c r="EK185" s="1384"/>
      <c r="EL185" s="1357"/>
      <c r="EM185" s="1364"/>
      <c r="EN185" s="1352"/>
      <c r="EO185" s="1356"/>
      <c r="EP185" s="1384"/>
      <c r="EQ185" s="1357"/>
      <c r="ER185" s="1364"/>
      <c r="ES185" s="1352"/>
      <c r="ET185" s="1356"/>
      <c r="EU185" s="1384"/>
      <c r="EV185" s="1357"/>
      <c r="EW185" s="1364"/>
      <c r="EX185" s="1352"/>
      <c r="EY185" s="1356"/>
      <c r="EZ185" s="1384"/>
      <c r="FA185" s="1357"/>
      <c r="FB185" s="1364"/>
      <c r="FC185" s="1352"/>
      <c r="FD185" s="1385">
        <v>0</v>
      </c>
      <c r="FE185" s="1386">
        <v>0</v>
      </c>
      <c r="FF185" s="1387">
        <v>0</v>
      </c>
      <c r="FG185" s="1386">
        <v>0</v>
      </c>
      <c r="FH185" s="1387">
        <v>0</v>
      </c>
      <c r="FI185" s="1386">
        <v>0</v>
      </c>
      <c r="FJ185" s="1387">
        <v>0</v>
      </c>
      <c r="FK185" s="1386">
        <v>0</v>
      </c>
      <c r="FL185" s="1388" t="s">
        <v>1008</v>
      </c>
      <c r="FM185" s="1389" t="s">
        <v>1012</v>
      </c>
      <c r="FN185" s="1352"/>
      <c r="FO185" s="1390" t="s">
        <v>1010</v>
      </c>
      <c r="FP185" s="1391" t="s">
        <v>1012</v>
      </c>
      <c r="FQ185" s="1352"/>
      <c r="FR185" s="1390" t="s">
        <v>1010</v>
      </c>
      <c r="FS185" s="1391" t="s">
        <v>1012</v>
      </c>
      <c r="FT185" s="1352"/>
      <c r="FU185" s="1390" t="s">
        <v>1010</v>
      </c>
      <c r="FV185" s="1391" t="s">
        <v>1012</v>
      </c>
      <c r="FW185" s="1352"/>
      <c r="FX185" s="1390" t="s">
        <v>1010</v>
      </c>
      <c r="FY185" s="1391" t="s">
        <v>1012</v>
      </c>
      <c r="FZ185" s="1352"/>
      <c r="GA185" s="1390" t="s">
        <v>1010</v>
      </c>
      <c r="GB185" s="1391" t="s">
        <v>1012</v>
      </c>
      <c r="GC185" s="1352"/>
      <c r="GD185" s="1390" t="s">
        <v>1010</v>
      </c>
      <c r="GE185" s="1391" t="s">
        <v>1012</v>
      </c>
      <c r="GF185" s="1352"/>
      <c r="GG185" s="1390" t="s">
        <v>1010</v>
      </c>
      <c r="GH185" s="1391" t="s">
        <v>1012</v>
      </c>
      <c r="GI185" s="1352"/>
      <c r="GJ185" s="1390" t="s">
        <v>1010</v>
      </c>
      <c r="GK185" s="1391" t="s">
        <v>1012</v>
      </c>
      <c r="GL185" s="1352"/>
      <c r="GM185" s="1390" t="s">
        <v>1010</v>
      </c>
      <c r="GN185" s="1391" t="s">
        <v>1012</v>
      </c>
      <c r="GO185" s="1352"/>
      <c r="GP185" s="1390" t="s">
        <v>1010</v>
      </c>
      <c r="GQ185" s="1391" t="s">
        <v>1012</v>
      </c>
      <c r="GR185" s="1352"/>
      <c r="GS185" s="1390" t="s">
        <v>1010</v>
      </c>
      <c r="GT185" s="1391" t="s">
        <v>1012</v>
      </c>
      <c r="GU185" s="1352"/>
      <c r="GV185" s="1390" t="s">
        <v>1010</v>
      </c>
      <c r="GW185" s="1391" t="s">
        <v>1012</v>
      </c>
      <c r="GX185" s="1352"/>
      <c r="GY185" s="1388"/>
      <c r="GZ185" s="1389"/>
      <c r="HA185" s="1352"/>
      <c r="HB185" s="1390"/>
      <c r="HC185" s="1391"/>
      <c r="HD185" s="1352"/>
      <c r="HE185" s="1390"/>
      <c r="HF185" s="1391"/>
      <c r="HG185" s="1352"/>
      <c r="HH185" s="1390"/>
      <c r="HI185" s="1391"/>
      <c r="HJ185" s="1352"/>
      <c r="HK185" s="1390"/>
      <c r="HL185" s="1391"/>
      <c r="HM185" s="1352"/>
      <c r="HN185" s="1392"/>
      <c r="HO185" s="1393"/>
      <c r="HP185" s="1394"/>
      <c r="HQ185" s="1395"/>
      <c r="HR185" s="1357"/>
      <c r="HS185" s="1357"/>
      <c r="HT185" s="1357"/>
      <c r="HU185" s="1396"/>
      <c r="HV185" s="1397"/>
      <c r="HW185" s="1398" t="s">
        <v>4568</v>
      </c>
      <c r="HX185" s="1398"/>
      <c r="HY185" s="1398"/>
      <c r="HZ185" s="1398"/>
      <c r="IA185" s="1398"/>
      <c r="IB185" s="1398"/>
      <c r="IC185" s="1398"/>
      <c r="ID185" s="1399"/>
      <c r="IE185" s="1400" t="s">
        <v>4785</v>
      </c>
      <c r="IF185" s="227" t="str">
        <f>_xlfn.IFNA(VLOOKUP(報告書!$B185&amp;"-"&amp;報告書!IF$12,自主項目!$G$13:$G$500,1,FALSE),"")</f>
        <v/>
      </c>
      <c r="IG185" s="227" t="str">
        <f>_xlfn.IFNA(VLOOKUP(報告書!$B185&amp;"-"&amp;報告書!IG$12,自主項目!$G$13:$G$500,1,FALSE),"")</f>
        <v/>
      </c>
      <c r="IH185" s="227" t="str">
        <f>_xlfn.IFNA(VLOOKUP(報告書!$B185&amp;"-"&amp;報告書!IH$12,自主項目!$G$13:$G$500,1,FALSE),"")</f>
        <v/>
      </c>
      <c r="II185" s="227" t="str">
        <f>_xlfn.IFNA(VLOOKUP(報告書!$B185&amp;"-"&amp;報告書!II$12,自主項目!$G$13:$G$500,1,FALSE),"")</f>
        <v/>
      </c>
      <c r="IJ185" s="227" t="str">
        <f>_xlfn.IFNA(VLOOKUP(報告書!$B185&amp;"-"&amp;報告書!IJ$12,自主項目!$G$13:$G$500,1,FALSE),"")</f>
        <v/>
      </c>
      <c r="IK185" s="227" t="str">
        <f>_xlfn.IFNA(VLOOKUP(報告書!$B185&amp;"-"&amp;報告書!IK$12,自主項目!$G$13:$G$500,1,FALSE),"")</f>
        <v/>
      </c>
      <c r="IL185" s="227" t="str">
        <f>_xlfn.IFNA(VLOOKUP(報告書!$B185&amp;"-"&amp;報告書!IL$12,自主項目!$G$13:$G$500,1,FALSE),"")</f>
        <v/>
      </c>
      <c r="IM185" s="227" t="str">
        <f>_xlfn.IFNA(VLOOKUP(報告書!$B185&amp;"-"&amp;報告書!IM$12,自主項目!$G$13:$G$500,1,FALSE),"")</f>
        <v/>
      </c>
      <c r="IN185" s="227" t="str">
        <f>_xlfn.IFNA(VLOOKUP(報告書!$B185&amp;"-"&amp;報告書!IN$12,自主項目!$G$13:$G$500,1,FALSE),"")</f>
        <v/>
      </c>
      <c r="IO185" s="227" t="str">
        <f>_xlfn.IFNA(VLOOKUP(報告書!$B185&amp;"-"&amp;報告書!IO$12,自主項目!$G$13:$G$500,1,FALSE),"")</f>
        <v/>
      </c>
      <c r="IP185" s="227" t="str">
        <f>_xlfn.IFNA(VLOOKUP(報告書!$B185&amp;"-"&amp;報告書!IP$12,自主項目!$G$13:$G$500,1,FALSE),"")</f>
        <v/>
      </c>
      <c r="IQ185" s="227" t="str">
        <f>_xlfn.IFNA(VLOOKUP(報告書!$B185&amp;"-"&amp;報告書!IQ$12,自主項目!$G$13:$G$500,1,FALSE),"")</f>
        <v/>
      </c>
      <c r="IR185" s="227" t="str">
        <f>_xlfn.IFNA(VLOOKUP(報告書!$B185&amp;"-"&amp;報告書!IR$12,自主項目!$G$13:$G$500,1,FALSE),"")</f>
        <v/>
      </c>
      <c r="IS185" s="227" t="str">
        <f>_xlfn.IFNA(VLOOKUP(報告書!$B185&amp;"-"&amp;報告書!IS$12,自主項目!$G$13:$G$500,1,FALSE),"")</f>
        <v/>
      </c>
      <c r="IV185" s="376">
        <v>3398</v>
      </c>
      <c r="IW185" s="377">
        <v>3282</v>
      </c>
      <c r="IX185" s="378" t="s">
        <v>179</v>
      </c>
      <c r="IY185" s="379">
        <v>19.440000000000001</v>
      </c>
      <c r="IZ185" s="379">
        <v>21.27</v>
      </c>
      <c r="JA185" s="380" t="s">
        <v>179</v>
      </c>
      <c r="JB185" s="381">
        <v>9.7200000000000006</v>
      </c>
      <c r="JC185" s="379">
        <v>10.635</v>
      </c>
      <c r="JD185" s="379" t="s">
        <v>179</v>
      </c>
      <c r="JE185" s="382">
        <v>10</v>
      </c>
      <c r="JF185" s="383">
        <v>16</v>
      </c>
      <c r="JG185" s="384" t="s">
        <v>179</v>
      </c>
      <c r="JH185" s="376" t="s">
        <v>179</v>
      </c>
      <c r="JI185" s="377" t="s">
        <v>179</v>
      </c>
      <c r="JJ185" s="378" t="s">
        <v>179</v>
      </c>
      <c r="JK185" s="379" t="s">
        <v>179</v>
      </c>
      <c r="JL185" s="379" t="s">
        <v>179</v>
      </c>
      <c r="JM185" s="380" t="s">
        <v>179</v>
      </c>
      <c r="JN185" s="381" t="s">
        <v>179</v>
      </c>
      <c r="JO185" s="379" t="s">
        <v>179</v>
      </c>
      <c r="JP185" s="379" t="s">
        <v>179</v>
      </c>
      <c r="JQ185" s="382" t="s">
        <v>179</v>
      </c>
      <c r="JR185" s="383" t="s">
        <v>179</v>
      </c>
      <c r="JS185" s="384" t="s">
        <v>179</v>
      </c>
      <c r="JU185" s="634" t="s">
        <v>2374</v>
      </c>
      <c r="JV185" s="636" t="s">
        <v>2375</v>
      </c>
      <c r="JW185" s="635">
        <v>2020</v>
      </c>
      <c r="JX185" s="635" t="s">
        <v>1018</v>
      </c>
      <c r="JY185" s="386">
        <v>44851</v>
      </c>
      <c r="JZ185" s="387" t="s">
        <v>179</v>
      </c>
      <c r="KA185" s="422" t="s">
        <v>179</v>
      </c>
      <c r="KB185" s="637" t="s">
        <v>179</v>
      </c>
      <c r="KC185" s="638" t="s">
        <v>179</v>
      </c>
      <c r="KD185" s="639" t="s">
        <v>1029</v>
      </c>
      <c r="KE185" s="640">
        <v>0.99</v>
      </c>
      <c r="KF185" s="641">
        <v>19.440000000000001</v>
      </c>
      <c r="KG185" s="642">
        <v>15.455000000000002</v>
      </c>
      <c r="KH185" s="639" t="s">
        <v>1029</v>
      </c>
      <c r="KI185" s="643">
        <v>1.03</v>
      </c>
      <c r="KJ185" s="641">
        <v>10.635</v>
      </c>
      <c r="KK185" s="642">
        <v>16.234999999999999</v>
      </c>
      <c r="KL185" s="639" t="s">
        <v>179</v>
      </c>
      <c r="KM185" s="643" t="s">
        <v>179</v>
      </c>
      <c r="KN185" s="644" t="s">
        <v>179</v>
      </c>
      <c r="KO185" s="645" t="s">
        <v>179</v>
      </c>
      <c r="KP185" s="646" t="s">
        <v>179</v>
      </c>
      <c r="KQ185" s="646" t="s">
        <v>179</v>
      </c>
      <c r="KR185" s="646" t="s">
        <v>179</v>
      </c>
      <c r="KS185" s="647" t="s">
        <v>179</v>
      </c>
      <c r="KT185" s="646" t="s">
        <v>179</v>
      </c>
      <c r="KU185" s="646" t="s">
        <v>179</v>
      </c>
      <c r="KV185" s="648" t="s">
        <v>179</v>
      </c>
      <c r="KW185" s="639" t="s">
        <v>179</v>
      </c>
      <c r="KX185" s="643" t="s">
        <v>179</v>
      </c>
      <c r="KY185" s="644" t="s">
        <v>179</v>
      </c>
      <c r="KZ185" s="434" t="s">
        <v>1015</v>
      </c>
      <c r="LA185" s="434" t="s">
        <v>1015</v>
      </c>
      <c r="LB185" s="435" t="s">
        <v>1015</v>
      </c>
      <c r="LC185" s="436">
        <v>8</v>
      </c>
      <c r="LD185" s="437">
        <v>0</v>
      </c>
      <c r="LE185" s="438">
        <v>16</v>
      </c>
      <c r="LF185" s="439" t="s">
        <v>1015</v>
      </c>
      <c r="LG185" s="440">
        <v>6</v>
      </c>
      <c r="LH185" s="437">
        <v>0</v>
      </c>
      <c r="LI185" s="438">
        <v>16</v>
      </c>
      <c r="LJ185" s="649"/>
      <c r="LK185" s="650"/>
    </row>
    <row r="186" spans="2:323" ht="15" customHeight="1" x14ac:dyDescent="0.15">
      <c r="B186" s="1349" t="s">
        <v>2475</v>
      </c>
      <c r="C186" s="1350" t="s">
        <v>2476</v>
      </c>
      <c r="D186" s="1351">
        <v>2022</v>
      </c>
      <c r="E186" s="1352" t="s">
        <v>1018</v>
      </c>
      <c r="F186" s="1353">
        <v>1056244</v>
      </c>
      <c r="G186" s="1354" t="s">
        <v>2476</v>
      </c>
      <c r="H186" s="1355">
        <v>45131</v>
      </c>
      <c r="I186" s="1356" t="s">
        <v>2477</v>
      </c>
      <c r="J186" s="1357" t="s">
        <v>2476</v>
      </c>
      <c r="K186" s="1358" t="s">
        <v>2478</v>
      </c>
      <c r="L186" s="1350" t="s">
        <v>2476</v>
      </c>
      <c r="M186" s="1357" t="s">
        <v>2478</v>
      </c>
      <c r="N186" s="1358" t="s">
        <v>2477</v>
      </c>
      <c r="O186" s="1356" t="s">
        <v>57</v>
      </c>
      <c r="P186" s="1358" t="s">
        <v>64</v>
      </c>
      <c r="Q186" s="1359" t="s">
        <v>1018</v>
      </c>
      <c r="R186" s="1360"/>
      <c r="S186" s="1360"/>
      <c r="T186" s="1361"/>
      <c r="U186" s="1362"/>
      <c r="V186" s="1363">
        <v>3233.4881999999998</v>
      </c>
      <c r="W186" s="1364">
        <v>2</v>
      </c>
      <c r="X186" s="1364">
        <v>2</v>
      </c>
      <c r="Y186" s="1365"/>
      <c r="Z186" s="1351">
        <v>2022</v>
      </c>
      <c r="AA186" s="1352">
        <v>2024</v>
      </c>
      <c r="AB186" s="1366">
        <v>2022</v>
      </c>
      <c r="AC186" s="1367"/>
      <c r="AD186" s="1358"/>
      <c r="AE186" s="1368" t="s">
        <v>4568</v>
      </c>
      <c r="AF186" s="1357" t="s">
        <v>2479</v>
      </c>
      <c r="AG186" s="1357" t="s">
        <v>2480</v>
      </c>
      <c r="AH186" s="1358" t="s">
        <v>2481</v>
      </c>
      <c r="AI186" s="1368"/>
      <c r="AJ186" s="1358"/>
      <c r="AK186" s="1369">
        <v>2021</v>
      </c>
      <c r="AL186" s="1364">
        <v>5986</v>
      </c>
      <c r="AM186" s="1364">
        <v>5944</v>
      </c>
      <c r="AN186" s="1370"/>
      <c r="AO186" s="1371"/>
      <c r="AP186" s="1372">
        <v>2024</v>
      </c>
      <c r="AQ186" s="1365">
        <v>5806</v>
      </c>
      <c r="AR186" s="1373">
        <v>3</v>
      </c>
      <c r="AS186" s="1365">
        <v>5766</v>
      </c>
      <c r="AT186" s="1373">
        <v>2.99</v>
      </c>
      <c r="AU186" s="1374"/>
      <c r="AV186" s="1371"/>
      <c r="AW186" s="1375"/>
      <c r="AX186" s="1372">
        <v>2022</v>
      </c>
      <c r="AY186" s="1365">
        <v>5720</v>
      </c>
      <c r="AZ186" s="1373">
        <v>4.4400000000000004</v>
      </c>
      <c r="BA186" s="1365">
        <v>3334</v>
      </c>
      <c r="BB186" s="1373">
        <v>43.9</v>
      </c>
      <c r="BC186" s="1374"/>
      <c r="BD186" s="1371"/>
      <c r="BE186" s="1375"/>
      <c r="BF186" s="1372">
        <v>2023</v>
      </c>
      <c r="BG186" s="1365"/>
      <c r="BH186" s="1373"/>
      <c r="BI186" s="1365"/>
      <c r="BJ186" s="1373"/>
      <c r="BK186" s="1374"/>
      <c r="BL186" s="1371"/>
      <c r="BM186" s="1375"/>
      <c r="BN186" s="1372">
        <v>2024</v>
      </c>
      <c r="BO186" s="1365"/>
      <c r="BP186" s="1373"/>
      <c r="BQ186" s="1365"/>
      <c r="BR186" s="1373"/>
      <c r="BS186" s="1374"/>
      <c r="BT186" s="1371"/>
      <c r="BU186" s="1375"/>
      <c r="BV186" s="1376" t="s">
        <v>1023</v>
      </c>
      <c r="BW186" s="1377" t="s">
        <v>1072</v>
      </c>
      <c r="BX186" s="1378" t="s">
        <v>1024</v>
      </c>
      <c r="BY186" s="1379" t="s">
        <v>4786</v>
      </c>
      <c r="BZ186" s="1380"/>
      <c r="CA186" s="1364"/>
      <c r="CB186" s="1364"/>
      <c r="CC186" s="1370"/>
      <c r="CD186" s="1371"/>
      <c r="CE186" s="1372"/>
      <c r="CF186" s="1365"/>
      <c r="CG186" s="1373"/>
      <c r="CH186" s="1365"/>
      <c r="CI186" s="1373"/>
      <c r="CJ186" s="1374"/>
      <c r="CK186" s="1371"/>
      <c r="CL186" s="1375"/>
      <c r="CM186" s="1372"/>
      <c r="CN186" s="1365"/>
      <c r="CO186" s="1373"/>
      <c r="CP186" s="1365"/>
      <c r="CQ186" s="1373"/>
      <c r="CR186" s="1374"/>
      <c r="CS186" s="1371"/>
      <c r="CT186" s="1375"/>
      <c r="CU186" s="1372"/>
      <c r="CV186" s="1365"/>
      <c r="CW186" s="1373"/>
      <c r="CX186" s="1365"/>
      <c r="CY186" s="1373"/>
      <c r="CZ186" s="1374"/>
      <c r="DA186" s="1371"/>
      <c r="DB186" s="1375"/>
      <c r="DC186" s="1372"/>
      <c r="DD186" s="1365"/>
      <c r="DE186" s="1373"/>
      <c r="DF186" s="1365"/>
      <c r="DG186" s="1373"/>
      <c r="DH186" s="1374"/>
      <c r="DI186" s="1371"/>
      <c r="DJ186" s="1375"/>
      <c r="DK186" s="1376"/>
      <c r="DL186" s="1377"/>
      <c r="DM186" s="1378"/>
      <c r="DN186" s="1379"/>
      <c r="DO186" s="1356"/>
      <c r="DP186" s="1381"/>
      <c r="DQ186" s="1358"/>
      <c r="DR186" s="1356"/>
      <c r="DS186" s="1381"/>
      <c r="DT186" s="1358"/>
      <c r="DU186" s="1356"/>
      <c r="DV186" s="1381"/>
      <c r="DW186" s="1358"/>
      <c r="DX186" s="1356"/>
      <c r="DY186" s="1381"/>
      <c r="DZ186" s="1358"/>
      <c r="EA186" s="1356"/>
      <c r="EB186" s="1381"/>
      <c r="EC186" s="1358"/>
      <c r="ED186" s="1382"/>
      <c r="EE186" s="1383"/>
      <c r="EF186" s="1384"/>
      <c r="EG186" s="1357"/>
      <c r="EH186" s="1364"/>
      <c r="EI186" s="1352"/>
      <c r="EJ186" s="1356"/>
      <c r="EK186" s="1384"/>
      <c r="EL186" s="1357"/>
      <c r="EM186" s="1364"/>
      <c r="EN186" s="1352"/>
      <c r="EO186" s="1356"/>
      <c r="EP186" s="1384"/>
      <c r="EQ186" s="1357"/>
      <c r="ER186" s="1364"/>
      <c r="ES186" s="1352"/>
      <c r="ET186" s="1356"/>
      <c r="EU186" s="1384"/>
      <c r="EV186" s="1357"/>
      <c r="EW186" s="1364"/>
      <c r="EX186" s="1352"/>
      <c r="EY186" s="1356"/>
      <c r="EZ186" s="1384"/>
      <c r="FA186" s="1357"/>
      <c r="FB186" s="1364"/>
      <c r="FC186" s="1352"/>
      <c r="FD186" s="1385">
        <v>0</v>
      </c>
      <c r="FE186" s="1386">
        <v>0</v>
      </c>
      <c r="FF186" s="1387">
        <v>0</v>
      </c>
      <c r="FG186" s="1386">
        <v>0</v>
      </c>
      <c r="FH186" s="1387">
        <v>0</v>
      </c>
      <c r="FI186" s="1386">
        <v>0</v>
      </c>
      <c r="FJ186" s="1387">
        <v>0</v>
      </c>
      <c r="FK186" s="1386">
        <v>0</v>
      </c>
      <c r="FL186" s="1388" t="s">
        <v>1008</v>
      </c>
      <c r="FM186" s="1389" t="s">
        <v>1012</v>
      </c>
      <c r="FN186" s="1352"/>
      <c r="FO186" s="1390" t="s">
        <v>1010</v>
      </c>
      <c r="FP186" s="1391" t="s">
        <v>1012</v>
      </c>
      <c r="FQ186" s="1352"/>
      <c r="FR186" s="1390" t="s">
        <v>1010</v>
      </c>
      <c r="FS186" s="1391" t="s">
        <v>1012</v>
      </c>
      <c r="FT186" s="1352"/>
      <c r="FU186" s="1390" t="s">
        <v>1013</v>
      </c>
      <c r="FV186" s="1391" t="s">
        <v>1013</v>
      </c>
      <c r="FW186" s="1352"/>
      <c r="FX186" s="1390" t="s">
        <v>1010</v>
      </c>
      <c r="FY186" s="1391" t="s">
        <v>1012</v>
      </c>
      <c r="FZ186" s="1352"/>
      <c r="GA186" s="1390" t="s">
        <v>1010</v>
      </c>
      <c r="GB186" s="1391" t="s">
        <v>1012</v>
      </c>
      <c r="GC186" s="1352"/>
      <c r="GD186" s="1390" t="s">
        <v>1013</v>
      </c>
      <c r="GE186" s="1391" t="s">
        <v>1013</v>
      </c>
      <c r="GF186" s="1352"/>
      <c r="GG186" s="1390" t="s">
        <v>1010</v>
      </c>
      <c r="GH186" s="1391" t="s">
        <v>1012</v>
      </c>
      <c r="GI186" s="1352"/>
      <c r="GJ186" s="1390" t="s">
        <v>1010</v>
      </c>
      <c r="GK186" s="1391" t="s">
        <v>1012</v>
      </c>
      <c r="GL186" s="1352"/>
      <c r="GM186" s="1390" t="s">
        <v>1013</v>
      </c>
      <c r="GN186" s="1391" t="s">
        <v>1013</v>
      </c>
      <c r="GO186" s="1352"/>
      <c r="GP186" s="1390" t="s">
        <v>1013</v>
      </c>
      <c r="GQ186" s="1391" t="s">
        <v>1013</v>
      </c>
      <c r="GR186" s="1352"/>
      <c r="GS186" s="1390" t="s">
        <v>1013</v>
      </c>
      <c r="GT186" s="1391" t="s">
        <v>1013</v>
      </c>
      <c r="GU186" s="1352"/>
      <c r="GV186" s="1390" t="s">
        <v>1013</v>
      </c>
      <c r="GW186" s="1391" t="s">
        <v>1013</v>
      </c>
      <c r="GX186" s="1352"/>
      <c r="GY186" s="1388"/>
      <c r="GZ186" s="1389"/>
      <c r="HA186" s="1352"/>
      <c r="HB186" s="1390"/>
      <c r="HC186" s="1391"/>
      <c r="HD186" s="1352"/>
      <c r="HE186" s="1390"/>
      <c r="HF186" s="1391"/>
      <c r="HG186" s="1352"/>
      <c r="HH186" s="1390"/>
      <c r="HI186" s="1391"/>
      <c r="HJ186" s="1352"/>
      <c r="HK186" s="1390"/>
      <c r="HL186" s="1391"/>
      <c r="HM186" s="1352"/>
      <c r="HN186" s="1392"/>
      <c r="HO186" s="1393"/>
      <c r="HP186" s="1394"/>
      <c r="HQ186" s="1395"/>
      <c r="HR186" s="1357"/>
      <c r="HS186" s="1357"/>
      <c r="HT186" s="1357"/>
      <c r="HU186" s="1396"/>
      <c r="HV186" s="1397"/>
      <c r="HW186" s="1398" t="s">
        <v>4568</v>
      </c>
      <c r="HX186" s="1398"/>
      <c r="HY186" s="1398"/>
      <c r="HZ186" s="1398"/>
      <c r="IA186" s="1398"/>
      <c r="IB186" s="1398"/>
      <c r="IC186" s="1398"/>
      <c r="ID186" s="1399"/>
      <c r="IE186" s="1400"/>
      <c r="IF186" s="227" t="str">
        <f>_xlfn.IFNA(VLOOKUP(報告書!$B186&amp;"-"&amp;報告書!IF$12,自主項目!$G$13:$G$500,1,FALSE),"")</f>
        <v/>
      </c>
      <c r="IG186" s="227" t="str">
        <f>_xlfn.IFNA(VLOOKUP(報告書!$B186&amp;"-"&amp;報告書!IG$12,自主項目!$G$13:$G$500,1,FALSE),"")</f>
        <v/>
      </c>
      <c r="IH186" s="227" t="str">
        <f>_xlfn.IFNA(VLOOKUP(報告書!$B186&amp;"-"&amp;報告書!IH$12,自主項目!$G$13:$G$500,1,FALSE),"")</f>
        <v/>
      </c>
      <c r="II186" s="227" t="str">
        <f>_xlfn.IFNA(VLOOKUP(報告書!$B186&amp;"-"&amp;報告書!II$12,自主項目!$G$13:$G$500,1,FALSE),"")</f>
        <v/>
      </c>
      <c r="IJ186" s="227" t="str">
        <f>_xlfn.IFNA(VLOOKUP(報告書!$B186&amp;"-"&amp;報告書!IJ$12,自主項目!$G$13:$G$500,1,FALSE),"")</f>
        <v/>
      </c>
      <c r="IK186" s="227" t="str">
        <f>_xlfn.IFNA(VLOOKUP(報告書!$B186&amp;"-"&amp;報告書!IK$12,自主項目!$G$13:$G$500,1,FALSE),"")</f>
        <v/>
      </c>
      <c r="IL186" s="227" t="str">
        <f>_xlfn.IFNA(VLOOKUP(報告書!$B186&amp;"-"&amp;報告書!IL$12,自主項目!$G$13:$G$500,1,FALSE),"")</f>
        <v/>
      </c>
      <c r="IM186" s="227" t="str">
        <f>_xlfn.IFNA(VLOOKUP(報告書!$B186&amp;"-"&amp;報告書!IM$12,自主項目!$G$13:$G$500,1,FALSE),"")</f>
        <v/>
      </c>
      <c r="IN186" s="227" t="str">
        <f>_xlfn.IFNA(VLOOKUP(報告書!$B186&amp;"-"&amp;報告書!IN$12,自主項目!$G$13:$G$500,1,FALSE),"")</f>
        <v/>
      </c>
      <c r="IO186" s="227" t="str">
        <f>_xlfn.IFNA(VLOOKUP(報告書!$B186&amp;"-"&amp;報告書!IO$12,自主項目!$G$13:$G$500,1,FALSE),"")</f>
        <v/>
      </c>
      <c r="IP186" s="227" t="str">
        <f>_xlfn.IFNA(VLOOKUP(報告書!$B186&amp;"-"&amp;報告書!IP$12,自主項目!$G$13:$G$500,1,FALSE),"")</f>
        <v/>
      </c>
      <c r="IQ186" s="227" t="str">
        <f>_xlfn.IFNA(VLOOKUP(報告書!$B186&amp;"-"&amp;報告書!IQ$12,自主項目!$G$13:$G$500,1,FALSE),"")</f>
        <v/>
      </c>
      <c r="IR186" s="227" t="str">
        <f>_xlfn.IFNA(VLOOKUP(報告書!$B186&amp;"-"&amp;報告書!IR$12,自主項目!$G$13:$G$500,1,FALSE),"")</f>
        <v/>
      </c>
      <c r="IS186" s="227" t="str">
        <f>_xlfn.IFNA(VLOOKUP(報告書!$B186&amp;"-"&amp;報告書!IS$12,自主項目!$G$13:$G$500,1,FALSE),"")</f>
        <v/>
      </c>
      <c r="IV186" s="376">
        <v>2420</v>
      </c>
      <c r="IW186" s="377">
        <v>2143</v>
      </c>
      <c r="IX186" s="378">
        <v>63.81</v>
      </c>
      <c r="IY186" s="379">
        <v>13.72</v>
      </c>
      <c r="IZ186" s="379">
        <v>25.51</v>
      </c>
      <c r="JA186" s="380">
        <v>14.85</v>
      </c>
      <c r="JB186" s="381">
        <v>4.5733333333333333</v>
      </c>
      <c r="JC186" s="379">
        <v>8.5033333333333339</v>
      </c>
      <c r="JD186" s="379">
        <v>4.95</v>
      </c>
      <c r="JE186" s="382">
        <v>43</v>
      </c>
      <c r="JF186" s="383">
        <v>22</v>
      </c>
      <c r="JG186" s="384">
        <v>32</v>
      </c>
      <c r="JH186" s="376" t="s">
        <v>179</v>
      </c>
      <c r="JI186" s="377" t="s">
        <v>179</v>
      </c>
      <c r="JJ186" s="378" t="s">
        <v>179</v>
      </c>
      <c r="JK186" s="379" t="s">
        <v>179</v>
      </c>
      <c r="JL186" s="379" t="s">
        <v>179</v>
      </c>
      <c r="JM186" s="380" t="s">
        <v>179</v>
      </c>
      <c r="JN186" s="381" t="s">
        <v>179</v>
      </c>
      <c r="JO186" s="379" t="s">
        <v>179</v>
      </c>
      <c r="JP186" s="379" t="s">
        <v>179</v>
      </c>
      <c r="JQ186" s="382" t="s">
        <v>179</v>
      </c>
      <c r="JR186" s="383" t="s">
        <v>179</v>
      </c>
      <c r="JS186" s="384" t="s">
        <v>179</v>
      </c>
      <c r="JU186" s="634" t="s">
        <v>2389</v>
      </c>
      <c r="JV186" s="636" t="s">
        <v>2390</v>
      </c>
      <c r="JW186" s="635">
        <v>2019</v>
      </c>
      <c r="JX186" s="635" t="s">
        <v>1018</v>
      </c>
      <c r="JY186" s="386" t="s">
        <v>179</v>
      </c>
      <c r="JZ186" s="387" t="s">
        <v>179</v>
      </c>
      <c r="KA186" s="422" t="s">
        <v>179</v>
      </c>
      <c r="KB186" s="637" t="s">
        <v>179</v>
      </c>
      <c r="KC186" s="638" t="s">
        <v>179</v>
      </c>
      <c r="KD186" s="639" t="s">
        <v>1055</v>
      </c>
      <c r="KE186" s="640">
        <v>2.99</v>
      </c>
      <c r="KF186" s="641">
        <v>13.72</v>
      </c>
      <c r="KG186" s="642">
        <v>7.8266666666666671</v>
      </c>
      <c r="KH186" s="639" t="s">
        <v>1055</v>
      </c>
      <c r="KI186" s="643">
        <v>2.98</v>
      </c>
      <c r="KJ186" s="641">
        <v>8.5033333333333339</v>
      </c>
      <c r="KK186" s="642">
        <v>13.063333333333333</v>
      </c>
      <c r="KL186" s="639" t="s">
        <v>1029</v>
      </c>
      <c r="KM186" s="643">
        <v>3</v>
      </c>
      <c r="KN186" s="644">
        <v>14.85</v>
      </c>
      <c r="KO186" s="645" t="s">
        <v>179</v>
      </c>
      <c r="KP186" s="646" t="s">
        <v>179</v>
      </c>
      <c r="KQ186" s="646" t="s">
        <v>179</v>
      </c>
      <c r="KR186" s="646" t="s">
        <v>179</v>
      </c>
      <c r="KS186" s="647" t="s">
        <v>179</v>
      </c>
      <c r="KT186" s="646" t="s">
        <v>179</v>
      </c>
      <c r="KU186" s="646" t="s">
        <v>179</v>
      </c>
      <c r="KV186" s="648" t="s">
        <v>179</v>
      </c>
      <c r="KW186" s="639" t="s">
        <v>179</v>
      </c>
      <c r="KX186" s="643" t="s">
        <v>179</v>
      </c>
      <c r="KY186" s="644" t="s">
        <v>179</v>
      </c>
      <c r="KZ186" s="434" t="s">
        <v>1015</v>
      </c>
      <c r="LA186" s="434" t="s">
        <v>1015</v>
      </c>
      <c r="LB186" s="435" t="s">
        <v>1028</v>
      </c>
      <c r="LC186" s="436">
        <v>16</v>
      </c>
      <c r="LD186" s="437">
        <v>2</v>
      </c>
      <c r="LE186" s="438">
        <v>18</v>
      </c>
      <c r="LF186" s="439" t="s">
        <v>1015</v>
      </c>
      <c r="LG186" s="440">
        <v>13</v>
      </c>
      <c r="LH186" s="437">
        <v>2</v>
      </c>
      <c r="LI186" s="438">
        <v>18</v>
      </c>
      <c r="LJ186" s="649"/>
      <c r="LK186" s="650"/>
    </row>
    <row r="187" spans="2:323" ht="15" customHeight="1" x14ac:dyDescent="0.15">
      <c r="B187" s="1349" t="s">
        <v>2482</v>
      </c>
      <c r="C187" s="1350" t="s">
        <v>2483</v>
      </c>
      <c r="D187" s="1351">
        <v>2022</v>
      </c>
      <c r="E187" s="1352" t="s">
        <v>1018</v>
      </c>
      <c r="F187" s="1353">
        <v>1058245</v>
      </c>
      <c r="G187" s="1354" t="s">
        <v>2483</v>
      </c>
      <c r="H187" s="1355">
        <v>45132</v>
      </c>
      <c r="I187" s="1356" t="s">
        <v>2484</v>
      </c>
      <c r="J187" s="1357" t="s">
        <v>2483</v>
      </c>
      <c r="K187" s="1358" t="s">
        <v>2485</v>
      </c>
      <c r="L187" s="1350" t="s">
        <v>2483</v>
      </c>
      <c r="M187" s="1357" t="s">
        <v>2486</v>
      </c>
      <c r="N187" s="1358" t="s">
        <v>2487</v>
      </c>
      <c r="O187" s="1356" t="s">
        <v>57</v>
      </c>
      <c r="P187" s="1358" t="s">
        <v>66</v>
      </c>
      <c r="Q187" s="1359" t="s">
        <v>1018</v>
      </c>
      <c r="R187" s="1360"/>
      <c r="S187" s="1360"/>
      <c r="T187" s="1361"/>
      <c r="U187" s="1362"/>
      <c r="V187" s="1363">
        <v>5014.1268000000009</v>
      </c>
      <c r="W187" s="1364">
        <v>10</v>
      </c>
      <c r="X187" s="1364">
        <v>6</v>
      </c>
      <c r="Y187" s="1365"/>
      <c r="Z187" s="1351">
        <v>2022</v>
      </c>
      <c r="AA187" s="1352">
        <v>2024</v>
      </c>
      <c r="AB187" s="1366">
        <v>2022</v>
      </c>
      <c r="AC187" s="1367"/>
      <c r="AD187" s="1358"/>
      <c r="AE187" s="1368" t="s">
        <v>4568</v>
      </c>
      <c r="AF187" s="1357" t="s">
        <v>2488</v>
      </c>
      <c r="AG187" s="1357" t="s">
        <v>2487</v>
      </c>
      <c r="AH187" s="1358" t="s">
        <v>1358</v>
      </c>
      <c r="AI187" s="1368"/>
      <c r="AJ187" s="1358"/>
      <c r="AK187" s="1369">
        <v>2021</v>
      </c>
      <c r="AL187" s="1364">
        <v>8410</v>
      </c>
      <c r="AM187" s="1364">
        <v>8394</v>
      </c>
      <c r="AN187" s="1370">
        <v>54.18</v>
      </c>
      <c r="AO187" s="1371" t="s">
        <v>4787</v>
      </c>
      <c r="AP187" s="1372">
        <v>2024</v>
      </c>
      <c r="AQ187" s="1365">
        <v>8157.7</v>
      </c>
      <c r="AR187" s="1373">
        <v>3</v>
      </c>
      <c r="AS187" s="1365">
        <v>8142.2</v>
      </c>
      <c r="AT187" s="1373">
        <v>2.99</v>
      </c>
      <c r="AU187" s="1374">
        <v>52.55</v>
      </c>
      <c r="AV187" s="1371" t="s">
        <v>4787</v>
      </c>
      <c r="AW187" s="1375">
        <v>3</v>
      </c>
      <c r="AX187" s="1372">
        <v>2022</v>
      </c>
      <c r="AY187" s="1365">
        <v>9084</v>
      </c>
      <c r="AZ187" s="1373">
        <v>-8.02</v>
      </c>
      <c r="BA187" s="1365">
        <v>9084</v>
      </c>
      <c r="BB187" s="1373">
        <v>-8.23</v>
      </c>
      <c r="BC187" s="1374">
        <v>55.610311537731633</v>
      </c>
      <c r="BD187" s="1371" t="s">
        <v>4787</v>
      </c>
      <c r="BE187" s="1375">
        <v>-2.64</v>
      </c>
      <c r="BF187" s="1372">
        <v>2023</v>
      </c>
      <c r="BG187" s="1365"/>
      <c r="BH187" s="1373"/>
      <c r="BI187" s="1365"/>
      <c r="BJ187" s="1373"/>
      <c r="BK187" s="1374"/>
      <c r="BL187" s="1371"/>
      <c r="BM187" s="1375"/>
      <c r="BN187" s="1372">
        <v>2024</v>
      </c>
      <c r="BO187" s="1365"/>
      <c r="BP187" s="1373"/>
      <c r="BQ187" s="1365"/>
      <c r="BR187" s="1373"/>
      <c r="BS187" s="1374"/>
      <c r="BT187" s="1371"/>
      <c r="BU187" s="1375"/>
      <c r="BV187" s="1376" t="s">
        <v>1005</v>
      </c>
      <c r="BW187" s="1377" t="s">
        <v>1072</v>
      </c>
      <c r="BX187" s="1378" t="s">
        <v>1007</v>
      </c>
      <c r="BY187" s="1379" t="s">
        <v>4788</v>
      </c>
      <c r="BZ187" s="1380"/>
      <c r="CA187" s="1364"/>
      <c r="CB187" s="1364"/>
      <c r="CC187" s="1370"/>
      <c r="CD187" s="1371"/>
      <c r="CE187" s="1372"/>
      <c r="CF187" s="1365"/>
      <c r="CG187" s="1373"/>
      <c r="CH187" s="1365"/>
      <c r="CI187" s="1373"/>
      <c r="CJ187" s="1374"/>
      <c r="CK187" s="1371"/>
      <c r="CL187" s="1375"/>
      <c r="CM187" s="1372"/>
      <c r="CN187" s="1365"/>
      <c r="CO187" s="1373"/>
      <c r="CP187" s="1365"/>
      <c r="CQ187" s="1373"/>
      <c r="CR187" s="1374"/>
      <c r="CS187" s="1371"/>
      <c r="CT187" s="1375"/>
      <c r="CU187" s="1372"/>
      <c r="CV187" s="1365"/>
      <c r="CW187" s="1373"/>
      <c r="CX187" s="1365"/>
      <c r="CY187" s="1373"/>
      <c r="CZ187" s="1374"/>
      <c r="DA187" s="1371"/>
      <c r="DB187" s="1375"/>
      <c r="DC187" s="1372"/>
      <c r="DD187" s="1365"/>
      <c r="DE187" s="1373"/>
      <c r="DF187" s="1365"/>
      <c r="DG187" s="1373"/>
      <c r="DH187" s="1374"/>
      <c r="DI187" s="1371"/>
      <c r="DJ187" s="1375"/>
      <c r="DK187" s="1376"/>
      <c r="DL187" s="1377"/>
      <c r="DM187" s="1378"/>
      <c r="DN187" s="1379"/>
      <c r="DO187" s="1356"/>
      <c r="DP187" s="1381"/>
      <c r="DQ187" s="1358"/>
      <c r="DR187" s="1356"/>
      <c r="DS187" s="1381"/>
      <c r="DT187" s="1358"/>
      <c r="DU187" s="1356"/>
      <c r="DV187" s="1381"/>
      <c r="DW187" s="1358"/>
      <c r="DX187" s="1356"/>
      <c r="DY187" s="1381"/>
      <c r="DZ187" s="1358"/>
      <c r="EA187" s="1356"/>
      <c r="EB187" s="1381"/>
      <c r="EC187" s="1358"/>
      <c r="ED187" s="1382"/>
      <c r="EE187" s="1383"/>
      <c r="EF187" s="1384"/>
      <c r="EG187" s="1357"/>
      <c r="EH187" s="1364"/>
      <c r="EI187" s="1352"/>
      <c r="EJ187" s="1356"/>
      <c r="EK187" s="1384"/>
      <c r="EL187" s="1357"/>
      <c r="EM187" s="1364"/>
      <c r="EN187" s="1352"/>
      <c r="EO187" s="1356"/>
      <c r="EP187" s="1384"/>
      <c r="EQ187" s="1357"/>
      <c r="ER187" s="1364"/>
      <c r="ES187" s="1352"/>
      <c r="ET187" s="1356"/>
      <c r="EU187" s="1384"/>
      <c r="EV187" s="1357"/>
      <c r="EW187" s="1364"/>
      <c r="EX187" s="1352"/>
      <c r="EY187" s="1356"/>
      <c r="EZ187" s="1384"/>
      <c r="FA187" s="1357"/>
      <c r="FB187" s="1364"/>
      <c r="FC187" s="1352"/>
      <c r="FD187" s="1385">
        <v>0</v>
      </c>
      <c r="FE187" s="1386">
        <v>0</v>
      </c>
      <c r="FF187" s="1387">
        <v>0</v>
      </c>
      <c r="FG187" s="1386">
        <v>0</v>
      </c>
      <c r="FH187" s="1387">
        <v>0</v>
      </c>
      <c r="FI187" s="1386">
        <v>0</v>
      </c>
      <c r="FJ187" s="1387">
        <v>0</v>
      </c>
      <c r="FK187" s="1386">
        <v>0</v>
      </c>
      <c r="FL187" s="1388" t="s">
        <v>1008</v>
      </c>
      <c r="FM187" s="1389" t="s">
        <v>1012</v>
      </c>
      <c r="FN187" s="1352"/>
      <c r="FO187" s="1390" t="s">
        <v>1010</v>
      </c>
      <c r="FP187" s="1391" t="s">
        <v>1012</v>
      </c>
      <c r="FQ187" s="1352"/>
      <c r="FR187" s="1390" t="s">
        <v>1010</v>
      </c>
      <c r="FS187" s="1391" t="s">
        <v>1012</v>
      </c>
      <c r="FT187" s="1352"/>
      <c r="FU187" s="1390" t="s">
        <v>1010</v>
      </c>
      <c r="FV187" s="1391" t="s">
        <v>1012</v>
      </c>
      <c r="FW187" s="1352"/>
      <c r="FX187" s="1390" t="s">
        <v>1010</v>
      </c>
      <c r="FY187" s="1391" t="s">
        <v>1012</v>
      </c>
      <c r="FZ187" s="1352"/>
      <c r="GA187" s="1390" t="s">
        <v>1010</v>
      </c>
      <c r="GB187" s="1391" t="s">
        <v>1012</v>
      </c>
      <c r="GC187" s="1352"/>
      <c r="GD187" s="1390" t="s">
        <v>1010</v>
      </c>
      <c r="GE187" s="1391" t="s">
        <v>1012</v>
      </c>
      <c r="GF187" s="1352"/>
      <c r="GG187" s="1390" t="s">
        <v>1010</v>
      </c>
      <c r="GH187" s="1391" t="s">
        <v>1012</v>
      </c>
      <c r="GI187" s="1352"/>
      <c r="GJ187" s="1390" t="s">
        <v>1010</v>
      </c>
      <c r="GK187" s="1391" t="s">
        <v>1012</v>
      </c>
      <c r="GL187" s="1352"/>
      <c r="GM187" s="1390" t="s">
        <v>1013</v>
      </c>
      <c r="GN187" s="1391" t="s">
        <v>1013</v>
      </c>
      <c r="GO187" s="1352"/>
      <c r="GP187" s="1390" t="s">
        <v>1013</v>
      </c>
      <c r="GQ187" s="1391" t="s">
        <v>1013</v>
      </c>
      <c r="GR187" s="1352"/>
      <c r="GS187" s="1390" t="s">
        <v>1013</v>
      </c>
      <c r="GT187" s="1391" t="s">
        <v>1013</v>
      </c>
      <c r="GU187" s="1352"/>
      <c r="GV187" s="1390" t="s">
        <v>1013</v>
      </c>
      <c r="GW187" s="1391" t="s">
        <v>1013</v>
      </c>
      <c r="GX187" s="1352"/>
      <c r="GY187" s="1388"/>
      <c r="GZ187" s="1389"/>
      <c r="HA187" s="1352"/>
      <c r="HB187" s="1390"/>
      <c r="HC187" s="1391"/>
      <c r="HD187" s="1352"/>
      <c r="HE187" s="1390"/>
      <c r="HF187" s="1391"/>
      <c r="HG187" s="1352"/>
      <c r="HH187" s="1390"/>
      <c r="HI187" s="1391"/>
      <c r="HJ187" s="1352"/>
      <c r="HK187" s="1390"/>
      <c r="HL187" s="1391"/>
      <c r="HM187" s="1352"/>
      <c r="HN187" s="1392"/>
      <c r="HO187" s="1393"/>
      <c r="HP187" s="1394"/>
      <c r="HQ187" s="1395"/>
      <c r="HR187" s="1357"/>
      <c r="HS187" s="1357"/>
      <c r="HT187" s="1357"/>
      <c r="HU187" s="1396"/>
      <c r="HV187" s="1397" t="s">
        <v>4568</v>
      </c>
      <c r="HW187" s="1398" t="s">
        <v>4568</v>
      </c>
      <c r="HX187" s="1398"/>
      <c r="HY187" s="1398"/>
      <c r="HZ187" s="1398"/>
      <c r="IA187" s="1398"/>
      <c r="IB187" s="1398" t="s">
        <v>4568</v>
      </c>
      <c r="IC187" s="1398"/>
      <c r="ID187" s="1399"/>
      <c r="IE187" s="1400"/>
      <c r="IF187" s="227" t="str">
        <f>_xlfn.IFNA(VLOOKUP(報告書!$B187&amp;"-"&amp;報告書!IF$12,自主項目!$G$13:$G$500,1,FALSE),"")</f>
        <v/>
      </c>
      <c r="IG187" s="227" t="str">
        <f>_xlfn.IFNA(VLOOKUP(報告書!$B187&amp;"-"&amp;報告書!IG$12,自主項目!$G$13:$G$500,1,FALSE),"")</f>
        <v/>
      </c>
      <c r="IH187" s="227" t="str">
        <f>_xlfn.IFNA(VLOOKUP(報告書!$B187&amp;"-"&amp;報告書!IH$12,自主項目!$G$13:$G$500,1,FALSE),"")</f>
        <v/>
      </c>
      <c r="II187" s="227" t="str">
        <f>_xlfn.IFNA(VLOOKUP(報告書!$B187&amp;"-"&amp;報告書!II$12,自主項目!$G$13:$G$500,1,FALSE),"")</f>
        <v/>
      </c>
      <c r="IJ187" s="227" t="str">
        <f>_xlfn.IFNA(VLOOKUP(報告書!$B187&amp;"-"&amp;報告書!IJ$12,自主項目!$G$13:$G$500,1,FALSE),"")</f>
        <v/>
      </c>
      <c r="IK187" s="227" t="str">
        <f>_xlfn.IFNA(VLOOKUP(報告書!$B187&amp;"-"&amp;報告書!IK$12,自主項目!$G$13:$G$500,1,FALSE),"")</f>
        <v/>
      </c>
      <c r="IL187" s="227" t="str">
        <f>_xlfn.IFNA(VLOOKUP(報告書!$B187&amp;"-"&amp;報告書!IL$12,自主項目!$G$13:$G$500,1,FALSE),"")</f>
        <v/>
      </c>
      <c r="IM187" s="227" t="str">
        <f>_xlfn.IFNA(VLOOKUP(報告書!$B187&amp;"-"&amp;報告書!IM$12,自主項目!$G$13:$G$500,1,FALSE),"")</f>
        <v/>
      </c>
      <c r="IN187" s="227" t="str">
        <f>_xlfn.IFNA(VLOOKUP(報告書!$B187&amp;"-"&amp;報告書!IN$12,自主項目!$G$13:$G$500,1,FALSE),"")</f>
        <v/>
      </c>
      <c r="IO187" s="227" t="str">
        <f>_xlfn.IFNA(VLOOKUP(報告書!$B187&amp;"-"&amp;報告書!IO$12,自主項目!$G$13:$G$500,1,FALSE),"")</f>
        <v/>
      </c>
      <c r="IP187" s="227" t="str">
        <f>_xlfn.IFNA(VLOOKUP(報告書!$B187&amp;"-"&amp;報告書!IP$12,自主項目!$G$13:$G$500,1,FALSE),"")</f>
        <v/>
      </c>
      <c r="IQ187" s="227" t="str">
        <f>_xlfn.IFNA(VLOOKUP(報告書!$B187&amp;"-"&amp;報告書!IQ$12,自主項目!$G$13:$G$500,1,FALSE),"")</f>
        <v/>
      </c>
      <c r="IR187" s="227" t="str">
        <f>_xlfn.IFNA(VLOOKUP(報告書!$B187&amp;"-"&amp;報告書!IR$12,自主項目!$G$13:$G$500,1,FALSE),"")</f>
        <v/>
      </c>
      <c r="IS187" s="227" t="str">
        <f>_xlfn.IFNA(VLOOKUP(報告書!$B187&amp;"-"&amp;報告書!IS$12,自主項目!$G$13:$G$500,1,FALSE),"")</f>
        <v/>
      </c>
      <c r="IV187" s="376">
        <v>12823</v>
      </c>
      <c r="IW187" s="377">
        <v>10214</v>
      </c>
      <c r="IX187" s="378">
        <v>62.75</v>
      </c>
      <c r="IY187" s="379">
        <v>11.06</v>
      </c>
      <c r="IZ187" s="379">
        <v>27.98</v>
      </c>
      <c r="JA187" s="380">
        <v>9.16</v>
      </c>
      <c r="JB187" s="381">
        <v>3.686666666666667</v>
      </c>
      <c r="JC187" s="379">
        <v>9.3266666666666662</v>
      </c>
      <c r="JD187" s="379">
        <v>3.0533333333333332</v>
      </c>
      <c r="JE187" s="382">
        <v>51</v>
      </c>
      <c r="JF187" s="383">
        <v>20</v>
      </c>
      <c r="JG187" s="384">
        <v>45</v>
      </c>
      <c r="JH187" s="376" t="s">
        <v>179</v>
      </c>
      <c r="JI187" s="377" t="s">
        <v>179</v>
      </c>
      <c r="JJ187" s="378" t="s">
        <v>179</v>
      </c>
      <c r="JK187" s="379" t="s">
        <v>179</v>
      </c>
      <c r="JL187" s="379" t="s">
        <v>179</v>
      </c>
      <c r="JM187" s="380" t="s">
        <v>179</v>
      </c>
      <c r="JN187" s="381" t="s">
        <v>179</v>
      </c>
      <c r="JO187" s="379" t="s">
        <v>179</v>
      </c>
      <c r="JP187" s="379" t="s">
        <v>179</v>
      </c>
      <c r="JQ187" s="382" t="s">
        <v>179</v>
      </c>
      <c r="JR187" s="383" t="s">
        <v>179</v>
      </c>
      <c r="JS187" s="384" t="s">
        <v>179</v>
      </c>
      <c r="JU187" s="634" t="s">
        <v>2391</v>
      </c>
      <c r="JV187" s="636" t="s">
        <v>2392</v>
      </c>
      <c r="JW187" s="635">
        <v>2019</v>
      </c>
      <c r="JX187" s="635" t="s">
        <v>1018</v>
      </c>
      <c r="JY187" s="386">
        <v>44851</v>
      </c>
      <c r="JZ187" s="387" t="s">
        <v>179</v>
      </c>
      <c r="KA187" s="422" t="s">
        <v>179</v>
      </c>
      <c r="KB187" s="637" t="s">
        <v>179</v>
      </c>
      <c r="KC187" s="638" t="s">
        <v>179</v>
      </c>
      <c r="KD187" s="639" t="s">
        <v>1055</v>
      </c>
      <c r="KE187" s="640">
        <v>2.97</v>
      </c>
      <c r="KF187" s="641">
        <v>11.06</v>
      </c>
      <c r="KG187" s="642">
        <v>4.9266666666666667</v>
      </c>
      <c r="KH187" s="639" t="s">
        <v>1055</v>
      </c>
      <c r="KI187" s="643">
        <v>2.99</v>
      </c>
      <c r="KJ187" s="641">
        <v>9.3266666666666662</v>
      </c>
      <c r="KK187" s="642">
        <v>12.88</v>
      </c>
      <c r="KL187" s="639" t="s">
        <v>1029</v>
      </c>
      <c r="KM187" s="643">
        <v>3.02</v>
      </c>
      <c r="KN187" s="644">
        <v>9.16</v>
      </c>
      <c r="KO187" s="645" t="s">
        <v>179</v>
      </c>
      <c r="KP187" s="646" t="s">
        <v>179</v>
      </c>
      <c r="KQ187" s="646" t="s">
        <v>179</v>
      </c>
      <c r="KR187" s="646" t="s">
        <v>179</v>
      </c>
      <c r="KS187" s="647" t="s">
        <v>179</v>
      </c>
      <c r="KT187" s="646" t="s">
        <v>179</v>
      </c>
      <c r="KU187" s="646" t="s">
        <v>179</v>
      </c>
      <c r="KV187" s="648" t="s">
        <v>179</v>
      </c>
      <c r="KW187" s="639" t="s">
        <v>179</v>
      </c>
      <c r="KX187" s="643" t="s">
        <v>179</v>
      </c>
      <c r="KY187" s="644" t="s">
        <v>179</v>
      </c>
      <c r="KZ187" s="434" t="s">
        <v>1015</v>
      </c>
      <c r="LA187" s="434" t="s">
        <v>1015</v>
      </c>
      <c r="LB187" s="435" t="s">
        <v>1029</v>
      </c>
      <c r="LC187" s="436">
        <v>26</v>
      </c>
      <c r="LD187" s="437">
        <v>0</v>
      </c>
      <c r="LE187" s="438">
        <v>26</v>
      </c>
      <c r="LF187" s="439" t="s">
        <v>1015</v>
      </c>
      <c r="LG187" s="440">
        <v>23</v>
      </c>
      <c r="LH187" s="437">
        <v>0</v>
      </c>
      <c r="LI187" s="438">
        <v>26</v>
      </c>
      <c r="LJ187" s="649"/>
      <c r="LK187" s="650"/>
    </row>
    <row r="188" spans="2:323" ht="15" customHeight="1" x14ac:dyDescent="0.15">
      <c r="B188" s="1349" t="s">
        <v>2489</v>
      </c>
      <c r="C188" s="1350" t="s">
        <v>2490</v>
      </c>
      <c r="D188" s="1351">
        <v>2022</v>
      </c>
      <c r="E188" s="1352" t="s">
        <v>1018</v>
      </c>
      <c r="F188" s="1353">
        <v>1009246</v>
      </c>
      <c r="G188" s="1354" t="s">
        <v>2490</v>
      </c>
      <c r="H188" s="1355">
        <v>45138</v>
      </c>
      <c r="I188" s="1356" t="s">
        <v>2491</v>
      </c>
      <c r="J188" s="1357" t="s">
        <v>2490</v>
      </c>
      <c r="K188" s="1358" t="s">
        <v>2492</v>
      </c>
      <c r="L188" s="1350" t="s">
        <v>2490</v>
      </c>
      <c r="M188" s="1357" t="s">
        <v>2492</v>
      </c>
      <c r="N188" s="1358" t="s">
        <v>2491</v>
      </c>
      <c r="O188" s="1356" t="s">
        <v>12</v>
      </c>
      <c r="P188" s="1358" t="s">
        <v>13</v>
      </c>
      <c r="Q188" s="1359" t="s">
        <v>1018</v>
      </c>
      <c r="R188" s="1360"/>
      <c r="S188" s="1360"/>
      <c r="T188" s="1361"/>
      <c r="U188" s="1362"/>
      <c r="V188" s="1363">
        <v>3322.9884000000002</v>
      </c>
      <c r="W188" s="1364">
        <v>1</v>
      </c>
      <c r="X188" s="1364">
        <v>1</v>
      </c>
      <c r="Y188" s="1365"/>
      <c r="Z188" s="1351">
        <v>2022</v>
      </c>
      <c r="AA188" s="1352">
        <v>2024</v>
      </c>
      <c r="AB188" s="1366">
        <v>2022</v>
      </c>
      <c r="AC188" s="1367"/>
      <c r="AD188" s="1358"/>
      <c r="AE188" s="1368" t="s">
        <v>4568</v>
      </c>
      <c r="AF188" s="1357" t="s">
        <v>2493</v>
      </c>
      <c r="AG188" s="1357" t="s">
        <v>2494</v>
      </c>
      <c r="AH188" s="1358" t="s">
        <v>2495</v>
      </c>
      <c r="AI188" s="1368"/>
      <c r="AJ188" s="1358"/>
      <c r="AK188" s="1369">
        <v>2021</v>
      </c>
      <c r="AL188" s="1364">
        <v>5771</v>
      </c>
      <c r="AM188" s="1364">
        <v>5078</v>
      </c>
      <c r="AN188" s="1370">
        <v>5.48</v>
      </c>
      <c r="AO188" s="1371" t="s">
        <v>4789</v>
      </c>
      <c r="AP188" s="1372">
        <v>2024</v>
      </c>
      <c r="AQ188" s="1365">
        <v>6348</v>
      </c>
      <c r="AR188" s="1373">
        <v>-10</v>
      </c>
      <c r="AS188" s="1365">
        <v>5585.8</v>
      </c>
      <c r="AT188" s="1373">
        <v>-10</v>
      </c>
      <c r="AU188" s="1374">
        <v>5.38</v>
      </c>
      <c r="AV188" s="1371" t="s">
        <v>4789</v>
      </c>
      <c r="AW188" s="1375">
        <v>1.82</v>
      </c>
      <c r="AX188" s="1372">
        <v>2022</v>
      </c>
      <c r="AY188" s="1365">
        <v>6051</v>
      </c>
      <c r="AZ188" s="1373">
        <v>-4.8600000000000003</v>
      </c>
      <c r="BA188" s="1365">
        <v>6109</v>
      </c>
      <c r="BB188" s="1373">
        <v>-20.309999999999999</v>
      </c>
      <c r="BC188" s="1374">
        <v>6.047494871972205</v>
      </c>
      <c r="BD188" s="1371" t="s">
        <v>4789</v>
      </c>
      <c r="BE188" s="1375">
        <v>-10.36</v>
      </c>
      <c r="BF188" s="1372">
        <v>2023</v>
      </c>
      <c r="BG188" s="1365"/>
      <c r="BH188" s="1373"/>
      <c r="BI188" s="1365"/>
      <c r="BJ188" s="1373"/>
      <c r="BK188" s="1374"/>
      <c r="BL188" s="1371"/>
      <c r="BM188" s="1375"/>
      <c r="BN188" s="1372">
        <v>2024</v>
      </c>
      <c r="BO188" s="1365"/>
      <c r="BP188" s="1373"/>
      <c r="BQ188" s="1365"/>
      <c r="BR188" s="1373"/>
      <c r="BS188" s="1374"/>
      <c r="BT188" s="1371"/>
      <c r="BU188" s="1375"/>
      <c r="BV188" s="1376" t="s">
        <v>1005</v>
      </c>
      <c r="BW188" s="1377" t="s">
        <v>1072</v>
      </c>
      <c r="BX188" s="1378" t="s">
        <v>1038</v>
      </c>
      <c r="BY188" s="1379" t="s">
        <v>4790</v>
      </c>
      <c r="BZ188" s="1380"/>
      <c r="CA188" s="1364"/>
      <c r="CB188" s="1364"/>
      <c r="CC188" s="1370"/>
      <c r="CD188" s="1371"/>
      <c r="CE188" s="1372"/>
      <c r="CF188" s="1365"/>
      <c r="CG188" s="1373"/>
      <c r="CH188" s="1365"/>
      <c r="CI188" s="1373"/>
      <c r="CJ188" s="1374"/>
      <c r="CK188" s="1371"/>
      <c r="CL188" s="1375"/>
      <c r="CM188" s="1372"/>
      <c r="CN188" s="1365"/>
      <c r="CO188" s="1373"/>
      <c r="CP188" s="1365"/>
      <c r="CQ188" s="1373"/>
      <c r="CR188" s="1374"/>
      <c r="CS188" s="1371"/>
      <c r="CT188" s="1375"/>
      <c r="CU188" s="1372"/>
      <c r="CV188" s="1365"/>
      <c r="CW188" s="1373"/>
      <c r="CX188" s="1365"/>
      <c r="CY188" s="1373"/>
      <c r="CZ188" s="1374"/>
      <c r="DA188" s="1371"/>
      <c r="DB188" s="1375"/>
      <c r="DC188" s="1372"/>
      <c r="DD188" s="1365"/>
      <c r="DE188" s="1373"/>
      <c r="DF188" s="1365"/>
      <c r="DG188" s="1373"/>
      <c r="DH188" s="1374"/>
      <c r="DI188" s="1371"/>
      <c r="DJ188" s="1375"/>
      <c r="DK188" s="1376"/>
      <c r="DL188" s="1377"/>
      <c r="DM188" s="1378"/>
      <c r="DN188" s="1379"/>
      <c r="DO188" s="1356"/>
      <c r="DP188" s="1381"/>
      <c r="DQ188" s="1358"/>
      <c r="DR188" s="1356"/>
      <c r="DS188" s="1381"/>
      <c r="DT188" s="1358"/>
      <c r="DU188" s="1356"/>
      <c r="DV188" s="1381"/>
      <c r="DW188" s="1358"/>
      <c r="DX188" s="1356"/>
      <c r="DY188" s="1381"/>
      <c r="DZ188" s="1358"/>
      <c r="EA188" s="1356"/>
      <c r="EB188" s="1381"/>
      <c r="EC188" s="1358"/>
      <c r="ED188" s="1382"/>
      <c r="EE188" s="1383"/>
      <c r="EF188" s="1384"/>
      <c r="EG188" s="1357"/>
      <c r="EH188" s="1364"/>
      <c r="EI188" s="1352"/>
      <c r="EJ188" s="1356"/>
      <c r="EK188" s="1384"/>
      <c r="EL188" s="1357"/>
      <c r="EM188" s="1364"/>
      <c r="EN188" s="1352"/>
      <c r="EO188" s="1356"/>
      <c r="EP188" s="1384"/>
      <c r="EQ188" s="1357"/>
      <c r="ER188" s="1364"/>
      <c r="ES188" s="1352"/>
      <c r="ET188" s="1356"/>
      <c r="EU188" s="1384"/>
      <c r="EV188" s="1357"/>
      <c r="EW188" s="1364"/>
      <c r="EX188" s="1352"/>
      <c r="EY188" s="1356"/>
      <c r="EZ188" s="1384"/>
      <c r="FA188" s="1357"/>
      <c r="FB188" s="1364"/>
      <c r="FC188" s="1352"/>
      <c r="FD188" s="1385">
        <v>0</v>
      </c>
      <c r="FE188" s="1386">
        <v>0</v>
      </c>
      <c r="FF188" s="1387">
        <v>0</v>
      </c>
      <c r="FG188" s="1386">
        <v>0</v>
      </c>
      <c r="FH188" s="1387">
        <v>0</v>
      </c>
      <c r="FI188" s="1386">
        <v>0</v>
      </c>
      <c r="FJ188" s="1387">
        <v>0</v>
      </c>
      <c r="FK188" s="1386">
        <v>0</v>
      </c>
      <c r="FL188" s="1388" t="s">
        <v>1008</v>
      </c>
      <c r="FM188" s="1389" t="s">
        <v>1012</v>
      </c>
      <c r="FN188" s="1352"/>
      <c r="FO188" s="1390" t="s">
        <v>1010</v>
      </c>
      <c r="FP188" s="1391" t="s">
        <v>1012</v>
      </c>
      <c r="FQ188" s="1352"/>
      <c r="FR188" s="1390" t="s">
        <v>1025</v>
      </c>
      <c r="FS188" s="1391" t="s">
        <v>1011</v>
      </c>
      <c r="FT188" s="1352"/>
      <c r="FU188" s="1390" t="s">
        <v>1010</v>
      </c>
      <c r="FV188" s="1391" t="s">
        <v>1012</v>
      </c>
      <c r="FW188" s="1352"/>
      <c r="FX188" s="1390" t="s">
        <v>1025</v>
      </c>
      <c r="FY188" s="1391" t="s">
        <v>1011</v>
      </c>
      <c r="FZ188" s="1352"/>
      <c r="GA188" s="1390" t="s">
        <v>1025</v>
      </c>
      <c r="GB188" s="1391" t="s">
        <v>1011</v>
      </c>
      <c r="GC188" s="1352"/>
      <c r="GD188" s="1390" t="s">
        <v>1010</v>
      </c>
      <c r="GE188" s="1391" t="s">
        <v>1012</v>
      </c>
      <c r="GF188" s="1352"/>
      <c r="GG188" s="1390" t="s">
        <v>1013</v>
      </c>
      <c r="GH188" s="1391" t="s">
        <v>1013</v>
      </c>
      <c r="GI188" s="1352"/>
      <c r="GJ188" s="1390" t="s">
        <v>1010</v>
      </c>
      <c r="GK188" s="1391" t="s">
        <v>1012</v>
      </c>
      <c r="GL188" s="1352"/>
      <c r="GM188" s="1390" t="s">
        <v>1010</v>
      </c>
      <c r="GN188" s="1391" t="s">
        <v>1012</v>
      </c>
      <c r="GO188" s="1352"/>
      <c r="GP188" s="1390" t="s">
        <v>1025</v>
      </c>
      <c r="GQ188" s="1391" t="s">
        <v>1011</v>
      </c>
      <c r="GR188" s="1352"/>
      <c r="GS188" s="1390" t="s">
        <v>1010</v>
      </c>
      <c r="GT188" s="1391" t="s">
        <v>1012</v>
      </c>
      <c r="GU188" s="1352"/>
      <c r="GV188" s="1390" t="s">
        <v>1010</v>
      </c>
      <c r="GW188" s="1391" t="s">
        <v>1012</v>
      </c>
      <c r="GX188" s="1352"/>
      <c r="GY188" s="1388"/>
      <c r="GZ188" s="1389"/>
      <c r="HA188" s="1352"/>
      <c r="HB188" s="1390"/>
      <c r="HC188" s="1391"/>
      <c r="HD188" s="1352"/>
      <c r="HE188" s="1390"/>
      <c r="HF188" s="1391"/>
      <c r="HG188" s="1352"/>
      <c r="HH188" s="1390"/>
      <c r="HI188" s="1391"/>
      <c r="HJ188" s="1352"/>
      <c r="HK188" s="1390"/>
      <c r="HL188" s="1391"/>
      <c r="HM188" s="1352"/>
      <c r="HN188" s="1392"/>
      <c r="HO188" s="1393"/>
      <c r="HP188" s="1394"/>
      <c r="HQ188" s="1395"/>
      <c r="HR188" s="1357"/>
      <c r="HS188" s="1357"/>
      <c r="HT188" s="1357"/>
      <c r="HU188" s="1396"/>
      <c r="HV188" s="1397"/>
      <c r="HW188" s="1398"/>
      <c r="HX188" s="1398"/>
      <c r="HY188" s="1398"/>
      <c r="HZ188" s="1398"/>
      <c r="IA188" s="1398"/>
      <c r="IB188" s="1398"/>
      <c r="IC188" s="1398"/>
      <c r="ID188" s="1399" t="s">
        <v>4791</v>
      </c>
      <c r="IE188" s="1400"/>
      <c r="IF188" s="227" t="str">
        <f>_xlfn.IFNA(VLOOKUP(報告書!$B188&amp;"-"&amp;報告書!IF$12,自主項目!$G$13:$G$500,1,FALSE),"")</f>
        <v/>
      </c>
      <c r="IG188" s="227" t="str">
        <f>_xlfn.IFNA(VLOOKUP(報告書!$B188&amp;"-"&amp;報告書!IG$12,自主項目!$G$13:$G$500,1,FALSE),"")</f>
        <v/>
      </c>
      <c r="IH188" s="227" t="str">
        <f>_xlfn.IFNA(VLOOKUP(報告書!$B188&amp;"-"&amp;報告書!IH$12,自主項目!$G$13:$G$500,1,FALSE),"")</f>
        <v/>
      </c>
      <c r="II188" s="227" t="str">
        <f>_xlfn.IFNA(VLOOKUP(報告書!$B188&amp;"-"&amp;報告書!II$12,自主項目!$G$13:$G$500,1,FALSE),"")</f>
        <v/>
      </c>
      <c r="IJ188" s="227" t="str">
        <f>_xlfn.IFNA(VLOOKUP(報告書!$B188&amp;"-"&amp;報告書!IJ$12,自主項目!$G$13:$G$500,1,FALSE),"")</f>
        <v/>
      </c>
      <c r="IK188" s="227" t="str">
        <f>_xlfn.IFNA(VLOOKUP(報告書!$B188&amp;"-"&amp;報告書!IK$12,自主項目!$G$13:$G$500,1,FALSE),"")</f>
        <v/>
      </c>
      <c r="IL188" s="227" t="str">
        <f>_xlfn.IFNA(VLOOKUP(報告書!$B188&amp;"-"&amp;報告書!IL$12,自主項目!$G$13:$G$500,1,FALSE),"")</f>
        <v/>
      </c>
      <c r="IM188" s="227" t="str">
        <f>_xlfn.IFNA(VLOOKUP(報告書!$B188&amp;"-"&amp;報告書!IM$12,自主項目!$G$13:$G$500,1,FALSE),"")</f>
        <v/>
      </c>
      <c r="IN188" s="227" t="str">
        <f>_xlfn.IFNA(VLOOKUP(報告書!$B188&amp;"-"&amp;報告書!IN$12,自主項目!$G$13:$G$500,1,FALSE),"")</f>
        <v/>
      </c>
      <c r="IO188" s="227" t="str">
        <f>_xlfn.IFNA(VLOOKUP(報告書!$B188&amp;"-"&amp;報告書!IO$12,自主項目!$G$13:$G$500,1,FALSE),"")</f>
        <v/>
      </c>
      <c r="IP188" s="227" t="str">
        <f>_xlfn.IFNA(VLOOKUP(報告書!$B188&amp;"-"&amp;報告書!IP$12,自主項目!$G$13:$G$500,1,FALSE),"")</f>
        <v/>
      </c>
      <c r="IQ188" s="227" t="str">
        <f>_xlfn.IFNA(VLOOKUP(報告書!$B188&amp;"-"&amp;報告書!IQ$12,自主項目!$G$13:$G$500,1,FALSE),"")</f>
        <v/>
      </c>
      <c r="IR188" s="227" t="str">
        <f>_xlfn.IFNA(VLOOKUP(報告書!$B188&amp;"-"&amp;報告書!IR$12,自主項目!$G$13:$G$500,1,FALSE),"")</f>
        <v/>
      </c>
      <c r="IS188" s="227" t="str">
        <f>_xlfn.IFNA(VLOOKUP(報告書!$B188&amp;"-"&amp;報告書!IS$12,自主項目!$G$13:$G$500,1,FALSE),"")</f>
        <v/>
      </c>
      <c r="IV188" s="376">
        <v>4055</v>
      </c>
      <c r="IW188" s="377">
        <v>4021</v>
      </c>
      <c r="IX188" s="378">
        <v>9.65</v>
      </c>
      <c r="IY188" s="379">
        <v>15.88</v>
      </c>
      <c r="IZ188" s="379">
        <v>14.35</v>
      </c>
      <c r="JA188" s="380">
        <v>19.78</v>
      </c>
      <c r="JB188" s="381">
        <v>5.2933333333333339</v>
      </c>
      <c r="JC188" s="379">
        <v>4.7833333333333332</v>
      </c>
      <c r="JD188" s="379">
        <v>6.5933333333333337</v>
      </c>
      <c r="JE188" s="382">
        <v>36</v>
      </c>
      <c r="JF188" s="383">
        <v>46</v>
      </c>
      <c r="JG188" s="384">
        <v>23</v>
      </c>
      <c r="JH188" s="376" t="s">
        <v>179</v>
      </c>
      <c r="JI188" s="377" t="s">
        <v>179</v>
      </c>
      <c r="JJ188" s="378" t="s">
        <v>179</v>
      </c>
      <c r="JK188" s="379" t="s">
        <v>179</v>
      </c>
      <c r="JL188" s="379" t="s">
        <v>179</v>
      </c>
      <c r="JM188" s="380" t="s">
        <v>179</v>
      </c>
      <c r="JN188" s="381" t="s">
        <v>179</v>
      </c>
      <c r="JO188" s="379" t="s">
        <v>179</v>
      </c>
      <c r="JP188" s="379" t="s">
        <v>179</v>
      </c>
      <c r="JQ188" s="382" t="s">
        <v>179</v>
      </c>
      <c r="JR188" s="383" t="s">
        <v>179</v>
      </c>
      <c r="JS188" s="384" t="s">
        <v>179</v>
      </c>
      <c r="JU188" s="634" t="s">
        <v>2397</v>
      </c>
      <c r="JV188" s="636" t="s">
        <v>2398</v>
      </c>
      <c r="JW188" s="635">
        <v>2019</v>
      </c>
      <c r="JX188" s="635" t="s">
        <v>1018</v>
      </c>
      <c r="JY188" s="386">
        <v>44851</v>
      </c>
      <c r="JZ188" s="387">
        <v>44854</v>
      </c>
      <c r="KA188" s="422" t="s">
        <v>179</v>
      </c>
      <c r="KB188" s="637" t="s">
        <v>179</v>
      </c>
      <c r="KC188" s="638">
        <v>0.28519450061652279</v>
      </c>
      <c r="KD188" s="639" t="s">
        <v>1029</v>
      </c>
      <c r="KE188" s="640">
        <v>1.49</v>
      </c>
      <c r="KF188" s="641">
        <v>15.88</v>
      </c>
      <c r="KG188" s="642">
        <v>12.833333333333334</v>
      </c>
      <c r="KH188" s="639" t="s">
        <v>1055</v>
      </c>
      <c r="KI188" s="643">
        <v>6.15</v>
      </c>
      <c r="KJ188" s="641">
        <v>4.7833333333333332</v>
      </c>
      <c r="KK188" s="642">
        <v>13.823333333333332</v>
      </c>
      <c r="KL188" s="639" t="s">
        <v>1029</v>
      </c>
      <c r="KM188" s="643">
        <v>1.49</v>
      </c>
      <c r="KN188" s="644">
        <v>19.78</v>
      </c>
      <c r="KO188" s="645" t="s">
        <v>179</v>
      </c>
      <c r="KP188" s="646" t="s">
        <v>179</v>
      </c>
      <c r="KQ188" s="646" t="s">
        <v>179</v>
      </c>
      <c r="KR188" s="646" t="s">
        <v>179</v>
      </c>
      <c r="KS188" s="647" t="s">
        <v>179</v>
      </c>
      <c r="KT188" s="646" t="s">
        <v>179</v>
      </c>
      <c r="KU188" s="646" t="s">
        <v>179</v>
      </c>
      <c r="KV188" s="648" t="s">
        <v>179</v>
      </c>
      <c r="KW188" s="639" t="s">
        <v>179</v>
      </c>
      <c r="KX188" s="643" t="s">
        <v>179</v>
      </c>
      <c r="KY188" s="644" t="s">
        <v>179</v>
      </c>
      <c r="KZ188" s="434" t="s">
        <v>1015</v>
      </c>
      <c r="LA188" s="434" t="s">
        <v>1015</v>
      </c>
      <c r="LB188" s="435" t="s">
        <v>1029</v>
      </c>
      <c r="LC188" s="436">
        <v>18</v>
      </c>
      <c r="LD188" s="437">
        <v>0</v>
      </c>
      <c r="LE188" s="438">
        <v>18</v>
      </c>
      <c r="LF188" s="439" t="s">
        <v>1015</v>
      </c>
      <c r="LG188" s="440">
        <v>15</v>
      </c>
      <c r="LH188" s="437">
        <v>0</v>
      </c>
      <c r="LI188" s="438">
        <v>18</v>
      </c>
      <c r="LJ188" s="649"/>
      <c r="LK188" s="650"/>
    </row>
    <row r="189" spans="2:323" ht="15" customHeight="1" x14ac:dyDescent="0.15">
      <c r="B189" s="1349" t="s">
        <v>2496</v>
      </c>
      <c r="C189" s="1350" t="s">
        <v>2497</v>
      </c>
      <c r="D189" s="1351">
        <v>2022</v>
      </c>
      <c r="E189" s="1352" t="s">
        <v>1018</v>
      </c>
      <c r="F189" s="1353">
        <v>1056248</v>
      </c>
      <c r="G189" s="1354" t="s">
        <v>2497</v>
      </c>
      <c r="H189" s="1355">
        <v>45134</v>
      </c>
      <c r="I189" s="1356" t="s">
        <v>2498</v>
      </c>
      <c r="J189" s="1357" t="s">
        <v>2497</v>
      </c>
      <c r="K189" s="1358" t="s">
        <v>2499</v>
      </c>
      <c r="L189" s="1350" t="s">
        <v>2497</v>
      </c>
      <c r="M189" s="1357" t="s">
        <v>2500</v>
      </c>
      <c r="N189" s="1358" t="s">
        <v>2498</v>
      </c>
      <c r="O189" s="1356" t="s">
        <v>57</v>
      </c>
      <c r="P189" s="1358" t="s">
        <v>64</v>
      </c>
      <c r="Q189" s="1359" t="s">
        <v>1018</v>
      </c>
      <c r="R189" s="1360"/>
      <c r="S189" s="1360"/>
      <c r="T189" s="1361"/>
      <c r="U189" s="1362"/>
      <c r="V189" s="1363">
        <v>2335.4933999999998</v>
      </c>
      <c r="W189" s="1364">
        <v>3</v>
      </c>
      <c r="X189" s="1364">
        <v>2</v>
      </c>
      <c r="Y189" s="1365"/>
      <c r="Z189" s="1351">
        <v>2022</v>
      </c>
      <c r="AA189" s="1352">
        <v>2024</v>
      </c>
      <c r="AB189" s="1366">
        <v>2022</v>
      </c>
      <c r="AC189" s="1367"/>
      <c r="AD189" s="1358"/>
      <c r="AE189" s="1368" t="s">
        <v>4568</v>
      </c>
      <c r="AF189" s="1357" t="s">
        <v>2501</v>
      </c>
      <c r="AG189" s="1357" t="s">
        <v>2502</v>
      </c>
      <c r="AH189" s="1358" t="s">
        <v>2503</v>
      </c>
      <c r="AI189" s="1368"/>
      <c r="AJ189" s="1358"/>
      <c r="AK189" s="1369">
        <v>2021</v>
      </c>
      <c r="AL189" s="1364">
        <v>4129</v>
      </c>
      <c r="AM189" s="1364">
        <v>4092</v>
      </c>
      <c r="AN189" s="1370"/>
      <c r="AO189" s="1371"/>
      <c r="AP189" s="1372">
        <v>2024</v>
      </c>
      <c r="AQ189" s="1365">
        <v>4005</v>
      </c>
      <c r="AR189" s="1373">
        <v>3</v>
      </c>
      <c r="AS189" s="1365">
        <v>3969</v>
      </c>
      <c r="AT189" s="1373">
        <v>3</v>
      </c>
      <c r="AU189" s="1374"/>
      <c r="AV189" s="1371"/>
      <c r="AW189" s="1375"/>
      <c r="AX189" s="1372">
        <v>2022</v>
      </c>
      <c r="AY189" s="1365">
        <v>4180</v>
      </c>
      <c r="AZ189" s="1373">
        <v>-1.24</v>
      </c>
      <c r="BA189" s="1365">
        <v>4171</v>
      </c>
      <c r="BB189" s="1373">
        <v>-1.94</v>
      </c>
      <c r="BC189" s="1374"/>
      <c r="BD189" s="1371"/>
      <c r="BE189" s="1375"/>
      <c r="BF189" s="1372">
        <v>2023</v>
      </c>
      <c r="BG189" s="1365"/>
      <c r="BH189" s="1373"/>
      <c r="BI189" s="1365"/>
      <c r="BJ189" s="1373"/>
      <c r="BK189" s="1374"/>
      <c r="BL189" s="1371"/>
      <c r="BM189" s="1375"/>
      <c r="BN189" s="1372">
        <v>2024</v>
      </c>
      <c r="BO189" s="1365"/>
      <c r="BP189" s="1373"/>
      <c r="BQ189" s="1365"/>
      <c r="BR189" s="1373"/>
      <c r="BS189" s="1374"/>
      <c r="BT189" s="1371"/>
      <c r="BU189" s="1375"/>
      <c r="BV189" s="1376" t="s">
        <v>1005</v>
      </c>
      <c r="BW189" s="1377" t="s">
        <v>1072</v>
      </c>
      <c r="BX189" s="1378" t="s">
        <v>1024</v>
      </c>
      <c r="BY189" s="1379" t="s">
        <v>4792</v>
      </c>
      <c r="BZ189" s="1380"/>
      <c r="CA189" s="1364"/>
      <c r="CB189" s="1364"/>
      <c r="CC189" s="1370"/>
      <c r="CD189" s="1371"/>
      <c r="CE189" s="1372"/>
      <c r="CF189" s="1365"/>
      <c r="CG189" s="1373"/>
      <c r="CH189" s="1365"/>
      <c r="CI189" s="1373"/>
      <c r="CJ189" s="1374"/>
      <c r="CK189" s="1371"/>
      <c r="CL189" s="1375"/>
      <c r="CM189" s="1372"/>
      <c r="CN189" s="1365"/>
      <c r="CO189" s="1373"/>
      <c r="CP189" s="1365"/>
      <c r="CQ189" s="1373"/>
      <c r="CR189" s="1374"/>
      <c r="CS189" s="1371"/>
      <c r="CT189" s="1375"/>
      <c r="CU189" s="1372"/>
      <c r="CV189" s="1365"/>
      <c r="CW189" s="1373"/>
      <c r="CX189" s="1365"/>
      <c r="CY189" s="1373"/>
      <c r="CZ189" s="1374"/>
      <c r="DA189" s="1371"/>
      <c r="DB189" s="1375"/>
      <c r="DC189" s="1372"/>
      <c r="DD189" s="1365"/>
      <c r="DE189" s="1373"/>
      <c r="DF189" s="1365"/>
      <c r="DG189" s="1373"/>
      <c r="DH189" s="1374"/>
      <c r="DI189" s="1371"/>
      <c r="DJ189" s="1375"/>
      <c r="DK189" s="1376"/>
      <c r="DL189" s="1377"/>
      <c r="DM189" s="1378"/>
      <c r="DN189" s="1379"/>
      <c r="DO189" s="1356"/>
      <c r="DP189" s="1381"/>
      <c r="DQ189" s="1358"/>
      <c r="DR189" s="1356"/>
      <c r="DS189" s="1381"/>
      <c r="DT189" s="1358"/>
      <c r="DU189" s="1356"/>
      <c r="DV189" s="1381"/>
      <c r="DW189" s="1358"/>
      <c r="DX189" s="1356"/>
      <c r="DY189" s="1381"/>
      <c r="DZ189" s="1358"/>
      <c r="EA189" s="1356"/>
      <c r="EB189" s="1381"/>
      <c r="EC189" s="1358"/>
      <c r="ED189" s="1382"/>
      <c r="EE189" s="1383"/>
      <c r="EF189" s="1384"/>
      <c r="EG189" s="1357"/>
      <c r="EH189" s="1364"/>
      <c r="EI189" s="1352"/>
      <c r="EJ189" s="1356"/>
      <c r="EK189" s="1384"/>
      <c r="EL189" s="1357"/>
      <c r="EM189" s="1364"/>
      <c r="EN189" s="1352"/>
      <c r="EO189" s="1356"/>
      <c r="EP189" s="1384"/>
      <c r="EQ189" s="1357"/>
      <c r="ER189" s="1364"/>
      <c r="ES189" s="1352"/>
      <c r="ET189" s="1356"/>
      <c r="EU189" s="1384"/>
      <c r="EV189" s="1357"/>
      <c r="EW189" s="1364"/>
      <c r="EX189" s="1352"/>
      <c r="EY189" s="1356"/>
      <c r="EZ189" s="1384"/>
      <c r="FA189" s="1357"/>
      <c r="FB189" s="1364"/>
      <c r="FC189" s="1352"/>
      <c r="FD189" s="1385">
        <v>0</v>
      </c>
      <c r="FE189" s="1386">
        <v>0</v>
      </c>
      <c r="FF189" s="1387">
        <v>0</v>
      </c>
      <c r="FG189" s="1386">
        <v>0</v>
      </c>
      <c r="FH189" s="1387">
        <v>0</v>
      </c>
      <c r="FI189" s="1386">
        <v>0</v>
      </c>
      <c r="FJ189" s="1387">
        <v>0</v>
      </c>
      <c r="FK189" s="1386">
        <v>0</v>
      </c>
      <c r="FL189" s="1388" t="s">
        <v>1008</v>
      </c>
      <c r="FM189" s="1389" t="s">
        <v>1012</v>
      </c>
      <c r="FN189" s="1352"/>
      <c r="FO189" s="1390" t="s">
        <v>1010</v>
      </c>
      <c r="FP189" s="1391" t="s">
        <v>1012</v>
      </c>
      <c r="FQ189" s="1352"/>
      <c r="FR189" s="1390" t="s">
        <v>1010</v>
      </c>
      <c r="FS189" s="1391" t="s">
        <v>1012</v>
      </c>
      <c r="FT189" s="1352"/>
      <c r="FU189" s="1390" t="s">
        <v>1010</v>
      </c>
      <c r="FV189" s="1391" t="s">
        <v>1012</v>
      </c>
      <c r="FW189" s="1352"/>
      <c r="FX189" s="1390" t="s">
        <v>1010</v>
      </c>
      <c r="FY189" s="1391" t="s">
        <v>1012</v>
      </c>
      <c r="FZ189" s="1352"/>
      <c r="GA189" s="1390" t="s">
        <v>1010</v>
      </c>
      <c r="GB189" s="1391" t="s">
        <v>1012</v>
      </c>
      <c r="GC189" s="1352"/>
      <c r="GD189" s="1390" t="s">
        <v>1010</v>
      </c>
      <c r="GE189" s="1391" t="s">
        <v>1012</v>
      </c>
      <c r="GF189" s="1352"/>
      <c r="GG189" s="1390" t="s">
        <v>1010</v>
      </c>
      <c r="GH189" s="1391" t="s">
        <v>1012</v>
      </c>
      <c r="GI189" s="1352"/>
      <c r="GJ189" s="1390" t="s">
        <v>1010</v>
      </c>
      <c r="GK189" s="1391" t="s">
        <v>1012</v>
      </c>
      <c r="GL189" s="1352"/>
      <c r="GM189" s="1390" t="s">
        <v>1013</v>
      </c>
      <c r="GN189" s="1391" t="s">
        <v>1013</v>
      </c>
      <c r="GO189" s="1352"/>
      <c r="GP189" s="1390" t="s">
        <v>1013</v>
      </c>
      <c r="GQ189" s="1391" t="s">
        <v>1013</v>
      </c>
      <c r="GR189" s="1352"/>
      <c r="GS189" s="1390" t="s">
        <v>1013</v>
      </c>
      <c r="GT189" s="1391" t="s">
        <v>1013</v>
      </c>
      <c r="GU189" s="1352"/>
      <c r="GV189" s="1390" t="s">
        <v>1013</v>
      </c>
      <c r="GW189" s="1391" t="s">
        <v>1013</v>
      </c>
      <c r="GX189" s="1352"/>
      <c r="GY189" s="1388"/>
      <c r="GZ189" s="1389"/>
      <c r="HA189" s="1352"/>
      <c r="HB189" s="1390"/>
      <c r="HC189" s="1391"/>
      <c r="HD189" s="1352"/>
      <c r="HE189" s="1390"/>
      <c r="HF189" s="1391"/>
      <c r="HG189" s="1352"/>
      <c r="HH189" s="1390"/>
      <c r="HI189" s="1391"/>
      <c r="HJ189" s="1352"/>
      <c r="HK189" s="1390"/>
      <c r="HL189" s="1391"/>
      <c r="HM189" s="1352"/>
      <c r="HN189" s="1392"/>
      <c r="HO189" s="1393"/>
      <c r="HP189" s="1394"/>
      <c r="HQ189" s="1395"/>
      <c r="HR189" s="1357"/>
      <c r="HS189" s="1357"/>
      <c r="HT189" s="1357"/>
      <c r="HU189" s="1396"/>
      <c r="HV189" s="1397"/>
      <c r="HW189" s="1398"/>
      <c r="HX189" s="1398"/>
      <c r="HY189" s="1398" t="s">
        <v>4568</v>
      </c>
      <c r="HZ189" s="1398"/>
      <c r="IA189" s="1398"/>
      <c r="IB189" s="1398"/>
      <c r="IC189" s="1398" t="s">
        <v>4568</v>
      </c>
      <c r="ID189" s="1399" t="s">
        <v>2504</v>
      </c>
      <c r="IE189" s="1400"/>
      <c r="IF189" s="227" t="str">
        <f>_xlfn.IFNA(VLOOKUP(報告書!$B189&amp;"-"&amp;報告書!IF$12,自主項目!$G$13:$G$500,1,FALSE),"")</f>
        <v/>
      </c>
      <c r="IG189" s="227" t="str">
        <f>_xlfn.IFNA(VLOOKUP(報告書!$B189&amp;"-"&amp;報告書!IG$12,自主項目!$G$13:$G$500,1,FALSE),"")</f>
        <v/>
      </c>
      <c r="IH189" s="227" t="str">
        <f>_xlfn.IFNA(VLOOKUP(報告書!$B189&amp;"-"&amp;報告書!IH$12,自主項目!$G$13:$G$500,1,FALSE),"")</f>
        <v/>
      </c>
      <c r="II189" s="227" t="str">
        <f>_xlfn.IFNA(VLOOKUP(報告書!$B189&amp;"-"&amp;報告書!II$12,自主項目!$G$13:$G$500,1,FALSE),"")</f>
        <v/>
      </c>
      <c r="IJ189" s="227" t="str">
        <f>_xlfn.IFNA(VLOOKUP(報告書!$B189&amp;"-"&amp;報告書!IJ$12,自主項目!$G$13:$G$500,1,FALSE),"")</f>
        <v/>
      </c>
      <c r="IK189" s="227" t="str">
        <f>_xlfn.IFNA(VLOOKUP(報告書!$B189&amp;"-"&amp;報告書!IK$12,自主項目!$G$13:$G$500,1,FALSE),"")</f>
        <v/>
      </c>
      <c r="IL189" s="227" t="str">
        <f>_xlfn.IFNA(VLOOKUP(報告書!$B189&amp;"-"&amp;報告書!IL$12,自主項目!$G$13:$G$500,1,FALSE),"")</f>
        <v/>
      </c>
      <c r="IM189" s="227" t="str">
        <f>_xlfn.IFNA(VLOOKUP(報告書!$B189&amp;"-"&amp;報告書!IM$12,自主項目!$G$13:$G$500,1,FALSE),"")</f>
        <v/>
      </c>
      <c r="IN189" s="227" t="str">
        <f>_xlfn.IFNA(VLOOKUP(報告書!$B189&amp;"-"&amp;報告書!IN$12,自主項目!$G$13:$G$500,1,FALSE),"")</f>
        <v/>
      </c>
      <c r="IO189" s="227" t="str">
        <f>_xlfn.IFNA(VLOOKUP(報告書!$B189&amp;"-"&amp;報告書!IO$12,自主項目!$G$13:$G$500,1,FALSE),"")</f>
        <v/>
      </c>
      <c r="IP189" s="227" t="str">
        <f>_xlfn.IFNA(VLOOKUP(報告書!$B189&amp;"-"&amp;報告書!IP$12,自主項目!$G$13:$G$500,1,FALSE),"")</f>
        <v/>
      </c>
      <c r="IQ189" s="227" t="str">
        <f>_xlfn.IFNA(VLOOKUP(報告書!$B189&amp;"-"&amp;報告書!IQ$12,自主項目!$G$13:$G$500,1,FALSE),"")</f>
        <v/>
      </c>
      <c r="IR189" s="227" t="str">
        <f>_xlfn.IFNA(VLOOKUP(報告書!$B189&amp;"-"&amp;報告書!IR$12,自主項目!$G$13:$G$500,1,FALSE),"")</f>
        <v/>
      </c>
      <c r="IS189" s="227" t="str">
        <f>_xlfn.IFNA(VLOOKUP(報告書!$B189&amp;"-"&amp;報告書!IS$12,自主項目!$G$13:$G$500,1,FALSE),"")</f>
        <v/>
      </c>
      <c r="IV189" s="376">
        <v>2369</v>
      </c>
      <c r="IW189" s="377">
        <v>2348</v>
      </c>
      <c r="IX189" s="378">
        <v>38.950000000000003</v>
      </c>
      <c r="IY189" s="379">
        <v>45.12</v>
      </c>
      <c r="IZ189" s="379">
        <v>44.08</v>
      </c>
      <c r="JA189" s="380">
        <v>36.299999999999997</v>
      </c>
      <c r="JB189" s="381">
        <v>15.04</v>
      </c>
      <c r="JC189" s="379">
        <v>14.693333333333333</v>
      </c>
      <c r="JD189" s="379">
        <v>12.1</v>
      </c>
      <c r="JE189" s="382">
        <v>3</v>
      </c>
      <c r="JF189" s="383">
        <v>12</v>
      </c>
      <c r="JG189" s="384">
        <v>9</v>
      </c>
      <c r="JH189" s="376" t="s">
        <v>179</v>
      </c>
      <c r="JI189" s="377" t="s">
        <v>179</v>
      </c>
      <c r="JJ189" s="378" t="s">
        <v>179</v>
      </c>
      <c r="JK189" s="379" t="s">
        <v>179</v>
      </c>
      <c r="JL189" s="379" t="s">
        <v>179</v>
      </c>
      <c r="JM189" s="380" t="s">
        <v>179</v>
      </c>
      <c r="JN189" s="381" t="s">
        <v>179</v>
      </c>
      <c r="JO189" s="379" t="s">
        <v>179</v>
      </c>
      <c r="JP189" s="379" t="s">
        <v>179</v>
      </c>
      <c r="JQ189" s="382" t="s">
        <v>179</v>
      </c>
      <c r="JR189" s="383" t="s">
        <v>179</v>
      </c>
      <c r="JS189" s="384" t="s">
        <v>179</v>
      </c>
      <c r="JU189" s="634" t="s">
        <v>2405</v>
      </c>
      <c r="JV189" s="636" t="s">
        <v>2406</v>
      </c>
      <c r="JW189" s="635">
        <v>2019</v>
      </c>
      <c r="JX189" s="635" t="s">
        <v>1018</v>
      </c>
      <c r="JY189" s="386" t="s">
        <v>179</v>
      </c>
      <c r="JZ189" s="387">
        <v>44845</v>
      </c>
      <c r="KA189" s="422" t="s">
        <v>179</v>
      </c>
      <c r="KB189" s="637" t="s">
        <v>179</v>
      </c>
      <c r="KC189" s="638" t="s">
        <v>179</v>
      </c>
      <c r="KD189" s="639" t="s">
        <v>1055</v>
      </c>
      <c r="KE189" s="640">
        <v>3.01</v>
      </c>
      <c r="KF189" s="641">
        <v>45.12</v>
      </c>
      <c r="KG189" s="642">
        <v>25.096666666666664</v>
      </c>
      <c r="KH189" s="639" t="s">
        <v>1055</v>
      </c>
      <c r="KI189" s="643">
        <v>3</v>
      </c>
      <c r="KJ189" s="641">
        <v>14.693333333333333</v>
      </c>
      <c r="KK189" s="642">
        <v>26.296666666666667</v>
      </c>
      <c r="KL189" s="639" t="s">
        <v>1029</v>
      </c>
      <c r="KM189" s="643">
        <v>2.99</v>
      </c>
      <c r="KN189" s="644">
        <v>36.299999999999997</v>
      </c>
      <c r="KO189" s="645" t="s">
        <v>179</v>
      </c>
      <c r="KP189" s="646" t="s">
        <v>179</v>
      </c>
      <c r="KQ189" s="646" t="s">
        <v>179</v>
      </c>
      <c r="KR189" s="646" t="s">
        <v>179</v>
      </c>
      <c r="KS189" s="647" t="s">
        <v>179</v>
      </c>
      <c r="KT189" s="646" t="s">
        <v>179</v>
      </c>
      <c r="KU189" s="646" t="s">
        <v>179</v>
      </c>
      <c r="KV189" s="648" t="s">
        <v>179</v>
      </c>
      <c r="KW189" s="639" t="s">
        <v>179</v>
      </c>
      <c r="KX189" s="643" t="s">
        <v>179</v>
      </c>
      <c r="KY189" s="644" t="s">
        <v>179</v>
      </c>
      <c r="KZ189" s="434" t="s">
        <v>1015</v>
      </c>
      <c r="LA189" s="434" t="s">
        <v>1015</v>
      </c>
      <c r="LB189" s="435" t="s">
        <v>1029</v>
      </c>
      <c r="LC189" s="436">
        <v>16</v>
      </c>
      <c r="LD189" s="437">
        <v>0</v>
      </c>
      <c r="LE189" s="438">
        <v>16</v>
      </c>
      <c r="LF189" s="439" t="s">
        <v>1015</v>
      </c>
      <c r="LG189" s="440">
        <v>13</v>
      </c>
      <c r="LH189" s="437">
        <v>0</v>
      </c>
      <c r="LI189" s="438">
        <v>16</v>
      </c>
      <c r="LJ189" s="649"/>
      <c r="LK189" s="650"/>
    </row>
    <row r="190" spans="2:323" ht="15" customHeight="1" x14ac:dyDescent="0.15">
      <c r="B190" s="1349" t="s">
        <v>2505</v>
      </c>
      <c r="C190" s="1350" t="s">
        <v>2508</v>
      </c>
      <c r="D190" s="1351">
        <v>2022</v>
      </c>
      <c r="E190" s="1352" t="s">
        <v>1058</v>
      </c>
      <c r="F190" s="1353">
        <v>3054249</v>
      </c>
      <c r="G190" s="1354" t="s">
        <v>2508</v>
      </c>
      <c r="H190" s="1355">
        <v>45131</v>
      </c>
      <c r="I190" s="1356" t="s">
        <v>2507</v>
      </c>
      <c r="J190" s="1357" t="s">
        <v>2508</v>
      </c>
      <c r="K190" s="1358" t="s">
        <v>2509</v>
      </c>
      <c r="L190" s="1350" t="s">
        <v>2510</v>
      </c>
      <c r="M190" s="1357" t="s">
        <v>2509</v>
      </c>
      <c r="N190" s="1358" t="s">
        <v>2511</v>
      </c>
      <c r="O190" s="1356" t="s">
        <v>57</v>
      </c>
      <c r="P190" s="1358" t="s">
        <v>62</v>
      </c>
      <c r="Q190" s="1359"/>
      <c r="R190" s="1360"/>
      <c r="S190" s="1360" t="s">
        <v>1058</v>
      </c>
      <c r="T190" s="1361"/>
      <c r="U190" s="1362"/>
      <c r="V190" s="1363"/>
      <c r="W190" s="1364"/>
      <c r="X190" s="1364"/>
      <c r="Y190" s="1365">
        <v>112</v>
      </c>
      <c r="Z190" s="1351">
        <v>2022</v>
      </c>
      <c r="AA190" s="1352">
        <v>2024</v>
      </c>
      <c r="AB190" s="1366">
        <v>2022</v>
      </c>
      <c r="AC190" s="1367"/>
      <c r="AD190" s="1358"/>
      <c r="AE190" s="1368" t="s">
        <v>4568</v>
      </c>
      <c r="AF190" s="1357" t="s">
        <v>2512</v>
      </c>
      <c r="AG190" s="1357" t="s">
        <v>2513</v>
      </c>
      <c r="AH190" s="1358" t="s">
        <v>2514</v>
      </c>
      <c r="AI190" s="1368"/>
      <c r="AJ190" s="1358"/>
      <c r="AK190" s="1369"/>
      <c r="AL190" s="1364"/>
      <c r="AM190" s="1364"/>
      <c r="AN190" s="1370"/>
      <c r="AO190" s="1371"/>
      <c r="AP190" s="1372"/>
      <c r="AQ190" s="1365"/>
      <c r="AR190" s="1373"/>
      <c r="AS190" s="1365"/>
      <c r="AT190" s="1373"/>
      <c r="AU190" s="1374"/>
      <c r="AV190" s="1371"/>
      <c r="AW190" s="1375"/>
      <c r="AX190" s="1372"/>
      <c r="AY190" s="1365"/>
      <c r="AZ190" s="1373"/>
      <c r="BA190" s="1365"/>
      <c r="BB190" s="1373"/>
      <c r="BC190" s="1374"/>
      <c r="BD190" s="1371"/>
      <c r="BE190" s="1375"/>
      <c r="BF190" s="1372"/>
      <c r="BG190" s="1365"/>
      <c r="BH190" s="1373"/>
      <c r="BI190" s="1365"/>
      <c r="BJ190" s="1373"/>
      <c r="BK190" s="1374"/>
      <c r="BL190" s="1371"/>
      <c r="BM190" s="1375"/>
      <c r="BN190" s="1372"/>
      <c r="BO190" s="1365"/>
      <c r="BP190" s="1373"/>
      <c r="BQ190" s="1365"/>
      <c r="BR190" s="1373"/>
      <c r="BS190" s="1374"/>
      <c r="BT190" s="1371"/>
      <c r="BU190" s="1375"/>
      <c r="BV190" s="1376"/>
      <c r="BW190" s="1377"/>
      <c r="BX190" s="1378"/>
      <c r="BY190" s="1379"/>
      <c r="BZ190" s="1380">
        <v>2021</v>
      </c>
      <c r="CA190" s="1364">
        <v>179</v>
      </c>
      <c r="CB190" s="1364">
        <v>179</v>
      </c>
      <c r="CC190" s="1370"/>
      <c r="CD190" s="1371"/>
      <c r="CE190" s="1372">
        <v>2024</v>
      </c>
      <c r="CF190" s="1365">
        <v>161</v>
      </c>
      <c r="CG190" s="1373">
        <v>10.050000000000001</v>
      </c>
      <c r="CH190" s="1365">
        <v>161</v>
      </c>
      <c r="CI190" s="1373">
        <v>10.050000000000001</v>
      </c>
      <c r="CJ190" s="1374"/>
      <c r="CK190" s="1371"/>
      <c r="CL190" s="1375"/>
      <c r="CM190" s="1372">
        <v>2022</v>
      </c>
      <c r="CN190" s="1365">
        <v>199.29572559999997</v>
      </c>
      <c r="CO190" s="1373">
        <v>-11.34</v>
      </c>
      <c r="CP190" s="1365">
        <v>199.29572559999997</v>
      </c>
      <c r="CQ190" s="1373">
        <v>-11.34</v>
      </c>
      <c r="CR190" s="1374"/>
      <c r="CS190" s="1371"/>
      <c r="CT190" s="1375"/>
      <c r="CU190" s="1372">
        <v>2023</v>
      </c>
      <c r="CV190" s="1365"/>
      <c r="CW190" s="1373"/>
      <c r="CX190" s="1365"/>
      <c r="CY190" s="1373"/>
      <c r="CZ190" s="1374"/>
      <c r="DA190" s="1371"/>
      <c r="DB190" s="1375"/>
      <c r="DC190" s="1372">
        <v>2024</v>
      </c>
      <c r="DD190" s="1365"/>
      <c r="DE190" s="1373"/>
      <c r="DF190" s="1365"/>
      <c r="DG190" s="1373"/>
      <c r="DH190" s="1374"/>
      <c r="DI190" s="1371"/>
      <c r="DJ190" s="1375"/>
      <c r="DK190" s="1376" t="s">
        <v>1005</v>
      </c>
      <c r="DL190" s="1377" t="s">
        <v>1072</v>
      </c>
      <c r="DM190" s="1378" t="s">
        <v>1007</v>
      </c>
      <c r="DN190" s="1379" t="s">
        <v>4793</v>
      </c>
      <c r="DO190" s="1356"/>
      <c r="DP190" s="1381"/>
      <c r="DQ190" s="1358"/>
      <c r="DR190" s="1356"/>
      <c r="DS190" s="1381"/>
      <c r="DT190" s="1358"/>
      <c r="DU190" s="1356"/>
      <c r="DV190" s="1381"/>
      <c r="DW190" s="1358"/>
      <c r="DX190" s="1356"/>
      <c r="DY190" s="1381"/>
      <c r="DZ190" s="1358"/>
      <c r="EA190" s="1356"/>
      <c r="EB190" s="1381"/>
      <c r="EC190" s="1358"/>
      <c r="ED190" s="1382"/>
      <c r="EE190" s="1383"/>
      <c r="EF190" s="1384"/>
      <c r="EG190" s="1357"/>
      <c r="EH190" s="1364"/>
      <c r="EI190" s="1352"/>
      <c r="EJ190" s="1356"/>
      <c r="EK190" s="1384"/>
      <c r="EL190" s="1357"/>
      <c r="EM190" s="1364"/>
      <c r="EN190" s="1352"/>
      <c r="EO190" s="1356"/>
      <c r="EP190" s="1384"/>
      <c r="EQ190" s="1357"/>
      <c r="ER190" s="1364"/>
      <c r="ES190" s="1352"/>
      <c r="ET190" s="1356"/>
      <c r="EU190" s="1384"/>
      <c r="EV190" s="1357"/>
      <c r="EW190" s="1364"/>
      <c r="EX190" s="1352"/>
      <c r="EY190" s="1356"/>
      <c r="EZ190" s="1384"/>
      <c r="FA190" s="1357"/>
      <c r="FB190" s="1364"/>
      <c r="FC190" s="1352"/>
      <c r="FD190" s="1385">
        <v>0</v>
      </c>
      <c r="FE190" s="1386">
        <v>0</v>
      </c>
      <c r="FF190" s="1387">
        <v>0</v>
      </c>
      <c r="FG190" s="1386">
        <v>0</v>
      </c>
      <c r="FH190" s="1387">
        <v>0</v>
      </c>
      <c r="FI190" s="1386">
        <v>0</v>
      </c>
      <c r="FJ190" s="1387">
        <v>0</v>
      </c>
      <c r="FK190" s="1386">
        <v>0</v>
      </c>
      <c r="FL190" s="1388"/>
      <c r="FM190" s="1389"/>
      <c r="FN190" s="1352"/>
      <c r="FO190" s="1390"/>
      <c r="FP190" s="1391"/>
      <c r="FQ190" s="1352"/>
      <c r="FR190" s="1390"/>
      <c r="FS190" s="1391"/>
      <c r="FT190" s="1352"/>
      <c r="FU190" s="1390"/>
      <c r="FV190" s="1391"/>
      <c r="FW190" s="1352"/>
      <c r="FX190" s="1390"/>
      <c r="FY190" s="1391"/>
      <c r="FZ190" s="1352"/>
      <c r="GA190" s="1390"/>
      <c r="GB190" s="1391"/>
      <c r="GC190" s="1352"/>
      <c r="GD190" s="1390"/>
      <c r="GE190" s="1391"/>
      <c r="GF190" s="1352"/>
      <c r="GG190" s="1390"/>
      <c r="GH190" s="1391"/>
      <c r="GI190" s="1352"/>
      <c r="GJ190" s="1390"/>
      <c r="GK190" s="1391"/>
      <c r="GL190" s="1352"/>
      <c r="GM190" s="1390"/>
      <c r="GN190" s="1391"/>
      <c r="GO190" s="1352"/>
      <c r="GP190" s="1390"/>
      <c r="GQ190" s="1391"/>
      <c r="GR190" s="1352"/>
      <c r="GS190" s="1390"/>
      <c r="GT190" s="1391"/>
      <c r="GU190" s="1352"/>
      <c r="GV190" s="1390"/>
      <c r="GW190" s="1391"/>
      <c r="GX190" s="1352"/>
      <c r="GY190" s="1388" t="s">
        <v>1099</v>
      </c>
      <c r="GZ190" s="1389" t="s">
        <v>1011</v>
      </c>
      <c r="HA190" s="1352"/>
      <c r="HB190" s="1390" t="s">
        <v>1008</v>
      </c>
      <c r="HC190" s="1391" t="s">
        <v>1012</v>
      </c>
      <c r="HD190" s="1352" t="s">
        <v>3842</v>
      </c>
      <c r="HE190" s="1390" t="s">
        <v>1025</v>
      </c>
      <c r="HF190" s="1391" t="s">
        <v>1011</v>
      </c>
      <c r="HG190" s="1352"/>
      <c r="HH190" s="1390" t="s">
        <v>1025</v>
      </c>
      <c r="HI190" s="1391" t="s">
        <v>1011</v>
      </c>
      <c r="HJ190" s="1352"/>
      <c r="HK190" s="1390" t="s">
        <v>1010</v>
      </c>
      <c r="HL190" s="1391" t="s">
        <v>1012</v>
      </c>
      <c r="HM190" s="1352" t="s">
        <v>3843</v>
      </c>
      <c r="HN190" s="1392"/>
      <c r="HO190" s="1393"/>
      <c r="HP190" s="1394"/>
      <c r="HQ190" s="1395"/>
      <c r="HR190" s="1357"/>
      <c r="HS190" s="1357"/>
      <c r="HT190" s="1357"/>
      <c r="HU190" s="1396"/>
      <c r="HV190" s="1397"/>
      <c r="HW190" s="1398"/>
      <c r="HX190" s="1398"/>
      <c r="HY190" s="1398" t="s">
        <v>4568</v>
      </c>
      <c r="HZ190" s="1398"/>
      <c r="IA190" s="1398"/>
      <c r="IB190" s="1398"/>
      <c r="IC190" s="1398"/>
      <c r="ID190" s="1399"/>
      <c r="IE190" s="1400" t="s">
        <v>2515</v>
      </c>
      <c r="IF190" s="227" t="str">
        <f>_xlfn.IFNA(VLOOKUP(報告書!$B190&amp;"-"&amp;報告書!IF$12,自主項目!$G$13:$G$500,1,FALSE),"")</f>
        <v/>
      </c>
      <c r="IG190" s="227" t="str">
        <f>_xlfn.IFNA(VLOOKUP(報告書!$B190&amp;"-"&amp;報告書!IG$12,自主項目!$G$13:$G$500,1,FALSE),"")</f>
        <v/>
      </c>
      <c r="IH190" s="227" t="str">
        <f>_xlfn.IFNA(VLOOKUP(報告書!$B190&amp;"-"&amp;報告書!IH$12,自主項目!$G$13:$G$500,1,FALSE),"")</f>
        <v/>
      </c>
      <c r="II190" s="227" t="str">
        <f>_xlfn.IFNA(VLOOKUP(報告書!$B190&amp;"-"&amp;報告書!II$12,自主項目!$G$13:$G$500,1,FALSE),"")</f>
        <v/>
      </c>
      <c r="IJ190" s="227" t="str">
        <f>_xlfn.IFNA(VLOOKUP(報告書!$B190&amp;"-"&amp;報告書!IJ$12,自主項目!$G$13:$G$500,1,FALSE),"")</f>
        <v/>
      </c>
      <c r="IK190" s="227" t="str">
        <f>_xlfn.IFNA(VLOOKUP(報告書!$B190&amp;"-"&amp;報告書!IK$12,自主項目!$G$13:$G$500,1,FALSE),"")</f>
        <v/>
      </c>
      <c r="IL190" s="227" t="str">
        <f>_xlfn.IFNA(VLOOKUP(報告書!$B190&amp;"-"&amp;報告書!IL$12,自主項目!$G$13:$G$500,1,FALSE),"")</f>
        <v/>
      </c>
      <c r="IM190" s="227" t="str">
        <f>_xlfn.IFNA(VLOOKUP(報告書!$B190&amp;"-"&amp;報告書!IM$12,自主項目!$G$13:$G$500,1,FALSE),"")</f>
        <v/>
      </c>
      <c r="IN190" s="227" t="str">
        <f>_xlfn.IFNA(VLOOKUP(報告書!$B190&amp;"-"&amp;報告書!IN$12,自主項目!$G$13:$G$500,1,FALSE),"")</f>
        <v/>
      </c>
      <c r="IO190" s="227" t="str">
        <f>_xlfn.IFNA(VLOOKUP(報告書!$B190&amp;"-"&amp;報告書!IO$12,自主項目!$G$13:$G$500,1,FALSE),"")</f>
        <v/>
      </c>
      <c r="IP190" s="227" t="str">
        <f>_xlfn.IFNA(VLOOKUP(報告書!$B190&amp;"-"&amp;報告書!IP$12,自主項目!$G$13:$G$500,1,FALSE),"")</f>
        <v/>
      </c>
      <c r="IQ190" s="227" t="str">
        <f>_xlfn.IFNA(VLOOKUP(報告書!$B190&amp;"-"&amp;報告書!IQ$12,自主項目!$G$13:$G$500,1,FALSE),"")</f>
        <v/>
      </c>
      <c r="IR190" s="227" t="str">
        <f>_xlfn.IFNA(VLOOKUP(報告書!$B190&amp;"-"&amp;報告書!IR$12,自主項目!$G$13:$G$500,1,FALSE),"")</f>
        <v/>
      </c>
      <c r="IS190" s="227" t="str">
        <f>_xlfn.IFNA(VLOOKUP(報告書!$B190&amp;"-"&amp;報告書!IS$12,自主項目!$G$13:$G$500,1,FALSE),"")</f>
        <v/>
      </c>
      <c r="IV190" s="376">
        <v>193248.03568763568</v>
      </c>
      <c r="IW190" s="377">
        <v>239057.57031436401</v>
      </c>
      <c r="IX190" s="378" t="s">
        <v>179</v>
      </c>
      <c r="IY190" s="379">
        <v>14.66</v>
      </c>
      <c r="IZ190" s="379">
        <v>1.58</v>
      </c>
      <c r="JA190" s="380" t="s">
        <v>179</v>
      </c>
      <c r="JB190" s="381">
        <v>4.8866666666666667</v>
      </c>
      <c r="JC190" s="379">
        <v>0.52666666666666673</v>
      </c>
      <c r="JD190" s="379" t="s">
        <v>179</v>
      </c>
      <c r="JE190" s="382">
        <v>39</v>
      </c>
      <c r="JF190" s="383">
        <v>77</v>
      </c>
      <c r="JG190" s="384" t="s">
        <v>179</v>
      </c>
      <c r="JH190" s="376">
        <v>8316</v>
      </c>
      <c r="JI190" s="377">
        <v>7903</v>
      </c>
      <c r="JJ190" s="378" t="s">
        <v>179</v>
      </c>
      <c r="JK190" s="379">
        <v>4.7</v>
      </c>
      <c r="JL190" s="379">
        <v>9.44</v>
      </c>
      <c r="JM190" s="380" t="s">
        <v>179</v>
      </c>
      <c r="JN190" s="381">
        <v>1.5666666666666667</v>
      </c>
      <c r="JO190" s="379">
        <v>3.1466666666666665</v>
      </c>
      <c r="JP190" s="379" t="s">
        <v>179</v>
      </c>
      <c r="JQ190" s="382">
        <v>72</v>
      </c>
      <c r="JR190" s="383">
        <v>64</v>
      </c>
      <c r="JS190" s="384" t="s">
        <v>179</v>
      </c>
      <c r="JU190" s="634" t="s">
        <v>2407</v>
      </c>
      <c r="JV190" s="636" t="s">
        <v>2408</v>
      </c>
      <c r="JW190" s="635">
        <v>2019</v>
      </c>
      <c r="JX190" s="635" t="s">
        <v>1273</v>
      </c>
      <c r="JY190" s="386">
        <v>44797</v>
      </c>
      <c r="JZ190" s="387" t="s">
        <v>179</v>
      </c>
      <c r="KA190" s="422" t="s">
        <v>179</v>
      </c>
      <c r="KB190" s="637" t="s">
        <v>179</v>
      </c>
      <c r="KC190" s="638">
        <v>0.13439216578625057</v>
      </c>
      <c r="KD190" s="639" t="s">
        <v>1029</v>
      </c>
      <c r="KE190" s="640">
        <v>1.52</v>
      </c>
      <c r="KF190" s="641">
        <v>14.66</v>
      </c>
      <c r="KG190" s="642">
        <v>6.68</v>
      </c>
      <c r="KH190" s="639" t="s">
        <v>1029</v>
      </c>
      <c r="KI190" s="643">
        <v>1.52</v>
      </c>
      <c r="KJ190" s="641">
        <v>0.52666666666666673</v>
      </c>
      <c r="KK190" s="642">
        <v>3.6266666666666669</v>
      </c>
      <c r="KL190" s="639" t="s">
        <v>179</v>
      </c>
      <c r="KM190" s="643" t="s">
        <v>179</v>
      </c>
      <c r="KN190" s="644" t="s">
        <v>179</v>
      </c>
      <c r="KO190" s="645" t="s">
        <v>1029</v>
      </c>
      <c r="KP190" s="646">
        <v>1.94</v>
      </c>
      <c r="KQ190" s="646">
        <v>4.7</v>
      </c>
      <c r="KR190" s="646">
        <v>4.2233333333333336</v>
      </c>
      <c r="KS190" s="647" t="s">
        <v>1029</v>
      </c>
      <c r="KT190" s="646">
        <v>1.94</v>
      </c>
      <c r="KU190" s="646">
        <v>3.1466666666666665</v>
      </c>
      <c r="KV190" s="648">
        <v>3.9849999999999999</v>
      </c>
      <c r="KW190" s="639" t="s">
        <v>179</v>
      </c>
      <c r="KX190" s="643">
        <v>0</v>
      </c>
      <c r="KY190" s="644" t="s">
        <v>179</v>
      </c>
      <c r="KZ190" s="434" t="s">
        <v>1151</v>
      </c>
      <c r="LA190" s="434" t="s">
        <v>1151</v>
      </c>
      <c r="LB190" s="435" t="s">
        <v>1015</v>
      </c>
      <c r="LC190" s="436">
        <v>4</v>
      </c>
      <c r="LD190" s="437">
        <v>22</v>
      </c>
      <c r="LE190" s="438">
        <v>26</v>
      </c>
      <c r="LF190" s="439" t="s">
        <v>1015</v>
      </c>
      <c r="LG190" s="440">
        <v>4</v>
      </c>
      <c r="LH190" s="437">
        <v>22</v>
      </c>
      <c r="LI190" s="438">
        <v>26</v>
      </c>
      <c r="LJ190" s="649"/>
      <c r="LK190" s="650"/>
    </row>
    <row r="191" spans="2:323" ht="15" customHeight="1" x14ac:dyDescent="0.15">
      <c r="B191" s="1349" t="s">
        <v>2518</v>
      </c>
      <c r="C191" s="1350" t="s">
        <v>2519</v>
      </c>
      <c r="D191" s="1351">
        <v>2022</v>
      </c>
      <c r="E191" s="1352" t="s">
        <v>1018</v>
      </c>
      <c r="F191" s="1353">
        <v>1037254</v>
      </c>
      <c r="G191" s="1354" t="s">
        <v>2519</v>
      </c>
      <c r="H191" s="1355">
        <v>45134</v>
      </c>
      <c r="I191" s="1356" t="s">
        <v>2520</v>
      </c>
      <c r="J191" s="1357" t="s">
        <v>2519</v>
      </c>
      <c r="K191" s="1358" t="s">
        <v>2521</v>
      </c>
      <c r="L191" s="1350" t="s">
        <v>2519</v>
      </c>
      <c r="M191" s="1357" t="s">
        <v>2521</v>
      </c>
      <c r="N191" s="1358" t="s">
        <v>2520</v>
      </c>
      <c r="O191" s="1356" t="s">
        <v>42</v>
      </c>
      <c r="P191" s="1358" t="s">
        <v>43</v>
      </c>
      <c r="Q191" s="1359" t="s">
        <v>1018</v>
      </c>
      <c r="R191" s="1360"/>
      <c r="S191" s="1360"/>
      <c r="T191" s="1361"/>
      <c r="U191" s="1362"/>
      <c r="V191" s="1363">
        <v>6956.2991999999995</v>
      </c>
      <c r="W191" s="1364">
        <v>597</v>
      </c>
      <c r="X191" s="1364">
        <v>1</v>
      </c>
      <c r="Y191" s="1365"/>
      <c r="Z191" s="1351">
        <v>2022</v>
      </c>
      <c r="AA191" s="1352">
        <v>2024</v>
      </c>
      <c r="AB191" s="1366">
        <v>2022</v>
      </c>
      <c r="AC191" s="1367" t="s">
        <v>4568</v>
      </c>
      <c r="AD191" s="1358" t="s">
        <v>2522</v>
      </c>
      <c r="AE191" s="1368"/>
      <c r="AF191" s="1357"/>
      <c r="AG191" s="1357"/>
      <c r="AH191" s="1358"/>
      <c r="AI191" s="1368"/>
      <c r="AJ191" s="1358"/>
      <c r="AK191" s="1369">
        <v>2021</v>
      </c>
      <c r="AL191" s="1364">
        <v>10966</v>
      </c>
      <c r="AM191" s="1364">
        <v>11024</v>
      </c>
      <c r="AN191" s="1370"/>
      <c r="AO191" s="1371"/>
      <c r="AP191" s="1372">
        <v>2024</v>
      </c>
      <c r="AQ191" s="1365">
        <v>12599</v>
      </c>
      <c r="AR191" s="1373">
        <v>-14.9</v>
      </c>
      <c r="AS191" s="1365">
        <v>12662</v>
      </c>
      <c r="AT191" s="1373">
        <v>-14.86</v>
      </c>
      <c r="AU191" s="1374"/>
      <c r="AV191" s="1371"/>
      <c r="AW191" s="1375">
        <v>3</v>
      </c>
      <c r="AX191" s="1372">
        <v>2022</v>
      </c>
      <c r="AY191" s="1365">
        <v>12362</v>
      </c>
      <c r="AZ191" s="1373">
        <v>-12.74</v>
      </c>
      <c r="BA191" s="1365">
        <v>12334</v>
      </c>
      <c r="BB191" s="1373">
        <v>-11.89</v>
      </c>
      <c r="BC191" s="1374"/>
      <c r="BD191" s="1371"/>
      <c r="BE191" s="1375">
        <v>-6.2374207532663553</v>
      </c>
      <c r="BF191" s="1372">
        <v>2023</v>
      </c>
      <c r="BG191" s="1365"/>
      <c r="BH191" s="1373"/>
      <c r="BI191" s="1365"/>
      <c r="BJ191" s="1373"/>
      <c r="BK191" s="1374"/>
      <c r="BL191" s="1371"/>
      <c r="BM191" s="1375"/>
      <c r="BN191" s="1372">
        <v>2024</v>
      </c>
      <c r="BO191" s="1365"/>
      <c r="BP191" s="1373"/>
      <c r="BQ191" s="1365"/>
      <c r="BR191" s="1373"/>
      <c r="BS191" s="1374"/>
      <c r="BT191" s="1371"/>
      <c r="BU191" s="1375"/>
      <c r="BV191" s="1376" t="s">
        <v>1005</v>
      </c>
      <c r="BW191" s="1377" t="s">
        <v>1072</v>
      </c>
      <c r="BX191" s="1378" t="s">
        <v>1007</v>
      </c>
      <c r="BY191" s="1379" t="s">
        <v>4794</v>
      </c>
      <c r="BZ191" s="1380"/>
      <c r="CA191" s="1364"/>
      <c r="CB191" s="1364"/>
      <c r="CC191" s="1370"/>
      <c r="CD191" s="1371"/>
      <c r="CE191" s="1372"/>
      <c r="CF191" s="1365"/>
      <c r="CG191" s="1373"/>
      <c r="CH191" s="1365"/>
      <c r="CI191" s="1373"/>
      <c r="CJ191" s="1374"/>
      <c r="CK191" s="1371"/>
      <c r="CL191" s="1375"/>
      <c r="CM191" s="1372"/>
      <c r="CN191" s="1365"/>
      <c r="CO191" s="1373"/>
      <c r="CP191" s="1365"/>
      <c r="CQ191" s="1373"/>
      <c r="CR191" s="1374"/>
      <c r="CS191" s="1371"/>
      <c r="CT191" s="1375"/>
      <c r="CU191" s="1372"/>
      <c r="CV191" s="1365"/>
      <c r="CW191" s="1373"/>
      <c r="CX191" s="1365"/>
      <c r="CY191" s="1373"/>
      <c r="CZ191" s="1374"/>
      <c r="DA191" s="1371"/>
      <c r="DB191" s="1375"/>
      <c r="DC191" s="1372"/>
      <c r="DD191" s="1365"/>
      <c r="DE191" s="1373"/>
      <c r="DF191" s="1365"/>
      <c r="DG191" s="1373"/>
      <c r="DH191" s="1374"/>
      <c r="DI191" s="1371"/>
      <c r="DJ191" s="1375"/>
      <c r="DK191" s="1376"/>
      <c r="DL191" s="1377"/>
      <c r="DM191" s="1378"/>
      <c r="DN191" s="1379"/>
      <c r="DO191" s="1356"/>
      <c r="DP191" s="1381"/>
      <c r="DQ191" s="1358"/>
      <c r="DR191" s="1356"/>
      <c r="DS191" s="1381"/>
      <c r="DT191" s="1358"/>
      <c r="DU191" s="1356"/>
      <c r="DV191" s="1381"/>
      <c r="DW191" s="1358"/>
      <c r="DX191" s="1356"/>
      <c r="DY191" s="1381"/>
      <c r="DZ191" s="1358"/>
      <c r="EA191" s="1356"/>
      <c r="EB191" s="1381"/>
      <c r="EC191" s="1358"/>
      <c r="ED191" s="1382"/>
      <c r="EE191" s="1383"/>
      <c r="EF191" s="1384"/>
      <c r="EG191" s="1357"/>
      <c r="EH191" s="1364"/>
      <c r="EI191" s="1352"/>
      <c r="EJ191" s="1356"/>
      <c r="EK191" s="1384"/>
      <c r="EL191" s="1357"/>
      <c r="EM191" s="1364"/>
      <c r="EN191" s="1352"/>
      <c r="EO191" s="1356"/>
      <c r="EP191" s="1384"/>
      <c r="EQ191" s="1357"/>
      <c r="ER191" s="1364"/>
      <c r="ES191" s="1352"/>
      <c r="ET191" s="1356"/>
      <c r="EU191" s="1384"/>
      <c r="EV191" s="1357"/>
      <c r="EW191" s="1364"/>
      <c r="EX191" s="1352"/>
      <c r="EY191" s="1356"/>
      <c r="EZ191" s="1384"/>
      <c r="FA191" s="1357"/>
      <c r="FB191" s="1364"/>
      <c r="FC191" s="1352"/>
      <c r="FD191" s="1385">
        <v>0</v>
      </c>
      <c r="FE191" s="1386">
        <v>0</v>
      </c>
      <c r="FF191" s="1387">
        <v>0</v>
      </c>
      <c r="FG191" s="1386">
        <v>0</v>
      </c>
      <c r="FH191" s="1387">
        <v>0</v>
      </c>
      <c r="FI191" s="1386">
        <v>0</v>
      </c>
      <c r="FJ191" s="1387">
        <v>0</v>
      </c>
      <c r="FK191" s="1386">
        <v>0</v>
      </c>
      <c r="FL191" s="1388" t="s">
        <v>1008</v>
      </c>
      <c r="FM191" s="1389" t="s">
        <v>1012</v>
      </c>
      <c r="FN191" s="1352"/>
      <c r="FO191" s="1390" t="s">
        <v>1010</v>
      </c>
      <c r="FP191" s="1391" t="s">
        <v>1012</v>
      </c>
      <c r="FQ191" s="1352"/>
      <c r="FR191" s="1390" t="s">
        <v>1014</v>
      </c>
      <c r="FS191" s="1391" t="s">
        <v>1009</v>
      </c>
      <c r="FT191" s="1352"/>
      <c r="FU191" s="1390" t="s">
        <v>1010</v>
      </c>
      <c r="FV191" s="1391" t="s">
        <v>1012</v>
      </c>
      <c r="FW191" s="1352"/>
      <c r="FX191" s="1390" t="s">
        <v>1025</v>
      </c>
      <c r="FY191" s="1391" t="s">
        <v>1011</v>
      </c>
      <c r="FZ191" s="1352"/>
      <c r="GA191" s="1390" t="s">
        <v>1025</v>
      </c>
      <c r="GB191" s="1391" t="s">
        <v>1011</v>
      </c>
      <c r="GC191" s="1352"/>
      <c r="GD191" s="1390" t="s">
        <v>1025</v>
      </c>
      <c r="GE191" s="1391" t="s">
        <v>1011</v>
      </c>
      <c r="GF191" s="1352"/>
      <c r="GG191" s="1390" t="s">
        <v>1014</v>
      </c>
      <c r="GH191" s="1391" t="s">
        <v>1009</v>
      </c>
      <c r="GI191" s="1352"/>
      <c r="GJ191" s="1390" t="s">
        <v>1010</v>
      </c>
      <c r="GK191" s="1391" t="s">
        <v>1012</v>
      </c>
      <c r="GL191" s="1352"/>
      <c r="GM191" s="1390" t="s">
        <v>1013</v>
      </c>
      <c r="GN191" s="1391" t="s">
        <v>1013</v>
      </c>
      <c r="GO191" s="1352"/>
      <c r="GP191" s="1390" t="s">
        <v>1013</v>
      </c>
      <c r="GQ191" s="1391" t="s">
        <v>1013</v>
      </c>
      <c r="GR191" s="1352"/>
      <c r="GS191" s="1390" t="s">
        <v>1013</v>
      </c>
      <c r="GT191" s="1391" t="s">
        <v>1013</v>
      </c>
      <c r="GU191" s="1352"/>
      <c r="GV191" s="1390" t="s">
        <v>1014</v>
      </c>
      <c r="GW191" s="1391" t="s">
        <v>1009</v>
      </c>
      <c r="GX191" s="1352"/>
      <c r="GY191" s="1388"/>
      <c r="GZ191" s="1389"/>
      <c r="HA191" s="1352"/>
      <c r="HB191" s="1390"/>
      <c r="HC191" s="1391"/>
      <c r="HD191" s="1352"/>
      <c r="HE191" s="1390"/>
      <c r="HF191" s="1391"/>
      <c r="HG191" s="1352"/>
      <c r="HH191" s="1390"/>
      <c r="HI191" s="1391"/>
      <c r="HJ191" s="1352"/>
      <c r="HK191" s="1390"/>
      <c r="HL191" s="1391"/>
      <c r="HM191" s="1352"/>
      <c r="HN191" s="1392">
        <v>12362</v>
      </c>
      <c r="HO191" s="1393">
        <v>64.345599999999877</v>
      </c>
      <c r="HP191" s="1394">
        <v>0.52051124413525218</v>
      </c>
      <c r="HQ191" s="1395">
        <v>2022</v>
      </c>
      <c r="HR191" s="1357" t="s">
        <v>333</v>
      </c>
      <c r="HS191" s="1357" t="s">
        <v>349</v>
      </c>
      <c r="HT191" s="1357" t="s">
        <v>4234</v>
      </c>
      <c r="HU191" s="1396">
        <v>64.345599999999877</v>
      </c>
      <c r="HV191" s="1397"/>
      <c r="HW191" s="1398" t="s">
        <v>4568</v>
      </c>
      <c r="HX191" s="1398"/>
      <c r="HY191" s="1398"/>
      <c r="HZ191" s="1398"/>
      <c r="IA191" s="1398"/>
      <c r="IB191" s="1398" t="s">
        <v>4568</v>
      </c>
      <c r="IC191" s="1398"/>
      <c r="ID191" s="1399"/>
      <c r="IE191" s="1400" t="s">
        <v>4795</v>
      </c>
      <c r="IF191" s="227" t="str">
        <f>_xlfn.IFNA(VLOOKUP(報告書!$B191&amp;"-"&amp;報告書!IF$12,自主項目!$G$13:$G$500,1,FALSE),"")</f>
        <v>254-1</v>
      </c>
      <c r="IG191" s="227" t="str">
        <f>_xlfn.IFNA(VLOOKUP(報告書!$B191&amp;"-"&amp;報告書!IG$12,自主項目!$G$13:$G$500,1,FALSE),"")</f>
        <v/>
      </c>
      <c r="IH191" s="227" t="str">
        <f>_xlfn.IFNA(VLOOKUP(報告書!$B191&amp;"-"&amp;報告書!IH$12,自主項目!$G$13:$G$500,1,FALSE),"")</f>
        <v/>
      </c>
      <c r="II191" s="227" t="str">
        <f>_xlfn.IFNA(VLOOKUP(報告書!$B191&amp;"-"&amp;報告書!II$12,自主項目!$G$13:$G$500,1,FALSE),"")</f>
        <v/>
      </c>
      <c r="IJ191" s="227" t="str">
        <f>_xlfn.IFNA(VLOOKUP(報告書!$B191&amp;"-"&amp;報告書!IJ$12,自主項目!$G$13:$G$500,1,FALSE),"")</f>
        <v/>
      </c>
      <c r="IK191" s="227" t="str">
        <f>_xlfn.IFNA(VLOOKUP(報告書!$B191&amp;"-"&amp;報告書!IK$12,自主項目!$G$13:$G$500,1,FALSE),"")</f>
        <v/>
      </c>
      <c r="IL191" s="227" t="str">
        <f>_xlfn.IFNA(VLOOKUP(報告書!$B191&amp;"-"&amp;報告書!IL$12,自主項目!$G$13:$G$500,1,FALSE),"")</f>
        <v/>
      </c>
      <c r="IM191" s="227" t="str">
        <f>_xlfn.IFNA(VLOOKUP(報告書!$B191&amp;"-"&amp;報告書!IM$12,自主項目!$G$13:$G$500,1,FALSE),"")</f>
        <v/>
      </c>
      <c r="IN191" s="227" t="str">
        <f>_xlfn.IFNA(VLOOKUP(報告書!$B191&amp;"-"&amp;報告書!IN$12,自主項目!$G$13:$G$500,1,FALSE),"")</f>
        <v/>
      </c>
      <c r="IO191" s="227" t="str">
        <f>_xlfn.IFNA(VLOOKUP(報告書!$B191&amp;"-"&amp;報告書!IO$12,自主項目!$G$13:$G$500,1,FALSE),"")</f>
        <v/>
      </c>
      <c r="IP191" s="227" t="str">
        <f>_xlfn.IFNA(VLOOKUP(報告書!$B191&amp;"-"&amp;報告書!IP$12,自主項目!$G$13:$G$500,1,FALSE),"")</f>
        <v/>
      </c>
      <c r="IQ191" s="227" t="str">
        <f>_xlfn.IFNA(VLOOKUP(報告書!$B191&amp;"-"&amp;報告書!IQ$12,自主項目!$G$13:$G$500,1,FALSE),"")</f>
        <v/>
      </c>
      <c r="IR191" s="227" t="str">
        <f>_xlfn.IFNA(VLOOKUP(報告書!$B191&amp;"-"&amp;報告書!IR$12,自主項目!$G$13:$G$500,1,FALSE),"")</f>
        <v/>
      </c>
      <c r="IS191" s="227" t="str">
        <f>_xlfn.IFNA(VLOOKUP(報告書!$B191&amp;"-"&amp;報告書!IS$12,自主項目!$G$13:$G$500,1,FALSE),"")</f>
        <v/>
      </c>
      <c r="IV191" s="376">
        <v>3873</v>
      </c>
      <c r="IW191" s="377">
        <v>3839</v>
      </c>
      <c r="IX191" s="378">
        <v>67.290000000000006</v>
      </c>
      <c r="IY191" s="379">
        <v>18.61</v>
      </c>
      <c r="IZ191" s="379">
        <v>17.079999999999998</v>
      </c>
      <c r="JA191" s="380">
        <v>18.61</v>
      </c>
      <c r="JB191" s="381">
        <v>6.2033333333333331</v>
      </c>
      <c r="JC191" s="379">
        <v>5.6933333333333325</v>
      </c>
      <c r="JD191" s="379">
        <v>6.2033333333333331</v>
      </c>
      <c r="JE191" s="382">
        <v>28</v>
      </c>
      <c r="JF191" s="383">
        <v>41</v>
      </c>
      <c r="JG191" s="384">
        <v>24</v>
      </c>
      <c r="JH191" s="376" t="s">
        <v>179</v>
      </c>
      <c r="JI191" s="377" t="s">
        <v>179</v>
      </c>
      <c r="JJ191" s="378" t="s">
        <v>179</v>
      </c>
      <c r="JK191" s="379" t="s">
        <v>179</v>
      </c>
      <c r="JL191" s="379" t="s">
        <v>179</v>
      </c>
      <c r="JM191" s="380" t="s">
        <v>179</v>
      </c>
      <c r="JN191" s="381" t="s">
        <v>179</v>
      </c>
      <c r="JO191" s="379" t="s">
        <v>179</v>
      </c>
      <c r="JP191" s="379" t="s">
        <v>179</v>
      </c>
      <c r="JQ191" s="382" t="s">
        <v>179</v>
      </c>
      <c r="JR191" s="383" t="s">
        <v>179</v>
      </c>
      <c r="JS191" s="384" t="s">
        <v>179</v>
      </c>
      <c r="JU191" s="634" t="s">
        <v>2415</v>
      </c>
      <c r="JV191" s="636" t="s">
        <v>2416</v>
      </c>
      <c r="JW191" s="635">
        <v>2019</v>
      </c>
      <c r="JX191" s="635" t="s">
        <v>1018</v>
      </c>
      <c r="JY191" s="386">
        <v>44813</v>
      </c>
      <c r="JZ191" s="387">
        <v>44846</v>
      </c>
      <c r="KA191" s="422" t="s">
        <v>179</v>
      </c>
      <c r="KB191" s="637" t="s">
        <v>179</v>
      </c>
      <c r="KC191" s="638">
        <v>0.10465434546862899</v>
      </c>
      <c r="KD191" s="639" t="s">
        <v>1055</v>
      </c>
      <c r="KE191" s="640">
        <v>3</v>
      </c>
      <c r="KF191" s="641">
        <v>18.61</v>
      </c>
      <c r="KG191" s="642">
        <v>13.973333333333334</v>
      </c>
      <c r="KH191" s="639" t="s">
        <v>1055</v>
      </c>
      <c r="KI191" s="643">
        <v>3</v>
      </c>
      <c r="KJ191" s="641">
        <v>5.6933333333333325</v>
      </c>
      <c r="KK191" s="642">
        <v>15.156666666666666</v>
      </c>
      <c r="KL191" s="639" t="s">
        <v>1029</v>
      </c>
      <c r="KM191" s="643">
        <v>2.99</v>
      </c>
      <c r="KN191" s="644">
        <v>18.61</v>
      </c>
      <c r="KO191" s="645" t="s">
        <v>179</v>
      </c>
      <c r="KP191" s="646" t="s">
        <v>179</v>
      </c>
      <c r="KQ191" s="646" t="s">
        <v>179</v>
      </c>
      <c r="KR191" s="646" t="s">
        <v>179</v>
      </c>
      <c r="KS191" s="647" t="s">
        <v>179</v>
      </c>
      <c r="KT191" s="646" t="s">
        <v>179</v>
      </c>
      <c r="KU191" s="646" t="s">
        <v>179</v>
      </c>
      <c r="KV191" s="648" t="s">
        <v>179</v>
      </c>
      <c r="KW191" s="639" t="s">
        <v>179</v>
      </c>
      <c r="KX191" s="643" t="s">
        <v>179</v>
      </c>
      <c r="KY191" s="644" t="s">
        <v>179</v>
      </c>
      <c r="KZ191" s="434" t="s">
        <v>1015</v>
      </c>
      <c r="LA191" s="434" t="s">
        <v>1015</v>
      </c>
      <c r="LB191" s="435" t="s">
        <v>1029</v>
      </c>
      <c r="LC191" s="436">
        <v>20</v>
      </c>
      <c r="LD191" s="437">
        <v>0</v>
      </c>
      <c r="LE191" s="438">
        <v>20</v>
      </c>
      <c r="LF191" s="439" t="s">
        <v>1015</v>
      </c>
      <c r="LG191" s="440">
        <v>17</v>
      </c>
      <c r="LH191" s="437">
        <v>0</v>
      </c>
      <c r="LI191" s="438">
        <v>20</v>
      </c>
      <c r="LJ191" s="649"/>
      <c r="LK191" s="650"/>
    </row>
    <row r="192" spans="2:323" ht="15" customHeight="1" x14ac:dyDescent="0.15">
      <c r="B192" s="1349" t="s">
        <v>2523</v>
      </c>
      <c r="C192" s="1350" t="s">
        <v>2524</v>
      </c>
      <c r="D192" s="1351">
        <v>2022</v>
      </c>
      <c r="E192" s="1352" t="s">
        <v>1018</v>
      </c>
      <c r="F192" s="1353">
        <v>1017255</v>
      </c>
      <c r="G192" s="1354" t="s">
        <v>2524</v>
      </c>
      <c r="H192" s="1355">
        <v>45138</v>
      </c>
      <c r="I192" s="1356" t="s">
        <v>2525</v>
      </c>
      <c r="J192" s="1357" t="s">
        <v>2524</v>
      </c>
      <c r="K192" s="1358" t="s">
        <v>2526</v>
      </c>
      <c r="L192" s="1350" t="s">
        <v>2524</v>
      </c>
      <c r="M192" s="1357" t="s">
        <v>2527</v>
      </c>
      <c r="N192" s="1358" t="s">
        <v>2525</v>
      </c>
      <c r="O192" s="1356" t="s">
        <v>12</v>
      </c>
      <c r="P192" s="1358" t="s">
        <v>21</v>
      </c>
      <c r="Q192" s="1359" t="s">
        <v>1018</v>
      </c>
      <c r="R192" s="1360"/>
      <c r="S192" s="1360"/>
      <c r="T192" s="1361"/>
      <c r="U192" s="1362"/>
      <c r="V192" s="1363">
        <v>1275203.7774</v>
      </c>
      <c r="W192" s="1364">
        <v>5</v>
      </c>
      <c r="X192" s="1364">
        <v>3</v>
      </c>
      <c r="Y192" s="1365"/>
      <c r="Z192" s="1351">
        <v>2022</v>
      </c>
      <c r="AA192" s="1352">
        <v>2024</v>
      </c>
      <c r="AB192" s="1366">
        <v>2022</v>
      </c>
      <c r="AC192" s="1367" t="s">
        <v>4568</v>
      </c>
      <c r="AD192" s="1358" t="s">
        <v>2528</v>
      </c>
      <c r="AE192" s="1368"/>
      <c r="AF192" s="1357"/>
      <c r="AG192" s="1357"/>
      <c r="AH192" s="1358"/>
      <c r="AI192" s="1368"/>
      <c r="AJ192" s="1358"/>
      <c r="AK192" s="1369">
        <v>2021</v>
      </c>
      <c r="AL192" s="1364">
        <v>2236057</v>
      </c>
      <c r="AM192" s="1364">
        <v>2235699</v>
      </c>
      <c r="AN192" s="1370"/>
      <c r="AO192" s="1371"/>
      <c r="AP192" s="1372">
        <v>2024</v>
      </c>
      <c r="AQ192" s="1365">
        <v>2168975.29</v>
      </c>
      <c r="AR192" s="1373">
        <v>3</v>
      </c>
      <c r="AS192" s="1365">
        <v>2168628.0299999998</v>
      </c>
      <c r="AT192" s="1373">
        <v>3</v>
      </c>
      <c r="AU192" s="1374"/>
      <c r="AV192" s="1371"/>
      <c r="AW192" s="1375"/>
      <c r="AX192" s="1372">
        <v>2022</v>
      </c>
      <c r="AY192" s="1365">
        <v>1812134</v>
      </c>
      <c r="AZ192" s="1373">
        <v>18.95</v>
      </c>
      <c r="BA192" s="1365">
        <v>1812831</v>
      </c>
      <c r="BB192" s="1373">
        <v>18.91</v>
      </c>
      <c r="BC192" s="1374"/>
      <c r="BD192" s="1371"/>
      <c r="BE192" s="1375"/>
      <c r="BF192" s="1372">
        <v>2023</v>
      </c>
      <c r="BG192" s="1365"/>
      <c r="BH192" s="1373"/>
      <c r="BI192" s="1365"/>
      <c r="BJ192" s="1373"/>
      <c r="BK192" s="1374"/>
      <c r="BL192" s="1371"/>
      <c r="BM192" s="1375"/>
      <c r="BN192" s="1372">
        <v>2024</v>
      </c>
      <c r="BO192" s="1365"/>
      <c r="BP192" s="1373"/>
      <c r="BQ192" s="1365"/>
      <c r="BR192" s="1373"/>
      <c r="BS192" s="1374"/>
      <c r="BT192" s="1371"/>
      <c r="BU192" s="1375"/>
      <c r="BV192" s="1376" t="s">
        <v>1023</v>
      </c>
      <c r="BW192" s="1377" t="s">
        <v>1072</v>
      </c>
      <c r="BX192" s="1378" t="s">
        <v>1038</v>
      </c>
      <c r="BY192" s="1379" t="s">
        <v>4796</v>
      </c>
      <c r="BZ192" s="1380"/>
      <c r="CA192" s="1364"/>
      <c r="CB192" s="1364"/>
      <c r="CC192" s="1370"/>
      <c r="CD192" s="1371"/>
      <c r="CE192" s="1372"/>
      <c r="CF192" s="1365"/>
      <c r="CG192" s="1373"/>
      <c r="CH192" s="1365"/>
      <c r="CI192" s="1373"/>
      <c r="CJ192" s="1374"/>
      <c r="CK192" s="1371"/>
      <c r="CL192" s="1375"/>
      <c r="CM192" s="1372"/>
      <c r="CN192" s="1365"/>
      <c r="CO192" s="1373"/>
      <c r="CP192" s="1365"/>
      <c r="CQ192" s="1373"/>
      <c r="CR192" s="1374"/>
      <c r="CS192" s="1371"/>
      <c r="CT192" s="1375"/>
      <c r="CU192" s="1372"/>
      <c r="CV192" s="1365"/>
      <c r="CW192" s="1373"/>
      <c r="CX192" s="1365"/>
      <c r="CY192" s="1373"/>
      <c r="CZ192" s="1374"/>
      <c r="DA192" s="1371"/>
      <c r="DB192" s="1375"/>
      <c r="DC192" s="1372"/>
      <c r="DD192" s="1365"/>
      <c r="DE192" s="1373"/>
      <c r="DF192" s="1365"/>
      <c r="DG192" s="1373"/>
      <c r="DH192" s="1374"/>
      <c r="DI192" s="1371"/>
      <c r="DJ192" s="1375"/>
      <c r="DK192" s="1376"/>
      <c r="DL192" s="1377"/>
      <c r="DM192" s="1378"/>
      <c r="DN192" s="1379"/>
      <c r="DO192" s="1356"/>
      <c r="DP192" s="1381"/>
      <c r="DQ192" s="1358"/>
      <c r="DR192" s="1356"/>
      <c r="DS192" s="1381"/>
      <c r="DT192" s="1358"/>
      <c r="DU192" s="1356"/>
      <c r="DV192" s="1381"/>
      <c r="DW192" s="1358"/>
      <c r="DX192" s="1356"/>
      <c r="DY192" s="1381"/>
      <c r="DZ192" s="1358"/>
      <c r="EA192" s="1356"/>
      <c r="EB192" s="1381"/>
      <c r="EC192" s="1358"/>
      <c r="ED192" s="1382"/>
      <c r="EE192" s="1383"/>
      <c r="EF192" s="1384"/>
      <c r="EG192" s="1357"/>
      <c r="EH192" s="1364"/>
      <c r="EI192" s="1352"/>
      <c r="EJ192" s="1356"/>
      <c r="EK192" s="1384"/>
      <c r="EL192" s="1357"/>
      <c r="EM192" s="1364"/>
      <c r="EN192" s="1352"/>
      <c r="EO192" s="1356"/>
      <c r="EP192" s="1384"/>
      <c r="EQ192" s="1357"/>
      <c r="ER192" s="1364"/>
      <c r="ES192" s="1352"/>
      <c r="ET192" s="1356"/>
      <c r="EU192" s="1384"/>
      <c r="EV192" s="1357"/>
      <c r="EW192" s="1364"/>
      <c r="EX192" s="1352"/>
      <c r="EY192" s="1356"/>
      <c r="EZ192" s="1384"/>
      <c r="FA192" s="1357"/>
      <c r="FB192" s="1364"/>
      <c r="FC192" s="1352"/>
      <c r="FD192" s="1385">
        <v>0</v>
      </c>
      <c r="FE192" s="1386">
        <v>0</v>
      </c>
      <c r="FF192" s="1387">
        <v>0</v>
      </c>
      <c r="FG192" s="1386">
        <v>0</v>
      </c>
      <c r="FH192" s="1387">
        <v>0</v>
      </c>
      <c r="FI192" s="1386">
        <v>0</v>
      </c>
      <c r="FJ192" s="1387">
        <v>0</v>
      </c>
      <c r="FK192" s="1386">
        <v>0</v>
      </c>
      <c r="FL192" s="1388" t="s">
        <v>1008</v>
      </c>
      <c r="FM192" s="1389" t="s">
        <v>1012</v>
      </c>
      <c r="FN192" s="1352"/>
      <c r="FO192" s="1390" t="s">
        <v>1010</v>
      </c>
      <c r="FP192" s="1391" t="s">
        <v>1012</v>
      </c>
      <c r="FQ192" s="1352"/>
      <c r="FR192" s="1390" t="s">
        <v>1010</v>
      </c>
      <c r="FS192" s="1391" t="s">
        <v>1011</v>
      </c>
      <c r="FT192" s="1352"/>
      <c r="FU192" s="1390" t="s">
        <v>1010</v>
      </c>
      <c r="FV192" s="1391" t="s">
        <v>1011</v>
      </c>
      <c r="FW192" s="1352"/>
      <c r="FX192" s="1390" t="s">
        <v>1010</v>
      </c>
      <c r="FY192" s="1391" t="s">
        <v>1011</v>
      </c>
      <c r="FZ192" s="1352"/>
      <c r="GA192" s="1390" t="s">
        <v>1010</v>
      </c>
      <c r="GB192" s="1391" t="s">
        <v>1011</v>
      </c>
      <c r="GC192" s="1352"/>
      <c r="GD192" s="1390" t="s">
        <v>1013</v>
      </c>
      <c r="GE192" s="1391" t="s">
        <v>1013</v>
      </c>
      <c r="GF192" s="1352"/>
      <c r="GG192" s="1390" t="s">
        <v>1010</v>
      </c>
      <c r="GH192" s="1391" t="s">
        <v>1011</v>
      </c>
      <c r="GI192" s="1352"/>
      <c r="GJ192" s="1390" t="s">
        <v>1010</v>
      </c>
      <c r="GK192" s="1391" t="s">
        <v>1011</v>
      </c>
      <c r="GL192" s="1352"/>
      <c r="GM192" s="1390" t="s">
        <v>1010</v>
      </c>
      <c r="GN192" s="1391" t="s">
        <v>1011</v>
      </c>
      <c r="GO192" s="1352"/>
      <c r="GP192" s="1390" t="s">
        <v>1010</v>
      </c>
      <c r="GQ192" s="1391" t="s">
        <v>1011</v>
      </c>
      <c r="GR192" s="1352"/>
      <c r="GS192" s="1390" t="s">
        <v>1010</v>
      </c>
      <c r="GT192" s="1391" t="s">
        <v>1011</v>
      </c>
      <c r="GU192" s="1352"/>
      <c r="GV192" s="1390" t="s">
        <v>1010</v>
      </c>
      <c r="GW192" s="1391" t="s">
        <v>1011</v>
      </c>
      <c r="GX192" s="1352"/>
      <c r="GY192" s="1388"/>
      <c r="GZ192" s="1389"/>
      <c r="HA192" s="1352"/>
      <c r="HB192" s="1390"/>
      <c r="HC192" s="1391"/>
      <c r="HD192" s="1352"/>
      <c r="HE192" s="1390"/>
      <c r="HF192" s="1391"/>
      <c r="HG192" s="1352"/>
      <c r="HH192" s="1390"/>
      <c r="HI192" s="1391"/>
      <c r="HJ192" s="1352"/>
      <c r="HK192" s="1390"/>
      <c r="HL192" s="1391"/>
      <c r="HM192" s="1352"/>
      <c r="HN192" s="1392"/>
      <c r="HO192" s="1393"/>
      <c r="HP192" s="1394"/>
      <c r="HQ192" s="1395"/>
      <c r="HR192" s="1357"/>
      <c r="HS192" s="1357"/>
      <c r="HT192" s="1357"/>
      <c r="HU192" s="1396"/>
      <c r="HV192" s="1397"/>
      <c r="HW192" s="1398" t="s">
        <v>4568</v>
      </c>
      <c r="HX192" s="1398" t="s">
        <v>4568</v>
      </c>
      <c r="HY192" s="1398"/>
      <c r="HZ192" s="1398"/>
      <c r="IA192" s="1398" t="s">
        <v>4568</v>
      </c>
      <c r="IB192" s="1398" t="s">
        <v>4568</v>
      </c>
      <c r="IC192" s="1398" t="s">
        <v>4568</v>
      </c>
      <c r="ID192" s="1399" t="s">
        <v>2529</v>
      </c>
      <c r="IE192" s="1400"/>
      <c r="IF192" s="227" t="str">
        <f>_xlfn.IFNA(VLOOKUP(報告書!$B192&amp;"-"&amp;報告書!IF$12,自主項目!$G$13:$G$500,1,FALSE),"")</f>
        <v/>
      </c>
      <c r="IG192" s="227" t="str">
        <f>_xlfn.IFNA(VLOOKUP(報告書!$B192&amp;"-"&amp;報告書!IG$12,自主項目!$G$13:$G$500,1,FALSE),"")</f>
        <v/>
      </c>
      <c r="IH192" s="227" t="str">
        <f>_xlfn.IFNA(VLOOKUP(報告書!$B192&amp;"-"&amp;報告書!IH$12,自主項目!$G$13:$G$500,1,FALSE),"")</f>
        <v/>
      </c>
      <c r="II192" s="227" t="str">
        <f>_xlfn.IFNA(VLOOKUP(報告書!$B192&amp;"-"&amp;報告書!II$12,自主項目!$G$13:$G$500,1,FALSE),"")</f>
        <v/>
      </c>
      <c r="IJ192" s="227" t="str">
        <f>_xlfn.IFNA(VLOOKUP(報告書!$B192&amp;"-"&amp;報告書!IJ$12,自主項目!$G$13:$G$500,1,FALSE),"")</f>
        <v/>
      </c>
      <c r="IK192" s="227" t="str">
        <f>_xlfn.IFNA(VLOOKUP(報告書!$B192&amp;"-"&amp;報告書!IK$12,自主項目!$G$13:$G$500,1,FALSE),"")</f>
        <v/>
      </c>
      <c r="IL192" s="227" t="str">
        <f>_xlfn.IFNA(VLOOKUP(報告書!$B192&amp;"-"&amp;報告書!IL$12,自主項目!$G$13:$G$500,1,FALSE),"")</f>
        <v/>
      </c>
      <c r="IM192" s="227" t="str">
        <f>_xlfn.IFNA(VLOOKUP(報告書!$B192&amp;"-"&amp;報告書!IM$12,自主項目!$G$13:$G$500,1,FALSE),"")</f>
        <v/>
      </c>
      <c r="IN192" s="227" t="str">
        <f>_xlfn.IFNA(VLOOKUP(報告書!$B192&amp;"-"&amp;報告書!IN$12,自主項目!$G$13:$G$500,1,FALSE),"")</f>
        <v/>
      </c>
      <c r="IO192" s="227" t="str">
        <f>_xlfn.IFNA(VLOOKUP(報告書!$B192&amp;"-"&amp;報告書!IO$12,自主項目!$G$13:$G$500,1,FALSE),"")</f>
        <v/>
      </c>
      <c r="IP192" s="227" t="str">
        <f>_xlfn.IFNA(VLOOKUP(報告書!$B192&amp;"-"&amp;報告書!IP$12,自主項目!$G$13:$G$500,1,FALSE),"")</f>
        <v/>
      </c>
      <c r="IQ192" s="227" t="str">
        <f>_xlfn.IFNA(VLOOKUP(報告書!$B192&amp;"-"&amp;報告書!IQ$12,自主項目!$G$13:$G$500,1,FALSE),"")</f>
        <v/>
      </c>
      <c r="IR192" s="227" t="str">
        <f>_xlfn.IFNA(VLOOKUP(報告書!$B192&amp;"-"&amp;報告書!IR$12,自主項目!$G$13:$G$500,1,FALSE),"")</f>
        <v/>
      </c>
      <c r="IS192" s="227" t="str">
        <f>_xlfn.IFNA(VLOOKUP(報告書!$B192&amp;"-"&amp;報告書!IS$12,自主項目!$G$13:$G$500,1,FALSE),"")</f>
        <v/>
      </c>
      <c r="IV192" s="376">
        <v>15593</v>
      </c>
      <c r="IW192" s="377">
        <v>15490</v>
      </c>
      <c r="IX192" s="378">
        <v>244.14</v>
      </c>
      <c r="IY192" s="379">
        <v>11.55</v>
      </c>
      <c r="IZ192" s="379">
        <v>13.04</v>
      </c>
      <c r="JA192" s="380">
        <v>11.55</v>
      </c>
      <c r="JB192" s="381">
        <v>3.85</v>
      </c>
      <c r="JC192" s="379">
        <v>4.3466666666666667</v>
      </c>
      <c r="JD192" s="379">
        <v>3.85</v>
      </c>
      <c r="JE192" s="382">
        <v>49</v>
      </c>
      <c r="JF192" s="383">
        <v>50</v>
      </c>
      <c r="JG192" s="384">
        <v>39</v>
      </c>
      <c r="JH192" s="376" t="s">
        <v>179</v>
      </c>
      <c r="JI192" s="377" t="s">
        <v>179</v>
      </c>
      <c r="JJ192" s="378" t="s">
        <v>179</v>
      </c>
      <c r="JK192" s="379" t="s">
        <v>179</v>
      </c>
      <c r="JL192" s="379" t="s">
        <v>179</v>
      </c>
      <c r="JM192" s="380" t="s">
        <v>179</v>
      </c>
      <c r="JN192" s="381" t="s">
        <v>179</v>
      </c>
      <c r="JO192" s="379" t="s">
        <v>179</v>
      </c>
      <c r="JP192" s="379" t="s">
        <v>179</v>
      </c>
      <c r="JQ192" s="382" t="s">
        <v>179</v>
      </c>
      <c r="JR192" s="383" t="s">
        <v>179</v>
      </c>
      <c r="JS192" s="384" t="s">
        <v>179</v>
      </c>
      <c r="JU192" s="634" t="s">
        <v>2421</v>
      </c>
      <c r="JV192" s="636" t="s">
        <v>2422</v>
      </c>
      <c r="JW192" s="635">
        <v>2019</v>
      </c>
      <c r="JX192" s="635" t="s">
        <v>1018</v>
      </c>
      <c r="JY192" s="386">
        <v>44852</v>
      </c>
      <c r="JZ192" s="387">
        <v>44854</v>
      </c>
      <c r="KA192" s="422" t="s">
        <v>179</v>
      </c>
      <c r="KB192" s="637" t="s">
        <v>179</v>
      </c>
      <c r="KC192" s="638">
        <v>8.6204334124286477E-2</v>
      </c>
      <c r="KD192" s="639" t="s">
        <v>1028</v>
      </c>
      <c r="KE192" s="640">
        <v>-2.5</v>
      </c>
      <c r="KF192" s="641">
        <v>11.55</v>
      </c>
      <c r="KG192" s="642">
        <v>3.4933333333333336</v>
      </c>
      <c r="KH192" s="639" t="s">
        <v>1028</v>
      </c>
      <c r="KI192" s="643">
        <v>-2.5</v>
      </c>
      <c r="KJ192" s="641">
        <v>4.3466666666666667</v>
      </c>
      <c r="KK192" s="642">
        <v>8.2200000000000006</v>
      </c>
      <c r="KL192" s="639" t="s">
        <v>1028</v>
      </c>
      <c r="KM192" s="643">
        <v>-2.5</v>
      </c>
      <c r="KN192" s="644">
        <v>11.55</v>
      </c>
      <c r="KO192" s="645" t="s">
        <v>179</v>
      </c>
      <c r="KP192" s="646" t="s">
        <v>179</v>
      </c>
      <c r="KQ192" s="646" t="s">
        <v>179</v>
      </c>
      <c r="KR192" s="646" t="s">
        <v>179</v>
      </c>
      <c r="KS192" s="647" t="s">
        <v>179</v>
      </c>
      <c r="KT192" s="646" t="s">
        <v>179</v>
      </c>
      <c r="KU192" s="646" t="s">
        <v>179</v>
      </c>
      <c r="KV192" s="648" t="s">
        <v>179</v>
      </c>
      <c r="KW192" s="639" t="s">
        <v>179</v>
      </c>
      <c r="KX192" s="643" t="s">
        <v>179</v>
      </c>
      <c r="KY192" s="644" t="s">
        <v>179</v>
      </c>
      <c r="KZ192" s="434" t="s">
        <v>1151</v>
      </c>
      <c r="LA192" s="434" t="s">
        <v>1015</v>
      </c>
      <c r="LB192" s="435" t="s">
        <v>1029</v>
      </c>
      <c r="LC192" s="436">
        <v>26</v>
      </c>
      <c r="LD192" s="437">
        <v>0</v>
      </c>
      <c r="LE192" s="438">
        <v>26</v>
      </c>
      <c r="LF192" s="439" t="s">
        <v>1015</v>
      </c>
      <c r="LG192" s="440">
        <v>23</v>
      </c>
      <c r="LH192" s="437">
        <v>0</v>
      </c>
      <c r="LI192" s="438">
        <v>26</v>
      </c>
      <c r="LJ192" s="649"/>
      <c r="LK192" s="650"/>
    </row>
    <row r="193" spans="2:323" ht="15" customHeight="1" x14ac:dyDescent="0.15">
      <c r="B193" s="1349" t="s">
        <v>2530</v>
      </c>
      <c r="C193" s="1350" t="s">
        <v>2531</v>
      </c>
      <c r="D193" s="1351">
        <v>2022</v>
      </c>
      <c r="E193" s="1352" t="s">
        <v>1018</v>
      </c>
      <c r="F193" s="1353">
        <v>1009256</v>
      </c>
      <c r="G193" s="1354" t="s">
        <v>2531</v>
      </c>
      <c r="H193" s="1355">
        <v>45135</v>
      </c>
      <c r="I193" s="1356" t="s">
        <v>2532</v>
      </c>
      <c r="J193" s="1357" t="s">
        <v>2531</v>
      </c>
      <c r="K193" s="1358" t="s">
        <v>2533</v>
      </c>
      <c r="L193" s="1350" t="s">
        <v>2531</v>
      </c>
      <c r="M193" s="1357" t="s">
        <v>2534</v>
      </c>
      <c r="N193" s="1358" t="s">
        <v>2535</v>
      </c>
      <c r="O193" s="1356" t="s">
        <v>12</v>
      </c>
      <c r="P193" s="1358" t="s">
        <v>13</v>
      </c>
      <c r="Q193" s="1359" t="s">
        <v>1018</v>
      </c>
      <c r="R193" s="1360"/>
      <c r="S193" s="1360"/>
      <c r="T193" s="1361"/>
      <c r="U193" s="1362"/>
      <c r="V193" s="1363">
        <v>2348.6256000000003</v>
      </c>
      <c r="W193" s="1364">
        <v>4</v>
      </c>
      <c r="X193" s="1364">
        <v>2</v>
      </c>
      <c r="Y193" s="1365"/>
      <c r="Z193" s="1351">
        <v>2022</v>
      </c>
      <c r="AA193" s="1352">
        <v>2024</v>
      </c>
      <c r="AB193" s="1366">
        <v>2022</v>
      </c>
      <c r="AC193" s="1367"/>
      <c r="AD193" s="1358"/>
      <c r="AE193" s="1368" t="s">
        <v>4568</v>
      </c>
      <c r="AF193" s="1357" t="s">
        <v>2536</v>
      </c>
      <c r="AG193" s="1357" t="s">
        <v>2535</v>
      </c>
      <c r="AH193" s="1358" t="s">
        <v>2537</v>
      </c>
      <c r="AI193" s="1368"/>
      <c r="AJ193" s="1358"/>
      <c r="AK193" s="1369">
        <v>2021</v>
      </c>
      <c r="AL193" s="1364">
        <v>3827</v>
      </c>
      <c r="AM193" s="1364">
        <v>3285</v>
      </c>
      <c r="AN193" s="1370"/>
      <c r="AO193" s="1371"/>
      <c r="AP193" s="1372">
        <v>2024</v>
      </c>
      <c r="AQ193" s="1365">
        <v>3355</v>
      </c>
      <c r="AR193" s="1373">
        <v>12.33</v>
      </c>
      <c r="AS193" s="1365">
        <v>2918.73</v>
      </c>
      <c r="AT193" s="1373">
        <v>11.14</v>
      </c>
      <c r="AU193" s="1374"/>
      <c r="AV193" s="1371"/>
      <c r="AW193" s="1375">
        <v>3</v>
      </c>
      <c r="AX193" s="1372">
        <v>2022</v>
      </c>
      <c r="AY193" s="1365">
        <v>4270</v>
      </c>
      <c r="AZ193" s="1373">
        <v>-11.58</v>
      </c>
      <c r="BA193" s="1365">
        <v>4318</v>
      </c>
      <c r="BB193" s="1373">
        <v>-31.45</v>
      </c>
      <c r="BC193" s="1374"/>
      <c r="BD193" s="1371"/>
      <c r="BE193" s="1375">
        <v>-9.3448182865815266</v>
      </c>
      <c r="BF193" s="1372">
        <v>2023</v>
      </c>
      <c r="BG193" s="1365"/>
      <c r="BH193" s="1373"/>
      <c r="BI193" s="1365"/>
      <c r="BJ193" s="1373"/>
      <c r="BK193" s="1374"/>
      <c r="BL193" s="1371"/>
      <c r="BM193" s="1375"/>
      <c r="BN193" s="1372">
        <v>2024</v>
      </c>
      <c r="BO193" s="1365"/>
      <c r="BP193" s="1373"/>
      <c r="BQ193" s="1365"/>
      <c r="BR193" s="1373"/>
      <c r="BS193" s="1374"/>
      <c r="BT193" s="1371"/>
      <c r="BU193" s="1375"/>
      <c r="BV193" s="1376" t="s">
        <v>1005</v>
      </c>
      <c r="BW193" s="1377" t="s">
        <v>1006</v>
      </c>
      <c r="BX193" s="1378" t="s">
        <v>1007</v>
      </c>
      <c r="BY193" s="1379" t="s">
        <v>4797</v>
      </c>
      <c r="BZ193" s="1380"/>
      <c r="CA193" s="1364"/>
      <c r="CB193" s="1364"/>
      <c r="CC193" s="1370"/>
      <c r="CD193" s="1371"/>
      <c r="CE193" s="1372"/>
      <c r="CF193" s="1365"/>
      <c r="CG193" s="1373"/>
      <c r="CH193" s="1365"/>
      <c r="CI193" s="1373"/>
      <c r="CJ193" s="1374"/>
      <c r="CK193" s="1371"/>
      <c r="CL193" s="1375"/>
      <c r="CM193" s="1372"/>
      <c r="CN193" s="1365"/>
      <c r="CO193" s="1373"/>
      <c r="CP193" s="1365"/>
      <c r="CQ193" s="1373"/>
      <c r="CR193" s="1374"/>
      <c r="CS193" s="1371"/>
      <c r="CT193" s="1375"/>
      <c r="CU193" s="1372"/>
      <c r="CV193" s="1365"/>
      <c r="CW193" s="1373"/>
      <c r="CX193" s="1365"/>
      <c r="CY193" s="1373"/>
      <c r="CZ193" s="1374"/>
      <c r="DA193" s="1371"/>
      <c r="DB193" s="1375"/>
      <c r="DC193" s="1372"/>
      <c r="DD193" s="1365"/>
      <c r="DE193" s="1373"/>
      <c r="DF193" s="1365"/>
      <c r="DG193" s="1373"/>
      <c r="DH193" s="1374"/>
      <c r="DI193" s="1371"/>
      <c r="DJ193" s="1375"/>
      <c r="DK193" s="1376"/>
      <c r="DL193" s="1377"/>
      <c r="DM193" s="1378"/>
      <c r="DN193" s="1379"/>
      <c r="DO193" s="1356"/>
      <c r="DP193" s="1381"/>
      <c r="DQ193" s="1358"/>
      <c r="DR193" s="1356"/>
      <c r="DS193" s="1381"/>
      <c r="DT193" s="1358"/>
      <c r="DU193" s="1356"/>
      <c r="DV193" s="1381"/>
      <c r="DW193" s="1358"/>
      <c r="DX193" s="1356"/>
      <c r="DY193" s="1381"/>
      <c r="DZ193" s="1358"/>
      <c r="EA193" s="1356"/>
      <c r="EB193" s="1381"/>
      <c r="EC193" s="1358"/>
      <c r="ED193" s="1382"/>
      <c r="EE193" s="1383"/>
      <c r="EF193" s="1384"/>
      <c r="EG193" s="1357"/>
      <c r="EH193" s="1364"/>
      <c r="EI193" s="1352"/>
      <c r="EJ193" s="1356"/>
      <c r="EK193" s="1384"/>
      <c r="EL193" s="1357"/>
      <c r="EM193" s="1364"/>
      <c r="EN193" s="1352"/>
      <c r="EO193" s="1356"/>
      <c r="EP193" s="1384"/>
      <c r="EQ193" s="1357"/>
      <c r="ER193" s="1364"/>
      <c r="ES193" s="1352"/>
      <c r="ET193" s="1356"/>
      <c r="EU193" s="1384"/>
      <c r="EV193" s="1357"/>
      <c r="EW193" s="1364"/>
      <c r="EX193" s="1352"/>
      <c r="EY193" s="1356"/>
      <c r="EZ193" s="1384"/>
      <c r="FA193" s="1357"/>
      <c r="FB193" s="1364"/>
      <c r="FC193" s="1352"/>
      <c r="FD193" s="1385">
        <v>0</v>
      </c>
      <c r="FE193" s="1386">
        <v>0</v>
      </c>
      <c r="FF193" s="1387">
        <v>0</v>
      </c>
      <c r="FG193" s="1386">
        <v>0</v>
      </c>
      <c r="FH193" s="1387">
        <v>0</v>
      </c>
      <c r="FI193" s="1386">
        <v>0</v>
      </c>
      <c r="FJ193" s="1387">
        <v>0</v>
      </c>
      <c r="FK193" s="1386">
        <v>0</v>
      </c>
      <c r="FL193" s="1388" t="s">
        <v>1008</v>
      </c>
      <c r="FM193" s="1389" t="s">
        <v>1012</v>
      </c>
      <c r="FN193" s="1352"/>
      <c r="FO193" s="1390" t="s">
        <v>1010</v>
      </c>
      <c r="FP193" s="1391" t="s">
        <v>1012</v>
      </c>
      <c r="FQ193" s="1352"/>
      <c r="FR193" s="1390" t="s">
        <v>1010</v>
      </c>
      <c r="FS193" s="1391" t="s">
        <v>1012</v>
      </c>
      <c r="FT193" s="1352"/>
      <c r="FU193" s="1390" t="s">
        <v>1025</v>
      </c>
      <c r="FV193" s="1391" t="s">
        <v>1011</v>
      </c>
      <c r="FW193" s="1352"/>
      <c r="FX193" s="1390" t="s">
        <v>1010</v>
      </c>
      <c r="FY193" s="1391" t="s">
        <v>1012</v>
      </c>
      <c r="FZ193" s="1352"/>
      <c r="GA193" s="1390" t="s">
        <v>1010</v>
      </c>
      <c r="GB193" s="1391" t="s">
        <v>1012</v>
      </c>
      <c r="GC193" s="1352"/>
      <c r="GD193" s="1390" t="s">
        <v>1013</v>
      </c>
      <c r="GE193" s="1391" t="s">
        <v>1013</v>
      </c>
      <c r="GF193" s="1352"/>
      <c r="GG193" s="1390" t="s">
        <v>1025</v>
      </c>
      <c r="GH193" s="1391" t="s">
        <v>1011</v>
      </c>
      <c r="GI193" s="1352"/>
      <c r="GJ193" s="1390" t="s">
        <v>1010</v>
      </c>
      <c r="GK193" s="1391" t="s">
        <v>1012</v>
      </c>
      <c r="GL193" s="1352"/>
      <c r="GM193" s="1390" t="s">
        <v>1010</v>
      </c>
      <c r="GN193" s="1391" t="s">
        <v>1012</v>
      </c>
      <c r="GO193" s="1352"/>
      <c r="GP193" s="1390" t="s">
        <v>1010</v>
      </c>
      <c r="GQ193" s="1391" t="s">
        <v>1012</v>
      </c>
      <c r="GR193" s="1352"/>
      <c r="GS193" s="1390" t="s">
        <v>1010</v>
      </c>
      <c r="GT193" s="1391" t="s">
        <v>1012</v>
      </c>
      <c r="GU193" s="1352"/>
      <c r="GV193" s="1390" t="s">
        <v>1013</v>
      </c>
      <c r="GW193" s="1391" t="s">
        <v>1013</v>
      </c>
      <c r="GX193" s="1352"/>
      <c r="GY193" s="1388"/>
      <c r="GZ193" s="1389"/>
      <c r="HA193" s="1352"/>
      <c r="HB193" s="1390"/>
      <c r="HC193" s="1391"/>
      <c r="HD193" s="1352"/>
      <c r="HE193" s="1390"/>
      <c r="HF193" s="1391"/>
      <c r="HG193" s="1352"/>
      <c r="HH193" s="1390"/>
      <c r="HI193" s="1391"/>
      <c r="HJ193" s="1352"/>
      <c r="HK193" s="1390"/>
      <c r="HL193" s="1391"/>
      <c r="HM193" s="1352"/>
      <c r="HN193" s="1392"/>
      <c r="HO193" s="1393"/>
      <c r="HP193" s="1394"/>
      <c r="HQ193" s="1395"/>
      <c r="HR193" s="1357"/>
      <c r="HS193" s="1357"/>
      <c r="HT193" s="1357"/>
      <c r="HU193" s="1396"/>
      <c r="HV193" s="1397"/>
      <c r="HW193" s="1398"/>
      <c r="HX193" s="1398"/>
      <c r="HY193" s="1398"/>
      <c r="HZ193" s="1398"/>
      <c r="IA193" s="1398"/>
      <c r="IB193" s="1398"/>
      <c r="IC193" s="1398" t="s">
        <v>4568</v>
      </c>
      <c r="ID193" s="1399" t="s">
        <v>4798</v>
      </c>
      <c r="IE193" s="1400" t="s">
        <v>4799</v>
      </c>
      <c r="IF193" s="227" t="str">
        <f>_xlfn.IFNA(VLOOKUP(報告書!$B193&amp;"-"&amp;報告書!IF$12,自主項目!$G$13:$G$500,1,FALSE),"")</f>
        <v/>
      </c>
      <c r="IG193" s="227" t="str">
        <f>_xlfn.IFNA(VLOOKUP(報告書!$B193&amp;"-"&amp;報告書!IG$12,自主項目!$G$13:$G$500,1,FALSE),"")</f>
        <v/>
      </c>
      <c r="IH193" s="227" t="str">
        <f>_xlfn.IFNA(VLOOKUP(報告書!$B193&amp;"-"&amp;報告書!IH$12,自主項目!$G$13:$G$500,1,FALSE),"")</f>
        <v/>
      </c>
      <c r="II193" s="227" t="str">
        <f>_xlfn.IFNA(VLOOKUP(報告書!$B193&amp;"-"&amp;報告書!II$12,自主項目!$G$13:$G$500,1,FALSE),"")</f>
        <v/>
      </c>
      <c r="IJ193" s="227" t="str">
        <f>_xlfn.IFNA(VLOOKUP(報告書!$B193&amp;"-"&amp;報告書!IJ$12,自主項目!$G$13:$G$500,1,FALSE),"")</f>
        <v/>
      </c>
      <c r="IK193" s="227" t="str">
        <f>_xlfn.IFNA(VLOOKUP(報告書!$B193&amp;"-"&amp;報告書!IK$12,自主項目!$G$13:$G$500,1,FALSE),"")</f>
        <v/>
      </c>
      <c r="IL193" s="227" t="str">
        <f>_xlfn.IFNA(VLOOKUP(報告書!$B193&amp;"-"&amp;報告書!IL$12,自主項目!$G$13:$G$500,1,FALSE),"")</f>
        <v/>
      </c>
      <c r="IM193" s="227" t="str">
        <f>_xlfn.IFNA(VLOOKUP(報告書!$B193&amp;"-"&amp;報告書!IM$12,自主項目!$G$13:$G$500,1,FALSE),"")</f>
        <v/>
      </c>
      <c r="IN193" s="227" t="str">
        <f>_xlfn.IFNA(VLOOKUP(報告書!$B193&amp;"-"&amp;報告書!IN$12,自主項目!$G$13:$G$500,1,FALSE),"")</f>
        <v/>
      </c>
      <c r="IO193" s="227" t="str">
        <f>_xlfn.IFNA(VLOOKUP(報告書!$B193&amp;"-"&amp;報告書!IO$12,自主項目!$G$13:$G$500,1,FALSE),"")</f>
        <v/>
      </c>
      <c r="IP193" s="227" t="str">
        <f>_xlfn.IFNA(VLOOKUP(報告書!$B193&amp;"-"&amp;報告書!IP$12,自主項目!$G$13:$G$500,1,FALSE),"")</f>
        <v/>
      </c>
      <c r="IQ193" s="227" t="str">
        <f>_xlfn.IFNA(VLOOKUP(報告書!$B193&amp;"-"&amp;報告書!IQ$12,自主項目!$G$13:$G$500,1,FALSE),"")</f>
        <v/>
      </c>
      <c r="IR193" s="227" t="str">
        <f>_xlfn.IFNA(VLOOKUP(報告書!$B193&amp;"-"&amp;報告書!IR$12,自主項目!$G$13:$G$500,1,FALSE),"")</f>
        <v/>
      </c>
      <c r="IS193" s="227" t="str">
        <f>_xlfn.IFNA(VLOOKUP(報告書!$B193&amp;"-"&amp;報告書!IS$12,自主項目!$G$13:$G$500,1,FALSE),"")</f>
        <v/>
      </c>
      <c r="IV193" s="376" t="s">
        <v>179</v>
      </c>
      <c r="IW193" s="377" t="s">
        <v>179</v>
      </c>
      <c r="IX193" s="378" t="s">
        <v>179</v>
      </c>
      <c r="IY193" s="379" t="s">
        <v>179</v>
      </c>
      <c r="IZ193" s="379" t="s">
        <v>179</v>
      </c>
      <c r="JA193" s="380" t="s">
        <v>179</v>
      </c>
      <c r="JB193" s="381" t="s">
        <v>179</v>
      </c>
      <c r="JC193" s="379" t="s">
        <v>179</v>
      </c>
      <c r="JD193" s="379" t="s">
        <v>179</v>
      </c>
      <c r="JE193" s="382" t="s">
        <v>179</v>
      </c>
      <c r="JF193" s="383" t="s">
        <v>179</v>
      </c>
      <c r="JG193" s="384" t="s">
        <v>179</v>
      </c>
      <c r="JH193" s="376">
        <v>211</v>
      </c>
      <c r="JI193" s="377">
        <v>211</v>
      </c>
      <c r="JJ193" s="378">
        <v>1.5</v>
      </c>
      <c r="JK193" s="379">
        <v>34.06</v>
      </c>
      <c r="JL193" s="379">
        <v>34.06</v>
      </c>
      <c r="JM193" s="380">
        <v>33.33</v>
      </c>
      <c r="JN193" s="381">
        <v>11.353333333333333</v>
      </c>
      <c r="JO193" s="379">
        <v>11.353333333333333</v>
      </c>
      <c r="JP193" s="379">
        <v>11.11</v>
      </c>
      <c r="JQ193" s="382">
        <v>30</v>
      </c>
      <c r="JR193" s="383">
        <v>30</v>
      </c>
      <c r="JS193" s="384">
        <v>6</v>
      </c>
      <c r="JU193" s="634" t="s">
        <v>2431</v>
      </c>
      <c r="JV193" s="636" t="s">
        <v>2432</v>
      </c>
      <c r="JW193" s="635">
        <v>2019</v>
      </c>
      <c r="JX193" s="635" t="s">
        <v>1058</v>
      </c>
      <c r="JY193" s="386" t="s">
        <v>179</v>
      </c>
      <c r="JZ193" s="387" t="s">
        <v>179</v>
      </c>
      <c r="KA193" s="422" t="s">
        <v>179</v>
      </c>
      <c r="KB193" s="637" t="s">
        <v>179</v>
      </c>
      <c r="KC193" s="638" t="s">
        <v>179</v>
      </c>
      <c r="KD193" s="639" t="s">
        <v>179</v>
      </c>
      <c r="KE193" s="640" t="s">
        <v>179</v>
      </c>
      <c r="KF193" s="641" t="s">
        <v>179</v>
      </c>
      <c r="KG193" s="642" t="s">
        <v>179</v>
      </c>
      <c r="KH193" s="639" t="s">
        <v>179</v>
      </c>
      <c r="KI193" s="643" t="s">
        <v>179</v>
      </c>
      <c r="KJ193" s="641" t="s">
        <v>179</v>
      </c>
      <c r="KK193" s="642" t="s">
        <v>179</v>
      </c>
      <c r="KL193" s="639" t="s">
        <v>179</v>
      </c>
      <c r="KM193" s="643" t="s">
        <v>179</v>
      </c>
      <c r="KN193" s="644" t="s">
        <v>179</v>
      </c>
      <c r="KO193" s="645" t="s">
        <v>1028</v>
      </c>
      <c r="KP193" s="646">
        <v>0</v>
      </c>
      <c r="KQ193" s="646">
        <v>34.06</v>
      </c>
      <c r="KR193" s="646">
        <v>23.536666666666665</v>
      </c>
      <c r="KS193" s="647" t="s">
        <v>1028</v>
      </c>
      <c r="KT193" s="646">
        <v>0</v>
      </c>
      <c r="KU193" s="646">
        <v>11.353333333333333</v>
      </c>
      <c r="KV193" s="648">
        <v>18.274999999999999</v>
      </c>
      <c r="KW193" s="639" t="s">
        <v>1029</v>
      </c>
      <c r="KX193" s="643">
        <v>1</v>
      </c>
      <c r="KY193" s="644">
        <v>33.33</v>
      </c>
      <c r="KZ193" s="434" t="s">
        <v>1015</v>
      </c>
      <c r="LA193" s="434" t="s">
        <v>1151</v>
      </c>
      <c r="LB193" s="435" t="s">
        <v>179</v>
      </c>
      <c r="LC193" s="436" t="s">
        <v>179</v>
      </c>
      <c r="LD193" s="437" t="s">
        <v>179</v>
      </c>
      <c r="LE193" s="438" t="s">
        <v>179</v>
      </c>
      <c r="LF193" s="439" t="s">
        <v>179</v>
      </c>
      <c r="LG193" s="440" t="s">
        <v>179</v>
      </c>
      <c r="LH193" s="437" t="s">
        <v>179</v>
      </c>
      <c r="LI193" s="438" t="s">
        <v>179</v>
      </c>
      <c r="LJ193" s="649"/>
      <c r="LK193" s="650"/>
    </row>
    <row r="194" spans="2:323" ht="15" customHeight="1" x14ac:dyDescent="0.15">
      <c r="B194" s="1349" t="s">
        <v>2538</v>
      </c>
      <c r="C194" s="1350" t="s">
        <v>2539</v>
      </c>
      <c r="D194" s="1351">
        <v>2022</v>
      </c>
      <c r="E194" s="1352" t="s">
        <v>1018</v>
      </c>
      <c r="F194" s="1353">
        <v>1058257</v>
      </c>
      <c r="G194" s="1354" t="s">
        <v>2539</v>
      </c>
      <c r="H194" s="1355">
        <v>45127</v>
      </c>
      <c r="I194" s="1356" t="s">
        <v>2540</v>
      </c>
      <c r="J194" s="1357" t="s">
        <v>2539</v>
      </c>
      <c r="K194" s="1358" t="s">
        <v>2541</v>
      </c>
      <c r="L194" s="1350" t="s">
        <v>2539</v>
      </c>
      <c r="M194" s="1357" t="s">
        <v>2541</v>
      </c>
      <c r="N194" s="1358" t="s">
        <v>2540</v>
      </c>
      <c r="O194" s="1356" t="s">
        <v>57</v>
      </c>
      <c r="P194" s="1358" t="s">
        <v>66</v>
      </c>
      <c r="Q194" s="1359" t="s">
        <v>1018</v>
      </c>
      <c r="R194" s="1360"/>
      <c r="S194" s="1360"/>
      <c r="T194" s="1361"/>
      <c r="U194" s="1362"/>
      <c r="V194" s="1363">
        <v>1999.2936</v>
      </c>
      <c r="W194" s="1364">
        <v>7</v>
      </c>
      <c r="X194" s="1364">
        <v>0</v>
      </c>
      <c r="Y194" s="1365"/>
      <c r="Z194" s="1351">
        <v>2022</v>
      </c>
      <c r="AA194" s="1352">
        <v>2024</v>
      </c>
      <c r="AB194" s="1366">
        <v>2022</v>
      </c>
      <c r="AC194" s="1367"/>
      <c r="AD194" s="1358"/>
      <c r="AE194" s="1368" t="s">
        <v>4568</v>
      </c>
      <c r="AF194" s="1357" t="s">
        <v>2542</v>
      </c>
      <c r="AG194" s="1357" t="s">
        <v>2540</v>
      </c>
      <c r="AH194" s="1358" t="s">
        <v>2543</v>
      </c>
      <c r="AI194" s="1368"/>
      <c r="AJ194" s="1358"/>
      <c r="AK194" s="1369">
        <v>2021</v>
      </c>
      <c r="AL194" s="1364">
        <v>3889</v>
      </c>
      <c r="AM194" s="1364">
        <v>3864</v>
      </c>
      <c r="AN194" s="1370"/>
      <c r="AO194" s="1371"/>
      <c r="AP194" s="1372">
        <v>2024</v>
      </c>
      <c r="AQ194" s="1365">
        <v>3772</v>
      </c>
      <c r="AR194" s="1373">
        <v>3</v>
      </c>
      <c r="AS194" s="1365">
        <v>3748</v>
      </c>
      <c r="AT194" s="1373">
        <v>3</v>
      </c>
      <c r="AU194" s="1374"/>
      <c r="AV194" s="1371"/>
      <c r="AW194" s="1375"/>
      <c r="AX194" s="1372">
        <v>2022</v>
      </c>
      <c r="AY194" s="1365">
        <v>3739</v>
      </c>
      <c r="AZ194" s="1373">
        <v>3.85</v>
      </c>
      <c r="BA194" s="1365">
        <v>3807</v>
      </c>
      <c r="BB194" s="1373">
        <v>1.47</v>
      </c>
      <c r="BC194" s="1374"/>
      <c r="BD194" s="1371"/>
      <c r="BE194" s="1375"/>
      <c r="BF194" s="1372">
        <v>2023</v>
      </c>
      <c r="BG194" s="1365"/>
      <c r="BH194" s="1373"/>
      <c r="BI194" s="1365"/>
      <c r="BJ194" s="1373"/>
      <c r="BK194" s="1374"/>
      <c r="BL194" s="1371"/>
      <c r="BM194" s="1375"/>
      <c r="BN194" s="1372">
        <v>2024</v>
      </c>
      <c r="BO194" s="1365"/>
      <c r="BP194" s="1373"/>
      <c r="BQ194" s="1365"/>
      <c r="BR194" s="1373"/>
      <c r="BS194" s="1374"/>
      <c r="BT194" s="1371"/>
      <c r="BU194" s="1375"/>
      <c r="BV194" s="1376" t="s">
        <v>1062</v>
      </c>
      <c r="BW194" s="1377" t="s">
        <v>1072</v>
      </c>
      <c r="BX194" s="1378" t="s">
        <v>1024</v>
      </c>
      <c r="BY194" s="1379" t="s">
        <v>4800</v>
      </c>
      <c r="BZ194" s="1380"/>
      <c r="CA194" s="1364"/>
      <c r="CB194" s="1364"/>
      <c r="CC194" s="1370"/>
      <c r="CD194" s="1371"/>
      <c r="CE194" s="1372"/>
      <c r="CF194" s="1365"/>
      <c r="CG194" s="1373"/>
      <c r="CH194" s="1365"/>
      <c r="CI194" s="1373"/>
      <c r="CJ194" s="1374"/>
      <c r="CK194" s="1371"/>
      <c r="CL194" s="1375"/>
      <c r="CM194" s="1372"/>
      <c r="CN194" s="1365"/>
      <c r="CO194" s="1373"/>
      <c r="CP194" s="1365"/>
      <c r="CQ194" s="1373"/>
      <c r="CR194" s="1374"/>
      <c r="CS194" s="1371"/>
      <c r="CT194" s="1375"/>
      <c r="CU194" s="1372"/>
      <c r="CV194" s="1365"/>
      <c r="CW194" s="1373"/>
      <c r="CX194" s="1365"/>
      <c r="CY194" s="1373"/>
      <c r="CZ194" s="1374"/>
      <c r="DA194" s="1371"/>
      <c r="DB194" s="1375"/>
      <c r="DC194" s="1372"/>
      <c r="DD194" s="1365"/>
      <c r="DE194" s="1373"/>
      <c r="DF194" s="1365"/>
      <c r="DG194" s="1373"/>
      <c r="DH194" s="1374"/>
      <c r="DI194" s="1371"/>
      <c r="DJ194" s="1375"/>
      <c r="DK194" s="1376"/>
      <c r="DL194" s="1377"/>
      <c r="DM194" s="1378"/>
      <c r="DN194" s="1379"/>
      <c r="DO194" s="1356"/>
      <c r="DP194" s="1381"/>
      <c r="DQ194" s="1358"/>
      <c r="DR194" s="1356"/>
      <c r="DS194" s="1381"/>
      <c r="DT194" s="1358"/>
      <c r="DU194" s="1356"/>
      <c r="DV194" s="1381"/>
      <c r="DW194" s="1358"/>
      <c r="DX194" s="1356"/>
      <c r="DY194" s="1381"/>
      <c r="DZ194" s="1358"/>
      <c r="EA194" s="1356"/>
      <c r="EB194" s="1381"/>
      <c r="EC194" s="1358"/>
      <c r="ED194" s="1382"/>
      <c r="EE194" s="1383"/>
      <c r="EF194" s="1384"/>
      <c r="EG194" s="1357"/>
      <c r="EH194" s="1364"/>
      <c r="EI194" s="1352"/>
      <c r="EJ194" s="1356"/>
      <c r="EK194" s="1384"/>
      <c r="EL194" s="1357"/>
      <c r="EM194" s="1364"/>
      <c r="EN194" s="1352"/>
      <c r="EO194" s="1356"/>
      <c r="EP194" s="1384"/>
      <c r="EQ194" s="1357"/>
      <c r="ER194" s="1364"/>
      <c r="ES194" s="1352"/>
      <c r="ET194" s="1356"/>
      <c r="EU194" s="1384"/>
      <c r="EV194" s="1357"/>
      <c r="EW194" s="1364"/>
      <c r="EX194" s="1352"/>
      <c r="EY194" s="1356"/>
      <c r="EZ194" s="1384"/>
      <c r="FA194" s="1357"/>
      <c r="FB194" s="1364"/>
      <c r="FC194" s="1352"/>
      <c r="FD194" s="1385">
        <v>0</v>
      </c>
      <c r="FE194" s="1386">
        <v>0</v>
      </c>
      <c r="FF194" s="1387">
        <v>0</v>
      </c>
      <c r="FG194" s="1386">
        <v>0</v>
      </c>
      <c r="FH194" s="1387">
        <v>0</v>
      </c>
      <c r="FI194" s="1386">
        <v>0</v>
      </c>
      <c r="FJ194" s="1387">
        <v>0</v>
      </c>
      <c r="FK194" s="1386">
        <v>0</v>
      </c>
      <c r="FL194" s="1388" t="s">
        <v>1008</v>
      </c>
      <c r="FM194" s="1389" t="s">
        <v>1012</v>
      </c>
      <c r="FN194" s="1352"/>
      <c r="FO194" s="1390" t="s">
        <v>1010</v>
      </c>
      <c r="FP194" s="1391" t="s">
        <v>1012</v>
      </c>
      <c r="FQ194" s="1352"/>
      <c r="FR194" s="1390" t="s">
        <v>1014</v>
      </c>
      <c r="FS194" s="1391" t="s">
        <v>1009</v>
      </c>
      <c r="FT194" s="1352"/>
      <c r="FU194" s="1390" t="s">
        <v>1010</v>
      </c>
      <c r="FV194" s="1391" t="s">
        <v>1012</v>
      </c>
      <c r="FW194" s="1352"/>
      <c r="FX194" s="1390" t="s">
        <v>1010</v>
      </c>
      <c r="FY194" s="1391" t="s">
        <v>1012</v>
      </c>
      <c r="FZ194" s="1352"/>
      <c r="GA194" s="1390" t="s">
        <v>1010</v>
      </c>
      <c r="GB194" s="1391" t="s">
        <v>1012</v>
      </c>
      <c r="GC194" s="1352"/>
      <c r="GD194" s="1390" t="s">
        <v>1010</v>
      </c>
      <c r="GE194" s="1391" t="s">
        <v>1012</v>
      </c>
      <c r="GF194" s="1352"/>
      <c r="GG194" s="1390" t="s">
        <v>1010</v>
      </c>
      <c r="GH194" s="1391" t="s">
        <v>1012</v>
      </c>
      <c r="GI194" s="1352"/>
      <c r="GJ194" s="1390" t="s">
        <v>1010</v>
      </c>
      <c r="GK194" s="1391" t="s">
        <v>1012</v>
      </c>
      <c r="GL194" s="1352"/>
      <c r="GM194" s="1390" t="s">
        <v>1013</v>
      </c>
      <c r="GN194" s="1391" t="s">
        <v>1013</v>
      </c>
      <c r="GO194" s="1352"/>
      <c r="GP194" s="1390" t="s">
        <v>1013</v>
      </c>
      <c r="GQ194" s="1391" t="s">
        <v>1013</v>
      </c>
      <c r="GR194" s="1352"/>
      <c r="GS194" s="1390" t="s">
        <v>1013</v>
      </c>
      <c r="GT194" s="1391" t="s">
        <v>1013</v>
      </c>
      <c r="GU194" s="1352"/>
      <c r="GV194" s="1390" t="s">
        <v>1014</v>
      </c>
      <c r="GW194" s="1391" t="s">
        <v>1009</v>
      </c>
      <c r="GX194" s="1352"/>
      <c r="GY194" s="1388"/>
      <c r="GZ194" s="1389"/>
      <c r="HA194" s="1352"/>
      <c r="HB194" s="1390"/>
      <c r="HC194" s="1391"/>
      <c r="HD194" s="1352"/>
      <c r="HE194" s="1390"/>
      <c r="HF194" s="1391"/>
      <c r="HG194" s="1352"/>
      <c r="HH194" s="1390"/>
      <c r="HI194" s="1391"/>
      <c r="HJ194" s="1352"/>
      <c r="HK194" s="1390"/>
      <c r="HL194" s="1391"/>
      <c r="HM194" s="1352"/>
      <c r="HN194" s="1392">
        <v>3739</v>
      </c>
      <c r="HO194" s="1393">
        <v>230.93979157999956</v>
      </c>
      <c r="HP194" s="1394">
        <v>6.176512211286429</v>
      </c>
      <c r="HQ194" s="1395">
        <v>2022</v>
      </c>
      <c r="HR194" s="1357" t="s">
        <v>1191</v>
      </c>
      <c r="HS194" s="1357" t="s">
        <v>349</v>
      </c>
      <c r="HT194" s="1357" t="s">
        <v>4235</v>
      </c>
      <c r="HU194" s="1396">
        <v>230.93979157999956</v>
      </c>
      <c r="HV194" s="1397"/>
      <c r="HW194" s="1398" t="s">
        <v>4568</v>
      </c>
      <c r="HX194" s="1398"/>
      <c r="HY194" s="1398" t="s">
        <v>4568</v>
      </c>
      <c r="HZ194" s="1398" t="s">
        <v>4568</v>
      </c>
      <c r="IA194" s="1398" t="s">
        <v>4568</v>
      </c>
      <c r="IB194" s="1398" t="s">
        <v>4568</v>
      </c>
      <c r="IC194" s="1398" t="s">
        <v>4568</v>
      </c>
      <c r="ID194" s="1399" t="s">
        <v>4801</v>
      </c>
      <c r="IE194" s="1400" t="s">
        <v>4802</v>
      </c>
      <c r="IF194" s="227" t="str">
        <f>_xlfn.IFNA(VLOOKUP(報告書!$B194&amp;"-"&amp;報告書!IF$12,自主項目!$G$13:$G$500,1,FALSE),"")</f>
        <v>257-1</v>
      </c>
      <c r="IG194" s="227" t="str">
        <f>_xlfn.IFNA(VLOOKUP(報告書!$B194&amp;"-"&amp;報告書!IG$12,自主項目!$G$13:$G$500,1,FALSE),"")</f>
        <v>257-2</v>
      </c>
      <c r="IH194" s="227" t="str">
        <f>_xlfn.IFNA(VLOOKUP(報告書!$B194&amp;"-"&amp;報告書!IH$12,自主項目!$G$13:$G$500,1,FALSE),"")</f>
        <v/>
      </c>
      <c r="II194" s="227" t="str">
        <f>_xlfn.IFNA(VLOOKUP(報告書!$B194&amp;"-"&amp;報告書!II$12,自主項目!$G$13:$G$500,1,FALSE),"")</f>
        <v/>
      </c>
      <c r="IJ194" s="227" t="str">
        <f>_xlfn.IFNA(VLOOKUP(報告書!$B194&amp;"-"&amp;報告書!IJ$12,自主項目!$G$13:$G$500,1,FALSE),"")</f>
        <v/>
      </c>
      <c r="IK194" s="227" t="str">
        <f>_xlfn.IFNA(VLOOKUP(報告書!$B194&amp;"-"&amp;報告書!IK$12,自主項目!$G$13:$G$500,1,FALSE),"")</f>
        <v/>
      </c>
      <c r="IL194" s="227" t="str">
        <f>_xlfn.IFNA(VLOOKUP(報告書!$B194&amp;"-"&amp;報告書!IL$12,自主項目!$G$13:$G$500,1,FALSE),"")</f>
        <v/>
      </c>
      <c r="IM194" s="227" t="str">
        <f>_xlfn.IFNA(VLOOKUP(報告書!$B194&amp;"-"&amp;報告書!IM$12,自主項目!$G$13:$G$500,1,FALSE),"")</f>
        <v/>
      </c>
      <c r="IN194" s="227" t="str">
        <f>_xlfn.IFNA(VLOOKUP(報告書!$B194&amp;"-"&amp;報告書!IN$12,自主項目!$G$13:$G$500,1,FALSE),"")</f>
        <v/>
      </c>
      <c r="IO194" s="227" t="str">
        <f>_xlfn.IFNA(VLOOKUP(報告書!$B194&amp;"-"&amp;報告書!IO$12,自主項目!$G$13:$G$500,1,FALSE),"")</f>
        <v/>
      </c>
      <c r="IP194" s="227" t="str">
        <f>_xlfn.IFNA(VLOOKUP(報告書!$B194&amp;"-"&amp;報告書!IP$12,自主項目!$G$13:$G$500,1,FALSE),"")</f>
        <v/>
      </c>
      <c r="IQ194" s="227" t="str">
        <f>_xlfn.IFNA(VLOOKUP(報告書!$B194&amp;"-"&amp;報告書!IQ$12,自主項目!$G$13:$G$500,1,FALSE),"")</f>
        <v/>
      </c>
      <c r="IR194" s="227" t="str">
        <f>_xlfn.IFNA(VLOOKUP(報告書!$B194&amp;"-"&amp;報告書!IR$12,自主項目!$G$13:$G$500,1,FALSE),"")</f>
        <v/>
      </c>
      <c r="IS194" s="227" t="str">
        <f>_xlfn.IFNA(VLOOKUP(報告書!$B194&amp;"-"&amp;報告書!IS$12,自主項目!$G$13:$G$500,1,FALSE),"")</f>
        <v/>
      </c>
      <c r="IV194" s="376">
        <v>14567</v>
      </c>
      <c r="IW194" s="377" t="s">
        <v>179</v>
      </c>
      <c r="IX194" s="378">
        <v>37.369999999999997</v>
      </c>
      <c r="IY194" s="379">
        <v>-1.88</v>
      </c>
      <c r="IZ194" s="379" t="s">
        <v>179</v>
      </c>
      <c r="JA194" s="380">
        <v>4.03</v>
      </c>
      <c r="JB194" s="381">
        <v>-0.62666666666666659</v>
      </c>
      <c r="JC194" s="379" t="s">
        <v>179</v>
      </c>
      <c r="JD194" s="379">
        <v>1.3433333333333335</v>
      </c>
      <c r="JE194" s="382">
        <v>84</v>
      </c>
      <c r="JF194" s="383" t="s">
        <v>179</v>
      </c>
      <c r="JG194" s="384">
        <v>64</v>
      </c>
      <c r="JH194" s="376" t="s">
        <v>179</v>
      </c>
      <c r="JI194" s="377" t="s">
        <v>179</v>
      </c>
      <c r="JJ194" s="378" t="s">
        <v>179</v>
      </c>
      <c r="JK194" s="379" t="s">
        <v>179</v>
      </c>
      <c r="JL194" s="379" t="s">
        <v>179</v>
      </c>
      <c r="JM194" s="380" t="s">
        <v>179</v>
      </c>
      <c r="JN194" s="381" t="s">
        <v>179</v>
      </c>
      <c r="JO194" s="379" t="s">
        <v>179</v>
      </c>
      <c r="JP194" s="379" t="s">
        <v>179</v>
      </c>
      <c r="JQ194" s="382" t="s">
        <v>179</v>
      </c>
      <c r="JR194" s="383" t="s">
        <v>179</v>
      </c>
      <c r="JS194" s="384" t="s">
        <v>179</v>
      </c>
      <c r="JU194" s="634" t="s">
        <v>2440</v>
      </c>
      <c r="JV194" s="636" t="s">
        <v>2441</v>
      </c>
      <c r="JW194" s="635">
        <v>2019</v>
      </c>
      <c r="JX194" s="635" t="s">
        <v>1018</v>
      </c>
      <c r="JY194" s="386" t="s">
        <v>179</v>
      </c>
      <c r="JZ194" s="387" t="s">
        <v>179</v>
      </c>
      <c r="KA194" s="422" t="s">
        <v>179</v>
      </c>
      <c r="KB194" s="637" t="s">
        <v>179</v>
      </c>
      <c r="KC194" s="638" t="s">
        <v>179</v>
      </c>
      <c r="KD194" s="639" t="s">
        <v>1029</v>
      </c>
      <c r="KE194" s="640">
        <v>0.41</v>
      </c>
      <c r="KF194" s="641">
        <v>-1.88</v>
      </c>
      <c r="KG194" s="642">
        <v>3.8699999999999997</v>
      </c>
      <c r="KH194" s="639" t="s">
        <v>1029</v>
      </c>
      <c r="KI194" s="643">
        <v>0.57999999999999996</v>
      </c>
      <c r="KJ194" s="641" t="s">
        <v>179</v>
      </c>
      <c r="KK194" s="642">
        <v>13.004999999999999</v>
      </c>
      <c r="KL194" s="639" t="s">
        <v>1029</v>
      </c>
      <c r="KM194" s="643">
        <v>3</v>
      </c>
      <c r="KN194" s="644">
        <v>4.03</v>
      </c>
      <c r="KO194" s="645" t="s">
        <v>179</v>
      </c>
      <c r="KP194" s="646" t="s">
        <v>179</v>
      </c>
      <c r="KQ194" s="646" t="s">
        <v>179</v>
      </c>
      <c r="KR194" s="646" t="s">
        <v>179</v>
      </c>
      <c r="KS194" s="647" t="s">
        <v>179</v>
      </c>
      <c r="KT194" s="646" t="s">
        <v>179</v>
      </c>
      <c r="KU194" s="646" t="s">
        <v>179</v>
      </c>
      <c r="KV194" s="648" t="s">
        <v>179</v>
      </c>
      <c r="KW194" s="639" t="s">
        <v>179</v>
      </c>
      <c r="KX194" s="643" t="s">
        <v>179</v>
      </c>
      <c r="KY194" s="644" t="s">
        <v>179</v>
      </c>
      <c r="KZ194" s="434" t="s">
        <v>1015</v>
      </c>
      <c r="LA194" s="434" t="s">
        <v>1015</v>
      </c>
      <c r="LB194" s="435" t="s">
        <v>1015</v>
      </c>
      <c r="LC194" s="436">
        <v>24</v>
      </c>
      <c r="LD194" s="437">
        <v>0</v>
      </c>
      <c r="LE194" s="438">
        <v>26</v>
      </c>
      <c r="LF194" s="439" t="s">
        <v>1015</v>
      </c>
      <c r="LG194" s="440">
        <v>21</v>
      </c>
      <c r="LH194" s="437">
        <v>0</v>
      </c>
      <c r="LI194" s="438">
        <v>26</v>
      </c>
      <c r="LJ194" s="649"/>
      <c r="LK194" s="650"/>
    </row>
    <row r="195" spans="2:323" ht="15" customHeight="1" x14ac:dyDescent="0.15">
      <c r="B195" s="1349" t="s">
        <v>2544</v>
      </c>
      <c r="C195" s="1350" t="s">
        <v>2545</v>
      </c>
      <c r="D195" s="1351">
        <v>2022</v>
      </c>
      <c r="E195" s="1352" t="s">
        <v>1273</v>
      </c>
      <c r="F195" s="1353">
        <v>1398258</v>
      </c>
      <c r="G195" s="1354" t="s">
        <v>2545</v>
      </c>
      <c r="H195" s="1355">
        <v>45135</v>
      </c>
      <c r="I195" s="1356" t="s">
        <v>2546</v>
      </c>
      <c r="J195" s="1357" t="s">
        <v>2545</v>
      </c>
      <c r="K195" s="1358" t="s">
        <v>4803</v>
      </c>
      <c r="L195" s="1350" t="s">
        <v>2545</v>
      </c>
      <c r="M195" s="1357" t="s">
        <v>4803</v>
      </c>
      <c r="N195" s="1358" t="s">
        <v>2546</v>
      </c>
      <c r="O195" s="1356" t="s">
        <v>112</v>
      </c>
      <c r="P195" s="1358" t="s">
        <v>114</v>
      </c>
      <c r="Q195" s="1359" t="s">
        <v>1018</v>
      </c>
      <c r="R195" s="1360"/>
      <c r="S195" s="1360" t="s">
        <v>1058</v>
      </c>
      <c r="T195" s="1361"/>
      <c r="U195" s="1362"/>
      <c r="V195" s="1363">
        <v>9791.8739999999998</v>
      </c>
      <c r="W195" s="1364">
        <v>253</v>
      </c>
      <c r="X195" s="1364">
        <v>2</v>
      </c>
      <c r="Y195" s="1365">
        <v>1416</v>
      </c>
      <c r="Z195" s="1351">
        <v>2022</v>
      </c>
      <c r="AA195" s="1352">
        <v>2024</v>
      </c>
      <c r="AB195" s="1366">
        <v>2022</v>
      </c>
      <c r="AC195" s="1367"/>
      <c r="AD195" s="1358"/>
      <c r="AE195" s="1368" t="s">
        <v>4568</v>
      </c>
      <c r="AF195" s="1357" t="s">
        <v>2547</v>
      </c>
      <c r="AG195" s="1357" t="s">
        <v>2546</v>
      </c>
      <c r="AH195" s="1358" t="s">
        <v>2548</v>
      </c>
      <c r="AI195" s="1368"/>
      <c r="AJ195" s="1358"/>
      <c r="AK195" s="1369">
        <v>2021</v>
      </c>
      <c r="AL195" s="1364">
        <v>20275</v>
      </c>
      <c r="AM195" s="1364">
        <v>20074</v>
      </c>
      <c r="AN195" s="1370"/>
      <c r="AO195" s="1371"/>
      <c r="AP195" s="1372">
        <v>2024</v>
      </c>
      <c r="AQ195" s="1365">
        <v>19667</v>
      </c>
      <c r="AR195" s="1373">
        <v>2.99</v>
      </c>
      <c r="AS195" s="1365">
        <v>19471</v>
      </c>
      <c r="AT195" s="1373">
        <v>3</v>
      </c>
      <c r="AU195" s="1374"/>
      <c r="AV195" s="1371"/>
      <c r="AW195" s="1375"/>
      <c r="AX195" s="1372">
        <v>2022</v>
      </c>
      <c r="AY195" s="1365">
        <v>18059</v>
      </c>
      <c r="AZ195" s="1373">
        <v>10.92</v>
      </c>
      <c r="BA195" s="1365">
        <v>20620</v>
      </c>
      <c r="BB195" s="1373">
        <v>-2.72</v>
      </c>
      <c r="BC195" s="1374"/>
      <c r="BD195" s="1371"/>
      <c r="BE195" s="1375"/>
      <c r="BF195" s="1372">
        <v>2023</v>
      </c>
      <c r="BG195" s="1365"/>
      <c r="BH195" s="1373"/>
      <c r="BI195" s="1365"/>
      <c r="BJ195" s="1373"/>
      <c r="BK195" s="1374"/>
      <c r="BL195" s="1371"/>
      <c r="BM195" s="1375"/>
      <c r="BN195" s="1372">
        <v>2024</v>
      </c>
      <c r="BO195" s="1365"/>
      <c r="BP195" s="1373"/>
      <c r="BQ195" s="1365"/>
      <c r="BR195" s="1373"/>
      <c r="BS195" s="1374"/>
      <c r="BT195" s="1371"/>
      <c r="BU195" s="1375"/>
      <c r="BV195" s="1376" t="s">
        <v>1005</v>
      </c>
      <c r="BW195" s="1377" t="s">
        <v>1072</v>
      </c>
      <c r="BX195" s="1378" t="s">
        <v>1024</v>
      </c>
      <c r="BY195" s="1379" t="s">
        <v>4804</v>
      </c>
      <c r="BZ195" s="1380">
        <v>2021</v>
      </c>
      <c r="CA195" s="1364">
        <v>4371</v>
      </c>
      <c r="CB195" s="1364">
        <v>4371</v>
      </c>
      <c r="CC195" s="1370"/>
      <c r="CD195" s="1371"/>
      <c r="CE195" s="1372">
        <v>2024</v>
      </c>
      <c r="CF195" s="1365">
        <v>4371</v>
      </c>
      <c r="CG195" s="1373">
        <v>0</v>
      </c>
      <c r="CH195" s="1365">
        <v>4371</v>
      </c>
      <c r="CI195" s="1373">
        <v>0</v>
      </c>
      <c r="CJ195" s="1374"/>
      <c r="CK195" s="1371"/>
      <c r="CL195" s="1375"/>
      <c r="CM195" s="1372">
        <v>2022</v>
      </c>
      <c r="CN195" s="1365">
        <v>4591.9680199999993</v>
      </c>
      <c r="CO195" s="1373">
        <v>-5.0599999999999996</v>
      </c>
      <c r="CP195" s="1365">
        <v>4591.9680199999993</v>
      </c>
      <c r="CQ195" s="1373">
        <v>-5.0599999999999996</v>
      </c>
      <c r="CR195" s="1374"/>
      <c r="CS195" s="1371"/>
      <c r="CT195" s="1375"/>
      <c r="CU195" s="1372">
        <v>2023</v>
      </c>
      <c r="CV195" s="1365"/>
      <c r="CW195" s="1373"/>
      <c r="CX195" s="1365"/>
      <c r="CY195" s="1373"/>
      <c r="CZ195" s="1374"/>
      <c r="DA195" s="1371"/>
      <c r="DB195" s="1375"/>
      <c r="DC195" s="1372">
        <v>2024</v>
      </c>
      <c r="DD195" s="1365"/>
      <c r="DE195" s="1373"/>
      <c r="DF195" s="1365"/>
      <c r="DG195" s="1373"/>
      <c r="DH195" s="1374"/>
      <c r="DI195" s="1371"/>
      <c r="DJ195" s="1375"/>
      <c r="DK195" s="1376" t="s">
        <v>1005</v>
      </c>
      <c r="DL195" s="1377" t="s">
        <v>1072</v>
      </c>
      <c r="DM195" s="1378" t="s">
        <v>1024</v>
      </c>
      <c r="DN195" s="1379" t="s">
        <v>4805</v>
      </c>
      <c r="DO195" s="1356"/>
      <c r="DP195" s="1381"/>
      <c r="DQ195" s="1358"/>
      <c r="DR195" s="1356"/>
      <c r="DS195" s="1381"/>
      <c r="DT195" s="1358"/>
      <c r="DU195" s="1356"/>
      <c r="DV195" s="1381"/>
      <c r="DW195" s="1358"/>
      <c r="DX195" s="1356"/>
      <c r="DY195" s="1381"/>
      <c r="DZ195" s="1358"/>
      <c r="EA195" s="1356"/>
      <c r="EB195" s="1381"/>
      <c r="EC195" s="1358"/>
      <c r="ED195" s="1382"/>
      <c r="EE195" s="1383" t="s">
        <v>1160</v>
      </c>
      <c r="EF195" s="1384">
        <v>2021</v>
      </c>
      <c r="EG195" s="1357" t="s">
        <v>4806</v>
      </c>
      <c r="EH195" s="1364">
        <v>55</v>
      </c>
      <c r="EI195" s="1352" t="s">
        <v>1150</v>
      </c>
      <c r="EJ195" s="1356" t="s">
        <v>1160</v>
      </c>
      <c r="EK195" s="1384"/>
      <c r="EL195" s="1357" t="s">
        <v>4807</v>
      </c>
      <c r="EM195" s="1364" t="s">
        <v>2174</v>
      </c>
      <c r="EN195" s="1352"/>
      <c r="EO195" s="1356"/>
      <c r="EP195" s="1384"/>
      <c r="EQ195" s="1357"/>
      <c r="ER195" s="1364"/>
      <c r="ES195" s="1352"/>
      <c r="ET195" s="1356"/>
      <c r="EU195" s="1384"/>
      <c r="EV195" s="1357"/>
      <c r="EW195" s="1364"/>
      <c r="EX195" s="1352"/>
      <c r="EY195" s="1356"/>
      <c r="EZ195" s="1384"/>
      <c r="FA195" s="1357"/>
      <c r="FB195" s="1364"/>
      <c r="FC195" s="1352"/>
      <c r="FD195" s="1385">
        <v>2</v>
      </c>
      <c r="FE195" s="1386">
        <v>2</v>
      </c>
      <c r="FF195" s="1387">
        <v>0</v>
      </c>
      <c r="FG195" s="1386">
        <v>0</v>
      </c>
      <c r="FH195" s="1387">
        <v>0</v>
      </c>
      <c r="FI195" s="1386">
        <v>0</v>
      </c>
      <c r="FJ195" s="1387">
        <v>2</v>
      </c>
      <c r="FK195" s="1386">
        <v>2</v>
      </c>
      <c r="FL195" s="1388" t="s">
        <v>1008</v>
      </c>
      <c r="FM195" s="1389" t="s">
        <v>1012</v>
      </c>
      <c r="FN195" s="1352"/>
      <c r="FO195" s="1390" t="s">
        <v>1010</v>
      </c>
      <c r="FP195" s="1391" t="s">
        <v>1012</v>
      </c>
      <c r="FQ195" s="1352"/>
      <c r="FR195" s="1390" t="s">
        <v>1025</v>
      </c>
      <c r="FS195" s="1391" t="s">
        <v>1011</v>
      </c>
      <c r="FT195" s="1352"/>
      <c r="FU195" s="1390" t="s">
        <v>1014</v>
      </c>
      <c r="FV195" s="1391" t="s">
        <v>1009</v>
      </c>
      <c r="FW195" s="1352"/>
      <c r="FX195" s="1390" t="s">
        <v>1010</v>
      </c>
      <c r="FY195" s="1391" t="s">
        <v>1012</v>
      </c>
      <c r="FZ195" s="1352"/>
      <c r="GA195" s="1390" t="s">
        <v>1010</v>
      </c>
      <c r="GB195" s="1391" t="s">
        <v>1012</v>
      </c>
      <c r="GC195" s="1352"/>
      <c r="GD195" s="1390" t="s">
        <v>1014</v>
      </c>
      <c r="GE195" s="1391" t="s">
        <v>1009</v>
      </c>
      <c r="GF195" s="1352"/>
      <c r="GG195" s="1390" t="s">
        <v>1010</v>
      </c>
      <c r="GH195" s="1391" t="s">
        <v>1012</v>
      </c>
      <c r="GI195" s="1352"/>
      <c r="GJ195" s="1390" t="s">
        <v>1010</v>
      </c>
      <c r="GK195" s="1391" t="s">
        <v>1012</v>
      </c>
      <c r="GL195" s="1352"/>
      <c r="GM195" s="1390" t="s">
        <v>1010</v>
      </c>
      <c r="GN195" s="1391" t="s">
        <v>1012</v>
      </c>
      <c r="GO195" s="1352"/>
      <c r="GP195" s="1390" t="s">
        <v>1014</v>
      </c>
      <c r="GQ195" s="1391" t="s">
        <v>1009</v>
      </c>
      <c r="GR195" s="1352"/>
      <c r="GS195" s="1390" t="s">
        <v>1010</v>
      </c>
      <c r="GT195" s="1391" t="s">
        <v>1012</v>
      </c>
      <c r="GU195" s="1352"/>
      <c r="GV195" s="1390" t="s">
        <v>1010</v>
      </c>
      <c r="GW195" s="1391" t="s">
        <v>1012</v>
      </c>
      <c r="GX195" s="1352"/>
      <c r="GY195" s="1388" t="s">
        <v>1008</v>
      </c>
      <c r="GZ195" s="1389" t="s">
        <v>1012</v>
      </c>
      <c r="HA195" s="1352"/>
      <c r="HB195" s="1390" t="s">
        <v>1008</v>
      </c>
      <c r="HC195" s="1391" t="s">
        <v>1012</v>
      </c>
      <c r="HD195" s="1352"/>
      <c r="HE195" s="1390" t="s">
        <v>1010</v>
      </c>
      <c r="HF195" s="1391" t="s">
        <v>1012</v>
      </c>
      <c r="HG195" s="1352"/>
      <c r="HH195" s="1390" t="s">
        <v>1010</v>
      </c>
      <c r="HI195" s="1391" t="s">
        <v>1012</v>
      </c>
      <c r="HJ195" s="1352"/>
      <c r="HK195" s="1390" t="s">
        <v>1010</v>
      </c>
      <c r="HL195" s="1391" t="s">
        <v>1012</v>
      </c>
      <c r="HM195" s="1352"/>
      <c r="HN195" s="1392"/>
      <c r="HO195" s="1393"/>
      <c r="HP195" s="1394"/>
      <c r="HQ195" s="1395"/>
      <c r="HR195" s="1357"/>
      <c r="HS195" s="1357"/>
      <c r="HT195" s="1357"/>
      <c r="HU195" s="1396"/>
      <c r="HV195" s="1397" t="s">
        <v>4568</v>
      </c>
      <c r="HW195" s="1398" t="s">
        <v>4568</v>
      </c>
      <c r="HX195" s="1398"/>
      <c r="HY195" s="1398"/>
      <c r="HZ195" s="1398"/>
      <c r="IA195" s="1398"/>
      <c r="IB195" s="1398"/>
      <c r="IC195" s="1398"/>
      <c r="ID195" s="1399"/>
      <c r="IE195" s="1400"/>
      <c r="IF195" s="227" t="str">
        <f>_xlfn.IFNA(VLOOKUP(報告書!$B195&amp;"-"&amp;報告書!IF$12,自主項目!$G$13:$G$500,1,FALSE),"")</f>
        <v/>
      </c>
      <c r="IG195" s="227" t="str">
        <f>_xlfn.IFNA(VLOOKUP(報告書!$B195&amp;"-"&amp;報告書!IG$12,自主項目!$G$13:$G$500,1,FALSE),"")</f>
        <v/>
      </c>
      <c r="IH195" s="227" t="str">
        <f>_xlfn.IFNA(VLOOKUP(報告書!$B195&amp;"-"&amp;報告書!IH$12,自主項目!$G$13:$G$500,1,FALSE),"")</f>
        <v/>
      </c>
      <c r="II195" s="227" t="str">
        <f>_xlfn.IFNA(VLOOKUP(報告書!$B195&amp;"-"&amp;報告書!II$12,自主項目!$G$13:$G$500,1,FALSE),"")</f>
        <v/>
      </c>
      <c r="IJ195" s="227" t="str">
        <f>_xlfn.IFNA(VLOOKUP(報告書!$B195&amp;"-"&amp;報告書!IJ$12,自主項目!$G$13:$G$500,1,FALSE),"")</f>
        <v/>
      </c>
      <c r="IK195" s="227" t="str">
        <f>_xlfn.IFNA(VLOOKUP(報告書!$B195&amp;"-"&amp;報告書!IK$12,自主項目!$G$13:$G$500,1,FALSE),"")</f>
        <v/>
      </c>
      <c r="IL195" s="227" t="str">
        <f>_xlfn.IFNA(VLOOKUP(報告書!$B195&amp;"-"&amp;報告書!IL$12,自主項目!$G$13:$G$500,1,FALSE),"")</f>
        <v/>
      </c>
      <c r="IM195" s="227" t="str">
        <f>_xlfn.IFNA(VLOOKUP(報告書!$B195&amp;"-"&amp;報告書!IM$12,自主項目!$G$13:$G$500,1,FALSE),"")</f>
        <v/>
      </c>
      <c r="IN195" s="227" t="str">
        <f>_xlfn.IFNA(VLOOKUP(報告書!$B195&amp;"-"&amp;報告書!IN$12,自主項目!$G$13:$G$500,1,FALSE),"")</f>
        <v/>
      </c>
      <c r="IO195" s="227" t="str">
        <f>_xlfn.IFNA(VLOOKUP(報告書!$B195&amp;"-"&amp;報告書!IO$12,自主項目!$G$13:$G$500,1,FALSE),"")</f>
        <v/>
      </c>
      <c r="IP195" s="227" t="str">
        <f>_xlfn.IFNA(VLOOKUP(報告書!$B195&amp;"-"&amp;報告書!IP$12,自主項目!$G$13:$G$500,1,FALSE),"")</f>
        <v/>
      </c>
      <c r="IQ195" s="227" t="str">
        <f>_xlfn.IFNA(VLOOKUP(報告書!$B195&amp;"-"&amp;報告書!IQ$12,自主項目!$G$13:$G$500,1,FALSE),"")</f>
        <v/>
      </c>
      <c r="IR195" s="227" t="str">
        <f>_xlfn.IFNA(VLOOKUP(報告書!$B195&amp;"-"&amp;報告書!IR$12,自主項目!$G$13:$G$500,1,FALSE),"")</f>
        <v/>
      </c>
      <c r="IS195" s="227" t="str">
        <f>_xlfn.IFNA(VLOOKUP(報告書!$B195&amp;"-"&amp;報告書!IS$12,自主項目!$G$13:$G$500,1,FALSE),"")</f>
        <v/>
      </c>
      <c r="IV195" s="376">
        <v>3314</v>
      </c>
      <c r="IW195" s="377">
        <v>-2922</v>
      </c>
      <c r="IX195" s="378" t="s">
        <v>179</v>
      </c>
      <c r="IY195" s="379">
        <v>5.44</v>
      </c>
      <c r="IZ195" s="379">
        <v>185.38</v>
      </c>
      <c r="JA195" s="380" t="s">
        <v>179</v>
      </c>
      <c r="JB195" s="381">
        <v>1.8133333333333335</v>
      </c>
      <c r="JC195" s="379">
        <v>61.793333333333329</v>
      </c>
      <c r="JD195" s="379" t="s">
        <v>179</v>
      </c>
      <c r="JE195" s="382">
        <v>67</v>
      </c>
      <c r="JF195" s="383">
        <v>2</v>
      </c>
      <c r="JG195" s="384" t="s">
        <v>179</v>
      </c>
      <c r="JH195" s="376" t="s">
        <v>179</v>
      </c>
      <c r="JI195" s="377" t="s">
        <v>179</v>
      </c>
      <c r="JJ195" s="378" t="s">
        <v>179</v>
      </c>
      <c r="JK195" s="379" t="s">
        <v>179</v>
      </c>
      <c r="JL195" s="379" t="s">
        <v>179</v>
      </c>
      <c r="JM195" s="380" t="s">
        <v>179</v>
      </c>
      <c r="JN195" s="381" t="s">
        <v>179</v>
      </c>
      <c r="JO195" s="379" t="s">
        <v>179</v>
      </c>
      <c r="JP195" s="379" t="s">
        <v>179</v>
      </c>
      <c r="JQ195" s="382" t="s">
        <v>179</v>
      </c>
      <c r="JR195" s="383" t="s">
        <v>179</v>
      </c>
      <c r="JS195" s="384" t="s">
        <v>179</v>
      </c>
      <c r="JU195" s="634" t="s">
        <v>2446</v>
      </c>
      <c r="JV195" s="636" t="s">
        <v>2447</v>
      </c>
      <c r="JW195" s="635">
        <v>2019</v>
      </c>
      <c r="JX195" s="635" t="s">
        <v>1018</v>
      </c>
      <c r="JY195" s="386" t="s">
        <v>179</v>
      </c>
      <c r="JZ195" s="387" t="s">
        <v>179</v>
      </c>
      <c r="KA195" s="422" t="s">
        <v>179</v>
      </c>
      <c r="KB195" s="637" t="s">
        <v>179</v>
      </c>
      <c r="KC195" s="638" t="s">
        <v>179</v>
      </c>
      <c r="KD195" s="639" t="s">
        <v>1029</v>
      </c>
      <c r="KE195" s="640">
        <v>0.99</v>
      </c>
      <c r="KF195" s="641">
        <v>5.44</v>
      </c>
      <c r="KG195" s="642">
        <v>3.6066666666666669</v>
      </c>
      <c r="KH195" s="639" t="s">
        <v>1029</v>
      </c>
      <c r="KI195" s="643">
        <v>1.02</v>
      </c>
      <c r="KJ195" s="641">
        <v>61.793333333333329</v>
      </c>
      <c r="KK195" s="642">
        <v>65.179999999999993</v>
      </c>
      <c r="KL195" s="639" t="s">
        <v>179</v>
      </c>
      <c r="KM195" s="643" t="s">
        <v>179</v>
      </c>
      <c r="KN195" s="644" t="s">
        <v>179</v>
      </c>
      <c r="KO195" s="645" t="s">
        <v>179</v>
      </c>
      <c r="KP195" s="646" t="s">
        <v>179</v>
      </c>
      <c r="KQ195" s="646" t="s">
        <v>179</v>
      </c>
      <c r="KR195" s="646" t="s">
        <v>179</v>
      </c>
      <c r="KS195" s="647" t="s">
        <v>179</v>
      </c>
      <c r="KT195" s="646" t="s">
        <v>179</v>
      </c>
      <c r="KU195" s="646" t="s">
        <v>179</v>
      </c>
      <c r="KV195" s="648" t="s">
        <v>179</v>
      </c>
      <c r="KW195" s="639" t="s">
        <v>179</v>
      </c>
      <c r="KX195" s="643" t="s">
        <v>179</v>
      </c>
      <c r="KY195" s="644" t="s">
        <v>179</v>
      </c>
      <c r="KZ195" s="434" t="s">
        <v>1151</v>
      </c>
      <c r="LA195" s="434" t="s">
        <v>1015</v>
      </c>
      <c r="LB195" s="435" t="s">
        <v>1028</v>
      </c>
      <c r="LC195" s="436">
        <v>24</v>
      </c>
      <c r="LD195" s="437">
        <v>2</v>
      </c>
      <c r="LE195" s="438">
        <v>26</v>
      </c>
      <c r="LF195" s="439" t="s">
        <v>1028</v>
      </c>
      <c r="LG195" s="440">
        <v>21</v>
      </c>
      <c r="LH195" s="437">
        <v>2</v>
      </c>
      <c r="LI195" s="438">
        <v>23</v>
      </c>
      <c r="LJ195" s="649"/>
      <c r="LK195" s="650"/>
    </row>
    <row r="196" spans="2:323" ht="15" customHeight="1" x14ac:dyDescent="0.15">
      <c r="B196" s="1349" t="s">
        <v>2549</v>
      </c>
      <c r="C196" s="1350" t="s">
        <v>2550</v>
      </c>
      <c r="D196" s="1351">
        <v>2022</v>
      </c>
      <c r="E196" s="1352" t="s">
        <v>1018</v>
      </c>
      <c r="F196" s="1353">
        <v>1056260</v>
      </c>
      <c r="G196" s="1354" t="s">
        <v>2550</v>
      </c>
      <c r="H196" s="1355">
        <v>45140</v>
      </c>
      <c r="I196" s="1356" t="s">
        <v>2551</v>
      </c>
      <c r="J196" s="1357" t="s">
        <v>2550</v>
      </c>
      <c r="K196" s="1358" t="s">
        <v>2552</v>
      </c>
      <c r="L196" s="1350" t="s">
        <v>2550</v>
      </c>
      <c r="M196" s="1357" t="s">
        <v>2552</v>
      </c>
      <c r="N196" s="1358" t="s">
        <v>2551</v>
      </c>
      <c r="O196" s="1356" t="s">
        <v>57</v>
      </c>
      <c r="P196" s="1358" t="s">
        <v>64</v>
      </c>
      <c r="Q196" s="1359" t="s">
        <v>1018</v>
      </c>
      <c r="R196" s="1360"/>
      <c r="S196" s="1360"/>
      <c r="T196" s="1361"/>
      <c r="U196" s="1362"/>
      <c r="V196" s="1363">
        <v>6722.8607999999995</v>
      </c>
      <c r="W196" s="1364">
        <v>45</v>
      </c>
      <c r="X196" s="1364">
        <v>2</v>
      </c>
      <c r="Y196" s="1365"/>
      <c r="Z196" s="1351">
        <v>2022</v>
      </c>
      <c r="AA196" s="1352">
        <v>2024</v>
      </c>
      <c r="AB196" s="1366">
        <v>2022</v>
      </c>
      <c r="AC196" s="1367"/>
      <c r="AD196" s="1358"/>
      <c r="AE196" s="1368" t="s">
        <v>4568</v>
      </c>
      <c r="AF196" s="1357" t="s">
        <v>2553</v>
      </c>
      <c r="AG196" s="1357" t="s">
        <v>2551</v>
      </c>
      <c r="AH196" s="1358" t="s">
        <v>2554</v>
      </c>
      <c r="AI196" s="1368"/>
      <c r="AJ196" s="1358"/>
      <c r="AK196" s="1369">
        <v>2021</v>
      </c>
      <c r="AL196" s="1364">
        <v>12537</v>
      </c>
      <c r="AM196" s="1364">
        <v>11769</v>
      </c>
      <c r="AN196" s="1370">
        <v>154.46</v>
      </c>
      <c r="AO196" s="1371" t="s">
        <v>1071</v>
      </c>
      <c r="AP196" s="1372">
        <v>2024</v>
      </c>
      <c r="AQ196" s="1365">
        <v>12160.89</v>
      </c>
      <c r="AR196" s="1373">
        <v>3</v>
      </c>
      <c r="AS196" s="1365">
        <v>11415.93</v>
      </c>
      <c r="AT196" s="1373">
        <v>3</v>
      </c>
      <c r="AU196" s="1374">
        <v>149.8262</v>
      </c>
      <c r="AV196" s="1371" t="s">
        <v>1071</v>
      </c>
      <c r="AW196" s="1375">
        <v>3</v>
      </c>
      <c r="AX196" s="1372">
        <v>2022</v>
      </c>
      <c r="AY196" s="1365">
        <v>12097</v>
      </c>
      <c r="AZ196" s="1373">
        <v>3.5</v>
      </c>
      <c r="BA196" s="1365">
        <v>11397</v>
      </c>
      <c r="BB196" s="1373">
        <v>3.16</v>
      </c>
      <c r="BC196" s="1374">
        <v>146.94799569104794</v>
      </c>
      <c r="BD196" s="1371" t="s">
        <v>1071</v>
      </c>
      <c r="BE196" s="1375">
        <v>4.8600000000000003</v>
      </c>
      <c r="BF196" s="1372">
        <v>2023</v>
      </c>
      <c r="BG196" s="1365"/>
      <c r="BH196" s="1373"/>
      <c r="BI196" s="1365"/>
      <c r="BJ196" s="1373"/>
      <c r="BK196" s="1374"/>
      <c r="BL196" s="1371"/>
      <c r="BM196" s="1375"/>
      <c r="BN196" s="1372">
        <v>2024</v>
      </c>
      <c r="BO196" s="1365"/>
      <c r="BP196" s="1373"/>
      <c r="BQ196" s="1365"/>
      <c r="BR196" s="1373"/>
      <c r="BS196" s="1374"/>
      <c r="BT196" s="1371"/>
      <c r="BU196" s="1375"/>
      <c r="BV196" s="1376" t="s">
        <v>1023</v>
      </c>
      <c r="BW196" s="1377" t="s">
        <v>1072</v>
      </c>
      <c r="BX196" s="1378" t="s">
        <v>1007</v>
      </c>
      <c r="BY196" s="1379" t="s">
        <v>4808</v>
      </c>
      <c r="BZ196" s="1380"/>
      <c r="CA196" s="1364"/>
      <c r="CB196" s="1364"/>
      <c r="CC196" s="1370"/>
      <c r="CD196" s="1371"/>
      <c r="CE196" s="1372"/>
      <c r="CF196" s="1365"/>
      <c r="CG196" s="1373"/>
      <c r="CH196" s="1365"/>
      <c r="CI196" s="1373"/>
      <c r="CJ196" s="1374"/>
      <c r="CK196" s="1371"/>
      <c r="CL196" s="1375"/>
      <c r="CM196" s="1372"/>
      <c r="CN196" s="1365"/>
      <c r="CO196" s="1373"/>
      <c r="CP196" s="1365"/>
      <c r="CQ196" s="1373"/>
      <c r="CR196" s="1374"/>
      <c r="CS196" s="1371"/>
      <c r="CT196" s="1375"/>
      <c r="CU196" s="1372"/>
      <c r="CV196" s="1365"/>
      <c r="CW196" s="1373"/>
      <c r="CX196" s="1365"/>
      <c r="CY196" s="1373"/>
      <c r="CZ196" s="1374"/>
      <c r="DA196" s="1371"/>
      <c r="DB196" s="1375"/>
      <c r="DC196" s="1372"/>
      <c r="DD196" s="1365"/>
      <c r="DE196" s="1373"/>
      <c r="DF196" s="1365"/>
      <c r="DG196" s="1373"/>
      <c r="DH196" s="1374"/>
      <c r="DI196" s="1371"/>
      <c r="DJ196" s="1375"/>
      <c r="DK196" s="1376"/>
      <c r="DL196" s="1377"/>
      <c r="DM196" s="1378"/>
      <c r="DN196" s="1379"/>
      <c r="DO196" s="1356"/>
      <c r="DP196" s="1381"/>
      <c r="DQ196" s="1358"/>
      <c r="DR196" s="1356"/>
      <c r="DS196" s="1381"/>
      <c r="DT196" s="1358"/>
      <c r="DU196" s="1356"/>
      <c r="DV196" s="1381"/>
      <c r="DW196" s="1358"/>
      <c r="DX196" s="1356"/>
      <c r="DY196" s="1381"/>
      <c r="DZ196" s="1358"/>
      <c r="EA196" s="1356"/>
      <c r="EB196" s="1381"/>
      <c r="EC196" s="1358"/>
      <c r="ED196" s="1382"/>
      <c r="EE196" s="1383"/>
      <c r="EF196" s="1384"/>
      <c r="EG196" s="1357"/>
      <c r="EH196" s="1364"/>
      <c r="EI196" s="1352"/>
      <c r="EJ196" s="1356"/>
      <c r="EK196" s="1384"/>
      <c r="EL196" s="1357"/>
      <c r="EM196" s="1364"/>
      <c r="EN196" s="1352"/>
      <c r="EO196" s="1356"/>
      <c r="EP196" s="1384"/>
      <c r="EQ196" s="1357"/>
      <c r="ER196" s="1364"/>
      <c r="ES196" s="1352"/>
      <c r="ET196" s="1356"/>
      <c r="EU196" s="1384"/>
      <c r="EV196" s="1357"/>
      <c r="EW196" s="1364"/>
      <c r="EX196" s="1352"/>
      <c r="EY196" s="1356"/>
      <c r="EZ196" s="1384"/>
      <c r="FA196" s="1357"/>
      <c r="FB196" s="1364"/>
      <c r="FC196" s="1352"/>
      <c r="FD196" s="1385">
        <v>0</v>
      </c>
      <c r="FE196" s="1386">
        <v>0</v>
      </c>
      <c r="FF196" s="1387">
        <v>0</v>
      </c>
      <c r="FG196" s="1386">
        <v>0</v>
      </c>
      <c r="FH196" s="1387">
        <v>0</v>
      </c>
      <c r="FI196" s="1386">
        <v>0</v>
      </c>
      <c r="FJ196" s="1387">
        <v>0</v>
      </c>
      <c r="FK196" s="1386">
        <v>0</v>
      </c>
      <c r="FL196" s="1388" t="s">
        <v>1008</v>
      </c>
      <c r="FM196" s="1389" t="s">
        <v>1012</v>
      </c>
      <c r="FN196" s="1352"/>
      <c r="FO196" s="1390" t="s">
        <v>1010</v>
      </c>
      <c r="FP196" s="1391" t="s">
        <v>1012</v>
      </c>
      <c r="FQ196" s="1352"/>
      <c r="FR196" s="1390" t="s">
        <v>1010</v>
      </c>
      <c r="FS196" s="1391" t="s">
        <v>1012</v>
      </c>
      <c r="FT196" s="1352"/>
      <c r="FU196" s="1390" t="s">
        <v>1010</v>
      </c>
      <c r="FV196" s="1391" t="s">
        <v>1012</v>
      </c>
      <c r="FW196" s="1352"/>
      <c r="FX196" s="1390" t="s">
        <v>1010</v>
      </c>
      <c r="FY196" s="1391" t="s">
        <v>1012</v>
      </c>
      <c r="FZ196" s="1352"/>
      <c r="GA196" s="1390" t="s">
        <v>1010</v>
      </c>
      <c r="GB196" s="1391" t="s">
        <v>1012</v>
      </c>
      <c r="GC196" s="1352"/>
      <c r="GD196" s="1390" t="s">
        <v>1010</v>
      </c>
      <c r="GE196" s="1391" t="s">
        <v>1012</v>
      </c>
      <c r="GF196" s="1352"/>
      <c r="GG196" s="1390" t="s">
        <v>1010</v>
      </c>
      <c r="GH196" s="1391" t="s">
        <v>1012</v>
      </c>
      <c r="GI196" s="1352"/>
      <c r="GJ196" s="1390" t="s">
        <v>1010</v>
      </c>
      <c r="GK196" s="1391" t="s">
        <v>1012</v>
      </c>
      <c r="GL196" s="1352"/>
      <c r="GM196" s="1390" t="s">
        <v>1013</v>
      </c>
      <c r="GN196" s="1391" t="s">
        <v>1013</v>
      </c>
      <c r="GO196" s="1352"/>
      <c r="GP196" s="1390" t="s">
        <v>1013</v>
      </c>
      <c r="GQ196" s="1391" t="s">
        <v>1013</v>
      </c>
      <c r="GR196" s="1352"/>
      <c r="GS196" s="1390" t="s">
        <v>1013</v>
      </c>
      <c r="GT196" s="1391" t="s">
        <v>1013</v>
      </c>
      <c r="GU196" s="1352"/>
      <c r="GV196" s="1390" t="s">
        <v>1010</v>
      </c>
      <c r="GW196" s="1391" t="s">
        <v>1012</v>
      </c>
      <c r="GX196" s="1352"/>
      <c r="GY196" s="1388"/>
      <c r="GZ196" s="1389"/>
      <c r="HA196" s="1352"/>
      <c r="HB196" s="1390"/>
      <c r="HC196" s="1391"/>
      <c r="HD196" s="1352"/>
      <c r="HE196" s="1390"/>
      <c r="HF196" s="1391"/>
      <c r="HG196" s="1352"/>
      <c r="HH196" s="1390"/>
      <c r="HI196" s="1391"/>
      <c r="HJ196" s="1352"/>
      <c r="HK196" s="1390"/>
      <c r="HL196" s="1391"/>
      <c r="HM196" s="1352"/>
      <c r="HN196" s="1392">
        <v>12097</v>
      </c>
      <c r="HO196" s="1393"/>
      <c r="HP196" s="1394"/>
      <c r="HQ196" s="1395">
        <v>2022</v>
      </c>
      <c r="HR196" s="1357" t="s">
        <v>333</v>
      </c>
      <c r="HS196" s="1357" t="s">
        <v>352</v>
      </c>
      <c r="HT196" s="1357" t="s">
        <v>2555</v>
      </c>
      <c r="HU196" s="1396"/>
      <c r="HV196" s="1397" t="s">
        <v>4568</v>
      </c>
      <c r="HW196" s="1398" t="s">
        <v>4568</v>
      </c>
      <c r="HX196" s="1398" t="s">
        <v>4568</v>
      </c>
      <c r="HY196" s="1398" t="s">
        <v>4568</v>
      </c>
      <c r="HZ196" s="1398" t="s">
        <v>4568</v>
      </c>
      <c r="IA196" s="1398" t="s">
        <v>4568</v>
      </c>
      <c r="IB196" s="1398" t="s">
        <v>4568</v>
      </c>
      <c r="IC196" s="1398"/>
      <c r="ID196" s="1399"/>
      <c r="IE196" s="1400"/>
      <c r="IF196" s="227" t="str">
        <f>_xlfn.IFNA(VLOOKUP(報告書!$B196&amp;"-"&amp;報告書!IF$12,自主項目!$G$13:$G$500,1,FALSE),"")</f>
        <v>260-1</v>
      </c>
      <c r="IG196" s="227" t="str">
        <f>_xlfn.IFNA(VLOOKUP(報告書!$B196&amp;"-"&amp;報告書!IG$12,自主項目!$G$13:$G$500,1,FALSE),"")</f>
        <v>260-2</v>
      </c>
      <c r="IH196" s="227" t="str">
        <f>_xlfn.IFNA(VLOOKUP(報告書!$B196&amp;"-"&amp;報告書!IH$12,自主項目!$G$13:$G$500,1,FALSE),"")</f>
        <v/>
      </c>
      <c r="II196" s="227" t="str">
        <f>_xlfn.IFNA(VLOOKUP(報告書!$B196&amp;"-"&amp;報告書!II$12,自主項目!$G$13:$G$500,1,FALSE),"")</f>
        <v/>
      </c>
      <c r="IJ196" s="227" t="str">
        <f>_xlfn.IFNA(VLOOKUP(報告書!$B196&amp;"-"&amp;報告書!IJ$12,自主項目!$G$13:$G$500,1,FALSE),"")</f>
        <v/>
      </c>
      <c r="IK196" s="227" t="str">
        <f>_xlfn.IFNA(VLOOKUP(報告書!$B196&amp;"-"&amp;報告書!IK$12,自主項目!$G$13:$G$500,1,FALSE),"")</f>
        <v/>
      </c>
      <c r="IL196" s="227" t="str">
        <f>_xlfn.IFNA(VLOOKUP(報告書!$B196&amp;"-"&amp;報告書!IL$12,自主項目!$G$13:$G$500,1,FALSE),"")</f>
        <v/>
      </c>
      <c r="IM196" s="227" t="str">
        <f>_xlfn.IFNA(VLOOKUP(報告書!$B196&amp;"-"&amp;報告書!IM$12,自主項目!$G$13:$G$500,1,FALSE),"")</f>
        <v/>
      </c>
      <c r="IN196" s="227" t="str">
        <f>_xlfn.IFNA(VLOOKUP(報告書!$B196&amp;"-"&amp;報告書!IN$12,自主項目!$G$13:$G$500,1,FALSE),"")</f>
        <v/>
      </c>
      <c r="IO196" s="227" t="str">
        <f>_xlfn.IFNA(VLOOKUP(報告書!$B196&amp;"-"&amp;報告書!IO$12,自主項目!$G$13:$G$500,1,FALSE),"")</f>
        <v/>
      </c>
      <c r="IP196" s="227" t="str">
        <f>_xlfn.IFNA(VLOOKUP(報告書!$B196&amp;"-"&amp;報告書!IP$12,自主項目!$G$13:$G$500,1,FALSE),"")</f>
        <v/>
      </c>
      <c r="IQ196" s="227" t="str">
        <f>_xlfn.IFNA(VLOOKUP(報告書!$B196&amp;"-"&amp;報告書!IQ$12,自主項目!$G$13:$G$500,1,FALSE),"")</f>
        <v/>
      </c>
      <c r="IR196" s="227" t="str">
        <f>_xlfn.IFNA(VLOOKUP(報告書!$B196&amp;"-"&amp;報告書!IR$12,自主項目!$G$13:$G$500,1,FALSE),"")</f>
        <v/>
      </c>
      <c r="IS196" s="227" t="str">
        <f>_xlfn.IFNA(VLOOKUP(報告書!$B196&amp;"-"&amp;報告書!IS$12,自主項目!$G$13:$G$500,1,FALSE),"")</f>
        <v/>
      </c>
      <c r="IV196" s="376">
        <v>3231</v>
      </c>
      <c r="IW196" s="377">
        <v>1840</v>
      </c>
      <c r="IX196" s="378">
        <v>23.43</v>
      </c>
      <c r="IY196" s="379">
        <v>19.34</v>
      </c>
      <c r="IZ196" s="379">
        <v>52.83</v>
      </c>
      <c r="JA196" s="380">
        <v>9</v>
      </c>
      <c r="JB196" s="381">
        <v>6.4466666666666663</v>
      </c>
      <c r="JC196" s="379">
        <v>17.61</v>
      </c>
      <c r="JD196" s="379">
        <v>3</v>
      </c>
      <c r="JE196" s="382">
        <v>25</v>
      </c>
      <c r="JF196" s="383">
        <v>9</v>
      </c>
      <c r="JG196" s="384">
        <v>45</v>
      </c>
      <c r="JH196" s="376" t="s">
        <v>179</v>
      </c>
      <c r="JI196" s="377" t="s">
        <v>179</v>
      </c>
      <c r="JJ196" s="378" t="s">
        <v>179</v>
      </c>
      <c r="JK196" s="379" t="s">
        <v>179</v>
      </c>
      <c r="JL196" s="379" t="s">
        <v>179</v>
      </c>
      <c r="JM196" s="380" t="s">
        <v>179</v>
      </c>
      <c r="JN196" s="381" t="s">
        <v>179</v>
      </c>
      <c r="JO196" s="379" t="s">
        <v>179</v>
      </c>
      <c r="JP196" s="379" t="s">
        <v>179</v>
      </c>
      <c r="JQ196" s="382" t="s">
        <v>179</v>
      </c>
      <c r="JR196" s="383" t="s">
        <v>179</v>
      </c>
      <c r="JS196" s="384" t="s">
        <v>179</v>
      </c>
      <c r="JU196" s="634" t="s">
        <v>2456</v>
      </c>
      <c r="JV196" s="636" t="s">
        <v>2457</v>
      </c>
      <c r="JW196" s="635">
        <v>2019</v>
      </c>
      <c r="JX196" s="635" t="s">
        <v>1018</v>
      </c>
      <c r="JY196" s="386" t="s">
        <v>179</v>
      </c>
      <c r="JZ196" s="387" t="s">
        <v>179</v>
      </c>
      <c r="KA196" s="422" t="s">
        <v>179</v>
      </c>
      <c r="KB196" s="637" t="s">
        <v>179</v>
      </c>
      <c r="KC196" s="638" t="s">
        <v>179</v>
      </c>
      <c r="KD196" s="639" t="s">
        <v>1055</v>
      </c>
      <c r="KE196" s="640">
        <v>2.99</v>
      </c>
      <c r="KF196" s="641">
        <v>19.34</v>
      </c>
      <c r="KG196" s="642">
        <v>10.48</v>
      </c>
      <c r="KH196" s="639" t="s">
        <v>1055</v>
      </c>
      <c r="KI196" s="643">
        <v>2.99</v>
      </c>
      <c r="KJ196" s="641">
        <v>17.61</v>
      </c>
      <c r="KK196" s="642">
        <v>27.2</v>
      </c>
      <c r="KL196" s="639" t="s">
        <v>1029</v>
      </c>
      <c r="KM196" s="643">
        <v>2.99</v>
      </c>
      <c r="KN196" s="644">
        <v>9</v>
      </c>
      <c r="KO196" s="645" t="s">
        <v>179</v>
      </c>
      <c r="KP196" s="646" t="s">
        <v>179</v>
      </c>
      <c r="KQ196" s="646" t="s">
        <v>179</v>
      </c>
      <c r="KR196" s="646" t="s">
        <v>179</v>
      </c>
      <c r="KS196" s="647" t="s">
        <v>179</v>
      </c>
      <c r="KT196" s="646" t="s">
        <v>179</v>
      </c>
      <c r="KU196" s="646" t="s">
        <v>179</v>
      </c>
      <c r="KV196" s="648" t="s">
        <v>179</v>
      </c>
      <c r="KW196" s="639" t="s">
        <v>179</v>
      </c>
      <c r="KX196" s="643" t="s">
        <v>179</v>
      </c>
      <c r="KY196" s="644" t="s">
        <v>179</v>
      </c>
      <c r="KZ196" s="434" t="s">
        <v>1015</v>
      </c>
      <c r="LA196" s="434" t="s">
        <v>1015</v>
      </c>
      <c r="LB196" s="435" t="s">
        <v>1028</v>
      </c>
      <c r="LC196" s="436">
        <v>14</v>
      </c>
      <c r="LD196" s="437">
        <v>2</v>
      </c>
      <c r="LE196" s="438">
        <v>16</v>
      </c>
      <c r="LF196" s="439" t="s">
        <v>1015</v>
      </c>
      <c r="LG196" s="440">
        <v>11</v>
      </c>
      <c r="LH196" s="437">
        <v>2</v>
      </c>
      <c r="LI196" s="438">
        <v>16</v>
      </c>
      <c r="LJ196" s="649"/>
      <c r="LK196" s="650"/>
    </row>
    <row r="197" spans="2:323" ht="15" customHeight="1" x14ac:dyDescent="0.15">
      <c r="B197" s="1349" t="s">
        <v>2556</v>
      </c>
      <c r="C197" s="1350" t="s">
        <v>2557</v>
      </c>
      <c r="D197" s="1351">
        <v>2022</v>
      </c>
      <c r="E197" s="1352" t="s">
        <v>1058</v>
      </c>
      <c r="F197" s="1353">
        <v>3067261</v>
      </c>
      <c r="G197" s="1354" t="s">
        <v>2557</v>
      </c>
      <c r="H197" s="1355">
        <v>45140</v>
      </c>
      <c r="I197" s="1356" t="s">
        <v>2558</v>
      </c>
      <c r="J197" s="1357" t="s">
        <v>2557</v>
      </c>
      <c r="K197" s="1358" t="s">
        <v>2559</v>
      </c>
      <c r="L197" s="1350" t="s">
        <v>2557</v>
      </c>
      <c r="M197" s="1357" t="s">
        <v>2559</v>
      </c>
      <c r="N197" s="1358" t="s">
        <v>2560</v>
      </c>
      <c r="O197" s="1356" t="s">
        <v>70</v>
      </c>
      <c r="P197" s="1358" t="s">
        <v>76</v>
      </c>
      <c r="Q197" s="1359"/>
      <c r="R197" s="1360"/>
      <c r="S197" s="1360" t="s">
        <v>1058</v>
      </c>
      <c r="T197" s="1361"/>
      <c r="U197" s="1362"/>
      <c r="V197" s="1363"/>
      <c r="W197" s="1364"/>
      <c r="X197" s="1364"/>
      <c r="Y197" s="1365">
        <v>117</v>
      </c>
      <c r="Z197" s="1351">
        <v>2022</v>
      </c>
      <c r="AA197" s="1352">
        <v>2024</v>
      </c>
      <c r="AB197" s="1366">
        <v>2022</v>
      </c>
      <c r="AC197" s="1367" t="s">
        <v>4568</v>
      </c>
      <c r="AD197" s="1358" t="s">
        <v>2561</v>
      </c>
      <c r="AE197" s="1368"/>
      <c r="AF197" s="1357"/>
      <c r="AG197" s="1357"/>
      <c r="AH197" s="1358"/>
      <c r="AI197" s="1368"/>
      <c r="AJ197" s="1358"/>
      <c r="AK197" s="1369"/>
      <c r="AL197" s="1364"/>
      <c r="AM197" s="1364"/>
      <c r="AN197" s="1370"/>
      <c r="AO197" s="1371"/>
      <c r="AP197" s="1372"/>
      <c r="AQ197" s="1365"/>
      <c r="AR197" s="1373"/>
      <c r="AS197" s="1365"/>
      <c r="AT197" s="1373"/>
      <c r="AU197" s="1374"/>
      <c r="AV197" s="1371"/>
      <c r="AW197" s="1375"/>
      <c r="AX197" s="1372"/>
      <c r="AY197" s="1365"/>
      <c r="AZ197" s="1373"/>
      <c r="BA197" s="1365"/>
      <c r="BB197" s="1373"/>
      <c r="BC197" s="1374"/>
      <c r="BD197" s="1371"/>
      <c r="BE197" s="1375"/>
      <c r="BF197" s="1372"/>
      <c r="BG197" s="1365"/>
      <c r="BH197" s="1373"/>
      <c r="BI197" s="1365"/>
      <c r="BJ197" s="1373"/>
      <c r="BK197" s="1374"/>
      <c r="BL197" s="1371"/>
      <c r="BM197" s="1375"/>
      <c r="BN197" s="1372"/>
      <c r="BO197" s="1365"/>
      <c r="BP197" s="1373"/>
      <c r="BQ197" s="1365"/>
      <c r="BR197" s="1373"/>
      <c r="BS197" s="1374"/>
      <c r="BT197" s="1371"/>
      <c r="BU197" s="1375"/>
      <c r="BV197" s="1376"/>
      <c r="BW197" s="1377"/>
      <c r="BX197" s="1378"/>
      <c r="BY197" s="1379"/>
      <c r="BZ197" s="1380">
        <v>2021</v>
      </c>
      <c r="CA197" s="1364">
        <v>109</v>
      </c>
      <c r="CB197" s="1364">
        <v>109</v>
      </c>
      <c r="CC197" s="1370"/>
      <c r="CD197" s="1371"/>
      <c r="CE197" s="1372">
        <v>2024</v>
      </c>
      <c r="CF197" s="1365">
        <v>107</v>
      </c>
      <c r="CG197" s="1373">
        <v>1.83</v>
      </c>
      <c r="CH197" s="1365">
        <v>107</v>
      </c>
      <c r="CI197" s="1373">
        <v>1.83</v>
      </c>
      <c r="CJ197" s="1374"/>
      <c r="CK197" s="1371"/>
      <c r="CL197" s="1375"/>
      <c r="CM197" s="1372">
        <v>2022</v>
      </c>
      <c r="CN197" s="1365">
        <v>98.883039999999994</v>
      </c>
      <c r="CO197" s="1373">
        <v>9.2799999999999994</v>
      </c>
      <c r="CP197" s="1365">
        <v>98.883039999999994</v>
      </c>
      <c r="CQ197" s="1373">
        <v>9.2799999999999994</v>
      </c>
      <c r="CR197" s="1374"/>
      <c r="CS197" s="1371"/>
      <c r="CT197" s="1375"/>
      <c r="CU197" s="1372">
        <v>2023</v>
      </c>
      <c r="CV197" s="1365"/>
      <c r="CW197" s="1373"/>
      <c r="CX197" s="1365"/>
      <c r="CY197" s="1373"/>
      <c r="CZ197" s="1374"/>
      <c r="DA197" s="1371"/>
      <c r="DB197" s="1375"/>
      <c r="DC197" s="1372">
        <v>2024</v>
      </c>
      <c r="DD197" s="1365"/>
      <c r="DE197" s="1373"/>
      <c r="DF197" s="1365"/>
      <c r="DG197" s="1373"/>
      <c r="DH197" s="1374"/>
      <c r="DI197" s="1371"/>
      <c r="DJ197" s="1375"/>
      <c r="DK197" s="1376" t="s">
        <v>1023</v>
      </c>
      <c r="DL197" s="1377" t="s">
        <v>1072</v>
      </c>
      <c r="DM197" s="1378" t="s">
        <v>1007</v>
      </c>
      <c r="DN197" s="1379" t="s">
        <v>4809</v>
      </c>
      <c r="DO197" s="1356"/>
      <c r="DP197" s="1381"/>
      <c r="DQ197" s="1358"/>
      <c r="DR197" s="1356"/>
      <c r="DS197" s="1381"/>
      <c r="DT197" s="1358"/>
      <c r="DU197" s="1356"/>
      <c r="DV197" s="1381"/>
      <c r="DW197" s="1358"/>
      <c r="DX197" s="1356"/>
      <c r="DY197" s="1381"/>
      <c r="DZ197" s="1358"/>
      <c r="EA197" s="1356"/>
      <c r="EB197" s="1381"/>
      <c r="EC197" s="1358"/>
      <c r="ED197" s="1382"/>
      <c r="EE197" s="1383"/>
      <c r="EF197" s="1384"/>
      <c r="EG197" s="1357"/>
      <c r="EH197" s="1364"/>
      <c r="EI197" s="1352"/>
      <c r="EJ197" s="1356"/>
      <c r="EK197" s="1384"/>
      <c r="EL197" s="1357"/>
      <c r="EM197" s="1364"/>
      <c r="EN197" s="1352"/>
      <c r="EO197" s="1356"/>
      <c r="EP197" s="1384"/>
      <c r="EQ197" s="1357"/>
      <c r="ER197" s="1364"/>
      <c r="ES197" s="1352"/>
      <c r="ET197" s="1356"/>
      <c r="EU197" s="1384"/>
      <c r="EV197" s="1357"/>
      <c r="EW197" s="1364"/>
      <c r="EX197" s="1352"/>
      <c r="EY197" s="1356"/>
      <c r="EZ197" s="1384"/>
      <c r="FA197" s="1357"/>
      <c r="FB197" s="1364"/>
      <c r="FC197" s="1352"/>
      <c r="FD197" s="1385">
        <v>0</v>
      </c>
      <c r="FE197" s="1386">
        <v>2</v>
      </c>
      <c r="FF197" s="1387">
        <v>0</v>
      </c>
      <c r="FG197" s="1386">
        <v>2</v>
      </c>
      <c r="FH197" s="1387">
        <v>0</v>
      </c>
      <c r="FI197" s="1386">
        <v>1</v>
      </c>
      <c r="FJ197" s="1387">
        <v>0</v>
      </c>
      <c r="FK197" s="1386">
        <v>5</v>
      </c>
      <c r="FL197" s="1388"/>
      <c r="FM197" s="1389"/>
      <c r="FN197" s="1352"/>
      <c r="FO197" s="1390"/>
      <c r="FP197" s="1391"/>
      <c r="FQ197" s="1352"/>
      <c r="FR197" s="1390"/>
      <c r="FS197" s="1391"/>
      <c r="FT197" s="1352"/>
      <c r="FU197" s="1390"/>
      <c r="FV197" s="1391"/>
      <c r="FW197" s="1352"/>
      <c r="FX197" s="1390"/>
      <c r="FY197" s="1391"/>
      <c r="FZ197" s="1352"/>
      <c r="GA197" s="1390"/>
      <c r="GB197" s="1391"/>
      <c r="GC197" s="1352"/>
      <c r="GD197" s="1390"/>
      <c r="GE197" s="1391"/>
      <c r="GF197" s="1352"/>
      <c r="GG197" s="1390"/>
      <c r="GH197" s="1391"/>
      <c r="GI197" s="1352"/>
      <c r="GJ197" s="1390"/>
      <c r="GK197" s="1391"/>
      <c r="GL197" s="1352"/>
      <c r="GM197" s="1390"/>
      <c r="GN197" s="1391"/>
      <c r="GO197" s="1352"/>
      <c r="GP197" s="1390"/>
      <c r="GQ197" s="1391"/>
      <c r="GR197" s="1352"/>
      <c r="GS197" s="1390"/>
      <c r="GT197" s="1391"/>
      <c r="GU197" s="1352"/>
      <c r="GV197" s="1390"/>
      <c r="GW197" s="1391"/>
      <c r="GX197" s="1352"/>
      <c r="GY197" s="1388" t="s">
        <v>1008</v>
      </c>
      <c r="GZ197" s="1389" t="s">
        <v>1012</v>
      </c>
      <c r="HA197" s="1352"/>
      <c r="HB197" s="1390" t="s">
        <v>1013</v>
      </c>
      <c r="HC197" s="1391" t="s">
        <v>1013</v>
      </c>
      <c r="HD197" s="1352"/>
      <c r="HE197" s="1390" t="s">
        <v>1010</v>
      </c>
      <c r="HF197" s="1391" t="s">
        <v>1012</v>
      </c>
      <c r="HG197" s="1352"/>
      <c r="HH197" s="1390" t="s">
        <v>1010</v>
      </c>
      <c r="HI197" s="1391" t="s">
        <v>1012</v>
      </c>
      <c r="HJ197" s="1352"/>
      <c r="HK197" s="1390" t="s">
        <v>1010</v>
      </c>
      <c r="HL197" s="1391" t="s">
        <v>1012</v>
      </c>
      <c r="HM197" s="1352"/>
      <c r="HN197" s="1392"/>
      <c r="HO197" s="1393"/>
      <c r="HP197" s="1394"/>
      <c r="HQ197" s="1395"/>
      <c r="HR197" s="1357"/>
      <c r="HS197" s="1357"/>
      <c r="HT197" s="1357"/>
      <c r="HU197" s="1396"/>
      <c r="HV197" s="1397"/>
      <c r="HW197" s="1398" t="s">
        <v>4568</v>
      </c>
      <c r="HX197" s="1398"/>
      <c r="HY197" s="1398" t="s">
        <v>4568</v>
      </c>
      <c r="HZ197" s="1398" t="s">
        <v>4568</v>
      </c>
      <c r="IA197" s="1398"/>
      <c r="IB197" s="1398"/>
      <c r="IC197" s="1398" t="s">
        <v>4568</v>
      </c>
      <c r="ID197" s="1399"/>
      <c r="IE197" s="1400"/>
      <c r="IF197" s="227" t="str">
        <f>_xlfn.IFNA(VLOOKUP(報告書!$B197&amp;"-"&amp;報告書!IF$12,自主項目!$G$13:$G$500,1,FALSE),"")</f>
        <v/>
      </c>
      <c r="IG197" s="227" t="str">
        <f>_xlfn.IFNA(VLOOKUP(報告書!$B197&amp;"-"&amp;報告書!IG$12,自主項目!$G$13:$G$500,1,FALSE),"")</f>
        <v/>
      </c>
      <c r="IH197" s="227" t="str">
        <f>_xlfn.IFNA(VLOOKUP(報告書!$B197&amp;"-"&amp;報告書!IH$12,自主項目!$G$13:$G$500,1,FALSE),"")</f>
        <v/>
      </c>
      <c r="II197" s="227" t="str">
        <f>_xlfn.IFNA(VLOOKUP(報告書!$B197&amp;"-"&amp;報告書!II$12,自主項目!$G$13:$G$500,1,FALSE),"")</f>
        <v/>
      </c>
      <c r="IJ197" s="227" t="str">
        <f>_xlfn.IFNA(VLOOKUP(報告書!$B197&amp;"-"&amp;報告書!IJ$12,自主項目!$G$13:$G$500,1,FALSE),"")</f>
        <v/>
      </c>
      <c r="IK197" s="227" t="str">
        <f>_xlfn.IFNA(VLOOKUP(報告書!$B197&amp;"-"&amp;報告書!IK$12,自主項目!$G$13:$G$500,1,FALSE),"")</f>
        <v/>
      </c>
      <c r="IL197" s="227" t="str">
        <f>_xlfn.IFNA(VLOOKUP(報告書!$B197&amp;"-"&amp;報告書!IL$12,自主項目!$G$13:$G$500,1,FALSE),"")</f>
        <v/>
      </c>
      <c r="IM197" s="227" t="str">
        <f>_xlfn.IFNA(VLOOKUP(報告書!$B197&amp;"-"&amp;報告書!IM$12,自主項目!$G$13:$G$500,1,FALSE),"")</f>
        <v/>
      </c>
      <c r="IN197" s="227" t="str">
        <f>_xlfn.IFNA(VLOOKUP(報告書!$B197&amp;"-"&amp;報告書!IN$12,自主項目!$G$13:$G$500,1,FALSE),"")</f>
        <v/>
      </c>
      <c r="IO197" s="227" t="str">
        <f>_xlfn.IFNA(VLOOKUP(報告書!$B197&amp;"-"&amp;報告書!IO$12,自主項目!$G$13:$G$500,1,FALSE),"")</f>
        <v/>
      </c>
      <c r="IP197" s="227" t="str">
        <f>_xlfn.IFNA(VLOOKUP(報告書!$B197&amp;"-"&amp;報告書!IP$12,自主項目!$G$13:$G$500,1,FALSE),"")</f>
        <v/>
      </c>
      <c r="IQ197" s="227" t="str">
        <f>_xlfn.IFNA(VLOOKUP(報告書!$B197&amp;"-"&amp;報告書!IQ$12,自主項目!$G$13:$G$500,1,FALSE),"")</f>
        <v/>
      </c>
      <c r="IR197" s="227" t="str">
        <f>_xlfn.IFNA(VLOOKUP(報告書!$B197&amp;"-"&amp;報告書!IR$12,自主項目!$G$13:$G$500,1,FALSE),"")</f>
        <v/>
      </c>
      <c r="IS197" s="227" t="str">
        <f>_xlfn.IFNA(VLOOKUP(報告書!$B197&amp;"-"&amp;報告書!IS$12,自主項目!$G$13:$G$500,1,FALSE),"")</f>
        <v/>
      </c>
      <c r="IV197" s="376">
        <v>4457</v>
      </c>
      <c r="IW197" s="377">
        <v>4441</v>
      </c>
      <c r="IX197" s="378">
        <v>0.63</v>
      </c>
      <c r="IY197" s="379">
        <v>12.74</v>
      </c>
      <c r="IZ197" s="379">
        <v>11.76</v>
      </c>
      <c r="JA197" s="380">
        <v>-1.62</v>
      </c>
      <c r="JB197" s="381">
        <v>4.246666666666667</v>
      </c>
      <c r="JC197" s="379">
        <v>3.92</v>
      </c>
      <c r="JD197" s="379">
        <v>-0.54</v>
      </c>
      <c r="JE197" s="382">
        <v>45</v>
      </c>
      <c r="JF197" s="383">
        <v>53</v>
      </c>
      <c r="JG197" s="384">
        <v>79</v>
      </c>
      <c r="JH197" s="376" t="s">
        <v>179</v>
      </c>
      <c r="JI197" s="377" t="s">
        <v>179</v>
      </c>
      <c r="JJ197" s="378" t="s">
        <v>179</v>
      </c>
      <c r="JK197" s="379" t="s">
        <v>179</v>
      </c>
      <c r="JL197" s="379" t="s">
        <v>179</v>
      </c>
      <c r="JM197" s="380" t="s">
        <v>179</v>
      </c>
      <c r="JN197" s="381" t="s">
        <v>179</v>
      </c>
      <c r="JO197" s="379" t="s">
        <v>179</v>
      </c>
      <c r="JP197" s="379" t="s">
        <v>179</v>
      </c>
      <c r="JQ197" s="382" t="s">
        <v>179</v>
      </c>
      <c r="JR197" s="383" t="s">
        <v>179</v>
      </c>
      <c r="JS197" s="384" t="s">
        <v>179</v>
      </c>
      <c r="JU197" s="634" t="s">
        <v>2462</v>
      </c>
      <c r="JV197" s="636" t="s">
        <v>2463</v>
      </c>
      <c r="JW197" s="635">
        <v>2019</v>
      </c>
      <c r="JX197" s="635" t="s">
        <v>1018</v>
      </c>
      <c r="JY197" s="386">
        <v>44852</v>
      </c>
      <c r="JZ197" s="387">
        <v>44854</v>
      </c>
      <c r="KA197" s="422" t="s">
        <v>179</v>
      </c>
      <c r="KB197" s="637" t="s">
        <v>179</v>
      </c>
      <c r="KC197" s="638">
        <v>0.30491361902625069</v>
      </c>
      <c r="KD197" s="639" t="s">
        <v>1028</v>
      </c>
      <c r="KE197" s="640">
        <v>-1.9</v>
      </c>
      <c r="KF197" s="641">
        <v>12.74</v>
      </c>
      <c r="KG197" s="642">
        <v>8.8266666666666662</v>
      </c>
      <c r="KH197" s="639" t="s">
        <v>1028</v>
      </c>
      <c r="KI197" s="643">
        <v>-1.53</v>
      </c>
      <c r="KJ197" s="641">
        <v>3.92</v>
      </c>
      <c r="KK197" s="642">
        <v>7.7866666666666662</v>
      </c>
      <c r="KL197" s="639" t="s">
        <v>1015</v>
      </c>
      <c r="KM197" s="643">
        <v>3.22</v>
      </c>
      <c r="KN197" s="644">
        <v>-1.62</v>
      </c>
      <c r="KO197" s="645" t="s">
        <v>179</v>
      </c>
      <c r="KP197" s="646" t="s">
        <v>179</v>
      </c>
      <c r="KQ197" s="646" t="s">
        <v>179</v>
      </c>
      <c r="KR197" s="646" t="s">
        <v>179</v>
      </c>
      <c r="KS197" s="647" t="s">
        <v>179</v>
      </c>
      <c r="KT197" s="646" t="s">
        <v>179</v>
      </c>
      <c r="KU197" s="646" t="s">
        <v>179</v>
      </c>
      <c r="KV197" s="648" t="s">
        <v>179</v>
      </c>
      <c r="KW197" s="639" t="s">
        <v>179</v>
      </c>
      <c r="KX197" s="643" t="s">
        <v>179</v>
      </c>
      <c r="KY197" s="644" t="s">
        <v>179</v>
      </c>
      <c r="KZ197" s="434" t="s">
        <v>1015</v>
      </c>
      <c r="LA197" s="434" t="s">
        <v>1015</v>
      </c>
      <c r="LB197" s="435" t="s">
        <v>1029</v>
      </c>
      <c r="LC197" s="436">
        <v>24</v>
      </c>
      <c r="LD197" s="437">
        <v>0</v>
      </c>
      <c r="LE197" s="438">
        <v>24</v>
      </c>
      <c r="LF197" s="439" t="s">
        <v>1015</v>
      </c>
      <c r="LG197" s="440">
        <v>21</v>
      </c>
      <c r="LH197" s="437">
        <v>0</v>
      </c>
      <c r="LI197" s="438">
        <v>24</v>
      </c>
      <c r="LJ197" s="649"/>
      <c r="LK197" s="650"/>
    </row>
    <row r="198" spans="2:323" ht="15" customHeight="1" x14ac:dyDescent="0.15">
      <c r="B198" s="1349" t="s">
        <v>2562</v>
      </c>
      <c r="C198" s="1350" t="s">
        <v>2563</v>
      </c>
      <c r="D198" s="1351">
        <v>2022</v>
      </c>
      <c r="E198" s="1352" t="s">
        <v>1018</v>
      </c>
      <c r="F198" s="1353">
        <v>1071262</v>
      </c>
      <c r="G198" s="1354" t="s">
        <v>2563</v>
      </c>
      <c r="H198" s="1355">
        <v>45138</v>
      </c>
      <c r="I198" s="1356" t="s">
        <v>2564</v>
      </c>
      <c r="J198" s="1357" t="s">
        <v>2563</v>
      </c>
      <c r="K198" s="1358" t="s">
        <v>2565</v>
      </c>
      <c r="L198" s="1350" t="s">
        <v>2566</v>
      </c>
      <c r="M198" s="1357" t="s">
        <v>2567</v>
      </c>
      <c r="N198" s="1358" t="s">
        <v>2568</v>
      </c>
      <c r="O198" s="1356" t="s">
        <v>81</v>
      </c>
      <c r="P198" s="1358" t="s">
        <v>82</v>
      </c>
      <c r="Q198" s="1359" t="s">
        <v>1018</v>
      </c>
      <c r="R198" s="1360"/>
      <c r="S198" s="1360"/>
      <c r="T198" s="1361"/>
      <c r="U198" s="1362"/>
      <c r="V198" s="1363">
        <v>6971.0309999999999</v>
      </c>
      <c r="W198" s="1364">
        <v>1</v>
      </c>
      <c r="X198" s="1364">
        <v>1</v>
      </c>
      <c r="Y198" s="1365"/>
      <c r="Z198" s="1351">
        <v>2022</v>
      </c>
      <c r="AA198" s="1352">
        <v>2024</v>
      </c>
      <c r="AB198" s="1366">
        <v>2022</v>
      </c>
      <c r="AC198" s="1367"/>
      <c r="AD198" s="1358"/>
      <c r="AE198" s="1368" t="s">
        <v>4568</v>
      </c>
      <c r="AF198" s="1357" t="s">
        <v>4810</v>
      </c>
      <c r="AG198" s="1357" t="s">
        <v>4811</v>
      </c>
      <c r="AH198" s="1358" t="s">
        <v>2569</v>
      </c>
      <c r="AI198" s="1368"/>
      <c r="AJ198" s="1358"/>
      <c r="AK198" s="1369">
        <v>2021</v>
      </c>
      <c r="AL198" s="1364">
        <v>12766</v>
      </c>
      <c r="AM198" s="1364">
        <v>12653</v>
      </c>
      <c r="AN198" s="1370">
        <v>1.79</v>
      </c>
      <c r="AO198" s="1371" t="s">
        <v>2570</v>
      </c>
      <c r="AP198" s="1372">
        <v>2024</v>
      </c>
      <c r="AQ198" s="1365">
        <v>12383</v>
      </c>
      <c r="AR198" s="1373">
        <v>3</v>
      </c>
      <c r="AS198" s="1365">
        <v>12273</v>
      </c>
      <c r="AT198" s="1373">
        <v>3</v>
      </c>
      <c r="AU198" s="1374">
        <v>1.7363</v>
      </c>
      <c r="AV198" s="1371" t="s">
        <v>2570</v>
      </c>
      <c r="AW198" s="1375">
        <v>3</v>
      </c>
      <c r="AX198" s="1372">
        <v>2022</v>
      </c>
      <c r="AY198" s="1365">
        <v>12107</v>
      </c>
      <c r="AZ198" s="1373">
        <v>5.16</v>
      </c>
      <c r="BA198" s="1365">
        <v>12107</v>
      </c>
      <c r="BB198" s="1373">
        <v>4.3099999999999996</v>
      </c>
      <c r="BC198" s="1374">
        <v>1.7011381199943796</v>
      </c>
      <c r="BD198" s="1371" t="s">
        <v>2570</v>
      </c>
      <c r="BE198" s="1375">
        <v>4.96</v>
      </c>
      <c r="BF198" s="1372">
        <v>2023</v>
      </c>
      <c r="BG198" s="1365"/>
      <c r="BH198" s="1373"/>
      <c r="BI198" s="1365"/>
      <c r="BJ198" s="1373"/>
      <c r="BK198" s="1374"/>
      <c r="BL198" s="1371"/>
      <c r="BM198" s="1375"/>
      <c r="BN198" s="1372">
        <v>2024</v>
      </c>
      <c r="BO198" s="1365"/>
      <c r="BP198" s="1373"/>
      <c r="BQ198" s="1365"/>
      <c r="BR198" s="1373"/>
      <c r="BS198" s="1374"/>
      <c r="BT198" s="1371"/>
      <c r="BU198" s="1375"/>
      <c r="BV198" s="1376" t="s">
        <v>1023</v>
      </c>
      <c r="BW198" s="1377" t="s">
        <v>1072</v>
      </c>
      <c r="BX198" s="1378" t="s">
        <v>1024</v>
      </c>
      <c r="BY198" s="1379"/>
      <c r="BZ198" s="1380"/>
      <c r="CA198" s="1364"/>
      <c r="CB198" s="1364"/>
      <c r="CC198" s="1370"/>
      <c r="CD198" s="1371"/>
      <c r="CE198" s="1372"/>
      <c r="CF198" s="1365"/>
      <c r="CG198" s="1373"/>
      <c r="CH198" s="1365"/>
      <c r="CI198" s="1373"/>
      <c r="CJ198" s="1374"/>
      <c r="CK198" s="1371"/>
      <c r="CL198" s="1375"/>
      <c r="CM198" s="1372"/>
      <c r="CN198" s="1365"/>
      <c r="CO198" s="1373"/>
      <c r="CP198" s="1365"/>
      <c r="CQ198" s="1373"/>
      <c r="CR198" s="1374"/>
      <c r="CS198" s="1371"/>
      <c r="CT198" s="1375"/>
      <c r="CU198" s="1372"/>
      <c r="CV198" s="1365"/>
      <c r="CW198" s="1373"/>
      <c r="CX198" s="1365"/>
      <c r="CY198" s="1373"/>
      <c r="CZ198" s="1374"/>
      <c r="DA198" s="1371"/>
      <c r="DB198" s="1375"/>
      <c r="DC198" s="1372"/>
      <c r="DD198" s="1365"/>
      <c r="DE198" s="1373"/>
      <c r="DF198" s="1365"/>
      <c r="DG198" s="1373"/>
      <c r="DH198" s="1374"/>
      <c r="DI198" s="1371"/>
      <c r="DJ198" s="1375"/>
      <c r="DK198" s="1376"/>
      <c r="DL198" s="1377"/>
      <c r="DM198" s="1378"/>
      <c r="DN198" s="1379"/>
      <c r="DO198" s="1356"/>
      <c r="DP198" s="1381"/>
      <c r="DQ198" s="1358"/>
      <c r="DR198" s="1356"/>
      <c r="DS198" s="1381"/>
      <c r="DT198" s="1358"/>
      <c r="DU198" s="1356"/>
      <c r="DV198" s="1381"/>
      <c r="DW198" s="1358"/>
      <c r="DX198" s="1356"/>
      <c r="DY198" s="1381"/>
      <c r="DZ198" s="1358"/>
      <c r="EA198" s="1356"/>
      <c r="EB198" s="1381"/>
      <c r="EC198" s="1358"/>
      <c r="ED198" s="1382"/>
      <c r="EE198" s="1383" t="s">
        <v>1160</v>
      </c>
      <c r="EF198" s="1384">
        <v>2002</v>
      </c>
      <c r="EG198" s="1357" t="s">
        <v>4812</v>
      </c>
      <c r="EH198" s="1364" t="s">
        <v>4813</v>
      </c>
      <c r="EI198" s="1352" t="s">
        <v>1150</v>
      </c>
      <c r="EJ198" s="1356"/>
      <c r="EK198" s="1384"/>
      <c r="EL198" s="1357"/>
      <c r="EM198" s="1364"/>
      <c r="EN198" s="1352"/>
      <c r="EO198" s="1356"/>
      <c r="EP198" s="1384"/>
      <c r="EQ198" s="1357"/>
      <c r="ER198" s="1364"/>
      <c r="ES198" s="1352"/>
      <c r="ET198" s="1356"/>
      <c r="EU198" s="1384"/>
      <c r="EV198" s="1357"/>
      <c r="EW198" s="1364"/>
      <c r="EX198" s="1352"/>
      <c r="EY198" s="1356"/>
      <c r="EZ198" s="1384"/>
      <c r="FA198" s="1357"/>
      <c r="FB198" s="1364"/>
      <c r="FC198" s="1352"/>
      <c r="FD198" s="1385">
        <v>0</v>
      </c>
      <c r="FE198" s="1386">
        <v>0</v>
      </c>
      <c r="FF198" s="1387">
        <v>0</v>
      </c>
      <c r="FG198" s="1386">
        <v>0</v>
      </c>
      <c r="FH198" s="1387">
        <v>0</v>
      </c>
      <c r="FI198" s="1386">
        <v>0</v>
      </c>
      <c r="FJ198" s="1387">
        <v>0</v>
      </c>
      <c r="FK198" s="1386">
        <v>0</v>
      </c>
      <c r="FL198" s="1388" t="s">
        <v>1008</v>
      </c>
      <c r="FM198" s="1389" t="s">
        <v>1012</v>
      </c>
      <c r="FN198" s="1352"/>
      <c r="FO198" s="1390" t="s">
        <v>1010</v>
      </c>
      <c r="FP198" s="1391" t="s">
        <v>1012</v>
      </c>
      <c r="FQ198" s="1352"/>
      <c r="FR198" s="1390" t="s">
        <v>1010</v>
      </c>
      <c r="FS198" s="1391" t="s">
        <v>1012</v>
      </c>
      <c r="FT198" s="1352"/>
      <c r="FU198" s="1390" t="s">
        <v>1010</v>
      </c>
      <c r="FV198" s="1391" t="s">
        <v>1012</v>
      </c>
      <c r="FW198" s="1352"/>
      <c r="FX198" s="1390" t="s">
        <v>1010</v>
      </c>
      <c r="FY198" s="1391" t="s">
        <v>1012</v>
      </c>
      <c r="FZ198" s="1352"/>
      <c r="GA198" s="1390" t="s">
        <v>1010</v>
      </c>
      <c r="GB198" s="1391" t="s">
        <v>1012</v>
      </c>
      <c r="GC198" s="1352"/>
      <c r="GD198" s="1390" t="s">
        <v>1010</v>
      </c>
      <c r="GE198" s="1391" t="s">
        <v>1012</v>
      </c>
      <c r="GF198" s="1352"/>
      <c r="GG198" s="1390" t="s">
        <v>1010</v>
      </c>
      <c r="GH198" s="1391" t="s">
        <v>1012</v>
      </c>
      <c r="GI198" s="1352"/>
      <c r="GJ198" s="1390" t="s">
        <v>1010</v>
      </c>
      <c r="GK198" s="1391" t="s">
        <v>1012</v>
      </c>
      <c r="GL198" s="1352"/>
      <c r="GM198" s="1390" t="s">
        <v>1013</v>
      </c>
      <c r="GN198" s="1391" t="s">
        <v>1013</v>
      </c>
      <c r="GO198" s="1352"/>
      <c r="GP198" s="1390" t="s">
        <v>1013</v>
      </c>
      <c r="GQ198" s="1391" t="s">
        <v>1013</v>
      </c>
      <c r="GR198" s="1352"/>
      <c r="GS198" s="1390" t="s">
        <v>1013</v>
      </c>
      <c r="GT198" s="1391" t="s">
        <v>1013</v>
      </c>
      <c r="GU198" s="1352"/>
      <c r="GV198" s="1390" t="s">
        <v>1010</v>
      </c>
      <c r="GW198" s="1391" t="s">
        <v>1012</v>
      </c>
      <c r="GX198" s="1352"/>
      <c r="GY198" s="1388"/>
      <c r="GZ198" s="1389"/>
      <c r="HA198" s="1352"/>
      <c r="HB198" s="1390"/>
      <c r="HC198" s="1391"/>
      <c r="HD198" s="1352"/>
      <c r="HE198" s="1390"/>
      <c r="HF198" s="1391"/>
      <c r="HG198" s="1352"/>
      <c r="HH198" s="1390"/>
      <c r="HI198" s="1391"/>
      <c r="HJ198" s="1352"/>
      <c r="HK198" s="1390"/>
      <c r="HL198" s="1391"/>
      <c r="HM198" s="1352"/>
      <c r="HN198" s="1392"/>
      <c r="HO198" s="1393"/>
      <c r="HP198" s="1394"/>
      <c r="HQ198" s="1395"/>
      <c r="HR198" s="1357"/>
      <c r="HS198" s="1357"/>
      <c r="HT198" s="1357"/>
      <c r="HU198" s="1396"/>
      <c r="HV198" s="1397"/>
      <c r="HW198" s="1398"/>
      <c r="HX198" s="1398"/>
      <c r="HY198" s="1398"/>
      <c r="HZ198" s="1398"/>
      <c r="IA198" s="1398"/>
      <c r="IB198" s="1398"/>
      <c r="IC198" s="1398" t="s">
        <v>4568</v>
      </c>
      <c r="ID198" s="1399" t="s">
        <v>4814</v>
      </c>
      <c r="IE198" s="1400"/>
      <c r="IF198" s="227" t="str">
        <f>_xlfn.IFNA(VLOOKUP(報告書!$B198&amp;"-"&amp;報告書!IF$12,自主項目!$G$13:$G$500,1,FALSE),"")</f>
        <v/>
      </c>
      <c r="IG198" s="227" t="str">
        <f>_xlfn.IFNA(VLOOKUP(報告書!$B198&amp;"-"&amp;報告書!IG$12,自主項目!$G$13:$G$500,1,FALSE),"")</f>
        <v/>
      </c>
      <c r="IH198" s="227" t="str">
        <f>_xlfn.IFNA(VLOOKUP(報告書!$B198&amp;"-"&amp;報告書!IH$12,自主項目!$G$13:$G$500,1,FALSE),"")</f>
        <v/>
      </c>
      <c r="II198" s="227" t="str">
        <f>_xlfn.IFNA(VLOOKUP(報告書!$B198&amp;"-"&amp;報告書!II$12,自主項目!$G$13:$G$500,1,FALSE),"")</f>
        <v/>
      </c>
      <c r="IJ198" s="227" t="str">
        <f>_xlfn.IFNA(VLOOKUP(報告書!$B198&amp;"-"&amp;報告書!IJ$12,自主項目!$G$13:$G$500,1,FALSE),"")</f>
        <v/>
      </c>
      <c r="IK198" s="227" t="str">
        <f>_xlfn.IFNA(VLOOKUP(報告書!$B198&amp;"-"&amp;報告書!IK$12,自主項目!$G$13:$G$500,1,FALSE),"")</f>
        <v/>
      </c>
      <c r="IL198" s="227" t="str">
        <f>_xlfn.IFNA(VLOOKUP(報告書!$B198&amp;"-"&amp;報告書!IL$12,自主項目!$G$13:$G$500,1,FALSE),"")</f>
        <v/>
      </c>
      <c r="IM198" s="227" t="str">
        <f>_xlfn.IFNA(VLOOKUP(報告書!$B198&amp;"-"&amp;報告書!IM$12,自主項目!$G$13:$G$500,1,FALSE),"")</f>
        <v/>
      </c>
      <c r="IN198" s="227" t="str">
        <f>_xlfn.IFNA(VLOOKUP(報告書!$B198&amp;"-"&amp;報告書!IN$12,自主項目!$G$13:$G$500,1,FALSE),"")</f>
        <v/>
      </c>
      <c r="IO198" s="227" t="str">
        <f>_xlfn.IFNA(VLOOKUP(報告書!$B198&amp;"-"&amp;報告書!IO$12,自主項目!$G$13:$G$500,1,FALSE),"")</f>
        <v/>
      </c>
      <c r="IP198" s="227" t="str">
        <f>_xlfn.IFNA(VLOOKUP(報告書!$B198&amp;"-"&amp;報告書!IP$12,自主項目!$G$13:$G$500,1,FALSE),"")</f>
        <v/>
      </c>
      <c r="IQ198" s="227" t="str">
        <f>_xlfn.IFNA(VLOOKUP(報告書!$B198&amp;"-"&amp;報告書!IQ$12,自主項目!$G$13:$G$500,1,FALSE),"")</f>
        <v/>
      </c>
      <c r="IR198" s="227" t="str">
        <f>_xlfn.IFNA(VLOOKUP(報告書!$B198&amp;"-"&amp;報告書!IR$12,自主項目!$G$13:$G$500,1,FALSE),"")</f>
        <v/>
      </c>
      <c r="IS198" s="227" t="str">
        <f>_xlfn.IFNA(VLOOKUP(報告書!$B198&amp;"-"&amp;報告書!IS$12,自主項目!$G$13:$G$500,1,FALSE),"")</f>
        <v/>
      </c>
      <c r="IV198" s="376">
        <v>10344</v>
      </c>
      <c r="IW198" s="377">
        <v>10272</v>
      </c>
      <c r="IX198" s="378" t="s">
        <v>179</v>
      </c>
      <c r="IY198" s="379">
        <v>14.49</v>
      </c>
      <c r="IZ198" s="379">
        <v>13.13</v>
      </c>
      <c r="JA198" s="380" t="s">
        <v>179</v>
      </c>
      <c r="JB198" s="381">
        <v>4.83</v>
      </c>
      <c r="JC198" s="379">
        <v>4.3766666666666669</v>
      </c>
      <c r="JD198" s="379" t="s">
        <v>179</v>
      </c>
      <c r="JE198" s="382">
        <v>40</v>
      </c>
      <c r="JF198" s="383">
        <v>50</v>
      </c>
      <c r="JG198" s="384" t="s">
        <v>179</v>
      </c>
      <c r="JH198" s="376" t="s">
        <v>179</v>
      </c>
      <c r="JI198" s="377" t="s">
        <v>179</v>
      </c>
      <c r="JJ198" s="378" t="s">
        <v>179</v>
      </c>
      <c r="JK198" s="379" t="s">
        <v>179</v>
      </c>
      <c r="JL198" s="379" t="s">
        <v>179</v>
      </c>
      <c r="JM198" s="380" t="s">
        <v>179</v>
      </c>
      <c r="JN198" s="381" t="s">
        <v>179</v>
      </c>
      <c r="JO198" s="379" t="s">
        <v>179</v>
      </c>
      <c r="JP198" s="379" t="s">
        <v>179</v>
      </c>
      <c r="JQ198" s="382" t="s">
        <v>179</v>
      </c>
      <c r="JR198" s="383" t="s">
        <v>179</v>
      </c>
      <c r="JS198" s="384" t="s">
        <v>179</v>
      </c>
      <c r="JU198" s="634" t="s">
        <v>2468</v>
      </c>
      <c r="JV198" s="636" t="s">
        <v>2469</v>
      </c>
      <c r="JW198" s="635">
        <v>2019</v>
      </c>
      <c r="JX198" s="635" t="s">
        <v>1018</v>
      </c>
      <c r="JY198" s="386">
        <v>44852</v>
      </c>
      <c r="JZ198" s="387" t="s">
        <v>179</v>
      </c>
      <c r="KA198" s="422" t="s">
        <v>179</v>
      </c>
      <c r="KB198" s="637" t="s">
        <v>179</v>
      </c>
      <c r="KC198" s="638">
        <v>3.422799506960557</v>
      </c>
      <c r="KD198" s="639" t="s">
        <v>1055</v>
      </c>
      <c r="KE198" s="640">
        <v>3</v>
      </c>
      <c r="KF198" s="641">
        <v>14.49</v>
      </c>
      <c r="KG198" s="642">
        <v>10.263333333333334</v>
      </c>
      <c r="KH198" s="639" t="s">
        <v>1055</v>
      </c>
      <c r="KI198" s="643">
        <v>3</v>
      </c>
      <c r="KJ198" s="641">
        <v>4.3766666666666669</v>
      </c>
      <c r="KK198" s="642">
        <v>11.193333333333333</v>
      </c>
      <c r="KL198" s="639" t="s">
        <v>179</v>
      </c>
      <c r="KM198" s="643" t="s">
        <v>179</v>
      </c>
      <c r="KN198" s="644" t="s">
        <v>179</v>
      </c>
      <c r="KO198" s="645" t="s">
        <v>179</v>
      </c>
      <c r="KP198" s="646" t="s">
        <v>179</v>
      </c>
      <c r="KQ198" s="646" t="s">
        <v>179</v>
      </c>
      <c r="KR198" s="646" t="s">
        <v>179</v>
      </c>
      <c r="KS198" s="647" t="s">
        <v>179</v>
      </c>
      <c r="KT198" s="646" t="s">
        <v>179</v>
      </c>
      <c r="KU198" s="646" t="s">
        <v>179</v>
      </c>
      <c r="KV198" s="648" t="s">
        <v>179</v>
      </c>
      <c r="KW198" s="639" t="s">
        <v>179</v>
      </c>
      <c r="KX198" s="643" t="s">
        <v>179</v>
      </c>
      <c r="KY198" s="644" t="s">
        <v>179</v>
      </c>
      <c r="KZ198" s="434" t="s">
        <v>1015</v>
      </c>
      <c r="LA198" s="434" t="s">
        <v>1015</v>
      </c>
      <c r="LB198" s="435" t="s">
        <v>1029</v>
      </c>
      <c r="LC198" s="436">
        <v>26</v>
      </c>
      <c r="LD198" s="437">
        <v>0</v>
      </c>
      <c r="LE198" s="438">
        <v>26</v>
      </c>
      <c r="LF198" s="439" t="s">
        <v>1015</v>
      </c>
      <c r="LG198" s="440">
        <v>23</v>
      </c>
      <c r="LH198" s="437">
        <v>0</v>
      </c>
      <c r="LI198" s="438">
        <v>26</v>
      </c>
      <c r="LJ198" s="649"/>
      <c r="LK198" s="650"/>
    </row>
    <row r="199" spans="2:323" ht="15" customHeight="1" x14ac:dyDescent="0.15">
      <c r="B199" s="1349" t="s">
        <v>2571</v>
      </c>
      <c r="C199" s="1350" t="s">
        <v>2572</v>
      </c>
      <c r="D199" s="1351">
        <v>2022</v>
      </c>
      <c r="E199" s="1352" t="s">
        <v>1018</v>
      </c>
      <c r="F199" s="1353">
        <v>1056263</v>
      </c>
      <c r="G199" s="1354" t="s">
        <v>2572</v>
      </c>
      <c r="H199" s="1355">
        <v>45135</v>
      </c>
      <c r="I199" s="1356" t="s">
        <v>1222</v>
      </c>
      <c r="J199" s="1357" t="s">
        <v>2572</v>
      </c>
      <c r="K199" s="1358" t="s">
        <v>2573</v>
      </c>
      <c r="L199" s="1350" t="s">
        <v>2572</v>
      </c>
      <c r="M199" s="1357" t="s">
        <v>2573</v>
      </c>
      <c r="N199" s="1358" t="s">
        <v>1222</v>
      </c>
      <c r="O199" s="1356" t="s">
        <v>57</v>
      </c>
      <c r="P199" s="1358" t="s">
        <v>64</v>
      </c>
      <c r="Q199" s="1359" t="s">
        <v>1018</v>
      </c>
      <c r="R199" s="1360"/>
      <c r="S199" s="1360"/>
      <c r="T199" s="1361"/>
      <c r="U199" s="1362"/>
      <c r="V199" s="1363">
        <v>11208.1908</v>
      </c>
      <c r="W199" s="1364">
        <v>12</v>
      </c>
      <c r="X199" s="1364">
        <v>9</v>
      </c>
      <c r="Y199" s="1365"/>
      <c r="Z199" s="1351">
        <v>2022</v>
      </c>
      <c r="AA199" s="1352">
        <v>2024</v>
      </c>
      <c r="AB199" s="1366">
        <v>2022</v>
      </c>
      <c r="AC199" s="1367"/>
      <c r="AD199" s="1358"/>
      <c r="AE199" s="1368" t="s">
        <v>4568</v>
      </c>
      <c r="AF199" s="1357" t="s">
        <v>2574</v>
      </c>
      <c r="AG199" s="1357" t="s">
        <v>2575</v>
      </c>
      <c r="AH199" s="1358" t="s">
        <v>2576</v>
      </c>
      <c r="AI199" s="1368"/>
      <c r="AJ199" s="1358"/>
      <c r="AK199" s="1369">
        <v>2021</v>
      </c>
      <c r="AL199" s="1364">
        <v>21026</v>
      </c>
      <c r="AM199" s="1364">
        <v>20868</v>
      </c>
      <c r="AN199" s="1370">
        <v>51.11</v>
      </c>
      <c r="AO199" s="1371" t="s">
        <v>2577</v>
      </c>
      <c r="AP199" s="1372">
        <v>2024</v>
      </c>
      <c r="AQ199" s="1365">
        <v>20395</v>
      </c>
      <c r="AR199" s="1373">
        <v>3</v>
      </c>
      <c r="AS199" s="1365">
        <v>20242</v>
      </c>
      <c r="AT199" s="1373">
        <v>2.99</v>
      </c>
      <c r="AU199" s="1374">
        <v>49.58</v>
      </c>
      <c r="AV199" s="1371" t="s">
        <v>2577</v>
      </c>
      <c r="AW199" s="1375">
        <v>2.99</v>
      </c>
      <c r="AX199" s="1372">
        <v>2022</v>
      </c>
      <c r="AY199" s="1365">
        <v>20342</v>
      </c>
      <c r="AZ199" s="1373">
        <v>3.25</v>
      </c>
      <c r="BA199" s="1365">
        <v>20303</v>
      </c>
      <c r="BB199" s="1373">
        <v>2.7</v>
      </c>
      <c r="BC199" s="1374">
        <v>50.007374993854185</v>
      </c>
      <c r="BD199" s="1371" t="s">
        <v>2577</v>
      </c>
      <c r="BE199" s="1375">
        <v>2.15</v>
      </c>
      <c r="BF199" s="1372">
        <v>2023</v>
      </c>
      <c r="BG199" s="1365"/>
      <c r="BH199" s="1373"/>
      <c r="BI199" s="1365"/>
      <c r="BJ199" s="1373"/>
      <c r="BK199" s="1374"/>
      <c r="BL199" s="1371"/>
      <c r="BM199" s="1375"/>
      <c r="BN199" s="1372">
        <v>2024</v>
      </c>
      <c r="BO199" s="1365"/>
      <c r="BP199" s="1373"/>
      <c r="BQ199" s="1365"/>
      <c r="BR199" s="1373"/>
      <c r="BS199" s="1374"/>
      <c r="BT199" s="1371"/>
      <c r="BU199" s="1375"/>
      <c r="BV199" s="1376" t="s">
        <v>1023</v>
      </c>
      <c r="BW199" s="1377" t="s">
        <v>1072</v>
      </c>
      <c r="BX199" s="1378" t="s">
        <v>1024</v>
      </c>
      <c r="BY199" s="1379" t="s">
        <v>4815</v>
      </c>
      <c r="BZ199" s="1380"/>
      <c r="CA199" s="1364"/>
      <c r="CB199" s="1364"/>
      <c r="CC199" s="1370"/>
      <c r="CD199" s="1371"/>
      <c r="CE199" s="1372"/>
      <c r="CF199" s="1365"/>
      <c r="CG199" s="1373"/>
      <c r="CH199" s="1365"/>
      <c r="CI199" s="1373"/>
      <c r="CJ199" s="1374"/>
      <c r="CK199" s="1371"/>
      <c r="CL199" s="1375"/>
      <c r="CM199" s="1372"/>
      <c r="CN199" s="1365"/>
      <c r="CO199" s="1373"/>
      <c r="CP199" s="1365"/>
      <c r="CQ199" s="1373"/>
      <c r="CR199" s="1374"/>
      <c r="CS199" s="1371"/>
      <c r="CT199" s="1375"/>
      <c r="CU199" s="1372"/>
      <c r="CV199" s="1365"/>
      <c r="CW199" s="1373"/>
      <c r="CX199" s="1365"/>
      <c r="CY199" s="1373"/>
      <c r="CZ199" s="1374"/>
      <c r="DA199" s="1371"/>
      <c r="DB199" s="1375"/>
      <c r="DC199" s="1372"/>
      <c r="DD199" s="1365"/>
      <c r="DE199" s="1373"/>
      <c r="DF199" s="1365"/>
      <c r="DG199" s="1373"/>
      <c r="DH199" s="1374"/>
      <c r="DI199" s="1371"/>
      <c r="DJ199" s="1375"/>
      <c r="DK199" s="1376"/>
      <c r="DL199" s="1377"/>
      <c r="DM199" s="1378"/>
      <c r="DN199" s="1379"/>
      <c r="DO199" s="1356"/>
      <c r="DP199" s="1381"/>
      <c r="DQ199" s="1358"/>
      <c r="DR199" s="1356"/>
      <c r="DS199" s="1381"/>
      <c r="DT199" s="1358"/>
      <c r="DU199" s="1356"/>
      <c r="DV199" s="1381"/>
      <c r="DW199" s="1358"/>
      <c r="DX199" s="1356"/>
      <c r="DY199" s="1381"/>
      <c r="DZ199" s="1358"/>
      <c r="EA199" s="1356"/>
      <c r="EB199" s="1381"/>
      <c r="EC199" s="1358"/>
      <c r="ED199" s="1382"/>
      <c r="EE199" s="1383" t="s">
        <v>1160</v>
      </c>
      <c r="EF199" s="1384">
        <v>2011</v>
      </c>
      <c r="EG199" s="1357" t="s">
        <v>2578</v>
      </c>
      <c r="EH199" s="1364" t="s">
        <v>4816</v>
      </c>
      <c r="EI199" s="1352" t="s">
        <v>1162</v>
      </c>
      <c r="EJ199" s="1356"/>
      <c r="EK199" s="1384"/>
      <c r="EL199" s="1357"/>
      <c r="EM199" s="1364"/>
      <c r="EN199" s="1352"/>
      <c r="EO199" s="1356"/>
      <c r="EP199" s="1384"/>
      <c r="EQ199" s="1357"/>
      <c r="ER199" s="1364"/>
      <c r="ES199" s="1352"/>
      <c r="ET199" s="1356"/>
      <c r="EU199" s="1384"/>
      <c r="EV199" s="1357"/>
      <c r="EW199" s="1364"/>
      <c r="EX199" s="1352"/>
      <c r="EY199" s="1356"/>
      <c r="EZ199" s="1384"/>
      <c r="FA199" s="1357"/>
      <c r="FB199" s="1364"/>
      <c r="FC199" s="1352"/>
      <c r="FD199" s="1385">
        <v>0</v>
      </c>
      <c r="FE199" s="1386">
        <v>0</v>
      </c>
      <c r="FF199" s="1387">
        <v>0</v>
      </c>
      <c r="FG199" s="1386">
        <v>0</v>
      </c>
      <c r="FH199" s="1387">
        <v>0</v>
      </c>
      <c r="FI199" s="1386">
        <v>0</v>
      </c>
      <c r="FJ199" s="1387">
        <v>0</v>
      </c>
      <c r="FK199" s="1386">
        <v>0</v>
      </c>
      <c r="FL199" s="1388" t="s">
        <v>1008</v>
      </c>
      <c r="FM199" s="1389" t="s">
        <v>1012</v>
      </c>
      <c r="FN199" s="1352"/>
      <c r="FO199" s="1390" t="s">
        <v>1010</v>
      </c>
      <c r="FP199" s="1391" t="s">
        <v>1012</v>
      </c>
      <c r="FQ199" s="1352"/>
      <c r="FR199" s="1390" t="s">
        <v>1010</v>
      </c>
      <c r="FS199" s="1391" t="s">
        <v>1012</v>
      </c>
      <c r="FT199" s="1352"/>
      <c r="FU199" s="1390" t="s">
        <v>1010</v>
      </c>
      <c r="FV199" s="1391" t="s">
        <v>1012</v>
      </c>
      <c r="FW199" s="1352"/>
      <c r="FX199" s="1390" t="s">
        <v>1025</v>
      </c>
      <c r="FY199" s="1391" t="s">
        <v>1011</v>
      </c>
      <c r="FZ199" s="1352"/>
      <c r="GA199" s="1390" t="s">
        <v>1014</v>
      </c>
      <c r="GB199" s="1391" t="s">
        <v>1009</v>
      </c>
      <c r="GC199" s="1352"/>
      <c r="GD199" s="1390" t="s">
        <v>1010</v>
      </c>
      <c r="GE199" s="1391" t="s">
        <v>1012</v>
      </c>
      <c r="GF199" s="1352"/>
      <c r="GG199" s="1390" t="s">
        <v>1010</v>
      </c>
      <c r="GH199" s="1391" t="s">
        <v>1012</v>
      </c>
      <c r="GI199" s="1352"/>
      <c r="GJ199" s="1390" t="s">
        <v>1010</v>
      </c>
      <c r="GK199" s="1391" t="s">
        <v>1012</v>
      </c>
      <c r="GL199" s="1352"/>
      <c r="GM199" s="1390" t="s">
        <v>1013</v>
      </c>
      <c r="GN199" s="1391" t="s">
        <v>1013</v>
      </c>
      <c r="GO199" s="1352"/>
      <c r="GP199" s="1390" t="s">
        <v>1013</v>
      </c>
      <c r="GQ199" s="1391" t="s">
        <v>1013</v>
      </c>
      <c r="GR199" s="1352"/>
      <c r="GS199" s="1390" t="s">
        <v>1013</v>
      </c>
      <c r="GT199" s="1391" t="s">
        <v>1013</v>
      </c>
      <c r="GU199" s="1352"/>
      <c r="GV199" s="1390" t="s">
        <v>1010</v>
      </c>
      <c r="GW199" s="1391" t="s">
        <v>1012</v>
      </c>
      <c r="GX199" s="1352"/>
      <c r="GY199" s="1388"/>
      <c r="GZ199" s="1389"/>
      <c r="HA199" s="1352"/>
      <c r="HB199" s="1390"/>
      <c r="HC199" s="1391"/>
      <c r="HD199" s="1352"/>
      <c r="HE199" s="1390"/>
      <c r="HF199" s="1391"/>
      <c r="HG199" s="1352"/>
      <c r="HH199" s="1390"/>
      <c r="HI199" s="1391"/>
      <c r="HJ199" s="1352"/>
      <c r="HK199" s="1390"/>
      <c r="HL199" s="1391"/>
      <c r="HM199" s="1352"/>
      <c r="HN199" s="1392">
        <v>20342</v>
      </c>
      <c r="HO199" s="1393">
        <v>0.88063900000000006</v>
      </c>
      <c r="HP199" s="1394">
        <v>4.3291662570052111E-3</v>
      </c>
      <c r="HQ199" s="1395">
        <v>2022</v>
      </c>
      <c r="HR199" s="1357" t="s">
        <v>333</v>
      </c>
      <c r="HS199" s="1357" t="s">
        <v>352</v>
      </c>
      <c r="HT199" s="1357" t="s">
        <v>4238</v>
      </c>
      <c r="HU199" s="1396">
        <v>0.88063900000000006</v>
      </c>
      <c r="HV199" s="1397" t="s">
        <v>4568</v>
      </c>
      <c r="HW199" s="1398" t="s">
        <v>4568</v>
      </c>
      <c r="HX199" s="1398"/>
      <c r="HY199" s="1398"/>
      <c r="HZ199" s="1398"/>
      <c r="IA199" s="1398"/>
      <c r="IB199" s="1398"/>
      <c r="IC199" s="1398" t="s">
        <v>4568</v>
      </c>
      <c r="ID199" s="1399" t="s">
        <v>2579</v>
      </c>
      <c r="IE199" s="1400"/>
      <c r="IF199" s="227" t="str">
        <f>_xlfn.IFNA(VLOOKUP(報告書!$B199&amp;"-"&amp;報告書!IF$12,自主項目!$G$13:$G$500,1,FALSE),"")</f>
        <v>263-1</v>
      </c>
      <c r="IG199" s="227" t="str">
        <f>_xlfn.IFNA(VLOOKUP(報告書!$B199&amp;"-"&amp;報告書!IG$12,自主項目!$G$13:$G$500,1,FALSE),"")</f>
        <v/>
      </c>
      <c r="IH199" s="227" t="str">
        <f>_xlfn.IFNA(VLOOKUP(報告書!$B199&amp;"-"&amp;報告書!IH$12,自主項目!$G$13:$G$500,1,FALSE),"")</f>
        <v/>
      </c>
      <c r="II199" s="227" t="str">
        <f>_xlfn.IFNA(VLOOKUP(報告書!$B199&amp;"-"&amp;報告書!II$12,自主項目!$G$13:$G$500,1,FALSE),"")</f>
        <v/>
      </c>
      <c r="IJ199" s="227" t="str">
        <f>_xlfn.IFNA(VLOOKUP(報告書!$B199&amp;"-"&amp;報告書!IJ$12,自主項目!$G$13:$G$500,1,FALSE),"")</f>
        <v/>
      </c>
      <c r="IK199" s="227" t="str">
        <f>_xlfn.IFNA(VLOOKUP(報告書!$B199&amp;"-"&amp;報告書!IK$12,自主項目!$G$13:$G$500,1,FALSE),"")</f>
        <v/>
      </c>
      <c r="IL199" s="227" t="str">
        <f>_xlfn.IFNA(VLOOKUP(報告書!$B199&amp;"-"&amp;報告書!IL$12,自主項目!$G$13:$G$500,1,FALSE),"")</f>
        <v/>
      </c>
      <c r="IM199" s="227" t="str">
        <f>_xlfn.IFNA(VLOOKUP(報告書!$B199&amp;"-"&amp;報告書!IM$12,自主項目!$G$13:$G$500,1,FALSE),"")</f>
        <v/>
      </c>
      <c r="IN199" s="227" t="str">
        <f>_xlfn.IFNA(VLOOKUP(報告書!$B199&amp;"-"&amp;報告書!IN$12,自主項目!$G$13:$G$500,1,FALSE),"")</f>
        <v/>
      </c>
      <c r="IO199" s="227" t="str">
        <f>_xlfn.IFNA(VLOOKUP(報告書!$B199&amp;"-"&amp;報告書!IO$12,自主項目!$G$13:$G$500,1,FALSE),"")</f>
        <v/>
      </c>
      <c r="IP199" s="227" t="str">
        <f>_xlfn.IFNA(VLOOKUP(報告書!$B199&amp;"-"&amp;報告書!IP$12,自主項目!$G$13:$G$500,1,FALSE),"")</f>
        <v/>
      </c>
      <c r="IQ199" s="227" t="str">
        <f>_xlfn.IFNA(VLOOKUP(報告書!$B199&amp;"-"&amp;報告書!IQ$12,自主項目!$G$13:$G$500,1,FALSE),"")</f>
        <v/>
      </c>
      <c r="IR199" s="227" t="str">
        <f>_xlfn.IFNA(VLOOKUP(報告書!$B199&amp;"-"&amp;報告書!IR$12,自主項目!$G$13:$G$500,1,FALSE),"")</f>
        <v/>
      </c>
      <c r="IS199" s="227" t="str">
        <f>_xlfn.IFNA(VLOOKUP(報告書!$B199&amp;"-"&amp;報告書!IS$12,自主項目!$G$13:$G$500,1,FALSE),"")</f>
        <v/>
      </c>
      <c r="IV199" s="376">
        <v>5986</v>
      </c>
      <c r="IW199" s="377">
        <v>5944</v>
      </c>
      <c r="IX199" s="378" t="s">
        <v>179</v>
      </c>
      <c r="IY199" s="379">
        <v>-28.4</v>
      </c>
      <c r="IZ199" s="379">
        <v>-28.44</v>
      </c>
      <c r="JA199" s="380" t="s">
        <v>179</v>
      </c>
      <c r="JB199" s="381">
        <v>-9.4666666666666668</v>
      </c>
      <c r="JC199" s="379">
        <v>-9.48</v>
      </c>
      <c r="JD199" s="379" t="s">
        <v>179</v>
      </c>
      <c r="JE199" s="382">
        <v>95</v>
      </c>
      <c r="JF199" s="383">
        <v>95</v>
      </c>
      <c r="JG199" s="384" t="s">
        <v>179</v>
      </c>
      <c r="JH199" s="376" t="s">
        <v>179</v>
      </c>
      <c r="JI199" s="377" t="s">
        <v>179</v>
      </c>
      <c r="JJ199" s="378" t="s">
        <v>179</v>
      </c>
      <c r="JK199" s="379" t="s">
        <v>179</v>
      </c>
      <c r="JL199" s="379" t="s">
        <v>179</v>
      </c>
      <c r="JM199" s="380" t="s">
        <v>179</v>
      </c>
      <c r="JN199" s="381" t="s">
        <v>179</v>
      </c>
      <c r="JO199" s="379" t="s">
        <v>179</v>
      </c>
      <c r="JP199" s="379" t="s">
        <v>179</v>
      </c>
      <c r="JQ199" s="382" t="s">
        <v>179</v>
      </c>
      <c r="JR199" s="383" t="s">
        <v>179</v>
      </c>
      <c r="JS199" s="384" t="s">
        <v>179</v>
      </c>
      <c r="JU199" s="634" t="s">
        <v>2475</v>
      </c>
      <c r="JV199" s="636" t="s">
        <v>2476</v>
      </c>
      <c r="JW199" s="635">
        <v>2019</v>
      </c>
      <c r="JX199" s="635" t="s">
        <v>1018</v>
      </c>
      <c r="JY199" s="386" t="s">
        <v>179</v>
      </c>
      <c r="JZ199" s="387" t="s">
        <v>179</v>
      </c>
      <c r="KA199" s="422" t="s">
        <v>179</v>
      </c>
      <c r="KB199" s="637" t="s">
        <v>179</v>
      </c>
      <c r="KC199" s="638" t="s">
        <v>179</v>
      </c>
      <c r="KD199" s="639" t="s">
        <v>1015</v>
      </c>
      <c r="KE199" s="640">
        <v>3</v>
      </c>
      <c r="KF199" s="641">
        <v>-28.4</v>
      </c>
      <c r="KG199" s="642">
        <v>-41.553333333333335</v>
      </c>
      <c r="KH199" s="639" t="s">
        <v>1015</v>
      </c>
      <c r="KI199" s="643">
        <v>3</v>
      </c>
      <c r="KJ199" s="641">
        <v>-9.48</v>
      </c>
      <c r="KK199" s="642">
        <v>-42.646666666666668</v>
      </c>
      <c r="KL199" s="639" t="s">
        <v>179</v>
      </c>
      <c r="KM199" s="643" t="s">
        <v>179</v>
      </c>
      <c r="KN199" s="644" t="s">
        <v>179</v>
      </c>
      <c r="KO199" s="645" t="s">
        <v>179</v>
      </c>
      <c r="KP199" s="646" t="s">
        <v>179</v>
      </c>
      <c r="KQ199" s="646" t="s">
        <v>179</v>
      </c>
      <c r="KR199" s="646" t="s">
        <v>179</v>
      </c>
      <c r="KS199" s="647" t="s">
        <v>179</v>
      </c>
      <c r="KT199" s="646" t="s">
        <v>179</v>
      </c>
      <c r="KU199" s="646" t="s">
        <v>179</v>
      </c>
      <c r="KV199" s="648" t="s">
        <v>179</v>
      </c>
      <c r="KW199" s="639" t="s">
        <v>179</v>
      </c>
      <c r="KX199" s="643" t="s">
        <v>179</v>
      </c>
      <c r="KY199" s="644" t="s">
        <v>179</v>
      </c>
      <c r="KZ199" s="434" t="s">
        <v>1015</v>
      </c>
      <c r="LA199" s="434" t="s">
        <v>1015</v>
      </c>
      <c r="LB199" s="435" t="s">
        <v>1029</v>
      </c>
      <c r="LC199" s="436">
        <v>14</v>
      </c>
      <c r="LD199" s="437">
        <v>0</v>
      </c>
      <c r="LE199" s="438">
        <v>14</v>
      </c>
      <c r="LF199" s="439" t="s">
        <v>1015</v>
      </c>
      <c r="LG199" s="440">
        <v>11</v>
      </c>
      <c r="LH199" s="437">
        <v>0</v>
      </c>
      <c r="LI199" s="438">
        <v>14</v>
      </c>
      <c r="LJ199" s="649"/>
      <c r="LK199" s="650"/>
    </row>
    <row r="200" spans="2:323" ht="15" customHeight="1" x14ac:dyDescent="0.15">
      <c r="B200" s="1349" t="s">
        <v>2580</v>
      </c>
      <c r="C200" s="1350" t="s">
        <v>2581</v>
      </c>
      <c r="D200" s="1351">
        <v>2022</v>
      </c>
      <c r="E200" s="1352" t="s">
        <v>997</v>
      </c>
      <c r="F200" s="1353">
        <v>2058264</v>
      </c>
      <c r="G200" s="1354" t="s">
        <v>2581</v>
      </c>
      <c r="H200" s="1355">
        <v>45138</v>
      </c>
      <c r="I200" s="1356" t="s">
        <v>2582</v>
      </c>
      <c r="J200" s="1357" t="s">
        <v>2581</v>
      </c>
      <c r="K200" s="1358" t="s">
        <v>2583</v>
      </c>
      <c r="L200" s="1350" t="s">
        <v>2581</v>
      </c>
      <c r="M200" s="1357" t="s">
        <v>2583</v>
      </c>
      <c r="N200" s="1358" t="s">
        <v>2582</v>
      </c>
      <c r="O200" s="1356" t="s">
        <v>57</v>
      </c>
      <c r="P200" s="1358" t="s">
        <v>66</v>
      </c>
      <c r="Q200" s="1359"/>
      <c r="R200" s="1360" t="s">
        <v>997</v>
      </c>
      <c r="S200" s="1360"/>
      <c r="T200" s="1361"/>
      <c r="U200" s="1362"/>
      <c r="V200" s="1363">
        <v>17670.084599999998</v>
      </c>
      <c r="W200" s="1364">
        <v>541</v>
      </c>
      <c r="X200" s="1364">
        <v>0</v>
      </c>
      <c r="Y200" s="1365"/>
      <c r="Z200" s="1351">
        <v>2022</v>
      </c>
      <c r="AA200" s="1352">
        <v>2024</v>
      </c>
      <c r="AB200" s="1366">
        <v>2022</v>
      </c>
      <c r="AC200" s="1367"/>
      <c r="AD200" s="1358"/>
      <c r="AE200" s="1368" t="s">
        <v>4568</v>
      </c>
      <c r="AF200" s="1357" t="s">
        <v>2582</v>
      </c>
      <c r="AG200" s="1357" t="s">
        <v>2584</v>
      </c>
      <c r="AH200" s="1358" t="s">
        <v>1358</v>
      </c>
      <c r="AI200" s="1368"/>
      <c r="AJ200" s="1358"/>
      <c r="AK200" s="1369">
        <v>2021</v>
      </c>
      <c r="AL200" s="1364">
        <v>30555</v>
      </c>
      <c r="AM200" s="1364">
        <v>30149</v>
      </c>
      <c r="AN200" s="1370"/>
      <c r="AO200" s="1371"/>
      <c r="AP200" s="1372">
        <v>2024</v>
      </c>
      <c r="AQ200" s="1365">
        <v>29638</v>
      </c>
      <c r="AR200" s="1373">
        <v>3</v>
      </c>
      <c r="AS200" s="1365">
        <v>29245</v>
      </c>
      <c r="AT200" s="1373">
        <v>2.99</v>
      </c>
      <c r="AU200" s="1374"/>
      <c r="AV200" s="1371"/>
      <c r="AW200" s="1375"/>
      <c r="AX200" s="1372">
        <v>2022</v>
      </c>
      <c r="AY200" s="1365">
        <v>32227</v>
      </c>
      <c r="AZ200" s="1373">
        <v>-5.48</v>
      </c>
      <c r="BA200" s="1365">
        <v>31753</v>
      </c>
      <c r="BB200" s="1373">
        <v>-5.33</v>
      </c>
      <c r="BC200" s="1374"/>
      <c r="BD200" s="1371"/>
      <c r="BE200" s="1375"/>
      <c r="BF200" s="1372">
        <v>2023</v>
      </c>
      <c r="BG200" s="1365"/>
      <c r="BH200" s="1373"/>
      <c r="BI200" s="1365"/>
      <c r="BJ200" s="1373"/>
      <c r="BK200" s="1374"/>
      <c r="BL200" s="1371"/>
      <c r="BM200" s="1375"/>
      <c r="BN200" s="1372">
        <v>2024</v>
      </c>
      <c r="BO200" s="1365"/>
      <c r="BP200" s="1373"/>
      <c r="BQ200" s="1365"/>
      <c r="BR200" s="1373"/>
      <c r="BS200" s="1374"/>
      <c r="BT200" s="1371"/>
      <c r="BU200" s="1375"/>
      <c r="BV200" s="1376" t="s">
        <v>1005</v>
      </c>
      <c r="BW200" s="1377" t="s">
        <v>1072</v>
      </c>
      <c r="BX200" s="1378" t="s">
        <v>1007</v>
      </c>
      <c r="BY200" s="1379"/>
      <c r="BZ200" s="1380"/>
      <c r="CA200" s="1364"/>
      <c r="CB200" s="1364"/>
      <c r="CC200" s="1370"/>
      <c r="CD200" s="1371"/>
      <c r="CE200" s="1372"/>
      <c r="CF200" s="1365"/>
      <c r="CG200" s="1373"/>
      <c r="CH200" s="1365"/>
      <c r="CI200" s="1373"/>
      <c r="CJ200" s="1374"/>
      <c r="CK200" s="1371"/>
      <c r="CL200" s="1375"/>
      <c r="CM200" s="1372"/>
      <c r="CN200" s="1365"/>
      <c r="CO200" s="1373"/>
      <c r="CP200" s="1365"/>
      <c r="CQ200" s="1373"/>
      <c r="CR200" s="1374"/>
      <c r="CS200" s="1371"/>
      <c r="CT200" s="1375"/>
      <c r="CU200" s="1372"/>
      <c r="CV200" s="1365"/>
      <c r="CW200" s="1373"/>
      <c r="CX200" s="1365"/>
      <c r="CY200" s="1373"/>
      <c r="CZ200" s="1374"/>
      <c r="DA200" s="1371"/>
      <c r="DB200" s="1375"/>
      <c r="DC200" s="1372"/>
      <c r="DD200" s="1365"/>
      <c r="DE200" s="1373"/>
      <c r="DF200" s="1365"/>
      <c r="DG200" s="1373"/>
      <c r="DH200" s="1374"/>
      <c r="DI200" s="1371"/>
      <c r="DJ200" s="1375"/>
      <c r="DK200" s="1376"/>
      <c r="DL200" s="1377"/>
      <c r="DM200" s="1378"/>
      <c r="DN200" s="1379"/>
      <c r="DO200" s="1356"/>
      <c r="DP200" s="1381"/>
      <c r="DQ200" s="1358"/>
      <c r="DR200" s="1356"/>
      <c r="DS200" s="1381"/>
      <c r="DT200" s="1358"/>
      <c r="DU200" s="1356"/>
      <c r="DV200" s="1381"/>
      <c r="DW200" s="1358"/>
      <c r="DX200" s="1356"/>
      <c r="DY200" s="1381"/>
      <c r="DZ200" s="1358"/>
      <c r="EA200" s="1356"/>
      <c r="EB200" s="1381"/>
      <c r="EC200" s="1358"/>
      <c r="ED200" s="1382"/>
      <c r="EE200" s="1383" t="s">
        <v>1160</v>
      </c>
      <c r="EF200" s="1384">
        <v>2022</v>
      </c>
      <c r="EG200" s="1357" t="s">
        <v>4817</v>
      </c>
      <c r="EH200" s="1364">
        <v>1376091</v>
      </c>
      <c r="EI200" s="1352" t="s">
        <v>1162</v>
      </c>
      <c r="EJ200" s="1356"/>
      <c r="EK200" s="1384"/>
      <c r="EL200" s="1357"/>
      <c r="EM200" s="1364"/>
      <c r="EN200" s="1352"/>
      <c r="EO200" s="1356"/>
      <c r="EP200" s="1384"/>
      <c r="EQ200" s="1357"/>
      <c r="ER200" s="1364"/>
      <c r="ES200" s="1352"/>
      <c r="ET200" s="1356"/>
      <c r="EU200" s="1384"/>
      <c r="EV200" s="1357"/>
      <c r="EW200" s="1364"/>
      <c r="EX200" s="1352"/>
      <c r="EY200" s="1356"/>
      <c r="EZ200" s="1384"/>
      <c r="FA200" s="1357"/>
      <c r="FB200" s="1364"/>
      <c r="FC200" s="1352"/>
      <c r="FD200" s="1385">
        <v>0</v>
      </c>
      <c r="FE200" s="1386">
        <v>0</v>
      </c>
      <c r="FF200" s="1387">
        <v>0</v>
      </c>
      <c r="FG200" s="1386">
        <v>0</v>
      </c>
      <c r="FH200" s="1387">
        <v>0</v>
      </c>
      <c r="FI200" s="1386">
        <v>0</v>
      </c>
      <c r="FJ200" s="1387">
        <v>0</v>
      </c>
      <c r="FK200" s="1386">
        <v>0</v>
      </c>
      <c r="FL200" s="1388" t="s">
        <v>1008</v>
      </c>
      <c r="FM200" s="1389" t="s">
        <v>1012</v>
      </c>
      <c r="FN200" s="1352" t="s">
        <v>1224</v>
      </c>
      <c r="FO200" s="1390" t="s">
        <v>1010</v>
      </c>
      <c r="FP200" s="1391" t="s">
        <v>1012</v>
      </c>
      <c r="FQ200" s="1352" t="s">
        <v>2585</v>
      </c>
      <c r="FR200" s="1390" t="s">
        <v>1010</v>
      </c>
      <c r="FS200" s="1391" t="s">
        <v>1012</v>
      </c>
      <c r="FT200" s="1352" t="s">
        <v>2586</v>
      </c>
      <c r="FU200" s="1390" t="s">
        <v>1013</v>
      </c>
      <c r="FV200" s="1391" t="s">
        <v>1013</v>
      </c>
      <c r="FW200" s="1352"/>
      <c r="FX200" s="1390" t="s">
        <v>1010</v>
      </c>
      <c r="FY200" s="1391" t="s">
        <v>1012</v>
      </c>
      <c r="FZ200" s="1352"/>
      <c r="GA200" s="1390" t="s">
        <v>1010</v>
      </c>
      <c r="GB200" s="1391" t="s">
        <v>1012</v>
      </c>
      <c r="GC200" s="1352"/>
      <c r="GD200" s="1390" t="s">
        <v>1013</v>
      </c>
      <c r="GE200" s="1391" t="s">
        <v>1013</v>
      </c>
      <c r="GF200" s="1352"/>
      <c r="GG200" s="1390" t="s">
        <v>1025</v>
      </c>
      <c r="GH200" s="1391" t="s">
        <v>1011</v>
      </c>
      <c r="GI200" s="1352"/>
      <c r="GJ200" s="1390" t="s">
        <v>1010</v>
      </c>
      <c r="GK200" s="1391" t="s">
        <v>1012</v>
      </c>
      <c r="GL200" s="1352" t="s">
        <v>2587</v>
      </c>
      <c r="GM200" s="1390" t="s">
        <v>1013</v>
      </c>
      <c r="GN200" s="1391" t="s">
        <v>1013</v>
      </c>
      <c r="GO200" s="1352"/>
      <c r="GP200" s="1390" t="s">
        <v>1013</v>
      </c>
      <c r="GQ200" s="1391" t="s">
        <v>1013</v>
      </c>
      <c r="GR200" s="1352"/>
      <c r="GS200" s="1390" t="s">
        <v>1013</v>
      </c>
      <c r="GT200" s="1391" t="s">
        <v>1013</v>
      </c>
      <c r="GU200" s="1352"/>
      <c r="GV200" s="1390" t="s">
        <v>1013</v>
      </c>
      <c r="GW200" s="1391" t="s">
        <v>1013</v>
      </c>
      <c r="GX200" s="1352"/>
      <c r="GY200" s="1388"/>
      <c r="GZ200" s="1389"/>
      <c r="HA200" s="1352"/>
      <c r="HB200" s="1390"/>
      <c r="HC200" s="1391"/>
      <c r="HD200" s="1352"/>
      <c r="HE200" s="1390"/>
      <c r="HF200" s="1391"/>
      <c r="HG200" s="1352"/>
      <c r="HH200" s="1390"/>
      <c r="HI200" s="1391"/>
      <c r="HJ200" s="1352"/>
      <c r="HK200" s="1390"/>
      <c r="HL200" s="1391"/>
      <c r="HM200" s="1352"/>
      <c r="HN200" s="1392">
        <v>32227</v>
      </c>
      <c r="HO200" s="1393">
        <v>629.39855999999997</v>
      </c>
      <c r="HP200" s="1394">
        <v>1.9530162906879325</v>
      </c>
      <c r="HQ200" s="1395">
        <v>2022</v>
      </c>
      <c r="HR200" s="1357" t="s">
        <v>1621</v>
      </c>
      <c r="HS200" s="1357" t="s">
        <v>349</v>
      </c>
      <c r="HT200" s="1357" t="s">
        <v>3600</v>
      </c>
      <c r="HU200" s="1396">
        <v>158.55940799999999</v>
      </c>
      <c r="HV200" s="1397"/>
      <c r="HW200" s="1398" t="s">
        <v>4568</v>
      </c>
      <c r="HX200" s="1398"/>
      <c r="HY200" s="1398" t="s">
        <v>4568</v>
      </c>
      <c r="HZ200" s="1398"/>
      <c r="IA200" s="1398"/>
      <c r="IB200" s="1398" t="s">
        <v>4568</v>
      </c>
      <c r="IC200" s="1398" t="s">
        <v>4568</v>
      </c>
      <c r="ID200" s="1399" t="s">
        <v>4818</v>
      </c>
      <c r="IE200" s="1400"/>
      <c r="IF200" s="227" t="str">
        <f>_xlfn.IFNA(VLOOKUP(報告書!$B200&amp;"-"&amp;報告書!IF$12,自主項目!$G$13:$G$500,1,FALSE),"")</f>
        <v>264-1</v>
      </c>
      <c r="IG200" s="227" t="str">
        <f>_xlfn.IFNA(VLOOKUP(報告書!$B200&amp;"-"&amp;報告書!IG$12,自主項目!$G$13:$G$500,1,FALSE),"")</f>
        <v>264-2</v>
      </c>
      <c r="IH200" s="227" t="str">
        <f>_xlfn.IFNA(VLOOKUP(報告書!$B200&amp;"-"&amp;報告書!IH$12,自主項目!$G$13:$G$500,1,FALSE),"")</f>
        <v/>
      </c>
      <c r="II200" s="227" t="str">
        <f>_xlfn.IFNA(VLOOKUP(報告書!$B200&amp;"-"&amp;報告書!II$12,自主項目!$G$13:$G$500,1,FALSE),"")</f>
        <v/>
      </c>
      <c r="IJ200" s="227" t="str">
        <f>_xlfn.IFNA(VLOOKUP(報告書!$B200&amp;"-"&amp;報告書!IJ$12,自主項目!$G$13:$G$500,1,FALSE),"")</f>
        <v/>
      </c>
      <c r="IK200" s="227" t="str">
        <f>_xlfn.IFNA(VLOOKUP(報告書!$B200&amp;"-"&amp;報告書!IK$12,自主項目!$G$13:$G$500,1,FALSE),"")</f>
        <v/>
      </c>
      <c r="IL200" s="227" t="str">
        <f>_xlfn.IFNA(VLOOKUP(報告書!$B200&amp;"-"&amp;報告書!IL$12,自主項目!$G$13:$G$500,1,FALSE),"")</f>
        <v/>
      </c>
      <c r="IM200" s="227" t="str">
        <f>_xlfn.IFNA(VLOOKUP(報告書!$B200&amp;"-"&amp;報告書!IM$12,自主項目!$G$13:$G$500,1,FALSE),"")</f>
        <v/>
      </c>
      <c r="IN200" s="227" t="str">
        <f>_xlfn.IFNA(VLOOKUP(報告書!$B200&amp;"-"&amp;報告書!IN$12,自主項目!$G$13:$G$500,1,FALSE),"")</f>
        <v/>
      </c>
      <c r="IO200" s="227" t="str">
        <f>_xlfn.IFNA(VLOOKUP(報告書!$B200&amp;"-"&amp;報告書!IO$12,自主項目!$G$13:$G$500,1,FALSE),"")</f>
        <v/>
      </c>
      <c r="IP200" s="227" t="str">
        <f>_xlfn.IFNA(VLOOKUP(報告書!$B200&amp;"-"&amp;報告書!IP$12,自主項目!$G$13:$G$500,1,FALSE),"")</f>
        <v/>
      </c>
      <c r="IQ200" s="227" t="str">
        <f>_xlfn.IFNA(VLOOKUP(報告書!$B200&amp;"-"&amp;報告書!IQ$12,自主項目!$G$13:$G$500,1,FALSE),"")</f>
        <v/>
      </c>
      <c r="IR200" s="227" t="str">
        <f>_xlfn.IFNA(VLOOKUP(報告書!$B200&amp;"-"&amp;報告書!IR$12,自主項目!$G$13:$G$500,1,FALSE),"")</f>
        <v/>
      </c>
      <c r="IS200" s="227" t="str">
        <f>_xlfn.IFNA(VLOOKUP(報告書!$B200&amp;"-"&amp;報告書!IS$12,自主項目!$G$13:$G$500,1,FALSE),"")</f>
        <v/>
      </c>
      <c r="IV200" s="376">
        <v>8410</v>
      </c>
      <c r="IW200" s="377">
        <v>8394</v>
      </c>
      <c r="IX200" s="378">
        <v>54.18</v>
      </c>
      <c r="IY200" s="379">
        <v>-13.59</v>
      </c>
      <c r="IZ200" s="379">
        <v>-15.58</v>
      </c>
      <c r="JA200" s="380">
        <v>2.97</v>
      </c>
      <c r="JB200" s="381">
        <v>-4.53</v>
      </c>
      <c r="JC200" s="379">
        <v>-5.1933333333333334</v>
      </c>
      <c r="JD200" s="379">
        <v>0.9900000000000001</v>
      </c>
      <c r="JE200" s="382">
        <v>91</v>
      </c>
      <c r="JF200" s="383">
        <v>92</v>
      </c>
      <c r="JG200" s="384">
        <v>70</v>
      </c>
      <c r="JH200" s="376" t="s">
        <v>179</v>
      </c>
      <c r="JI200" s="377" t="s">
        <v>179</v>
      </c>
      <c r="JJ200" s="378" t="s">
        <v>179</v>
      </c>
      <c r="JK200" s="379" t="s">
        <v>179</v>
      </c>
      <c r="JL200" s="379" t="s">
        <v>179</v>
      </c>
      <c r="JM200" s="380" t="s">
        <v>179</v>
      </c>
      <c r="JN200" s="381" t="s">
        <v>179</v>
      </c>
      <c r="JO200" s="379" t="s">
        <v>179</v>
      </c>
      <c r="JP200" s="379" t="s">
        <v>179</v>
      </c>
      <c r="JQ200" s="382" t="s">
        <v>179</v>
      </c>
      <c r="JR200" s="383" t="s">
        <v>179</v>
      </c>
      <c r="JS200" s="384" t="s">
        <v>179</v>
      </c>
      <c r="JU200" s="634" t="s">
        <v>2482</v>
      </c>
      <c r="JV200" s="636" t="s">
        <v>2483</v>
      </c>
      <c r="JW200" s="635">
        <v>2019</v>
      </c>
      <c r="JX200" s="635" t="s">
        <v>1018</v>
      </c>
      <c r="JY200" s="386" t="s">
        <v>179</v>
      </c>
      <c r="JZ200" s="387" t="s">
        <v>179</v>
      </c>
      <c r="KA200" s="422" t="s">
        <v>179</v>
      </c>
      <c r="KB200" s="637" t="s">
        <v>179</v>
      </c>
      <c r="KC200" s="638" t="s">
        <v>179</v>
      </c>
      <c r="KD200" s="639" t="s">
        <v>1015</v>
      </c>
      <c r="KE200" s="640">
        <v>1.99</v>
      </c>
      <c r="KF200" s="641">
        <v>-13.59</v>
      </c>
      <c r="KG200" s="642">
        <v>-9.4666666666666668</v>
      </c>
      <c r="KH200" s="639" t="s">
        <v>1015</v>
      </c>
      <c r="KI200" s="643">
        <v>1.99</v>
      </c>
      <c r="KJ200" s="641">
        <v>-5.1933333333333334</v>
      </c>
      <c r="KK200" s="642">
        <v>-7.8400000000000007</v>
      </c>
      <c r="KL200" s="639" t="s">
        <v>1029</v>
      </c>
      <c r="KM200" s="643">
        <v>2</v>
      </c>
      <c r="KN200" s="644">
        <v>2.97</v>
      </c>
      <c r="KO200" s="645" t="s">
        <v>179</v>
      </c>
      <c r="KP200" s="646" t="s">
        <v>179</v>
      </c>
      <c r="KQ200" s="646" t="s">
        <v>179</v>
      </c>
      <c r="KR200" s="646" t="s">
        <v>179</v>
      </c>
      <c r="KS200" s="647" t="s">
        <v>179</v>
      </c>
      <c r="KT200" s="646" t="s">
        <v>179</v>
      </c>
      <c r="KU200" s="646" t="s">
        <v>179</v>
      </c>
      <c r="KV200" s="648" t="s">
        <v>179</v>
      </c>
      <c r="KW200" s="639" t="s">
        <v>179</v>
      </c>
      <c r="KX200" s="643" t="s">
        <v>179</v>
      </c>
      <c r="KY200" s="644" t="s">
        <v>179</v>
      </c>
      <c r="KZ200" s="434" t="s">
        <v>1015</v>
      </c>
      <c r="LA200" s="434" t="s">
        <v>1015</v>
      </c>
      <c r="LB200" s="435" t="s">
        <v>179</v>
      </c>
      <c r="LC200" s="436" t="s">
        <v>179</v>
      </c>
      <c r="LD200" s="437" t="s">
        <v>179</v>
      </c>
      <c r="LE200" s="438" t="s">
        <v>179</v>
      </c>
      <c r="LF200" s="439" t="s">
        <v>179</v>
      </c>
      <c r="LG200" s="440" t="s">
        <v>179</v>
      </c>
      <c r="LH200" s="437" t="s">
        <v>179</v>
      </c>
      <c r="LI200" s="438" t="s">
        <v>179</v>
      </c>
      <c r="LJ200" s="649"/>
      <c r="LK200" s="650"/>
    </row>
    <row r="201" spans="2:323" ht="15" customHeight="1" x14ac:dyDescent="0.15">
      <c r="B201" s="1349" t="s">
        <v>2588</v>
      </c>
      <c r="C201" s="1350" t="s">
        <v>2589</v>
      </c>
      <c r="D201" s="1351">
        <v>2022</v>
      </c>
      <c r="E201" s="1352" t="s">
        <v>1018</v>
      </c>
      <c r="F201" s="1353">
        <v>1067265</v>
      </c>
      <c r="G201" s="1354" t="s">
        <v>2589</v>
      </c>
      <c r="H201" s="1355">
        <v>45135</v>
      </c>
      <c r="I201" s="1356" t="s">
        <v>4819</v>
      </c>
      <c r="J201" s="1357" t="s">
        <v>2589</v>
      </c>
      <c r="K201" s="1358" t="s">
        <v>2590</v>
      </c>
      <c r="L201" s="1350" t="s">
        <v>2589</v>
      </c>
      <c r="M201" s="1357" t="s">
        <v>2590</v>
      </c>
      <c r="N201" s="1358" t="s">
        <v>4820</v>
      </c>
      <c r="O201" s="1356" t="s">
        <v>70</v>
      </c>
      <c r="P201" s="1358" t="s">
        <v>76</v>
      </c>
      <c r="Q201" s="1359" t="s">
        <v>1018</v>
      </c>
      <c r="R201" s="1360"/>
      <c r="S201" s="1360"/>
      <c r="T201" s="1361"/>
      <c r="U201" s="1362"/>
      <c r="V201" s="1363">
        <v>1537.164</v>
      </c>
      <c r="W201" s="1364">
        <v>13</v>
      </c>
      <c r="X201" s="1364">
        <v>2</v>
      </c>
      <c r="Y201" s="1365"/>
      <c r="Z201" s="1351">
        <v>2022</v>
      </c>
      <c r="AA201" s="1352">
        <v>2024</v>
      </c>
      <c r="AB201" s="1366">
        <v>2022</v>
      </c>
      <c r="AC201" s="1367"/>
      <c r="AD201" s="1358"/>
      <c r="AE201" s="1368" t="s">
        <v>4568</v>
      </c>
      <c r="AF201" s="1357" t="s">
        <v>2591</v>
      </c>
      <c r="AG201" s="1357" t="s">
        <v>2592</v>
      </c>
      <c r="AH201" s="1358" t="s">
        <v>2593</v>
      </c>
      <c r="AI201" s="1368"/>
      <c r="AJ201" s="1358"/>
      <c r="AK201" s="1369">
        <v>2021</v>
      </c>
      <c r="AL201" s="1364">
        <v>2757</v>
      </c>
      <c r="AM201" s="1364">
        <v>2734</v>
      </c>
      <c r="AN201" s="1370"/>
      <c r="AO201" s="1371"/>
      <c r="AP201" s="1372">
        <v>2024</v>
      </c>
      <c r="AQ201" s="1365">
        <v>2674</v>
      </c>
      <c r="AR201" s="1373">
        <v>3.01</v>
      </c>
      <c r="AS201" s="1365">
        <v>2651</v>
      </c>
      <c r="AT201" s="1373">
        <v>3.03</v>
      </c>
      <c r="AU201" s="1374"/>
      <c r="AV201" s="1371"/>
      <c r="AW201" s="1375"/>
      <c r="AX201" s="1372">
        <v>2022</v>
      </c>
      <c r="AY201" s="1365">
        <v>2822</v>
      </c>
      <c r="AZ201" s="1373">
        <v>-2.36</v>
      </c>
      <c r="BA201" s="1365">
        <v>2818</v>
      </c>
      <c r="BB201" s="1373">
        <v>-3.08</v>
      </c>
      <c r="BC201" s="1374"/>
      <c r="BD201" s="1371"/>
      <c r="BE201" s="1375"/>
      <c r="BF201" s="1372">
        <v>2023</v>
      </c>
      <c r="BG201" s="1365"/>
      <c r="BH201" s="1373"/>
      <c r="BI201" s="1365"/>
      <c r="BJ201" s="1373"/>
      <c r="BK201" s="1374"/>
      <c r="BL201" s="1371"/>
      <c r="BM201" s="1375"/>
      <c r="BN201" s="1372">
        <v>2024</v>
      </c>
      <c r="BO201" s="1365"/>
      <c r="BP201" s="1373"/>
      <c r="BQ201" s="1365"/>
      <c r="BR201" s="1373"/>
      <c r="BS201" s="1374"/>
      <c r="BT201" s="1371"/>
      <c r="BU201" s="1375"/>
      <c r="BV201" s="1376" t="s">
        <v>1005</v>
      </c>
      <c r="BW201" s="1377" t="s">
        <v>1072</v>
      </c>
      <c r="BX201" s="1378" t="s">
        <v>1007</v>
      </c>
      <c r="BY201" s="1379" t="s">
        <v>4821</v>
      </c>
      <c r="BZ201" s="1380"/>
      <c r="CA201" s="1364"/>
      <c r="CB201" s="1364"/>
      <c r="CC201" s="1370"/>
      <c r="CD201" s="1371"/>
      <c r="CE201" s="1372"/>
      <c r="CF201" s="1365"/>
      <c r="CG201" s="1373"/>
      <c r="CH201" s="1365"/>
      <c r="CI201" s="1373"/>
      <c r="CJ201" s="1374"/>
      <c r="CK201" s="1371"/>
      <c r="CL201" s="1375"/>
      <c r="CM201" s="1372"/>
      <c r="CN201" s="1365"/>
      <c r="CO201" s="1373"/>
      <c r="CP201" s="1365"/>
      <c r="CQ201" s="1373"/>
      <c r="CR201" s="1374"/>
      <c r="CS201" s="1371"/>
      <c r="CT201" s="1375"/>
      <c r="CU201" s="1372"/>
      <c r="CV201" s="1365"/>
      <c r="CW201" s="1373"/>
      <c r="CX201" s="1365"/>
      <c r="CY201" s="1373"/>
      <c r="CZ201" s="1374"/>
      <c r="DA201" s="1371"/>
      <c r="DB201" s="1375"/>
      <c r="DC201" s="1372"/>
      <c r="DD201" s="1365"/>
      <c r="DE201" s="1373"/>
      <c r="DF201" s="1365"/>
      <c r="DG201" s="1373"/>
      <c r="DH201" s="1374"/>
      <c r="DI201" s="1371"/>
      <c r="DJ201" s="1375"/>
      <c r="DK201" s="1376"/>
      <c r="DL201" s="1377"/>
      <c r="DM201" s="1378"/>
      <c r="DN201" s="1379"/>
      <c r="DO201" s="1356"/>
      <c r="DP201" s="1381"/>
      <c r="DQ201" s="1358"/>
      <c r="DR201" s="1356"/>
      <c r="DS201" s="1381"/>
      <c r="DT201" s="1358"/>
      <c r="DU201" s="1356"/>
      <c r="DV201" s="1381"/>
      <c r="DW201" s="1358"/>
      <c r="DX201" s="1356"/>
      <c r="DY201" s="1381"/>
      <c r="DZ201" s="1358"/>
      <c r="EA201" s="1356"/>
      <c r="EB201" s="1381"/>
      <c r="EC201" s="1358"/>
      <c r="ED201" s="1382"/>
      <c r="EE201" s="1383"/>
      <c r="EF201" s="1384"/>
      <c r="EG201" s="1357"/>
      <c r="EH201" s="1364"/>
      <c r="EI201" s="1352"/>
      <c r="EJ201" s="1356"/>
      <c r="EK201" s="1384"/>
      <c r="EL201" s="1357"/>
      <c r="EM201" s="1364"/>
      <c r="EN201" s="1352"/>
      <c r="EO201" s="1356"/>
      <c r="EP201" s="1384"/>
      <c r="EQ201" s="1357"/>
      <c r="ER201" s="1364"/>
      <c r="ES201" s="1352"/>
      <c r="ET201" s="1356"/>
      <c r="EU201" s="1384"/>
      <c r="EV201" s="1357"/>
      <c r="EW201" s="1364"/>
      <c r="EX201" s="1352"/>
      <c r="EY201" s="1356"/>
      <c r="EZ201" s="1384"/>
      <c r="FA201" s="1357"/>
      <c r="FB201" s="1364"/>
      <c r="FC201" s="1352"/>
      <c r="FD201" s="1385">
        <v>0</v>
      </c>
      <c r="FE201" s="1386">
        <v>0</v>
      </c>
      <c r="FF201" s="1387">
        <v>0</v>
      </c>
      <c r="FG201" s="1386">
        <v>0</v>
      </c>
      <c r="FH201" s="1387">
        <v>0</v>
      </c>
      <c r="FI201" s="1386">
        <v>0</v>
      </c>
      <c r="FJ201" s="1387">
        <v>0</v>
      </c>
      <c r="FK201" s="1386">
        <v>0</v>
      </c>
      <c r="FL201" s="1388" t="s">
        <v>1008</v>
      </c>
      <c r="FM201" s="1389" t="s">
        <v>1012</v>
      </c>
      <c r="FN201" s="1352"/>
      <c r="FO201" s="1390" t="s">
        <v>1010</v>
      </c>
      <c r="FP201" s="1391" t="s">
        <v>1012</v>
      </c>
      <c r="FQ201" s="1352"/>
      <c r="FR201" s="1390" t="s">
        <v>1010</v>
      </c>
      <c r="FS201" s="1391" t="s">
        <v>1012</v>
      </c>
      <c r="FT201" s="1352"/>
      <c r="FU201" s="1390" t="s">
        <v>1010</v>
      </c>
      <c r="FV201" s="1391" t="s">
        <v>1012</v>
      </c>
      <c r="FW201" s="1352"/>
      <c r="FX201" s="1390" t="s">
        <v>1010</v>
      </c>
      <c r="FY201" s="1391" t="s">
        <v>1012</v>
      </c>
      <c r="FZ201" s="1352"/>
      <c r="GA201" s="1390" t="s">
        <v>1010</v>
      </c>
      <c r="GB201" s="1391" t="s">
        <v>1012</v>
      </c>
      <c r="GC201" s="1352"/>
      <c r="GD201" s="1390" t="s">
        <v>1010</v>
      </c>
      <c r="GE201" s="1391" t="s">
        <v>1012</v>
      </c>
      <c r="GF201" s="1352"/>
      <c r="GG201" s="1390" t="s">
        <v>1010</v>
      </c>
      <c r="GH201" s="1391" t="s">
        <v>1012</v>
      </c>
      <c r="GI201" s="1352"/>
      <c r="GJ201" s="1390" t="s">
        <v>1010</v>
      </c>
      <c r="GK201" s="1391" t="s">
        <v>1012</v>
      </c>
      <c r="GL201" s="1352"/>
      <c r="GM201" s="1390" t="s">
        <v>1013</v>
      </c>
      <c r="GN201" s="1391" t="s">
        <v>1013</v>
      </c>
      <c r="GO201" s="1352"/>
      <c r="GP201" s="1390" t="s">
        <v>1013</v>
      </c>
      <c r="GQ201" s="1391" t="s">
        <v>1013</v>
      </c>
      <c r="GR201" s="1352"/>
      <c r="GS201" s="1390" t="s">
        <v>1013</v>
      </c>
      <c r="GT201" s="1391" t="s">
        <v>1013</v>
      </c>
      <c r="GU201" s="1352"/>
      <c r="GV201" s="1390" t="s">
        <v>1010</v>
      </c>
      <c r="GW201" s="1391" t="s">
        <v>1012</v>
      </c>
      <c r="GX201" s="1352"/>
      <c r="GY201" s="1388"/>
      <c r="GZ201" s="1389"/>
      <c r="HA201" s="1352"/>
      <c r="HB201" s="1390"/>
      <c r="HC201" s="1391"/>
      <c r="HD201" s="1352"/>
      <c r="HE201" s="1390"/>
      <c r="HF201" s="1391"/>
      <c r="HG201" s="1352"/>
      <c r="HH201" s="1390"/>
      <c r="HI201" s="1391"/>
      <c r="HJ201" s="1352"/>
      <c r="HK201" s="1390"/>
      <c r="HL201" s="1391"/>
      <c r="HM201" s="1352"/>
      <c r="HN201" s="1392"/>
      <c r="HO201" s="1393"/>
      <c r="HP201" s="1394"/>
      <c r="HQ201" s="1395"/>
      <c r="HR201" s="1357"/>
      <c r="HS201" s="1357"/>
      <c r="HT201" s="1357"/>
      <c r="HU201" s="1396"/>
      <c r="HV201" s="1397" t="s">
        <v>4568</v>
      </c>
      <c r="HW201" s="1398" t="s">
        <v>4568</v>
      </c>
      <c r="HX201" s="1398"/>
      <c r="HY201" s="1398" t="s">
        <v>4568</v>
      </c>
      <c r="HZ201" s="1398"/>
      <c r="IA201" s="1398"/>
      <c r="IB201" s="1398"/>
      <c r="IC201" s="1398" t="s">
        <v>4568</v>
      </c>
      <c r="ID201" s="1399" t="s">
        <v>2594</v>
      </c>
      <c r="IE201" s="1400" t="s">
        <v>4822</v>
      </c>
      <c r="IF201" s="227" t="str">
        <f>_xlfn.IFNA(VLOOKUP(報告書!$B201&amp;"-"&amp;報告書!IF$12,自主項目!$G$13:$G$500,1,FALSE),"")</f>
        <v/>
      </c>
      <c r="IG201" s="227" t="str">
        <f>_xlfn.IFNA(VLOOKUP(報告書!$B201&amp;"-"&amp;報告書!IG$12,自主項目!$G$13:$G$500,1,FALSE),"")</f>
        <v/>
      </c>
      <c r="IH201" s="227" t="str">
        <f>_xlfn.IFNA(VLOOKUP(報告書!$B201&amp;"-"&amp;報告書!IH$12,自主項目!$G$13:$G$500,1,FALSE),"")</f>
        <v/>
      </c>
      <c r="II201" s="227" t="str">
        <f>_xlfn.IFNA(VLOOKUP(報告書!$B201&amp;"-"&amp;報告書!II$12,自主項目!$G$13:$G$500,1,FALSE),"")</f>
        <v/>
      </c>
      <c r="IJ201" s="227" t="str">
        <f>_xlfn.IFNA(VLOOKUP(報告書!$B201&amp;"-"&amp;報告書!IJ$12,自主項目!$G$13:$G$500,1,FALSE),"")</f>
        <v/>
      </c>
      <c r="IK201" s="227" t="str">
        <f>_xlfn.IFNA(VLOOKUP(報告書!$B201&amp;"-"&amp;報告書!IK$12,自主項目!$G$13:$G$500,1,FALSE),"")</f>
        <v/>
      </c>
      <c r="IL201" s="227" t="str">
        <f>_xlfn.IFNA(VLOOKUP(報告書!$B201&amp;"-"&amp;報告書!IL$12,自主項目!$G$13:$G$500,1,FALSE),"")</f>
        <v/>
      </c>
      <c r="IM201" s="227" t="str">
        <f>_xlfn.IFNA(VLOOKUP(報告書!$B201&amp;"-"&amp;報告書!IM$12,自主項目!$G$13:$G$500,1,FALSE),"")</f>
        <v/>
      </c>
      <c r="IN201" s="227" t="str">
        <f>_xlfn.IFNA(VLOOKUP(報告書!$B201&amp;"-"&amp;報告書!IN$12,自主項目!$G$13:$G$500,1,FALSE),"")</f>
        <v/>
      </c>
      <c r="IO201" s="227" t="str">
        <f>_xlfn.IFNA(VLOOKUP(報告書!$B201&amp;"-"&amp;報告書!IO$12,自主項目!$G$13:$G$500,1,FALSE),"")</f>
        <v/>
      </c>
      <c r="IP201" s="227" t="str">
        <f>_xlfn.IFNA(VLOOKUP(報告書!$B201&amp;"-"&amp;報告書!IP$12,自主項目!$G$13:$G$500,1,FALSE),"")</f>
        <v/>
      </c>
      <c r="IQ201" s="227" t="str">
        <f>_xlfn.IFNA(VLOOKUP(報告書!$B201&amp;"-"&amp;報告書!IQ$12,自主項目!$G$13:$G$500,1,FALSE),"")</f>
        <v/>
      </c>
      <c r="IR201" s="227" t="str">
        <f>_xlfn.IFNA(VLOOKUP(報告書!$B201&amp;"-"&amp;報告書!IR$12,自主項目!$G$13:$G$500,1,FALSE),"")</f>
        <v/>
      </c>
      <c r="IS201" s="227" t="str">
        <f>_xlfn.IFNA(VLOOKUP(報告書!$B201&amp;"-"&amp;報告書!IS$12,自主項目!$G$13:$G$500,1,FALSE),"")</f>
        <v/>
      </c>
      <c r="IV201" s="376">
        <v>5771</v>
      </c>
      <c r="IW201" s="377">
        <v>5078</v>
      </c>
      <c r="IX201" s="378">
        <v>0.55000000000000004</v>
      </c>
      <c r="IY201" s="379">
        <v>10.99</v>
      </c>
      <c r="IZ201" s="379">
        <v>20.5</v>
      </c>
      <c r="JA201" s="380">
        <v>22.53</v>
      </c>
      <c r="JB201" s="381">
        <v>3.6633333333333336</v>
      </c>
      <c r="JC201" s="379">
        <v>6.833333333333333</v>
      </c>
      <c r="JD201" s="379">
        <v>7.5100000000000007</v>
      </c>
      <c r="JE201" s="382">
        <v>52</v>
      </c>
      <c r="JF201" s="383">
        <v>30</v>
      </c>
      <c r="JG201" s="384">
        <v>18</v>
      </c>
      <c r="JH201" s="376" t="s">
        <v>179</v>
      </c>
      <c r="JI201" s="377" t="s">
        <v>179</v>
      </c>
      <c r="JJ201" s="378" t="s">
        <v>179</v>
      </c>
      <c r="JK201" s="379" t="s">
        <v>179</v>
      </c>
      <c r="JL201" s="379" t="s">
        <v>179</v>
      </c>
      <c r="JM201" s="380" t="s">
        <v>179</v>
      </c>
      <c r="JN201" s="381" t="s">
        <v>179</v>
      </c>
      <c r="JO201" s="379" t="s">
        <v>179</v>
      </c>
      <c r="JP201" s="379" t="s">
        <v>179</v>
      </c>
      <c r="JQ201" s="382" t="s">
        <v>179</v>
      </c>
      <c r="JR201" s="383" t="s">
        <v>179</v>
      </c>
      <c r="JS201" s="384" t="s">
        <v>179</v>
      </c>
      <c r="JU201" s="634" t="s">
        <v>2489</v>
      </c>
      <c r="JV201" s="636" t="s">
        <v>2490</v>
      </c>
      <c r="JW201" s="635">
        <v>2019</v>
      </c>
      <c r="JX201" s="635" t="s">
        <v>1018</v>
      </c>
      <c r="JY201" s="386" t="s">
        <v>179</v>
      </c>
      <c r="JZ201" s="387" t="s">
        <v>179</v>
      </c>
      <c r="KA201" s="422" t="s">
        <v>179</v>
      </c>
      <c r="KB201" s="637" t="s">
        <v>179</v>
      </c>
      <c r="KC201" s="638">
        <v>21.674059954947147</v>
      </c>
      <c r="KD201" s="639" t="s">
        <v>1028</v>
      </c>
      <c r="KE201" s="640">
        <v>-9.9700000000000006</v>
      </c>
      <c r="KF201" s="641">
        <v>10.99</v>
      </c>
      <c r="KG201" s="642">
        <v>1.6600000000000001</v>
      </c>
      <c r="KH201" s="639" t="s">
        <v>1028</v>
      </c>
      <c r="KI201" s="643">
        <v>-11.62</v>
      </c>
      <c r="KJ201" s="641">
        <v>6.833333333333333</v>
      </c>
      <c r="KK201" s="642">
        <v>7.95</v>
      </c>
      <c r="KL201" s="639" t="s">
        <v>1029</v>
      </c>
      <c r="KM201" s="643">
        <v>1.4</v>
      </c>
      <c r="KN201" s="644">
        <v>22.53</v>
      </c>
      <c r="KO201" s="645" t="s">
        <v>179</v>
      </c>
      <c r="KP201" s="646" t="s">
        <v>179</v>
      </c>
      <c r="KQ201" s="646" t="s">
        <v>179</v>
      </c>
      <c r="KR201" s="646" t="s">
        <v>179</v>
      </c>
      <c r="KS201" s="647" t="s">
        <v>179</v>
      </c>
      <c r="KT201" s="646" t="s">
        <v>179</v>
      </c>
      <c r="KU201" s="646" t="s">
        <v>179</v>
      </c>
      <c r="KV201" s="648" t="s">
        <v>179</v>
      </c>
      <c r="KW201" s="639" t="s">
        <v>179</v>
      </c>
      <c r="KX201" s="643" t="s">
        <v>179</v>
      </c>
      <c r="KY201" s="644" t="s">
        <v>179</v>
      </c>
      <c r="KZ201" s="434" t="s">
        <v>1015</v>
      </c>
      <c r="LA201" s="434" t="s">
        <v>1015</v>
      </c>
      <c r="LB201" s="435" t="s">
        <v>1015</v>
      </c>
      <c r="LC201" s="436">
        <v>14</v>
      </c>
      <c r="LD201" s="437">
        <v>10</v>
      </c>
      <c r="LE201" s="438">
        <v>24</v>
      </c>
      <c r="LF201" s="439" t="s">
        <v>1015</v>
      </c>
      <c r="LG201" s="440">
        <v>11</v>
      </c>
      <c r="LH201" s="437">
        <v>10</v>
      </c>
      <c r="LI201" s="438">
        <v>24</v>
      </c>
      <c r="LJ201" s="649"/>
      <c r="LK201" s="650"/>
    </row>
    <row r="202" spans="2:323" ht="15" customHeight="1" x14ac:dyDescent="0.15">
      <c r="B202" s="1349" t="s">
        <v>2595</v>
      </c>
      <c r="C202" s="1350" t="s">
        <v>2596</v>
      </c>
      <c r="D202" s="1351">
        <v>2022</v>
      </c>
      <c r="E202" s="1352" t="s">
        <v>1058</v>
      </c>
      <c r="F202" s="1353">
        <v>3088269</v>
      </c>
      <c r="G202" s="1354" t="s">
        <v>2596</v>
      </c>
      <c r="H202" s="1355">
        <v>45138</v>
      </c>
      <c r="I202" s="1356" t="s">
        <v>2597</v>
      </c>
      <c r="J202" s="1357" t="s">
        <v>2596</v>
      </c>
      <c r="K202" s="1358" t="s">
        <v>4823</v>
      </c>
      <c r="L202" s="1350" t="s">
        <v>2596</v>
      </c>
      <c r="M202" s="1357" t="s">
        <v>4823</v>
      </c>
      <c r="N202" s="1358" t="s">
        <v>2597</v>
      </c>
      <c r="O202" s="1356" t="s">
        <v>102</v>
      </c>
      <c r="P202" s="1358" t="s">
        <v>103</v>
      </c>
      <c r="Q202" s="1359"/>
      <c r="R202" s="1360"/>
      <c r="S202" s="1360" t="s">
        <v>1058</v>
      </c>
      <c r="T202" s="1361"/>
      <c r="U202" s="1362"/>
      <c r="V202" s="1363"/>
      <c r="W202" s="1364"/>
      <c r="X202" s="1364"/>
      <c r="Y202" s="1365">
        <v>142</v>
      </c>
      <c r="Z202" s="1351">
        <v>2022</v>
      </c>
      <c r="AA202" s="1352">
        <v>2024</v>
      </c>
      <c r="AB202" s="1366">
        <v>2022</v>
      </c>
      <c r="AC202" s="1367"/>
      <c r="AD202" s="1358"/>
      <c r="AE202" s="1368" t="s">
        <v>4568</v>
      </c>
      <c r="AF202" s="1357" t="s">
        <v>2596</v>
      </c>
      <c r="AG202" s="1357" t="s">
        <v>2597</v>
      </c>
      <c r="AH202" s="1358" t="s">
        <v>2598</v>
      </c>
      <c r="AI202" s="1368"/>
      <c r="AJ202" s="1358"/>
      <c r="AK202" s="1369"/>
      <c r="AL202" s="1364"/>
      <c r="AM202" s="1364"/>
      <c r="AN202" s="1370"/>
      <c r="AO202" s="1371"/>
      <c r="AP202" s="1372"/>
      <c r="AQ202" s="1365"/>
      <c r="AR202" s="1373"/>
      <c r="AS202" s="1365"/>
      <c r="AT202" s="1373"/>
      <c r="AU202" s="1374"/>
      <c r="AV202" s="1371"/>
      <c r="AW202" s="1375"/>
      <c r="AX202" s="1372"/>
      <c r="AY202" s="1365"/>
      <c r="AZ202" s="1373"/>
      <c r="BA202" s="1365"/>
      <c r="BB202" s="1373"/>
      <c r="BC202" s="1374"/>
      <c r="BD202" s="1371"/>
      <c r="BE202" s="1375"/>
      <c r="BF202" s="1372"/>
      <c r="BG202" s="1365"/>
      <c r="BH202" s="1373"/>
      <c r="BI202" s="1365"/>
      <c r="BJ202" s="1373"/>
      <c r="BK202" s="1374"/>
      <c r="BL202" s="1371"/>
      <c r="BM202" s="1375"/>
      <c r="BN202" s="1372"/>
      <c r="BO202" s="1365"/>
      <c r="BP202" s="1373"/>
      <c r="BQ202" s="1365"/>
      <c r="BR202" s="1373"/>
      <c r="BS202" s="1374"/>
      <c r="BT202" s="1371"/>
      <c r="BU202" s="1375"/>
      <c r="BV202" s="1376"/>
      <c r="BW202" s="1377"/>
      <c r="BX202" s="1378"/>
      <c r="BY202" s="1379"/>
      <c r="BZ202" s="1380">
        <v>2021</v>
      </c>
      <c r="CA202" s="1364">
        <v>2498</v>
      </c>
      <c r="CB202" s="1364">
        <v>2498</v>
      </c>
      <c r="CC202" s="1370">
        <v>0.56000000000000005</v>
      </c>
      <c r="CD202" s="1371" t="s">
        <v>1080</v>
      </c>
      <c r="CE202" s="1372">
        <v>2024</v>
      </c>
      <c r="CF202" s="1365">
        <v>2677</v>
      </c>
      <c r="CG202" s="1373">
        <v>-7.17</v>
      </c>
      <c r="CH202" s="1365">
        <v>2677</v>
      </c>
      <c r="CI202" s="1373">
        <v>-7.17</v>
      </c>
      <c r="CJ202" s="1374">
        <v>0.5544</v>
      </c>
      <c r="CK202" s="1371" t="s">
        <v>1080</v>
      </c>
      <c r="CL202" s="1375">
        <v>1</v>
      </c>
      <c r="CM202" s="1372">
        <v>2022</v>
      </c>
      <c r="CN202" s="1365">
        <v>2474.6114172000007</v>
      </c>
      <c r="CO202" s="1373">
        <v>0.93</v>
      </c>
      <c r="CP202" s="1365">
        <v>2474.6114172000007</v>
      </c>
      <c r="CQ202" s="1373">
        <v>0.93</v>
      </c>
      <c r="CR202" s="1374">
        <v>0.53687845415125601</v>
      </c>
      <c r="CS202" s="1371" t="s">
        <v>1080</v>
      </c>
      <c r="CT202" s="1375">
        <v>4.12</v>
      </c>
      <c r="CU202" s="1372">
        <v>2023</v>
      </c>
      <c r="CV202" s="1365"/>
      <c r="CW202" s="1373"/>
      <c r="CX202" s="1365"/>
      <c r="CY202" s="1373"/>
      <c r="CZ202" s="1374"/>
      <c r="DA202" s="1371"/>
      <c r="DB202" s="1375"/>
      <c r="DC202" s="1372">
        <v>2024</v>
      </c>
      <c r="DD202" s="1365"/>
      <c r="DE202" s="1373"/>
      <c r="DF202" s="1365"/>
      <c r="DG202" s="1373"/>
      <c r="DH202" s="1374"/>
      <c r="DI202" s="1371"/>
      <c r="DJ202" s="1375"/>
      <c r="DK202" s="1376" t="s">
        <v>1062</v>
      </c>
      <c r="DL202" s="1377" t="s">
        <v>1072</v>
      </c>
      <c r="DM202" s="1378" t="s">
        <v>1024</v>
      </c>
      <c r="DN202" s="1379" t="s">
        <v>4824</v>
      </c>
      <c r="DO202" s="1356"/>
      <c r="DP202" s="1381"/>
      <c r="DQ202" s="1358"/>
      <c r="DR202" s="1356"/>
      <c r="DS202" s="1381"/>
      <c r="DT202" s="1358"/>
      <c r="DU202" s="1356"/>
      <c r="DV202" s="1381"/>
      <c r="DW202" s="1358"/>
      <c r="DX202" s="1356"/>
      <c r="DY202" s="1381"/>
      <c r="DZ202" s="1358"/>
      <c r="EA202" s="1356"/>
      <c r="EB202" s="1381"/>
      <c r="EC202" s="1358"/>
      <c r="ED202" s="1382"/>
      <c r="EE202" s="1383"/>
      <c r="EF202" s="1384"/>
      <c r="EG202" s="1357"/>
      <c r="EH202" s="1364"/>
      <c r="EI202" s="1352"/>
      <c r="EJ202" s="1356"/>
      <c r="EK202" s="1384"/>
      <c r="EL202" s="1357"/>
      <c r="EM202" s="1364"/>
      <c r="EN202" s="1352"/>
      <c r="EO202" s="1356"/>
      <c r="EP202" s="1384"/>
      <c r="EQ202" s="1357"/>
      <c r="ER202" s="1364"/>
      <c r="ES202" s="1352"/>
      <c r="ET202" s="1356"/>
      <c r="EU202" s="1384"/>
      <c r="EV202" s="1357"/>
      <c r="EW202" s="1364"/>
      <c r="EX202" s="1352"/>
      <c r="EY202" s="1356"/>
      <c r="EZ202" s="1384"/>
      <c r="FA202" s="1357"/>
      <c r="FB202" s="1364"/>
      <c r="FC202" s="1352"/>
      <c r="FD202" s="1385">
        <v>0</v>
      </c>
      <c r="FE202" s="1386">
        <v>0</v>
      </c>
      <c r="FF202" s="1387">
        <v>0</v>
      </c>
      <c r="FG202" s="1386">
        <v>0</v>
      </c>
      <c r="FH202" s="1387">
        <v>0</v>
      </c>
      <c r="FI202" s="1386">
        <v>0</v>
      </c>
      <c r="FJ202" s="1387">
        <v>0</v>
      </c>
      <c r="FK202" s="1386">
        <v>0</v>
      </c>
      <c r="FL202" s="1388"/>
      <c r="FM202" s="1389"/>
      <c r="FN202" s="1352"/>
      <c r="FO202" s="1390"/>
      <c r="FP202" s="1391"/>
      <c r="FQ202" s="1352"/>
      <c r="FR202" s="1390"/>
      <c r="FS202" s="1391"/>
      <c r="FT202" s="1352"/>
      <c r="FU202" s="1390"/>
      <c r="FV202" s="1391"/>
      <c r="FW202" s="1352"/>
      <c r="FX202" s="1390"/>
      <c r="FY202" s="1391"/>
      <c r="FZ202" s="1352"/>
      <c r="GA202" s="1390"/>
      <c r="GB202" s="1391"/>
      <c r="GC202" s="1352"/>
      <c r="GD202" s="1390"/>
      <c r="GE202" s="1391"/>
      <c r="GF202" s="1352"/>
      <c r="GG202" s="1390"/>
      <c r="GH202" s="1391"/>
      <c r="GI202" s="1352"/>
      <c r="GJ202" s="1390"/>
      <c r="GK202" s="1391"/>
      <c r="GL202" s="1352"/>
      <c r="GM202" s="1390"/>
      <c r="GN202" s="1391"/>
      <c r="GO202" s="1352"/>
      <c r="GP202" s="1390"/>
      <c r="GQ202" s="1391"/>
      <c r="GR202" s="1352"/>
      <c r="GS202" s="1390"/>
      <c r="GT202" s="1391"/>
      <c r="GU202" s="1352"/>
      <c r="GV202" s="1390"/>
      <c r="GW202" s="1391"/>
      <c r="GX202" s="1352"/>
      <c r="GY202" s="1388" t="s">
        <v>1008</v>
      </c>
      <c r="GZ202" s="1389" t="s">
        <v>1012</v>
      </c>
      <c r="HA202" s="1352"/>
      <c r="HB202" s="1390" t="s">
        <v>1008</v>
      </c>
      <c r="HC202" s="1391" t="s">
        <v>1012</v>
      </c>
      <c r="HD202" s="1352"/>
      <c r="HE202" s="1390" t="s">
        <v>1010</v>
      </c>
      <c r="HF202" s="1391" t="s">
        <v>1012</v>
      </c>
      <c r="HG202" s="1352"/>
      <c r="HH202" s="1390" t="s">
        <v>1010</v>
      </c>
      <c r="HI202" s="1391" t="s">
        <v>1012</v>
      </c>
      <c r="HJ202" s="1352"/>
      <c r="HK202" s="1390" t="s">
        <v>1010</v>
      </c>
      <c r="HL202" s="1391" t="s">
        <v>1012</v>
      </c>
      <c r="HM202" s="1352"/>
      <c r="HN202" s="1392"/>
      <c r="HO202" s="1393"/>
      <c r="HP202" s="1394"/>
      <c r="HQ202" s="1395"/>
      <c r="HR202" s="1357"/>
      <c r="HS202" s="1357"/>
      <c r="HT202" s="1357"/>
      <c r="HU202" s="1396"/>
      <c r="HV202" s="1397" t="s">
        <v>4568</v>
      </c>
      <c r="HW202" s="1398" t="s">
        <v>4568</v>
      </c>
      <c r="HX202" s="1398"/>
      <c r="HY202" s="1398"/>
      <c r="HZ202" s="1398"/>
      <c r="IA202" s="1398"/>
      <c r="IB202" s="1398"/>
      <c r="IC202" s="1398"/>
      <c r="ID202" s="1399"/>
      <c r="IE202" s="1400" t="s">
        <v>4825</v>
      </c>
      <c r="IF202" s="227" t="str">
        <f>_xlfn.IFNA(VLOOKUP(報告書!$B202&amp;"-"&amp;報告書!IF$12,自主項目!$G$13:$G$500,1,FALSE),"")</f>
        <v/>
      </c>
      <c r="IG202" s="227" t="str">
        <f>_xlfn.IFNA(VLOOKUP(報告書!$B202&amp;"-"&amp;報告書!IG$12,自主項目!$G$13:$G$500,1,FALSE),"")</f>
        <v/>
      </c>
      <c r="IH202" s="227" t="str">
        <f>_xlfn.IFNA(VLOOKUP(報告書!$B202&amp;"-"&amp;報告書!IH$12,自主項目!$G$13:$G$500,1,FALSE),"")</f>
        <v/>
      </c>
      <c r="II202" s="227" t="str">
        <f>_xlfn.IFNA(VLOOKUP(報告書!$B202&amp;"-"&amp;報告書!II$12,自主項目!$G$13:$G$500,1,FALSE),"")</f>
        <v/>
      </c>
      <c r="IJ202" s="227" t="str">
        <f>_xlfn.IFNA(VLOOKUP(報告書!$B202&amp;"-"&amp;報告書!IJ$12,自主項目!$G$13:$G$500,1,FALSE),"")</f>
        <v/>
      </c>
      <c r="IK202" s="227" t="str">
        <f>_xlfn.IFNA(VLOOKUP(報告書!$B202&amp;"-"&amp;報告書!IK$12,自主項目!$G$13:$G$500,1,FALSE),"")</f>
        <v/>
      </c>
      <c r="IL202" s="227" t="str">
        <f>_xlfn.IFNA(VLOOKUP(報告書!$B202&amp;"-"&amp;報告書!IL$12,自主項目!$G$13:$G$500,1,FALSE),"")</f>
        <v/>
      </c>
      <c r="IM202" s="227" t="str">
        <f>_xlfn.IFNA(VLOOKUP(報告書!$B202&amp;"-"&amp;報告書!IM$12,自主項目!$G$13:$G$500,1,FALSE),"")</f>
        <v/>
      </c>
      <c r="IN202" s="227" t="str">
        <f>_xlfn.IFNA(VLOOKUP(報告書!$B202&amp;"-"&amp;報告書!IN$12,自主項目!$G$13:$G$500,1,FALSE),"")</f>
        <v/>
      </c>
      <c r="IO202" s="227" t="str">
        <f>_xlfn.IFNA(VLOOKUP(報告書!$B202&amp;"-"&amp;報告書!IO$12,自主項目!$G$13:$G$500,1,FALSE),"")</f>
        <v/>
      </c>
      <c r="IP202" s="227" t="str">
        <f>_xlfn.IFNA(VLOOKUP(報告書!$B202&amp;"-"&amp;報告書!IP$12,自主項目!$G$13:$G$500,1,FALSE),"")</f>
        <v/>
      </c>
      <c r="IQ202" s="227" t="str">
        <f>_xlfn.IFNA(VLOOKUP(報告書!$B202&amp;"-"&amp;報告書!IQ$12,自主項目!$G$13:$G$500,1,FALSE),"")</f>
        <v/>
      </c>
      <c r="IR202" s="227" t="str">
        <f>_xlfn.IFNA(VLOOKUP(報告書!$B202&amp;"-"&amp;報告書!IR$12,自主項目!$G$13:$G$500,1,FALSE),"")</f>
        <v/>
      </c>
      <c r="IS202" s="227" t="str">
        <f>_xlfn.IFNA(VLOOKUP(報告書!$B202&amp;"-"&amp;報告書!IS$12,自主項目!$G$13:$G$500,1,FALSE),"")</f>
        <v/>
      </c>
      <c r="IV202" s="376">
        <v>4129</v>
      </c>
      <c r="IW202" s="377">
        <v>4092</v>
      </c>
      <c r="IX202" s="378" t="s">
        <v>179</v>
      </c>
      <c r="IY202" s="379">
        <v>18.760000000000002</v>
      </c>
      <c r="IZ202" s="379">
        <v>17.239999999999998</v>
      </c>
      <c r="JA202" s="380" t="s">
        <v>179</v>
      </c>
      <c r="JB202" s="381">
        <v>6.2533333333333339</v>
      </c>
      <c r="JC202" s="379">
        <v>5.7466666666666661</v>
      </c>
      <c r="JD202" s="379" t="s">
        <v>179</v>
      </c>
      <c r="JE202" s="382">
        <v>26</v>
      </c>
      <c r="JF202" s="383">
        <v>40</v>
      </c>
      <c r="JG202" s="384" t="s">
        <v>179</v>
      </c>
      <c r="JH202" s="376" t="s">
        <v>179</v>
      </c>
      <c r="JI202" s="377" t="s">
        <v>179</v>
      </c>
      <c r="JJ202" s="378" t="s">
        <v>179</v>
      </c>
      <c r="JK202" s="379" t="s">
        <v>179</v>
      </c>
      <c r="JL202" s="379" t="s">
        <v>179</v>
      </c>
      <c r="JM202" s="380" t="s">
        <v>179</v>
      </c>
      <c r="JN202" s="381" t="s">
        <v>179</v>
      </c>
      <c r="JO202" s="379" t="s">
        <v>179</v>
      </c>
      <c r="JP202" s="379" t="s">
        <v>179</v>
      </c>
      <c r="JQ202" s="382" t="s">
        <v>179</v>
      </c>
      <c r="JR202" s="383" t="s">
        <v>179</v>
      </c>
      <c r="JS202" s="384" t="s">
        <v>179</v>
      </c>
      <c r="JU202" s="634" t="s">
        <v>2496</v>
      </c>
      <c r="JV202" s="636" t="s">
        <v>2497</v>
      </c>
      <c r="JW202" s="635">
        <v>2019</v>
      </c>
      <c r="JX202" s="635" t="s">
        <v>1018</v>
      </c>
      <c r="JY202" s="386" t="s">
        <v>179</v>
      </c>
      <c r="JZ202" s="387" t="s">
        <v>179</v>
      </c>
      <c r="KA202" s="422" t="s">
        <v>179</v>
      </c>
      <c r="KB202" s="637" t="s">
        <v>179</v>
      </c>
      <c r="KC202" s="638">
        <v>1.0971275460159846</v>
      </c>
      <c r="KD202" s="639" t="s">
        <v>1055</v>
      </c>
      <c r="KE202" s="640">
        <v>3.01</v>
      </c>
      <c r="KF202" s="641">
        <v>18.760000000000002</v>
      </c>
      <c r="KG202" s="642">
        <v>10.08</v>
      </c>
      <c r="KH202" s="639" t="s">
        <v>1055</v>
      </c>
      <c r="KI202" s="643">
        <v>3.01</v>
      </c>
      <c r="KJ202" s="641">
        <v>5.7466666666666661</v>
      </c>
      <c r="KK202" s="642">
        <v>11.366666666666665</v>
      </c>
      <c r="KL202" s="639" t="s">
        <v>179</v>
      </c>
      <c r="KM202" s="643" t="s">
        <v>179</v>
      </c>
      <c r="KN202" s="644" t="s">
        <v>179</v>
      </c>
      <c r="KO202" s="645" t="s">
        <v>179</v>
      </c>
      <c r="KP202" s="646" t="s">
        <v>179</v>
      </c>
      <c r="KQ202" s="646" t="s">
        <v>179</v>
      </c>
      <c r="KR202" s="646" t="s">
        <v>179</v>
      </c>
      <c r="KS202" s="647" t="s">
        <v>179</v>
      </c>
      <c r="KT202" s="646" t="s">
        <v>179</v>
      </c>
      <c r="KU202" s="646" t="s">
        <v>179</v>
      </c>
      <c r="KV202" s="648" t="s">
        <v>179</v>
      </c>
      <c r="KW202" s="639" t="s">
        <v>179</v>
      </c>
      <c r="KX202" s="643" t="s">
        <v>179</v>
      </c>
      <c r="KY202" s="644" t="s">
        <v>179</v>
      </c>
      <c r="KZ202" s="434" t="s">
        <v>1015</v>
      </c>
      <c r="LA202" s="434" t="s">
        <v>1015</v>
      </c>
      <c r="LB202" s="435" t="s">
        <v>1029</v>
      </c>
      <c r="LC202" s="436">
        <v>18</v>
      </c>
      <c r="LD202" s="437">
        <v>0</v>
      </c>
      <c r="LE202" s="438">
        <v>18</v>
      </c>
      <c r="LF202" s="439" t="s">
        <v>1015</v>
      </c>
      <c r="LG202" s="440">
        <v>15</v>
      </c>
      <c r="LH202" s="437">
        <v>0</v>
      </c>
      <c r="LI202" s="438">
        <v>18</v>
      </c>
      <c r="LJ202" s="649"/>
      <c r="LK202" s="650"/>
    </row>
    <row r="203" spans="2:323" ht="15" customHeight="1" x14ac:dyDescent="0.15">
      <c r="B203" s="1349" t="s">
        <v>2599</v>
      </c>
      <c r="C203" s="1350" t="s">
        <v>2600</v>
      </c>
      <c r="D203" s="1351">
        <v>2022</v>
      </c>
      <c r="E203" s="1352" t="s">
        <v>1018</v>
      </c>
      <c r="F203" s="1353">
        <v>1047270</v>
      </c>
      <c r="G203" s="1354" t="s">
        <v>2600</v>
      </c>
      <c r="H203" s="1355">
        <v>45138</v>
      </c>
      <c r="I203" s="1356" t="s">
        <v>4826</v>
      </c>
      <c r="J203" s="1357" t="s">
        <v>2600</v>
      </c>
      <c r="K203" s="1358" t="s">
        <v>2601</v>
      </c>
      <c r="L203" s="1350" t="s">
        <v>2600</v>
      </c>
      <c r="M203" s="1357" t="s">
        <v>2602</v>
      </c>
      <c r="N203" s="1358" t="s">
        <v>4826</v>
      </c>
      <c r="O203" s="1356" t="s">
        <v>48</v>
      </c>
      <c r="P203" s="1358" t="s">
        <v>54</v>
      </c>
      <c r="Q203" s="1359" t="s">
        <v>1018</v>
      </c>
      <c r="R203" s="1360"/>
      <c r="S203" s="1360"/>
      <c r="T203" s="1361"/>
      <c r="U203" s="1362"/>
      <c r="V203" s="1363">
        <v>4971.8663999999999</v>
      </c>
      <c r="W203" s="1364">
        <v>18</v>
      </c>
      <c r="X203" s="1364">
        <v>2</v>
      </c>
      <c r="Y203" s="1365"/>
      <c r="Z203" s="1351">
        <v>2022</v>
      </c>
      <c r="AA203" s="1352">
        <v>2024</v>
      </c>
      <c r="AB203" s="1366">
        <v>2022</v>
      </c>
      <c r="AC203" s="1367"/>
      <c r="AD203" s="1358"/>
      <c r="AE203" s="1368" t="s">
        <v>4568</v>
      </c>
      <c r="AF203" s="1357" t="s">
        <v>2603</v>
      </c>
      <c r="AG203" s="1357" t="s">
        <v>4826</v>
      </c>
      <c r="AH203" s="1358" t="s">
        <v>2604</v>
      </c>
      <c r="AI203" s="1368"/>
      <c r="AJ203" s="1358"/>
      <c r="AK203" s="1369">
        <v>2021</v>
      </c>
      <c r="AL203" s="1364">
        <v>9597</v>
      </c>
      <c r="AM203" s="1364">
        <v>12219</v>
      </c>
      <c r="AN203" s="1370">
        <v>3.89</v>
      </c>
      <c r="AO203" s="1371" t="s">
        <v>2605</v>
      </c>
      <c r="AP203" s="1372">
        <v>2024</v>
      </c>
      <c r="AQ203" s="1365">
        <v>9309.09</v>
      </c>
      <c r="AR203" s="1373">
        <v>3</v>
      </c>
      <c r="AS203" s="1365">
        <v>11852.43</v>
      </c>
      <c r="AT203" s="1373">
        <v>3</v>
      </c>
      <c r="AU203" s="1374">
        <v>3.7732999999999999</v>
      </c>
      <c r="AV203" s="1371" t="s">
        <v>2605</v>
      </c>
      <c r="AW203" s="1375">
        <v>3</v>
      </c>
      <c r="AX203" s="1372">
        <v>2022</v>
      </c>
      <c r="AY203" s="1365">
        <v>8820</v>
      </c>
      <c r="AZ203" s="1373">
        <v>8.09</v>
      </c>
      <c r="BA203" s="1365">
        <v>10615</v>
      </c>
      <c r="BB203" s="1373">
        <v>13.12</v>
      </c>
      <c r="BC203" s="1374">
        <v>3.5717862900101438</v>
      </c>
      <c r="BD203" s="1371" t="s">
        <v>2605</v>
      </c>
      <c r="BE203" s="1375">
        <v>8.18</v>
      </c>
      <c r="BF203" s="1372">
        <v>2023</v>
      </c>
      <c r="BG203" s="1365"/>
      <c r="BH203" s="1373"/>
      <c r="BI203" s="1365"/>
      <c r="BJ203" s="1373"/>
      <c r="BK203" s="1374"/>
      <c r="BL203" s="1371"/>
      <c r="BM203" s="1375"/>
      <c r="BN203" s="1372">
        <v>2024</v>
      </c>
      <c r="BO203" s="1365"/>
      <c r="BP203" s="1373"/>
      <c r="BQ203" s="1365"/>
      <c r="BR203" s="1373"/>
      <c r="BS203" s="1374"/>
      <c r="BT203" s="1371"/>
      <c r="BU203" s="1375"/>
      <c r="BV203" s="1376" t="s">
        <v>1023</v>
      </c>
      <c r="BW203" s="1377" t="s">
        <v>1072</v>
      </c>
      <c r="BX203" s="1378" t="s">
        <v>1007</v>
      </c>
      <c r="BY203" s="1379" t="s">
        <v>4827</v>
      </c>
      <c r="BZ203" s="1380"/>
      <c r="CA203" s="1364"/>
      <c r="CB203" s="1364"/>
      <c r="CC203" s="1370"/>
      <c r="CD203" s="1371"/>
      <c r="CE203" s="1372"/>
      <c r="CF203" s="1365"/>
      <c r="CG203" s="1373"/>
      <c r="CH203" s="1365"/>
      <c r="CI203" s="1373"/>
      <c r="CJ203" s="1374"/>
      <c r="CK203" s="1371"/>
      <c r="CL203" s="1375"/>
      <c r="CM203" s="1372"/>
      <c r="CN203" s="1365"/>
      <c r="CO203" s="1373"/>
      <c r="CP203" s="1365"/>
      <c r="CQ203" s="1373"/>
      <c r="CR203" s="1374"/>
      <c r="CS203" s="1371"/>
      <c r="CT203" s="1375"/>
      <c r="CU203" s="1372"/>
      <c r="CV203" s="1365"/>
      <c r="CW203" s="1373"/>
      <c r="CX203" s="1365"/>
      <c r="CY203" s="1373"/>
      <c r="CZ203" s="1374"/>
      <c r="DA203" s="1371"/>
      <c r="DB203" s="1375"/>
      <c r="DC203" s="1372"/>
      <c r="DD203" s="1365"/>
      <c r="DE203" s="1373"/>
      <c r="DF203" s="1365"/>
      <c r="DG203" s="1373"/>
      <c r="DH203" s="1374"/>
      <c r="DI203" s="1371"/>
      <c r="DJ203" s="1375"/>
      <c r="DK203" s="1376"/>
      <c r="DL203" s="1377"/>
      <c r="DM203" s="1378"/>
      <c r="DN203" s="1379"/>
      <c r="DO203" s="1356"/>
      <c r="DP203" s="1381"/>
      <c r="DQ203" s="1358"/>
      <c r="DR203" s="1356"/>
      <c r="DS203" s="1381"/>
      <c r="DT203" s="1358"/>
      <c r="DU203" s="1356"/>
      <c r="DV203" s="1381"/>
      <c r="DW203" s="1358"/>
      <c r="DX203" s="1356"/>
      <c r="DY203" s="1381"/>
      <c r="DZ203" s="1358"/>
      <c r="EA203" s="1356"/>
      <c r="EB203" s="1381"/>
      <c r="EC203" s="1358"/>
      <c r="ED203" s="1382"/>
      <c r="EE203" s="1383"/>
      <c r="EF203" s="1384"/>
      <c r="EG203" s="1357"/>
      <c r="EH203" s="1364"/>
      <c r="EI203" s="1352"/>
      <c r="EJ203" s="1356"/>
      <c r="EK203" s="1384"/>
      <c r="EL203" s="1357"/>
      <c r="EM203" s="1364"/>
      <c r="EN203" s="1352"/>
      <c r="EO203" s="1356"/>
      <c r="EP203" s="1384"/>
      <c r="EQ203" s="1357"/>
      <c r="ER203" s="1364"/>
      <c r="ES203" s="1352"/>
      <c r="ET203" s="1356"/>
      <c r="EU203" s="1384"/>
      <c r="EV203" s="1357"/>
      <c r="EW203" s="1364"/>
      <c r="EX203" s="1352"/>
      <c r="EY203" s="1356"/>
      <c r="EZ203" s="1384"/>
      <c r="FA203" s="1357"/>
      <c r="FB203" s="1364"/>
      <c r="FC203" s="1352"/>
      <c r="FD203" s="1385">
        <v>0</v>
      </c>
      <c r="FE203" s="1386">
        <v>0</v>
      </c>
      <c r="FF203" s="1387">
        <v>0</v>
      </c>
      <c r="FG203" s="1386">
        <v>0</v>
      </c>
      <c r="FH203" s="1387">
        <v>0</v>
      </c>
      <c r="FI203" s="1386">
        <v>0</v>
      </c>
      <c r="FJ203" s="1387">
        <v>0</v>
      </c>
      <c r="FK203" s="1386">
        <v>0</v>
      </c>
      <c r="FL203" s="1388" t="s">
        <v>1008</v>
      </c>
      <c r="FM203" s="1389" t="s">
        <v>1012</v>
      </c>
      <c r="FN203" s="1352"/>
      <c r="FO203" s="1390" t="s">
        <v>1010</v>
      </c>
      <c r="FP203" s="1391" t="s">
        <v>1012</v>
      </c>
      <c r="FQ203" s="1352"/>
      <c r="FR203" s="1390" t="s">
        <v>1010</v>
      </c>
      <c r="FS203" s="1391" t="s">
        <v>1012</v>
      </c>
      <c r="FT203" s="1352"/>
      <c r="FU203" s="1390" t="s">
        <v>1010</v>
      </c>
      <c r="FV203" s="1391" t="s">
        <v>1012</v>
      </c>
      <c r="FW203" s="1352"/>
      <c r="FX203" s="1390" t="s">
        <v>1014</v>
      </c>
      <c r="FY203" s="1391" t="s">
        <v>1009</v>
      </c>
      <c r="FZ203" s="1352"/>
      <c r="GA203" s="1390" t="s">
        <v>1014</v>
      </c>
      <c r="GB203" s="1391" t="s">
        <v>1009</v>
      </c>
      <c r="GC203" s="1352"/>
      <c r="GD203" s="1390" t="s">
        <v>1013</v>
      </c>
      <c r="GE203" s="1391" t="s">
        <v>1013</v>
      </c>
      <c r="GF203" s="1352"/>
      <c r="GG203" s="1390" t="s">
        <v>1014</v>
      </c>
      <c r="GH203" s="1391" t="s">
        <v>1009</v>
      </c>
      <c r="GI203" s="1352"/>
      <c r="GJ203" s="1390" t="s">
        <v>1010</v>
      </c>
      <c r="GK203" s="1391" t="s">
        <v>1012</v>
      </c>
      <c r="GL203" s="1352"/>
      <c r="GM203" s="1390" t="s">
        <v>1013</v>
      </c>
      <c r="GN203" s="1391" t="s">
        <v>1013</v>
      </c>
      <c r="GO203" s="1352"/>
      <c r="GP203" s="1390" t="s">
        <v>1013</v>
      </c>
      <c r="GQ203" s="1391" t="s">
        <v>1013</v>
      </c>
      <c r="GR203" s="1352"/>
      <c r="GS203" s="1390" t="s">
        <v>1013</v>
      </c>
      <c r="GT203" s="1391" t="s">
        <v>1013</v>
      </c>
      <c r="GU203" s="1352"/>
      <c r="GV203" s="1390" t="s">
        <v>1013</v>
      </c>
      <c r="GW203" s="1391" t="s">
        <v>1013</v>
      </c>
      <c r="GX203" s="1352"/>
      <c r="GY203" s="1388"/>
      <c r="GZ203" s="1389"/>
      <c r="HA203" s="1352"/>
      <c r="HB203" s="1390"/>
      <c r="HC203" s="1391"/>
      <c r="HD203" s="1352"/>
      <c r="HE203" s="1390"/>
      <c r="HF203" s="1391"/>
      <c r="HG203" s="1352"/>
      <c r="HH203" s="1390"/>
      <c r="HI203" s="1391"/>
      <c r="HJ203" s="1352"/>
      <c r="HK203" s="1390"/>
      <c r="HL203" s="1391"/>
      <c r="HM203" s="1352"/>
      <c r="HN203" s="1392"/>
      <c r="HO203" s="1393"/>
      <c r="HP203" s="1394"/>
      <c r="HQ203" s="1395"/>
      <c r="HR203" s="1357"/>
      <c r="HS203" s="1357"/>
      <c r="HT203" s="1357"/>
      <c r="HU203" s="1396"/>
      <c r="HV203" s="1397"/>
      <c r="HW203" s="1398" t="s">
        <v>4568</v>
      </c>
      <c r="HX203" s="1398"/>
      <c r="HY203" s="1398" t="s">
        <v>4568</v>
      </c>
      <c r="HZ203" s="1398"/>
      <c r="IA203" s="1398"/>
      <c r="IB203" s="1398" t="s">
        <v>4568</v>
      </c>
      <c r="IC203" s="1398"/>
      <c r="ID203" s="1399"/>
      <c r="IE203" s="1400" t="s">
        <v>4828</v>
      </c>
      <c r="IF203" s="227" t="str">
        <f>_xlfn.IFNA(VLOOKUP(報告書!$B203&amp;"-"&amp;報告書!IF$12,自主項目!$G$13:$G$500,1,FALSE),"")</f>
        <v/>
      </c>
      <c r="IG203" s="227" t="str">
        <f>_xlfn.IFNA(VLOOKUP(報告書!$B203&amp;"-"&amp;報告書!IG$12,自主項目!$G$13:$G$500,1,FALSE),"")</f>
        <v/>
      </c>
      <c r="IH203" s="227" t="str">
        <f>_xlfn.IFNA(VLOOKUP(報告書!$B203&amp;"-"&amp;報告書!IH$12,自主項目!$G$13:$G$500,1,FALSE),"")</f>
        <v/>
      </c>
      <c r="II203" s="227" t="str">
        <f>_xlfn.IFNA(VLOOKUP(報告書!$B203&amp;"-"&amp;報告書!II$12,自主項目!$G$13:$G$500,1,FALSE),"")</f>
        <v/>
      </c>
      <c r="IJ203" s="227" t="str">
        <f>_xlfn.IFNA(VLOOKUP(報告書!$B203&amp;"-"&amp;報告書!IJ$12,自主項目!$G$13:$G$500,1,FALSE),"")</f>
        <v/>
      </c>
      <c r="IK203" s="227" t="str">
        <f>_xlfn.IFNA(VLOOKUP(報告書!$B203&amp;"-"&amp;報告書!IK$12,自主項目!$G$13:$G$500,1,FALSE),"")</f>
        <v/>
      </c>
      <c r="IL203" s="227" t="str">
        <f>_xlfn.IFNA(VLOOKUP(報告書!$B203&amp;"-"&amp;報告書!IL$12,自主項目!$G$13:$G$500,1,FALSE),"")</f>
        <v/>
      </c>
      <c r="IM203" s="227" t="str">
        <f>_xlfn.IFNA(VLOOKUP(報告書!$B203&amp;"-"&amp;報告書!IM$12,自主項目!$G$13:$G$500,1,FALSE),"")</f>
        <v/>
      </c>
      <c r="IN203" s="227" t="str">
        <f>_xlfn.IFNA(VLOOKUP(報告書!$B203&amp;"-"&amp;報告書!IN$12,自主項目!$G$13:$G$500,1,FALSE),"")</f>
        <v/>
      </c>
      <c r="IO203" s="227" t="str">
        <f>_xlfn.IFNA(VLOOKUP(報告書!$B203&amp;"-"&amp;報告書!IO$12,自主項目!$G$13:$G$500,1,FALSE),"")</f>
        <v/>
      </c>
      <c r="IP203" s="227" t="str">
        <f>_xlfn.IFNA(VLOOKUP(報告書!$B203&amp;"-"&amp;報告書!IP$12,自主項目!$G$13:$G$500,1,FALSE),"")</f>
        <v/>
      </c>
      <c r="IQ203" s="227" t="str">
        <f>_xlfn.IFNA(VLOOKUP(報告書!$B203&amp;"-"&amp;報告書!IQ$12,自主項目!$G$13:$G$500,1,FALSE),"")</f>
        <v/>
      </c>
      <c r="IR203" s="227" t="str">
        <f>_xlfn.IFNA(VLOOKUP(報告書!$B203&amp;"-"&amp;報告書!IR$12,自主項目!$G$13:$G$500,1,FALSE),"")</f>
        <v/>
      </c>
      <c r="IS203" s="227" t="str">
        <f>_xlfn.IFNA(VLOOKUP(報告書!$B203&amp;"-"&amp;報告書!IS$12,自主項目!$G$13:$G$500,1,FALSE),"")</f>
        <v/>
      </c>
      <c r="IV203" s="376" t="s">
        <v>179</v>
      </c>
      <c r="IW203" s="377" t="s">
        <v>179</v>
      </c>
      <c r="IX203" s="378" t="s">
        <v>179</v>
      </c>
      <c r="IY203" s="379" t="s">
        <v>179</v>
      </c>
      <c r="IZ203" s="379" t="s">
        <v>179</v>
      </c>
      <c r="JA203" s="380" t="s">
        <v>179</v>
      </c>
      <c r="JB203" s="381" t="s">
        <v>179</v>
      </c>
      <c r="JC203" s="379" t="s">
        <v>179</v>
      </c>
      <c r="JD203" s="379" t="s">
        <v>179</v>
      </c>
      <c r="JE203" s="382" t="s">
        <v>179</v>
      </c>
      <c r="JF203" s="383" t="s">
        <v>179</v>
      </c>
      <c r="JG203" s="384" t="s">
        <v>179</v>
      </c>
      <c r="JH203" s="376">
        <v>179</v>
      </c>
      <c r="JI203" s="377">
        <v>179</v>
      </c>
      <c r="JJ203" s="378" t="s">
        <v>179</v>
      </c>
      <c r="JK203" s="379">
        <v>16.739999999999998</v>
      </c>
      <c r="JL203" s="379">
        <v>16.739999999999998</v>
      </c>
      <c r="JM203" s="380" t="s">
        <v>179</v>
      </c>
      <c r="JN203" s="381">
        <v>5.5799999999999992</v>
      </c>
      <c r="JO203" s="379">
        <v>5.5799999999999992</v>
      </c>
      <c r="JP203" s="379" t="s">
        <v>179</v>
      </c>
      <c r="JQ203" s="382">
        <v>51</v>
      </c>
      <c r="JR203" s="383">
        <v>51</v>
      </c>
      <c r="JS203" s="384" t="s">
        <v>179</v>
      </c>
      <c r="JU203" s="634" t="s">
        <v>2505</v>
      </c>
      <c r="JV203" s="636" t="s">
        <v>2506</v>
      </c>
      <c r="JW203" s="635">
        <v>2019</v>
      </c>
      <c r="JX203" s="635" t="s">
        <v>1058</v>
      </c>
      <c r="JY203" s="386" t="s">
        <v>179</v>
      </c>
      <c r="JZ203" s="387" t="s">
        <v>179</v>
      </c>
      <c r="KA203" s="422" t="s">
        <v>179</v>
      </c>
      <c r="KB203" s="637" t="s">
        <v>179</v>
      </c>
      <c r="KC203" s="638" t="s">
        <v>179</v>
      </c>
      <c r="KD203" s="639" t="s">
        <v>179</v>
      </c>
      <c r="KE203" s="640" t="s">
        <v>179</v>
      </c>
      <c r="KF203" s="641" t="s">
        <v>179</v>
      </c>
      <c r="KG203" s="642" t="s">
        <v>179</v>
      </c>
      <c r="KH203" s="639" t="s">
        <v>179</v>
      </c>
      <c r="KI203" s="643" t="s">
        <v>179</v>
      </c>
      <c r="KJ203" s="641" t="s">
        <v>179</v>
      </c>
      <c r="KK203" s="642" t="s">
        <v>179</v>
      </c>
      <c r="KL203" s="639" t="s">
        <v>179</v>
      </c>
      <c r="KM203" s="643" t="s">
        <v>179</v>
      </c>
      <c r="KN203" s="644" t="s">
        <v>179</v>
      </c>
      <c r="KO203" s="645" t="s">
        <v>1055</v>
      </c>
      <c r="KP203" s="646">
        <v>6.97</v>
      </c>
      <c r="KQ203" s="646">
        <v>16.739999999999998</v>
      </c>
      <c r="KR203" s="646">
        <v>10.073333333333332</v>
      </c>
      <c r="KS203" s="647" t="s">
        <v>1055</v>
      </c>
      <c r="KT203" s="646">
        <v>6.97</v>
      </c>
      <c r="KU203" s="646">
        <v>5.5799999999999992</v>
      </c>
      <c r="KV203" s="648">
        <v>22.073333333333334</v>
      </c>
      <c r="KW203" s="639" t="s">
        <v>179</v>
      </c>
      <c r="KX203" s="643">
        <v>0</v>
      </c>
      <c r="KY203" s="644" t="s">
        <v>179</v>
      </c>
      <c r="KZ203" s="434" t="s">
        <v>1015</v>
      </c>
      <c r="LA203" s="434" t="s">
        <v>1015</v>
      </c>
      <c r="LB203" s="435" t="s">
        <v>179</v>
      </c>
      <c r="LC203" s="436" t="s">
        <v>179</v>
      </c>
      <c r="LD203" s="437" t="s">
        <v>179</v>
      </c>
      <c r="LE203" s="438" t="s">
        <v>179</v>
      </c>
      <c r="LF203" s="439" t="s">
        <v>179</v>
      </c>
      <c r="LG203" s="440" t="s">
        <v>179</v>
      </c>
      <c r="LH203" s="437" t="s">
        <v>179</v>
      </c>
      <c r="LI203" s="438" t="s">
        <v>179</v>
      </c>
      <c r="LJ203" s="649"/>
      <c r="LK203" s="650"/>
    </row>
    <row r="204" spans="2:323" ht="15" customHeight="1" x14ac:dyDescent="0.15">
      <c r="B204" s="1349" t="s">
        <v>2606</v>
      </c>
      <c r="C204" s="1350" t="s">
        <v>2607</v>
      </c>
      <c r="D204" s="1351">
        <v>2022</v>
      </c>
      <c r="E204" s="1352" t="s">
        <v>1018</v>
      </c>
      <c r="F204" s="1353">
        <v>1002271</v>
      </c>
      <c r="G204" s="1354" t="s">
        <v>2607</v>
      </c>
      <c r="H204" s="1355">
        <v>45138</v>
      </c>
      <c r="I204" s="1356" t="s">
        <v>2608</v>
      </c>
      <c r="J204" s="1357" t="s">
        <v>2607</v>
      </c>
      <c r="K204" s="1358" t="s">
        <v>4829</v>
      </c>
      <c r="L204" s="1350" t="s">
        <v>2607</v>
      </c>
      <c r="M204" s="1357" t="s">
        <v>4830</v>
      </c>
      <c r="N204" s="1358" t="s">
        <v>2609</v>
      </c>
      <c r="O204" s="1356" t="s">
        <v>48</v>
      </c>
      <c r="P204" s="1358" t="s">
        <v>54</v>
      </c>
      <c r="Q204" s="1359" t="s">
        <v>1018</v>
      </c>
      <c r="R204" s="1360"/>
      <c r="S204" s="1360"/>
      <c r="T204" s="1361"/>
      <c r="U204" s="1362"/>
      <c r="V204" s="1363">
        <v>19891.2582</v>
      </c>
      <c r="W204" s="1364">
        <v>19</v>
      </c>
      <c r="X204" s="1364">
        <v>4</v>
      </c>
      <c r="Y204" s="1365"/>
      <c r="Z204" s="1351">
        <v>2022</v>
      </c>
      <c r="AA204" s="1352">
        <v>2024</v>
      </c>
      <c r="AB204" s="1366">
        <v>2022</v>
      </c>
      <c r="AC204" s="1367"/>
      <c r="AD204" s="1358"/>
      <c r="AE204" s="1368" t="s">
        <v>4568</v>
      </c>
      <c r="AF204" s="1357" t="s">
        <v>2610</v>
      </c>
      <c r="AG204" s="1357" t="s">
        <v>2611</v>
      </c>
      <c r="AH204" s="1358" t="s">
        <v>2612</v>
      </c>
      <c r="AI204" s="1368"/>
      <c r="AJ204" s="1358"/>
      <c r="AK204" s="1369">
        <v>2021</v>
      </c>
      <c r="AL204" s="1364">
        <v>33461</v>
      </c>
      <c r="AM204" s="1364">
        <v>33350</v>
      </c>
      <c r="AN204" s="1370"/>
      <c r="AO204" s="1371"/>
      <c r="AP204" s="1372">
        <v>2024</v>
      </c>
      <c r="AQ204" s="1365">
        <v>32457</v>
      </c>
      <c r="AR204" s="1373">
        <v>3</v>
      </c>
      <c r="AS204" s="1365">
        <v>32350</v>
      </c>
      <c r="AT204" s="1373">
        <v>2.99</v>
      </c>
      <c r="AU204" s="1374"/>
      <c r="AV204" s="1371"/>
      <c r="AW204" s="1375">
        <v>3</v>
      </c>
      <c r="AX204" s="1372">
        <v>2022</v>
      </c>
      <c r="AY204" s="1365">
        <v>36560</v>
      </c>
      <c r="AZ204" s="1373">
        <v>-9.27</v>
      </c>
      <c r="BA204" s="1365">
        <v>36490</v>
      </c>
      <c r="BB204" s="1373">
        <v>-9.42</v>
      </c>
      <c r="BC204" s="1374"/>
      <c r="BD204" s="1371"/>
      <c r="BE204" s="1375">
        <v>-9.589717992647401</v>
      </c>
      <c r="BF204" s="1372">
        <v>2023</v>
      </c>
      <c r="BG204" s="1365"/>
      <c r="BH204" s="1373"/>
      <c r="BI204" s="1365"/>
      <c r="BJ204" s="1373"/>
      <c r="BK204" s="1374"/>
      <c r="BL204" s="1371"/>
      <c r="BM204" s="1375"/>
      <c r="BN204" s="1372">
        <v>2024</v>
      </c>
      <c r="BO204" s="1365"/>
      <c r="BP204" s="1373"/>
      <c r="BQ204" s="1365"/>
      <c r="BR204" s="1373"/>
      <c r="BS204" s="1374"/>
      <c r="BT204" s="1371"/>
      <c r="BU204" s="1375"/>
      <c r="BV204" s="1376" t="s">
        <v>1005</v>
      </c>
      <c r="BW204" s="1377" t="s">
        <v>1072</v>
      </c>
      <c r="BX204" s="1378" t="s">
        <v>1007</v>
      </c>
      <c r="BY204" s="1379" t="s">
        <v>4831</v>
      </c>
      <c r="BZ204" s="1380"/>
      <c r="CA204" s="1364"/>
      <c r="CB204" s="1364"/>
      <c r="CC204" s="1370"/>
      <c r="CD204" s="1371"/>
      <c r="CE204" s="1372"/>
      <c r="CF204" s="1365"/>
      <c r="CG204" s="1373"/>
      <c r="CH204" s="1365"/>
      <c r="CI204" s="1373"/>
      <c r="CJ204" s="1374"/>
      <c r="CK204" s="1371"/>
      <c r="CL204" s="1375"/>
      <c r="CM204" s="1372"/>
      <c r="CN204" s="1365"/>
      <c r="CO204" s="1373"/>
      <c r="CP204" s="1365"/>
      <c r="CQ204" s="1373"/>
      <c r="CR204" s="1374"/>
      <c r="CS204" s="1371"/>
      <c r="CT204" s="1375"/>
      <c r="CU204" s="1372"/>
      <c r="CV204" s="1365"/>
      <c r="CW204" s="1373"/>
      <c r="CX204" s="1365"/>
      <c r="CY204" s="1373"/>
      <c r="CZ204" s="1374"/>
      <c r="DA204" s="1371"/>
      <c r="DB204" s="1375"/>
      <c r="DC204" s="1372"/>
      <c r="DD204" s="1365"/>
      <c r="DE204" s="1373"/>
      <c r="DF204" s="1365"/>
      <c r="DG204" s="1373"/>
      <c r="DH204" s="1374"/>
      <c r="DI204" s="1371"/>
      <c r="DJ204" s="1375"/>
      <c r="DK204" s="1376"/>
      <c r="DL204" s="1377"/>
      <c r="DM204" s="1378"/>
      <c r="DN204" s="1379"/>
      <c r="DO204" s="1356"/>
      <c r="DP204" s="1381"/>
      <c r="DQ204" s="1358"/>
      <c r="DR204" s="1356"/>
      <c r="DS204" s="1381"/>
      <c r="DT204" s="1358"/>
      <c r="DU204" s="1356"/>
      <c r="DV204" s="1381"/>
      <c r="DW204" s="1358"/>
      <c r="DX204" s="1356"/>
      <c r="DY204" s="1381"/>
      <c r="DZ204" s="1358"/>
      <c r="EA204" s="1356"/>
      <c r="EB204" s="1381"/>
      <c r="EC204" s="1358"/>
      <c r="ED204" s="1382"/>
      <c r="EE204" s="1383" t="s">
        <v>1160</v>
      </c>
      <c r="EF204" s="1384">
        <v>2009</v>
      </c>
      <c r="EG204" s="1357" t="s">
        <v>4832</v>
      </c>
      <c r="EH204" s="1364" t="s">
        <v>4833</v>
      </c>
      <c r="EI204" s="1352" t="s">
        <v>1162</v>
      </c>
      <c r="EJ204" s="1356" t="s">
        <v>1160</v>
      </c>
      <c r="EK204" s="1384">
        <v>2019</v>
      </c>
      <c r="EL204" s="1357" t="s">
        <v>4834</v>
      </c>
      <c r="EM204" s="1364" t="s">
        <v>4835</v>
      </c>
      <c r="EN204" s="1352" t="s">
        <v>1162</v>
      </c>
      <c r="EO204" s="1356"/>
      <c r="EP204" s="1384"/>
      <c r="EQ204" s="1357"/>
      <c r="ER204" s="1364"/>
      <c r="ES204" s="1352"/>
      <c r="ET204" s="1356"/>
      <c r="EU204" s="1384"/>
      <c r="EV204" s="1357"/>
      <c r="EW204" s="1364"/>
      <c r="EX204" s="1352"/>
      <c r="EY204" s="1356"/>
      <c r="EZ204" s="1384"/>
      <c r="FA204" s="1357"/>
      <c r="FB204" s="1364"/>
      <c r="FC204" s="1352"/>
      <c r="FD204" s="1385">
        <v>2</v>
      </c>
      <c r="FE204" s="1386">
        <v>1</v>
      </c>
      <c r="FF204" s="1387">
        <v>0</v>
      </c>
      <c r="FG204" s="1386">
        <v>0</v>
      </c>
      <c r="FH204" s="1387">
        <v>0</v>
      </c>
      <c r="FI204" s="1386">
        <v>0</v>
      </c>
      <c r="FJ204" s="1387">
        <v>2</v>
      </c>
      <c r="FK204" s="1386">
        <v>1</v>
      </c>
      <c r="FL204" s="1388" t="s">
        <v>1008</v>
      </c>
      <c r="FM204" s="1389" t="s">
        <v>1012</v>
      </c>
      <c r="FN204" s="1352"/>
      <c r="FO204" s="1390" t="s">
        <v>1010</v>
      </c>
      <c r="FP204" s="1391" t="s">
        <v>1012</v>
      </c>
      <c r="FQ204" s="1352"/>
      <c r="FR204" s="1390" t="s">
        <v>1010</v>
      </c>
      <c r="FS204" s="1391" t="s">
        <v>1012</v>
      </c>
      <c r="FT204" s="1352"/>
      <c r="FU204" s="1390" t="s">
        <v>1010</v>
      </c>
      <c r="FV204" s="1391" t="s">
        <v>1012</v>
      </c>
      <c r="FW204" s="1352"/>
      <c r="FX204" s="1390" t="s">
        <v>1010</v>
      </c>
      <c r="FY204" s="1391" t="s">
        <v>1012</v>
      </c>
      <c r="FZ204" s="1352"/>
      <c r="GA204" s="1390" t="s">
        <v>1010</v>
      </c>
      <c r="GB204" s="1391" t="s">
        <v>1012</v>
      </c>
      <c r="GC204" s="1352"/>
      <c r="GD204" s="1390" t="s">
        <v>1010</v>
      </c>
      <c r="GE204" s="1391" t="s">
        <v>1012</v>
      </c>
      <c r="GF204" s="1352"/>
      <c r="GG204" s="1390" t="s">
        <v>1010</v>
      </c>
      <c r="GH204" s="1391" t="s">
        <v>1012</v>
      </c>
      <c r="GI204" s="1352"/>
      <c r="GJ204" s="1390" t="s">
        <v>1010</v>
      </c>
      <c r="GK204" s="1391" t="s">
        <v>1012</v>
      </c>
      <c r="GL204" s="1352"/>
      <c r="GM204" s="1390" t="s">
        <v>1010</v>
      </c>
      <c r="GN204" s="1391" t="s">
        <v>1012</v>
      </c>
      <c r="GO204" s="1352"/>
      <c r="GP204" s="1390" t="s">
        <v>1013</v>
      </c>
      <c r="GQ204" s="1391" t="s">
        <v>1013</v>
      </c>
      <c r="GR204" s="1352"/>
      <c r="GS204" s="1390" t="s">
        <v>1013</v>
      </c>
      <c r="GT204" s="1391" t="s">
        <v>1013</v>
      </c>
      <c r="GU204" s="1352"/>
      <c r="GV204" s="1390" t="s">
        <v>1010</v>
      </c>
      <c r="GW204" s="1391" t="s">
        <v>1012</v>
      </c>
      <c r="GX204" s="1352"/>
      <c r="GY204" s="1388"/>
      <c r="GZ204" s="1389"/>
      <c r="HA204" s="1352"/>
      <c r="HB204" s="1390"/>
      <c r="HC204" s="1391"/>
      <c r="HD204" s="1352"/>
      <c r="HE204" s="1390"/>
      <c r="HF204" s="1391"/>
      <c r="HG204" s="1352"/>
      <c r="HH204" s="1390"/>
      <c r="HI204" s="1391"/>
      <c r="HJ204" s="1352"/>
      <c r="HK204" s="1390"/>
      <c r="HL204" s="1391"/>
      <c r="HM204" s="1352"/>
      <c r="HN204" s="1392">
        <v>36560</v>
      </c>
      <c r="HO204" s="1393">
        <v>239.66725200000002</v>
      </c>
      <c r="HP204" s="1394">
        <v>0.65554500000000004</v>
      </c>
      <c r="HQ204" s="1395">
        <v>2022</v>
      </c>
      <c r="HR204" s="1357" t="s">
        <v>333</v>
      </c>
      <c r="HS204" s="1357" t="s">
        <v>352</v>
      </c>
      <c r="HT204" s="1357" t="s">
        <v>3601</v>
      </c>
      <c r="HU204" s="1396">
        <v>106.96404900000002</v>
      </c>
      <c r="HV204" s="1397"/>
      <c r="HW204" s="1398" t="s">
        <v>4568</v>
      </c>
      <c r="HX204" s="1398" t="s">
        <v>4568</v>
      </c>
      <c r="HY204" s="1398"/>
      <c r="HZ204" s="1398" t="s">
        <v>4568</v>
      </c>
      <c r="IA204" s="1398"/>
      <c r="IB204" s="1398"/>
      <c r="IC204" s="1398"/>
      <c r="ID204" s="1399"/>
      <c r="IE204" s="1400" t="s">
        <v>4836</v>
      </c>
      <c r="IF204" s="227" t="str">
        <f>_xlfn.IFNA(VLOOKUP(報告書!$B204&amp;"-"&amp;報告書!IF$12,自主項目!$G$13:$G$500,1,FALSE),"")</f>
        <v>271-1</v>
      </c>
      <c r="IG204" s="227" t="str">
        <f>_xlfn.IFNA(VLOOKUP(報告書!$B204&amp;"-"&amp;報告書!IG$12,自主項目!$G$13:$G$500,1,FALSE),"")</f>
        <v>271-2</v>
      </c>
      <c r="IH204" s="227" t="str">
        <f>_xlfn.IFNA(VLOOKUP(報告書!$B204&amp;"-"&amp;報告書!IH$12,自主項目!$G$13:$G$500,1,FALSE),"")</f>
        <v>271-3</v>
      </c>
      <c r="II204" s="227" t="str">
        <f>_xlfn.IFNA(VLOOKUP(報告書!$B204&amp;"-"&amp;報告書!II$12,自主項目!$G$13:$G$500,1,FALSE),"")</f>
        <v>271-4</v>
      </c>
      <c r="IJ204" s="227" t="str">
        <f>_xlfn.IFNA(VLOOKUP(報告書!$B204&amp;"-"&amp;報告書!IJ$12,自主項目!$G$13:$G$500,1,FALSE),"")</f>
        <v/>
      </c>
      <c r="IK204" s="227" t="str">
        <f>_xlfn.IFNA(VLOOKUP(報告書!$B204&amp;"-"&amp;報告書!IK$12,自主項目!$G$13:$G$500,1,FALSE),"")</f>
        <v/>
      </c>
      <c r="IL204" s="227" t="str">
        <f>_xlfn.IFNA(VLOOKUP(報告書!$B204&amp;"-"&amp;報告書!IL$12,自主項目!$G$13:$G$500,1,FALSE),"")</f>
        <v/>
      </c>
      <c r="IM204" s="227" t="str">
        <f>_xlfn.IFNA(VLOOKUP(報告書!$B204&amp;"-"&amp;報告書!IM$12,自主項目!$G$13:$G$500,1,FALSE),"")</f>
        <v/>
      </c>
      <c r="IN204" s="227" t="str">
        <f>_xlfn.IFNA(VLOOKUP(報告書!$B204&amp;"-"&amp;報告書!IN$12,自主項目!$G$13:$G$500,1,FALSE),"")</f>
        <v/>
      </c>
      <c r="IO204" s="227" t="str">
        <f>_xlfn.IFNA(VLOOKUP(報告書!$B204&amp;"-"&amp;報告書!IO$12,自主項目!$G$13:$G$500,1,FALSE),"")</f>
        <v/>
      </c>
      <c r="IP204" s="227" t="str">
        <f>_xlfn.IFNA(VLOOKUP(報告書!$B204&amp;"-"&amp;報告書!IP$12,自主項目!$G$13:$G$500,1,FALSE),"")</f>
        <v/>
      </c>
      <c r="IQ204" s="227" t="str">
        <f>_xlfn.IFNA(VLOOKUP(報告書!$B204&amp;"-"&amp;報告書!IQ$12,自主項目!$G$13:$G$500,1,FALSE),"")</f>
        <v/>
      </c>
      <c r="IR204" s="227" t="str">
        <f>_xlfn.IFNA(VLOOKUP(報告書!$B204&amp;"-"&amp;報告書!IR$12,自主項目!$G$13:$G$500,1,FALSE),"")</f>
        <v/>
      </c>
      <c r="IS204" s="227" t="str">
        <f>_xlfn.IFNA(VLOOKUP(報告書!$B204&amp;"-"&amp;報告書!IS$12,自主項目!$G$13:$G$500,1,FALSE),"")</f>
        <v/>
      </c>
      <c r="IV204" s="376" t="s">
        <v>179</v>
      </c>
      <c r="IW204" s="377" t="s">
        <v>179</v>
      </c>
      <c r="IX204" s="378" t="s">
        <v>179</v>
      </c>
      <c r="IY204" s="379" t="s">
        <v>179</v>
      </c>
      <c r="IZ204" s="379" t="s">
        <v>179</v>
      </c>
      <c r="JA204" s="380" t="s">
        <v>179</v>
      </c>
      <c r="JB204" s="381" t="s">
        <v>179</v>
      </c>
      <c r="JC204" s="379" t="s">
        <v>179</v>
      </c>
      <c r="JD204" s="379" t="s">
        <v>179</v>
      </c>
      <c r="JE204" s="382" t="s">
        <v>179</v>
      </c>
      <c r="JF204" s="383" t="s">
        <v>179</v>
      </c>
      <c r="JG204" s="384" t="s">
        <v>179</v>
      </c>
      <c r="JH204" s="376">
        <v>775</v>
      </c>
      <c r="JI204" s="377">
        <v>775</v>
      </c>
      <c r="JJ204" s="378">
        <v>0.47</v>
      </c>
      <c r="JK204" s="379">
        <v>52.74</v>
      </c>
      <c r="JL204" s="379">
        <v>52.74</v>
      </c>
      <c r="JM204" s="380">
        <v>9.61</v>
      </c>
      <c r="JN204" s="381">
        <v>17.580000000000002</v>
      </c>
      <c r="JO204" s="379">
        <v>17.580000000000002</v>
      </c>
      <c r="JP204" s="379">
        <v>3.2033333333333331</v>
      </c>
      <c r="JQ204" s="382">
        <v>13</v>
      </c>
      <c r="JR204" s="383">
        <v>13</v>
      </c>
      <c r="JS204" s="384">
        <v>18</v>
      </c>
      <c r="JU204" s="634" t="s">
        <v>2516</v>
      </c>
      <c r="JV204" s="636" t="s">
        <v>2517</v>
      </c>
      <c r="JW204" s="635">
        <v>2019</v>
      </c>
      <c r="JX204" s="635" t="s">
        <v>1058</v>
      </c>
      <c r="JY204" s="386" t="s">
        <v>179</v>
      </c>
      <c r="JZ204" s="387" t="s">
        <v>179</v>
      </c>
      <c r="KA204" s="422" t="s">
        <v>179</v>
      </c>
      <c r="KB204" s="637" t="s">
        <v>179</v>
      </c>
      <c r="KC204" s="638" t="s">
        <v>179</v>
      </c>
      <c r="KD204" s="639" t="s">
        <v>179</v>
      </c>
      <c r="KE204" s="640" t="s">
        <v>179</v>
      </c>
      <c r="KF204" s="641" t="s">
        <v>179</v>
      </c>
      <c r="KG204" s="642" t="s">
        <v>179</v>
      </c>
      <c r="KH204" s="639" t="s">
        <v>179</v>
      </c>
      <c r="KI204" s="643" t="s">
        <v>179</v>
      </c>
      <c r="KJ204" s="641" t="s">
        <v>179</v>
      </c>
      <c r="KK204" s="642" t="s">
        <v>179</v>
      </c>
      <c r="KL204" s="639" t="s">
        <v>179</v>
      </c>
      <c r="KM204" s="643" t="s">
        <v>179</v>
      </c>
      <c r="KN204" s="644" t="s">
        <v>179</v>
      </c>
      <c r="KO204" s="645" t="s">
        <v>1055</v>
      </c>
      <c r="KP204" s="646">
        <v>2.98</v>
      </c>
      <c r="KQ204" s="646">
        <v>52.74</v>
      </c>
      <c r="KR204" s="646">
        <v>44.833333333333336</v>
      </c>
      <c r="KS204" s="647" t="s">
        <v>1055</v>
      </c>
      <c r="KT204" s="646">
        <v>2.98</v>
      </c>
      <c r="KU204" s="646">
        <v>17.580000000000002</v>
      </c>
      <c r="KV204" s="648">
        <v>40.879999999999995</v>
      </c>
      <c r="KW204" s="639" t="s">
        <v>1029</v>
      </c>
      <c r="KX204" s="643">
        <v>3</v>
      </c>
      <c r="KY204" s="644">
        <v>9.61</v>
      </c>
      <c r="KZ204" s="434" t="s">
        <v>1015</v>
      </c>
      <c r="LA204" s="434" t="s">
        <v>1015</v>
      </c>
      <c r="LB204" s="435" t="s">
        <v>179</v>
      </c>
      <c r="LC204" s="436" t="s">
        <v>179</v>
      </c>
      <c r="LD204" s="437" t="s">
        <v>179</v>
      </c>
      <c r="LE204" s="438" t="s">
        <v>179</v>
      </c>
      <c r="LF204" s="439" t="s">
        <v>179</v>
      </c>
      <c r="LG204" s="440" t="s">
        <v>179</v>
      </c>
      <c r="LH204" s="437" t="s">
        <v>179</v>
      </c>
      <c r="LI204" s="438" t="s">
        <v>179</v>
      </c>
      <c r="LJ204" s="649"/>
      <c r="LK204" s="650"/>
    </row>
    <row r="205" spans="2:323" ht="15" customHeight="1" x14ac:dyDescent="0.15">
      <c r="B205" s="1349" t="s">
        <v>2613</v>
      </c>
      <c r="C205" s="1350" t="s">
        <v>2614</v>
      </c>
      <c r="D205" s="1351">
        <v>2022</v>
      </c>
      <c r="E205" s="1352" t="s">
        <v>3968</v>
      </c>
      <c r="F205" s="1353">
        <v>1067272</v>
      </c>
      <c r="G205" s="1354" t="s">
        <v>2614</v>
      </c>
      <c r="H205" s="1355">
        <v>45138</v>
      </c>
      <c r="I205" s="1356" t="s">
        <v>2615</v>
      </c>
      <c r="J205" s="1357" t="s">
        <v>2614</v>
      </c>
      <c r="K205" s="1358" t="s">
        <v>4837</v>
      </c>
      <c r="L205" s="1350" t="s">
        <v>2614</v>
      </c>
      <c r="M205" s="1357" t="s">
        <v>4837</v>
      </c>
      <c r="N205" s="1358" t="s">
        <v>2615</v>
      </c>
      <c r="O205" s="1356" t="s">
        <v>70</v>
      </c>
      <c r="P205" s="1358" t="s">
        <v>76</v>
      </c>
      <c r="Q205" s="1359"/>
      <c r="R205" s="1360"/>
      <c r="S205" s="1360"/>
      <c r="T205" s="1361" t="s">
        <v>3968</v>
      </c>
      <c r="U205" s="1362"/>
      <c r="V205" s="1363">
        <v>1055.6328000000001</v>
      </c>
      <c r="W205" s="1364">
        <v>29</v>
      </c>
      <c r="X205" s="1364">
        <v>0</v>
      </c>
      <c r="Y205" s="1365"/>
      <c r="Z205" s="1351">
        <v>2022</v>
      </c>
      <c r="AA205" s="1352">
        <v>2024</v>
      </c>
      <c r="AB205" s="1366">
        <v>2022</v>
      </c>
      <c r="AC205" s="1367"/>
      <c r="AD205" s="1358"/>
      <c r="AE205" s="1368"/>
      <c r="AF205" s="1357"/>
      <c r="AG205" s="1357"/>
      <c r="AH205" s="1358"/>
      <c r="AI205" s="1368" t="s">
        <v>4568</v>
      </c>
      <c r="AJ205" s="1358" t="s">
        <v>2616</v>
      </c>
      <c r="AK205" s="1369">
        <v>2021</v>
      </c>
      <c r="AL205" s="1364">
        <v>2110</v>
      </c>
      <c r="AM205" s="1364">
        <v>2093</v>
      </c>
      <c r="AN205" s="1370"/>
      <c r="AO205" s="1371"/>
      <c r="AP205" s="1372">
        <v>2024</v>
      </c>
      <c r="AQ205" s="1365">
        <v>2046</v>
      </c>
      <c r="AR205" s="1373">
        <v>3.03</v>
      </c>
      <c r="AS205" s="1365">
        <v>2030</v>
      </c>
      <c r="AT205" s="1373">
        <v>3.01</v>
      </c>
      <c r="AU205" s="1374"/>
      <c r="AV205" s="1371"/>
      <c r="AW205" s="1375"/>
      <c r="AX205" s="1372">
        <v>2022</v>
      </c>
      <c r="AY205" s="1365">
        <v>1905</v>
      </c>
      <c r="AZ205" s="1373">
        <v>9.7100000000000009</v>
      </c>
      <c r="BA205" s="1365">
        <v>509</v>
      </c>
      <c r="BB205" s="1373">
        <v>75.680000000000007</v>
      </c>
      <c r="BC205" s="1374"/>
      <c r="BD205" s="1371"/>
      <c r="BE205" s="1375"/>
      <c r="BF205" s="1372">
        <v>2023</v>
      </c>
      <c r="BG205" s="1365"/>
      <c r="BH205" s="1373"/>
      <c r="BI205" s="1365"/>
      <c r="BJ205" s="1373"/>
      <c r="BK205" s="1374"/>
      <c r="BL205" s="1371"/>
      <c r="BM205" s="1375"/>
      <c r="BN205" s="1372">
        <v>2024</v>
      </c>
      <c r="BO205" s="1365"/>
      <c r="BP205" s="1373"/>
      <c r="BQ205" s="1365"/>
      <c r="BR205" s="1373"/>
      <c r="BS205" s="1374"/>
      <c r="BT205" s="1371"/>
      <c r="BU205" s="1375"/>
      <c r="BV205" s="1376" t="s">
        <v>1023</v>
      </c>
      <c r="BW205" s="1377" t="s">
        <v>1072</v>
      </c>
      <c r="BX205" s="1378" t="s">
        <v>1007</v>
      </c>
      <c r="BY205" s="1379" t="s">
        <v>4838</v>
      </c>
      <c r="BZ205" s="1380"/>
      <c r="CA205" s="1364"/>
      <c r="CB205" s="1364"/>
      <c r="CC205" s="1370"/>
      <c r="CD205" s="1371"/>
      <c r="CE205" s="1372"/>
      <c r="CF205" s="1365"/>
      <c r="CG205" s="1373"/>
      <c r="CH205" s="1365"/>
      <c r="CI205" s="1373"/>
      <c r="CJ205" s="1374"/>
      <c r="CK205" s="1371"/>
      <c r="CL205" s="1375"/>
      <c r="CM205" s="1372"/>
      <c r="CN205" s="1365"/>
      <c r="CO205" s="1373"/>
      <c r="CP205" s="1365"/>
      <c r="CQ205" s="1373"/>
      <c r="CR205" s="1374"/>
      <c r="CS205" s="1371"/>
      <c r="CT205" s="1375"/>
      <c r="CU205" s="1372"/>
      <c r="CV205" s="1365"/>
      <c r="CW205" s="1373"/>
      <c r="CX205" s="1365"/>
      <c r="CY205" s="1373"/>
      <c r="CZ205" s="1374"/>
      <c r="DA205" s="1371"/>
      <c r="DB205" s="1375"/>
      <c r="DC205" s="1372"/>
      <c r="DD205" s="1365"/>
      <c r="DE205" s="1373"/>
      <c r="DF205" s="1365"/>
      <c r="DG205" s="1373"/>
      <c r="DH205" s="1374"/>
      <c r="DI205" s="1371"/>
      <c r="DJ205" s="1375"/>
      <c r="DK205" s="1376"/>
      <c r="DL205" s="1377"/>
      <c r="DM205" s="1378"/>
      <c r="DN205" s="1379"/>
      <c r="DO205" s="1356" t="s">
        <v>1503</v>
      </c>
      <c r="DP205" s="1381">
        <v>2</v>
      </c>
      <c r="DQ205" s="1358" t="s">
        <v>4839</v>
      </c>
      <c r="DR205" s="1356" t="s">
        <v>4549</v>
      </c>
      <c r="DS205" s="1381">
        <v>296</v>
      </c>
      <c r="DT205" s="1358" t="s">
        <v>4840</v>
      </c>
      <c r="DU205" s="1356"/>
      <c r="DV205" s="1381"/>
      <c r="DW205" s="1358"/>
      <c r="DX205" s="1356"/>
      <c r="DY205" s="1381"/>
      <c r="DZ205" s="1358"/>
      <c r="EA205" s="1356"/>
      <c r="EB205" s="1381"/>
      <c r="EC205" s="1358"/>
      <c r="ED205" s="1382"/>
      <c r="EE205" s="1383"/>
      <c r="EF205" s="1384"/>
      <c r="EG205" s="1357"/>
      <c r="EH205" s="1364"/>
      <c r="EI205" s="1352"/>
      <c r="EJ205" s="1356"/>
      <c r="EK205" s="1384"/>
      <c r="EL205" s="1357"/>
      <c r="EM205" s="1364"/>
      <c r="EN205" s="1352"/>
      <c r="EO205" s="1356"/>
      <c r="EP205" s="1384"/>
      <c r="EQ205" s="1357"/>
      <c r="ER205" s="1364"/>
      <c r="ES205" s="1352"/>
      <c r="ET205" s="1356"/>
      <c r="EU205" s="1384"/>
      <c r="EV205" s="1357"/>
      <c r="EW205" s="1364"/>
      <c r="EX205" s="1352"/>
      <c r="EY205" s="1356"/>
      <c r="EZ205" s="1384"/>
      <c r="FA205" s="1357"/>
      <c r="FB205" s="1364"/>
      <c r="FC205" s="1352"/>
      <c r="FD205" s="1385">
        <v>0</v>
      </c>
      <c r="FE205" s="1386">
        <v>0</v>
      </c>
      <c r="FF205" s="1387">
        <v>0</v>
      </c>
      <c r="FG205" s="1386">
        <v>0</v>
      </c>
      <c r="FH205" s="1387">
        <v>0</v>
      </c>
      <c r="FI205" s="1386">
        <v>0</v>
      </c>
      <c r="FJ205" s="1387">
        <v>0</v>
      </c>
      <c r="FK205" s="1386">
        <v>0</v>
      </c>
      <c r="FL205" s="1388" t="s">
        <v>1008</v>
      </c>
      <c r="FM205" s="1389" t="s">
        <v>1012</v>
      </c>
      <c r="FN205" s="1352"/>
      <c r="FO205" s="1390" t="s">
        <v>1010</v>
      </c>
      <c r="FP205" s="1391" t="s">
        <v>1012</v>
      </c>
      <c r="FQ205" s="1352"/>
      <c r="FR205" s="1390" t="s">
        <v>1010</v>
      </c>
      <c r="FS205" s="1391" t="s">
        <v>1012</v>
      </c>
      <c r="FT205" s="1352"/>
      <c r="FU205" s="1390" t="s">
        <v>1010</v>
      </c>
      <c r="FV205" s="1391" t="s">
        <v>1012</v>
      </c>
      <c r="FW205" s="1352"/>
      <c r="FX205" s="1390" t="s">
        <v>1010</v>
      </c>
      <c r="FY205" s="1391" t="s">
        <v>1012</v>
      </c>
      <c r="FZ205" s="1352"/>
      <c r="GA205" s="1390" t="s">
        <v>1010</v>
      </c>
      <c r="GB205" s="1391" t="s">
        <v>1012</v>
      </c>
      <c r="GC205" s="1352"/>
      <c r="GD205" s="1390" t="s">
        <v>1010</v>
      </c>
      <c r="GE205" s="1391" t="s">
        <v>1012</v>
      </c>
      <c r="GF205" s="1352"/>
      <c r="GG205" s="1390" t="s">
        <v>1010</v>
      </c>
      <c r="GH205" s="1391" t="s">
        <v>1012</v>
      </c>
      <c r="GI205" s="1352"/>
      <c r="GJ205" s="1390" t="s">
        <v>1010</v>
      </c>
      <c r="GK205" s="1391" t="s">
        <v>1012</v>
      </c>
      <c r="GL205" s="1352"/>
      <c r="GM205" s="1390" t="s">
        <v>1013</v>
      </c>
      <c r="GN205" s="1391" t="s">
        <v>1013</v>
      </c>
      <c r="GO205" s="1352"/>
      <c r="GP205" s="1390" t="s">
        <v>1013</v>
      </c>
      <c r="GQ205" s="1391" t="s">
        <v>1013</v>
      </c>
      <c r="GR205" s="1352"/>
      <c r="GS205" s="1390" t="s">
        <v>1013</v>
      </c>
      <c r="GT205" s="1391" t="s">
        <v>1013</v>
      </c>
      <c r="GU205" s="1352"/>
      <c r="GV205" s="1390" t="s">
        <v>1010</v>
      </c>
      <c r="GW205" s="1391" t="s">
        <v>1012</v>
      </c>
      <c r="GX205" s="1352"/>
      <c r="GY205" s="1388"/>
      <c r="GZ205" s="1389"/>
      <c r="HA205" s="1352"/>
      <c r="HB205" s="1390"/>
      <c r="HC205" s="1391"/>
      <c r="HD205" s="1352"/>
      <c r="HE205" s="1390"/>
      <c r="HF205" s="1391"/>
      <c r="HG205" s="1352"/>
      <c r="HH205" s="1390"/>
      <c r="HI205" s="1391"/>
      <c r="HJ205" s="1352"/>
      <c r="HK205" s="1390"/>
      <c r="HL205" s="1391"/>
      <c r="HM205" s="1352"/>
      <c r="HN205" s="1392">
        <v>1905</v>
      </c>
      <c r="HO205" s="1393">
        <v>1409.3097576000002</v>
      </c>
      <c r="HP205" s="1394">
        <v>73.97951483464567</v>
      </c>
      <c r="HQ205" s="1395">
        <v>2022</v>
      </c>
      <c r="HR205" s="1357" t="s">
        <v>1621</v>
      </c>
      <c r="HS205" s="1357" t="s">
        <v>348</v>
      </c>
      <c r="HT205" s="1357" t="s">
        <v>4241</v>
      </c>
      <c r="HU205" s="1396">
        <v>1098.8696576000002</v>
      </c>
      <c r="HV205" s="1397"/>
      <c r="HW205" s="1398" t="s">
        <v>4568</v>
      </c>
      <c r="HX205" s="1398"/>
      <c r="HY205" s="1398"/>
      <c r="HZ205" s="1398" t="s">
        <v>4568</v>
      </c>
      <c r="IA205" s="1398"/>
      <c r="IB205" s="1398"/>
      <c r="IC205" s="1398"/>
      <c r="ID205" s="1399" t="s">
        <v>2617</v>
      </c>
      <c r="IE205" s="1400"/>
      <c r="IF205" s="227" t="str">
        <f>_xlfn.IFNA(VLOOKUP(報告書!$B205&amp;"-"&amp;報告書!IF$12,自主項目!$G$13:$G$500,1,FALSE),"")</f>
        <v>272-1</v>
      </c>
      <c r="IG205" s="227" t="str">
        <f>_xlfn.IFNA(VLOOKUP(報告書!$B205&amp;"-"&amp;報告書!IG$12,自主項目!$G$13:$G$500,1,FALSE),"")</f>
        <v>272-2</v>
      </c>
      <c r="IH205" s="227" t="str">
        <f>_xlfn.IFNA(VLOOKUP(報告書!$B205&amp;"-"&amp;報告書!IH$12,自主項目!$G$13:$G$500,1,FALSE),"")</f>
        <v/>
      </c>
      <c r="II205" s="227" t="str">
        <f>_xlfn.IFNA(VLOOKUP(報告書!$B205&amp;"-"&amp;報告書!II$12,自主項目!$G$13:$G$500,1,FALSE),"")</f>
        <v/>
      </c>
      <c r="IJ205" s="227" t="str">
        <f>_xlfn.IFNA(VLOOKUP(報告書!$B205&amp;"-"&amp;報告書!IJ$12,自主項目!$G$13:$G$500,1,FALSE),"")</f>
        <v/>
      </c>
      <c r="IK205" s="227" t="str">
        <f>_xlfn.IFNA(VLOOKUP(報告書!$B205&amp;"-"&amp;報告書!IK$12,自主項目!$G$13:$G$500,1,FALSE),"")</f>
        <v/>
      </c>
      <c r="IL205" s="227" t="str">
        <f>_xlfn.IFNA(VLOOKUP(報告書!$B205&amp;"-"&amp;報告書!IL$12,自主項目!$G$13:$G$500,1,FALSE),"")</f>
        <v/>
      </c>
      <c r="IM205" s="227" t="str">
        <f>_xlfn.IFNA(VLOOKUP(報告書!$B205&amp;"-"&amp;報告書!IM$12,自主項目!$G$13:$G$500,1,FALSE),"")</f>
        <v/>
      </c>
      <c r="IN205" s="227" t="str">
        <f>_xlfn.IFNA(VLOOKUP(報告書!$B205&amp;"-"&amp;報告書!IN$12,自主項目!$G$13:$G$500,1,FALSE),"")</f>
        <v/>
      </c>
      <c r="IO205" s="227" t="str">
        <f>_xlfn.IFNA(VLOOKUP(報告書!$B205&amp;"-"&amp;報告書!IO$12,自主項目!$G$13:$G$500,1,FALSE),"")</f>
        <v/>
      </c>
      <c r="IP205" s="227" t="str">
        <f>_xlfn.IFNA(VLOOKUP(報告書!$B205&amp;"-"&amp;報告書!IP$12,自主項目!$G$13:$G$500,1,FALSE),"")</f>
        <v/>
      </c>
      <c r="IQ205" s="227" t="str">
        <f>_xlfn.IFNA(VLOOKUP(報告書!$B205&amp;"-"&amp;報告書!IQ$12,自主項目!$G$13:$G$500,1,FALSE),"")</f>
        <v/>
      </c>
      <c r="IR205" s="227" t="str">
        <f>_xlfn.IFNA(VLOOKUP(報告書!$B205&amp;"-"&amp;報告書!IR$12,自主項目!$G$13:$G$500,1,FALSE),"")</f>
        <v/>
      </c>
      <c r="IS205" s="227" t="str">
        <f>_xlfn.IFNA(VLOOKUP(報告書!$B205&amp;"-"&amp;報告書!IS$12,自主項目!$G$13:$G$500,1,FALSE),"")</f>
        <v/>
      </c>
      <c r="IV205" s="376">
        <v>10966</v>
      </c>
      <c r="IW205" s="377">
        <v>11024</v>
      </c>
      <c r="IX205" s="378" t="s">
        <v>179</v>
      </c>
      <c r="IY205" s="379">
        <v>17.72</v>
      </c>
      <c r="IZ205" s="379">
        <v>17.23</v>
      </c>
      <c r="JA205" s="380">
        <v>29.42</v>
      </c>
      <c r="JB205" s="381">
        <v>5.9066666666666663</v>
      </c>
      <c r="JC205" s="379">
        <v>5.7433333333333332</v>
      </c>
      <c r="JD205" s="379">
        <v>9.8066666666666666</v>
      </c>
      <c r="JE205" s="382">
        <v>32</v>
      </c>
      <c r="JF205" s="383">
        <v>40</v>
      </c>
      <c r="JG205" s="384">
        <v>13</v>
      </c>
      <c r="JH205" s="376" t="s">
        <v>179</v>
      </c>
      <c r="JI205" s="377" t="s">
        <v>179</v>
      </c>
      <c r="JJ205" s="378" t="s">
        <v>179</v>
      </c>
      <c r="JK205" s="379" t="s">
        <v>179</v>
      </c>
      <c r="JL205" s="379" t="s">
        <v>179</v>
      </c>
      <c r="JM205" s="380" t="s">
        <v>179</v>
      </c>
      <c r="JN205" s="381" t="s">
        <v>179</v>
      </c>
      <c r="JO205" s="379" t="s">
        <v>179</v>
      </c>
      <c r="JP205" s="379" t="s">
        <v>179</v>
      </c>
      <c r="JQ205" s="382" t="s">
        <v>179</v>
      </c>
      <c r="JR205" s="383" t="s">
        <v>179</v>
      </c>
      <c r="JS205" s="384" t="s">
        <v>179</v>
      </c>
      <c r="JU205" s="634" t="s">
        <v>2518</v>
      </c>
      <c r="JV205" s="636" t="s">
        <v>2519</v>
      </c>
      <c r="JW205" s="635">
        <v>2019</v>
      </c>
      <c r="JX205" s="635" t="s">
        <v>1018</v>
      </c>
      <c r="JY205" s="386" t="s">
        <v>179</v>
      </c>
      <c r="JZ205" s="387" t="s">
        <v>179</v>
      </c>
      <c r="KA205" s="422" t="s">
        <v>179</v>
      </c>
      <c r="KB205" s="637" t="s">
        <v>179</v>
      </c>
      <c r="KC205" s="638">
        <v>0.51777097977121367</v>
      </c>
      <c r="KD205" s="639" t="s">
        <v>1028</v>
      </c>
      <c r="KE205" s="640">
        <v>-17.45</v>
      </c>
      <c r="KF205" s="641">
        <v>17.72</v>
      </c>
      <c r="KG205" s="642">
        <v>8.1266666666666669</v>
      </c>
      <c r="KH205" s="639" t="s">
        <v>1028</v>
      </c>
      <c r="KI205" s="643">
        <v>-17.87</v>
      </c>
      <c r="KJ205" s="641">
        <v>5.7433333333333332</v>
      </c>
      <c r="KK205" s="642">
        <v>9.7966666666666669</v>
      </c>
      <c r="KL205" s="639" t="s">
        <v>1029</v>
      </c>
      <c r="KM205" s="643">
        <v>3</v>
      </c>
      <c r="KN205" s="644">
        <v>29.42</v>
      </c>
      <c r="KO205" s="645" t="s">
        <v>179</v>
      </c>
      <c r="KP205" s="646" t="s">
        <v>179</v>
      </c>
      <c r="KQ205" s="646" t="s">
        <v>179</v>
      </c>
      <c r="KR205" s="646" t="s">
        <v>179</v>
      </c>
      <c r="KS205" s="647" t="s">
        <v>179</v>
      </c>
      <c r="KT205" s="646" t="s">
        <v>179</v>
      </c>
      <c r="KU205" s="646" t="s">
        <v>179</v>
      </c>
      <c r="KV205" s="648" t="s">
        <v>179</v>
      </c>
      <c r="KW205" s="639" t="s">
        <v>179</v>
      </c>
      <c r="KX205" s="643" t="s">
        <v>179</v>
      </c>
      <c r="KY205" s="644" t="s">
        <v>179</v>
      </c>
      <c r="KZ205" s="434" t="s">
        <v>1015</v>
      </c>
      <c r="LA205" s="434" t="s">
        <v>1015</v>
      </c>
      <c r="LB205" s="435" t="s">
        <v>1015</v>
      </c>
      <c r="LC205" s="436">
        <v>8</v>
      </c>
      <c r="LD205" s="437">
        <v>6</v>
      </c>
      <c r="LE205" s="438">
        <v>20</v>
      </c>
      <c r="LF205" s="439" t="s">
        <v>1015</v>
      </c>
      <c r="LG205" s="440">
        <v>5</v>
      </c>
      <c r="LH205" s="437">
        <v>6</v>
      </c>
      <c r="LI205" s="438">
        <v>20</v>
      </c>
      <c r="LJ205" s="649"/>
      <c r="LK205" s="650"/>
    </row>
    <row r="206" spans="2:323" ht="15" customHeight="1" x14ac:dyDescent="0.15">
      <c r="B206" s="1349" t="s">
        <v>2620</v>
      </c>
      <c r="C206" s="1350" t="s">
        <v>2621</v>
      </c>
      <c r="D206" s="1351">
        <v>2022</v>
      </c>
      <c r="E206" s="1352" t="s">
        <v>1018</v>
      </c>
      <c r="F206" s="1353">
        <v>1075275</v>
      </c>
      <c r="G206" s="1354" t="s">
        <v>2621</v>
      </c>
      <c r="H206" s="1355">
        <v>45121</v>
      </c>
      <c r="I206" s="1356" t="s">
        <v>2622</v>
      </c>
      <c r="J206" s="1357" t="s">
        <v>2621</v>
      </c>
      <c r="K206" s="1358" t="s">
        <v>2623</v>
      </c>
      <c r="L206" s="1350" t="s">
        <v>2621</v>
      </c>
      <c r="M206" s="1357" t="s">
        <v>2624</v>
      </c>
      <c r="N206" s="1358" t="s">
        <v>2625</v>
      </c>
      <c r="O206" s="1356" t="s">
        <v>86</v>
      </c>
      <c r="P206" s="1358" t="s">
        <v>87</v>
      </c>
      <c r="Q206" s="1359" t="s">
        <v>1018</v>
      </c>
      <c r="R206" s="1360"/>
      <c r="S206" s="1360"/>
      <c r="T206" s="1361"/>
      <c r="U206" s="1362"/>
      <c r="V206" s="1363">
        <v>5136.4446000000007</v>
      </c>
      <c r="W206" s="1364">
        <v>2</v>
      </c>
      <c r="X206" s="1364">
        <v>2</v>
      </c>
      <c r="Y206" s="1365"/>
      <c r="Z206" s="1351">
        <v>2022</v>
      </c>
      <c r="AA206" s="1352">
        <v>2024</v>
      </c>
      <c r="AB206" s="1366">
        <v>2022</v>
      </c>
      <c r="AC206" s="1367"/>
      <c r="AD206" s="1358"/>
      <c r="AE206" s="1368" t="s">
        <v>4568</v>
      </c>
      <c r="AF206" s="1357" t="s">
        <v>2626</v>
      </c>
      <c r="AG206" s="1357" t="s">
        <v>2627</v>
      </c>
      <c r="AH206" s="1358" t="s">
        <v>2077</v>
      </c>
      <c r="AI206" s="1368"/>
      <c r="AJ206" s="1358"/>
      <c r="AK206" s="1369">
        <v>2021</v>
      </c>
      <c r="AL206" s="1364">
        <v>8391</v>
      </c>
      <c r="AM206" s="1364">
        <v>8212</v>
      </c>
      <c r="AN206" s="1370">
        <v>98.33</v>
      </c>
      <c r="AO206" s="1371" t="s">
        <v>1240</v>
      </c>
      <c r="AP206" s="1372">
        <v>2024</v>
      </c>
      <c r="AQ206" s="1365">
        <v>8349.0450000000001</v>
      </c>
      <c r="AR206" s="1373">
        <v>0.49</v>
      </c>
      <c r="AS206" s="1365">
        <v>8170.94</v>
      </c>
      <c r="AT206" s="1373">
        <v>0.5</v>
      </c>
      <c r="AU206" s="1374">
        <v>97.838349999999991</v>
      </c>
      <c r="AV206" s="1371" t="s">
        <v>1240</v>
      </c>
      <c r="AW206" s="1375">
        <v>0.5</v>
      </c>
      <c r="AX206" s="1372">
        <v>2022</v>
      </c>
      <c r="AY206" s="1365">
        <v>8863</v>
      </c>
      <c r="AZ206" s="1373">
        <v>-5.63</v>
      </c>
      <c r="BA206" s="1365">
        <v>8776</v>
      </c>
      <c r="BB206" s="1373">
        <v>-6.87</v>
      </c>
      <c r="BC206" s="1374">
        <v>103.85881856638971</v>
      </c>
      <c r="BD206" s="1371" t="s">
        <v>1240</v>
      </c>
      <c r="BE206" s="1375">
        <v>-5.63</v>
      </c>
      <c r="BF206" s="1372">
        <v>2023</v>
      </c>
      <c r="BG206" s="1365"/>
      <c r="BH206" s="1373"/>
      <c r="BI206" s="1365"/>
      <c r="BJ206" s="1373"/>
      <c r="BK206" s="1374"/>
      <c r="BL206" s="1371"/>
      <c r="BM206" s="1375"/>
      <c r="BN206" s="1372">
        <v>2024</v>
      </c>
      <c r="BO206" s="1365"/>
      <c r="BP206" s="1373"/>
      <c r="BQ206" s="1365"/>
      <c r="BR206" s="1373"/>
      <c r="BS206" s="1374"/>
      <c r="BT206" s="1371"/>
      <c r="BU206" s="1375"/>
      <c r="BV206" s="1376" t="s">
        <v>1005</v>
      </c>
      <c r="BW206" s="1377" t="s">
        <v>1072</v>
      </c>
      <c r="BX206" s="1378" t="s">
        <v>1007</v>
      </c>
      <c r="BY206" s="1379" t="s">
        <v>4598</v>
      </c>
      <c r="BZ206" s="1380"/>
      <c r="CA206" s="1364"/>
      <c r="CB206" s="1364"/>
      <c r="CC206" s="1370"/>
      <c r="CD206" s="1371"/>
      <c r="CE206" s="1372"/>
      <c r="CF206" s="1365"/>
      <c r="CG206" s="1373"/>
      <c r="CH206" s="1365"/>
      <c r="CI206" s="1373"/>
      <c r="CJ206" s="1374"/>
      <c r="CK206" s="1371"/>
      <c r="CL206" s="1375"/>
      <c r="CM206" s="1372"/>
      <c r="CN206" s="1365"/>
      <c r="CO206" s="1373"/>
      <c r="CP206" s="1365"/>
      <c r="CQ206" s="1373"/>
      <c r="CR206" s="1374"/>
      <c r="CS206" s="1371"/>
      <c r="CT206" s="1375"/>
      <c r="CU206" s="1372"/>
      <c r="CV206" s="1365"/>
      <c r="CW206" s="1373"/>
      <c r="CX206" s="1365"/>
      <c r="CY206" s="1373"/>
      <c r="CZ206" s="1374"/>
      <c r="DA206" s="1371"/>
      <c r="DB206" s="1375"/>
      <c r="DC206" s="1372"/>
      <c r="DD206" s="1365"/>
      <c r="DE206" s="1373"/>
      <c r="DF206" s="1365"/>
      <c r="DG206" s="1373"/>
      <c r="DH206" s="1374"/>
      <c r="DI206" s="1371"/>
      <c r="DJ206" s="1375"/>
      <c r="DK206" s="1376"/>
      <c r="DL206" s="1377"/>
      <c r="DM206" s="1378"/>
      <c r="DN206" s="1379"/>
      <c r="DO206" s="1356"/>
      <c r="DP206" s="1381"/>
      <c r="DQ206" s="1358"/>
      <c r="DR206" s="1356"/>
      <c r="DS206" s="1381"/>
      <c r="DT206" s="1358"/>
      <c r="DU206" s="1356"/>
      <c r="DV206" s="1381"/>
      <c r="DW206" s="1358"/>
      <c r="DX206" s="1356"/>
      <c r="DY206" s="1381"/>
      <c r="DZ206" s="1358"/>
      <c r="EA206" s="1356"/>
      <c r="EB206" s="1381"/>
      <c r="EC206" s="1358"/>
      <c r="ED206" s="1382"/>
      <c r="EE206" s="1383"/>
      <c r="EF206" s="1384"/>
      <c r="EG206" s="1357"/>
      <c r="EH206" s="1364"/>
      <c r="EI206" s="1352"/>
      <c r="EJ206" s="1356"/>
      <c r="EK206" s="1384"/>
      <c r="EL206" s="1357"/>
      <c r="EM206" s="1364"/>
      <c r="EN206" s="1352"/>
      <c r="EO206" s="1356"/>
      <c r="EP206" s="1384"/>
      <c r="EQ206" s="1357"/>
      <c r="ER206" s="1364"/>
      <c r="ES206" s="1352"/>
      <c r="ET206" s="1356"/>
      <c r="EU206" s="1384"/>
      <c r="EV206" s="1357"/>
      <c r="EW206" s="1364"/>
      <c r="EX206" s="1352"/>
      <c r="EY206" s="1356"/>
      <c r="EZ206" s="1384"/>
      <c r="FA206" s="1357"/>
      <c r="FB206" s="1364"/>
      <c r="FC206" s="1352"/>
      <c r="FD206" s="1385">
        <v>0</v>
      </c>
      <c r="FE206" s="1386">
        <v>0</v>
      </c>
      <c r="FF206" s="1387">
        <v>0</v>
      </c>
      <c r="FG206" s="1386">
        <v>0</v>
      </c>
      <c r="FH206" s="1387">
        <v>0</v>
      </c>
      <c r="FI206" s="1386">
        <v>0</v>
      </c>
      <c r="FJ206" s="1387">
        <v>0</v>
      </c>
      <c r="FK206" s="1386">
        <v>0</v>
      </c>
      <c r="FL206" s="1388" t="s">
        <v>1008</v>
      </c>
      <c r="FM206" s="1389" t="s">
        <v>1012</v>
      </c>
      <c r="FN206" s="1352"/>
      <c r="FO206" s="1390" t="s">
        <v>1010</v>
      </c>
      <c r="FP206" s="1391" t="s">
        <v>1012</v>
      </c>
      <c r="FQ206" s="1352"/>
      <c r="FR206" s="1390" t="s">
        <v>1010</v>
      </c>
      <c r="FS206" s="1391" t="s">
        <v>1012</v>
      </c>
      <c r="FT206" s="1352"/>
      <c r="FU206" s="1390" t="s">
        <v>1010</v>
      </c>
      <c r="FV206" s="1391" t="s">
        <v>1012</v>
      </c>
      <c r="FW206" s="1352"/>
      <c r="FX206" s="1390" t="s">
        <v>1010</v>
      </c>
      <c r="FY206" s="1391" t="s">
        <v>1012</v>
      </c>
      <c r="FZ206" s="1352"/>
      <c r="GA206" s="1390" t="s">
        <v>1010</v>
      </c>
      <c r="GB206" s="1391" t="s">
        <v>1012</v>
      </c>
      <c r="GC206" s="1352"/>
      <c r="GD206" s="1390" t="s">
        <v>1013</v>
      </c>
      <c r="GE206" s="1391" t="s">
        <v>1013</v>
      </c>
      <c r="GF206" s="1352"/>
      <c r="GG206" s="1390" t="s">
        <v>1010</v>
      </c>
      <c r="GH206" s="1391" t="s">
        <v>1012</v>
      </c>
      <c r="GI206" s="1352"/>
      <c r="GJ206" s="1390" t="s">
        <v>1010</v>
      </c>
      <c r="GK206" s="1391" t="s">
        <v>1012</v>
      </c>
      <c r="GL206" s="1352"/>
      <c r="GM206" s="1390" t="s">
        <v>1010</v>
      </c>
      <c r="GN206" s="1391" t="s">
        <v>1012</v>
      </c>
      <c r="GO206" s="1352"/>
      <c r="GP206" s="1390" t="s">
        <v>1013</v>
      </c>
      <c r="GQ206" s="1391" t="s">
        <v>1013</v>
      </c>
      <c r="GR206" s="1352"/>
      <c r="GS206" s="1390" t="s">
        <v>1013</v>
      </c>
      <c r="GT206" s="1391" t="s">
        <v>1013</v>
      </c>
      <c r="GU206" s="1352"/>
      <c r="GV206" s="1390" t="s">
        <v>1010</v>
      </c>
      <c r="GW206" s="1391" t="s">
        <v>1012</v>
      </c>
      <c r="GX206" s="1352"/>
      <c r="GY206" s="1388"/>
      <c r="GZ206" s="1389"/>
      <c r="HA206" s="1352"/>
      <c r="HB206" s="1390"/>
      <c r="HC206" s="1391"/>
      <c r="HD206" s="1352"/>
      <c r="HE206" s="1390"/>
      <c r="HF206" s="1391"/>
      <c r="HG206" s="1352"/>
      <c r="HH206" s="1390"/>
      <c r="HI206" s="1391"/>
      <c r="HJ206" s="1352"/>
      <c r="HK206" s="1390"/>
      <c r="HL206" s="1391"/>
      <c r="HM206" s="1352"/>
      <c r="HN206" s="1392"/>
      <c r="HO206" s="1393"/>
      <c r="HP206" s="1394"/>
      <c r="HQ206" s="1395"/>
      <c r="HR206" s="1357"/>
      <c r="HS206" s="1357"/>
      <c r="HT206" s="1357"/>
      <c r="HU206" s="1396"/>
      <c r="HV206" s="1397"/>
      <c r="HW206" s="1398" t="s">
        <v>4568</v>
      </c>
      <c r="HX206" s="1398"/>
      <c r="HY206" s="1398"/>
      <c r="HZ206" s="1398" t="s">
        <v>4568</v>
      </c>
      <c r="IA206" s="1398"/>
      <c r="IB206" s="1398"/>
      <c r="IC206" s="1398"/>
      <c r="ID206" s="1399"/>
      <c r="IE206" s="1400"/>
      <c r="IF206" s="227" t="str">
        <f>_xlfn.IFNA(VLOOKUP(報告書!$B206&amp;"-"&amp;報告書!IF$12,自主項目!$G$13:$G$500,1,FALSE),"")</f>
        <v/>
      </c>
      <c r="IG206" s="227" t="str">
        <f>_xlfn.IFNA(VLOOKUP(報告書!$B206&amp;"-"&amp;報告書!IG$12,自主項目!$G$13:$G$500,1,FALSE),"")</f>
        <v/>
      </c>
      <c r="IH206" s="227" t="str">
        <f>_xlfn.IFNA(VLOOKUP(報告書!$B206&amp;"-"&amp;報告書!IH$12,自主項目!$G$13:$G$500,1,FALSE),"")</f>
        <v/>
      </c>
      <c r="II206" s="227" t="str">
        <f>_xlfn.IFNA(VLOOKUP(報告書!$B206&amp;"-"&amp;報告書!II$12,自主項目!$G$13:$G$500,1,FALSE),"")</f>
        <v/>
      </c>
      <c r="IJ206" s="227" t="str">
        <f>_xlfn.IFNA(VLOOKUP(報告書!$B206&amp;"-"&amp;報告書!IJ$12,自主項目!$G$13:$G$500,1,FALSE),"")</f>
        <v/>
      </c>
      <c r="IK206" s="227" t="str">
        <f>_xlfn.IFNA(VLOOKUP(報告書!$B206&amp;"-"&amp;報告書!IK$12,自主項目!$G$13:$G$500,1,FALSE),"")</f>
        <v/>
      </c>
      <c r="IL206" s="227" t="str">
        <f>_xlfn.IFNA(VLOOKUP(報告書!$B206&amp;"-"&amp;報告書!IL$12,自主項目!$G$13:$G$500,1,FALSE),"")</f>
        <v/>
      </c>
      <c r="IM206" s="227" t="str">
        <f>_xlfn.IFNA(VLOOKUP(報告書!$B206&amp;"-"&amp;報告書!IM$12,自主項目!$G$13:$G$500,1,FALSE),"")</f>
        <v/>
      </c>
      <c r="IN206" s="227" t="str">
        <f>_xlfn.IFNA(VLOOKUP(報告書!$B206&amp;"-"&amp;報告書!IN$12,自主項目!$G$13:$G$500,1,FALSE),"")</f>
        <v/>
      </c>
      <c r="IO206" s="227" t="str">
        <f>_xlfn.IFNA(VLOOKUP(報告書!$B206&amp;"-"&amp;報告書!IO$12,自主項目!$G$13:$G$500,1,FALSE),"")</f>
        <v/>
      </c>
      <c r="IP206" s="227" t="str">
        <f>_xlfn.IFNA(VLOOKUP(報告書!$B206&amp;"-"&amp;報告書!IP$12,自主項目!$G$13:$G$500,1,FALSE),"")</f>
        <v/>
      </c>
      <c r="IQ206" s="227" t="str">
        <f>_xlfn.IFNA(VLOOKUP(報告書!$B206&amp;"-"&amp;報告書!IQ$12,自主項目!$G$13:$G$500,1,FALSE),"")</f>
        <v/>
      </c>
      <c r="IR206" s="227" t="str">
        <f>_xlfn.IFNA(VLOOKUP(報告書!$B206&amp;"-"&amp;報告書!IR$12,自主項目!$G$13:$G$500,1,FALSE),"")</f>
        <v/>
      </c>
      <c r="IS206" s="227" t="str">
        <f>_xlfn.IFNA(VLOOKUP(報告書!$B206&amp;"-"&amp;報告書!IS$12,自主項目!$G$13:$G$500,1,FALSE),"")</f>
        <v/>
      </c>
      <c r="IV206" s="376">
        <v>2236057</v>
      </c>
      <c r="IW206" s="377" t="s">
        <v>179</v>
      </c>
      <c r="IX206" s="378" t="s">
        <v>179</v>
      </c>
      <c r="IY206" s="379">
        <v>10.89</v>
      </c>
      <c r="IZ206" s="379" t="s">
        <v>179</v>
      </c>
      <c r="JA206" s="380">
        <v>5.7000000000000028</v>
      </c>
      <c r="JB206" s="381">
        <v>3.6300000000000003</v>
      </c>
      <c r="JC206" s="379" t="s">
        <v>179</v>
      </c>
      <c r="JD206" s="379">
        <v>1.900000000000001</v>
      </c>
      <c r="JE206" s="382">
        <v>53</v>
      </c>
      <c r="JF206" s="383" t="s">
        <v>179</v>
      </c>
      <c r="JG206" s="384">
        <v>57</v>
      </c>
      <c r="JH206" s="376" t="s">
        <v>179</v>
      </c>
      <c r="JI206" s="377" t="s">
        <v>179</v>
      </c>
      <c r="JJ206" s="378" t="s">
        <v>179</v>
      </c>
      <c r="JK206" s="379" t="s">
        <v>179</v>
      </c>
      <c r="JL206" s="379" t="s">
        <v>179</v>
      </c>
      <c r="JM206" s="380" t="s">
        <v>179</v>
      </c>
      <c r="JN206" s="381" t="s">
        <v>179</v>
      </c>
      <c r="JO206" s="379" t="s">
        <v>179</v>
      </c>
      <c r="JP206" s="379" t="s">
        <v>179</v>
      </c>
      <c r="JQ206" s="382" t="s">
        <v>179</v>
      </c>
      <c r="JR206" s="383" t="s">
        <v>179</v>
      </c>
      <c r="JS206" s="384" t="s">
        <v>179</v>
      </c>
      <c r="JU206" s="634" t="s">
        <v>2523</v>
      </c>
      <c r="JV206" s="636" t="s">
        <v>2524</v>
      </c>
      <c r="JW206" s="635">
        <v>2019</v>
      </c>
      <c r="JX206" s="635" t="s">
        <v>1018</v>
      </c>
      <c r="JY206" s="386" t="s">
        <v>179</v>
      </c>
      <c r="JZ206" s="387" t="s">
        <v>179</v>
      </c>
      <c r="KA206" s="422" t="s">
        <v>179</v>
      </c>
      <c r="KB206" s="637" t="s">
        <v>179</v>
      </c>
      <c r="KC206" s="638" t="s">
        <v>179</v>
      </c>
      <c r="KD206" s="639" t="s">
        <v>1055</v>
      </c>
      <c r="KE206" s="640">
        <v>3</v>
      </c>
      <c r="KF206" s="641">
        <v>10.89</v>
      </c>
      <c r="KG206" s="642">
        <v>17.830000000000002</v>
      </c>
      <c r="KH206" s="639" t="s">
        <v>1055</v>
      </c>
      <c r="KI206" s="643">
        <v>3</v>
      </c>
      <c r="KJ206" s="641" t="s">
        <v>179</v>
      </c>
      <c r="KK206" s="642">
        <v>21.355</v>
      </c>
      <c r="KL206" s="639" t="s">
        <v>1029</v>
      </c>
      <c r="KM206" s="643">
        <v>3</v>
      </c>
      <c r="KN206" s="644">
        <v>5.7000000000000028</v>
      </c>
      <c r="KO206" s="645" t="s">
        <v>179</v>
      </c>
      <c r="KP206" s="646" t="s">
        <v>179</v>
      </c>
      <c r="KQ206" s="646" t="s">
        <v>179</v>
      </c>
      <c r="KR206" s="646" t="s">
        <v>179</v>
      </c>
      <c r="KS206" s="647" t="s">
        <v>179</v>
      </c>
      <c r="KT206" s="646" t="s">
        <v>179</v>
      </c>
      <c r="KU206" s="646" t="s">
        <v>179</v>
      </c>
      <c r="KV206" s="648" t="s">
        <v>179</v>
      </c>
      <c r="KW206" s="639" t="s">
        <v>179</v>
      </c>
      <c r="KX206" s="643" t="s">
        <v>179</v>
      </c>
      <c r="KY206" s="644" t="s">
        <v>179</v>
      </c>
      <c r="KZ206" s="434" t="s">
        <v>1015</v>
      </c>
      <c r="LA206" s="434" t="s">
        <v>1015</v>
      </c>
      <c r="LB206" s="435" t="s">
        <v>1015</v>
      </c>
      <c r="LC206" s="436">
        <v>14</v>
      </c>
      <c r="LD206" s="437">
        <v>10</v>
      </c>
      <c r="LE206" s="438">
        <v>24</v>
      </c>
      <c r="LF206" s="439" t="s">
        <v>1015</v>
      </c>
      <c r="LG206" s="440">
        <v>11</v>
      </c>
      <c r="LH206" s="437">
        <v>10</v>
      </c>
      <c r="LI206" s="438">
        <v>24</v>
      </c>
      <c r="LJ206" s="649"/>
      <c r="LK206" s="650"/>
    </row>
    <row r="207" spans="2:323" ht="15" customHeight="1" x14ac:dyDescent="0.15">
      <c r="B207" s="1349" t="s">
        <v>2628</v>
      </c>
      <c r="C207" s="1350" t="s">
        <v>2631</v>
      </c>
      <c r="D207" s="1351">
        <v>2022</v>
      </c>
      <c r="E207" s="1352" t="s">
        <v>1058</v>
      </c>
      <c r="F207" s="1353">
        <v>3070276</v>
      </c>
      <c r="G207" s="1354" t="s">
        <v>2631</v>
      </c>
      <c r="H207" s="1355">
        <v>45107</v>
      </c>
      <c r="I207" s="1356" t="s">
        <v>2630</v>
      </c>
      <c r="J207" s="1357" t="s">
        <v>2631</v>
      </c>
      <c r="K207" s="1358" t="s">
        <v>2632</v>
      </c>
      <c r="L207" s="1350" t="s">
        <v>2629</v>
      </c>
      <c r="M207" s="1357" t="s">
        <v>2633</v>
      </c>
      <c r="N207" s="1358" t="s">
        <v>2634</v>
      </c>
      <c r="O207" s="1356" t="s">
        <v>77</v>
      </c>
      <c r="P207" s="1358" t="s">
        <v>80</v>
      </c>
      <c r="Q207" s="1359"/>
      <c r="R207" s="1360"/>
      <c r="S207" s="1360" t="s">
        <v>1058</v>
      </c>
      <c r="T207" s="1361"/>
      <c r="U207" s="1362"/>
      <c r="V207" s="1363"/>
      <c r="W207" s="1364"/>
      <c r="X207" s="1364"/>
      <c r="Y207" s="1365">
        <v>524</v>
      </c>
      <c r="Z207" s="1351">
        <v>2022</v>
      </c>
      <c r="AA207" s="1352">
        <v>2024</v>
      </c>
      <c r="AB207" s="1366">
        <v>2022</v>
      </c>
      <c r="AC207" s="1367"/>
      <c r="AD207" s="1358"/>
      <c r="AE207" s="1368" t="s">
        <v>4568</v>
      </c>
      <c r="AF207" s="1357" t="s">
        <v>2631</v>
      </c>
      <c r="AG207" s="1357" t="s">
        <v>2635</v>
      </c>
      <c r="AH207" s="1358" t="s">
        <v>2636</v>
      </c>
      <c r="AI207" s="1368"/>
      <c r="AJ207" s="1358"/>
      <c r="AK207" s="1369"/>
      <c r="AL207" s="1364"/>
      <c r="AM207" s="1364"/>
      <c r="AN207" s="1370"/>
      <c r="AO207" s="1371"/>
      <c r="AP207" s="1372"/>
      <c r="AQ207" s="1365"/>
      <c r="AR207" s="1373"/>
      <c r="AS207" s="1365"/>
      <c r="AT207" s="1373"/>
      <c r="AU207" s="1374"/>
      <c r="AV207" s="1371"/>
      <c r="AW207" s="1375"/>
      <c r="AX207" s="1372"/>
      <c r="AY207" s="1365"/>
      <c r="AZ207" s="1373"/>
      <c r="BA207" s="1365"/>
      <c r="BB207" s="1373"/>
      <c r="BC207" s="1374"/>
      <c r="BD207" s="1371"/>
      <c r="BE207" s="1375"/>
      <c r="BF207" s="1372"/>
      <c r="BG207" s="1365"/>
      <c r="BH207" s="1373"/>
      <c r="BI207" s="1365"/>
      <c r="BJ207" s="1373"/>
      <c r="BK207" s="1374"/>
      <c r="BL207" s="1371"/>
      <c r="BM207" s="1375"/>
      <c r="BN207" s="1372"/>
      <c r="BO207" s="1365"/>
      <c r="BP207" s="1373"/>
      <c r="BQ207" s="1365"/>
      <c r="BR207" s="1373"/>
      <c r="BS207" s="1374"/>
      <c r="BT207" s="1371"/>
      <c r="BU207" s="1375"/>
      <c r="BV207" s="1376"/>
      <c r="BW207" s="1377"/>
      <c r="BX207" s="1378"/>
      <c r="BY207" s="1379"/>
      <c r="BZ207" s="1380">
        <v>2021</v>
      </c>
      <c r="CA207" s="1364">
        <v>565</v>
      </c>
      <c r="CB207" s="1364">
        <v>565</v>
      </c>
      <c r="CC207" s="1370">
        <v>2.38</v>
      </c>
      <c r="CD207" s="1371" t="s">
        <v>4841</v>
      </c>
      <c r="CE207" s="1372">
        <v>2024</v>
      </c>
      <c r="CF207" s="1365">
        <v>564</v>
      </c>
      <c r="CG207" s="1373">
        <v>0.17</v>
      </c>
      <c r="CH207" s="1365">
        <v>564</v>
      </c>
      <c r="CI207" s="1373">
        <v>0.17</v>
      </c>
      <c r="CJ207" s="1374">
        <v>2.35</v>
      </c>
      <c r="CK207" s="1371" t="s">
        <v>4841</v>
      </c>
      <c r="CL207" s="1375">
        <v>1.26</v>
      </c>
      <c r="CM207" s="1372">
        <v>2022</v>
      </c>
      <c r="CN207" s="1365">
        <v>538.61789999999996</v>
      </c>
      <c r="CO207" s="1373">
        <v>4.66</v>
      </c>
      <c r="CP207" s="1365">
        <v>538.61789999999996</v>
      </c>
      <c r="CQ207" s="1373">
        <v>4.66</v>
      </c>
      <c r="CR207" s="1374">
        <v>2.358221978984238</v>
      </c>
      <c r="CS207" s="1371" t="s">
        <v>4841</v>
      </c>
      <c r="CT207" s="1375">
        <v>0.91</v>
      </c>
      <c r="CU207" s="1372">
        <v>2023</v>
      </c>
      <c r="CV207" s="1365"/>
      <c r="CW207" s="1373"/>
      <c r="CX207" s="1365"/>
      <c r="CY207" s="1373"/>
      <c r="CZ207" s="1374"/>
      <c r="DA207" s="1371"/>
      <c r="DB207" s="1375"/>
      <c r="DC207" s="1372">
        <v>2024</v>
      </c>
      <c r="DD207" s="1365"/>
      <c r="DE207" s="1373"/>
      <c r="DF207" s="1365"/>
      <c r="DG207" s="1373"/>
      <c r="DH207" s="1374"/>
      <c r="DI207" s="1371"/>
      <c r="DJ207" s="1375"/>
      <c r="DK207" s="1376" t="s">
        <v>1023</v>
      </c>
      <c r="DL207" s="1377" t="s">
        <v>1072</v>
      </c>
      <c r="DM207" s="1378" t="s">
        <v>1007</v>
      </c>
      <c r="DN207" s="1379" t="s">
        <v>4842</v>
      </c>
      <c r="DO207" s="1356"/>
      <c r="DP207" s="1381"/>
      <c r="DQ207" s="1358"/>
      <c r="DR207" s="1356"/>
      <c r="DS207" s="1381"/>
      <c r="DT207" s="1358"/>
      <c r="DU207" s="1356"/>
      <c r="DV207" s="1381"/>
      <c r="DW207" s="1358"/>
      <c r="DX207" s="1356"/>
      <c r="DY207" s="1381"/>
      <c r="DZ207" s="1358"/>
      <c r="EA207" s="1356"/>
      <c r="EB207" s="1381"/>
      <c r="EC207" s="1358"/>
      <c r="ED207" s="1382"/>
      <c r="EE207" s="1383"/>
      <c r="EF207" s="1384"/>
      <c r="EG207" s="1357"/>
      <c r="EH207" s="1364"/>
      <c r="EI207" s="1352"/>
      <c r="EJ207" s="1356"/>
      <c r="EK207" s="1384"/>
      <c r="EL207" s="1357"/>
      <c r="EM207" s="1364"/>
      <c r="EN207" s="1352"/>
      <c r="EO207" s="1356"/>
      <c r="EP207" s="1384"/>
      <c r="EQ207" s="1357"/>
      <c r="ER207" s="1364"/>
      <c r="ES207" s="1352"/>
      <c r="ET207" s="1356"/>
      <c r="EU207" s="1384"/>
      <c r="EV207" s="1357"/>
      <c r="EW207" s="1364"/>
      <c r="EX207" s="1352"/>
      <c r="EY207" s="1356"/>
      <c r="EZ207" s="1384"/>
      <c r="FA207" s="1357"/>
      <c r="FB207" s="1364"/>
      <c r="FC207" s="1352"/>
      <c r="FD207" s="1385">
        <v>0</v>
      </c>
      <c r="FE207" s="1386">
        <v>0</v>
      </c>
      <c r="FF207" s="1387">
        <v>0</v>
      </c>
      <c r="FG207" s="1386">
        <v>0</v>
      </c>
      <c r="FH207" s="1387">
        <v>0</v>
      </c>
      <c r="FI207" s="1386">
        <v>0</v>
      </c>
      <c r="FJ207" s="1387">
        <v>0</v>
      </c>
      <c r="FK207" s="1386">
        <v>0</v>
      </c>
      <c r="FL207" s="1388"/>
      <c r="FM207" s="1389"/>
      <c r="FN207" s="1352"/>
      <c r="FO207" s="1390"/>
      <c r="FP207" s="1391"/>
      <c r="FQ207" s="1352"/>
      <c r="FR207" s="1390"/>
      <c r="FS207" s="1391"/>
      <c r="FT207" s="1352"/>
      <c r="FU207" s="1390"/>
      <c r="FV207" s="1391"/>
      <c r="FW207" s="1352"/>
      <c r="FX207" s="1390"/>
      <c r="FY207" s="1391"/>
      <c r="FZ207" s="1352"/>
      <c r="GA207" s="1390"/>
      <c r="GB207" s="1391"/>
      <c r="GC207" s="1352"/>
      <c r="GD207" s="1390"/>
      <c r="GE207" s="1391"/>
      <c r="GF207" s="1352"/>
      <c r="GG207" s="1390"/>
      <c r="GH207" s="1391"/>
      <c r="GI207" s="1352"/>
      <c r="GJ207" s="1390"/>
      <c r="GK207" s="1391"/>
      <c r="GL207" s="1352"/>
      <c r="GM207" s="1390"/>
      <c r="GN207" s="1391"/>
      <c r="GO207" s="1352"/>
      <c r="GP207" s="1390"/>
      <c r="GQ207" s="1391"/>
      <c r="GR207" s="1352"/>
      <c r="GS207" s="1390"/>
      <c r="GT207" s="1391"/>
      <c r="GU207" s="1352"/>
      <c r="GV207" s="1390"/>
      <c r="GW207" s="1391"/>
      <c r="GX207" s="1352"/>
      <c r="GY207" s="1388" t="s">
        <v>1008</v>
      </c>
      <c r="GZ207" s="1389" t="s">
        <v>1012</v>
      </c>
      <c r="HA207" s="1352"/>
      <c r="HB207" s="1390" t="s">
        <v>1008</v>
      </c>
      <c r="HC207" s="1391" t="s">
        <v>1012</v>
      </c>
      <c r="HD207" s="1352"/>
      <c r="HE207" s="1390" t="s">
        <v>1010</v>
      </c>
      <c r="HF207" s="1391" t="s">
        <v>1012</v>
      </c>
      <c r="HG207" s="1352"/>
      <c r="HH207" s="1390" t="s">
        <v>1010</v>
      </c>
      <c r="HI207" s="1391" t="s">
        <v>1012</v>
      </c>
      <c r="HJ207" s="1352"/>
      <c r="HK207" s="1390" t="s">
        <v>1010</v>
      </c>
      <c r="HL207" s="1391" t="s">
        <v>1012</v>
      </c>
      <c r="HM207" s="1352"/>
      <c r="HN207" s="1392"/>
      <c r="HO207" s="1393"/>
      <c r="HP207" s="1394"/>
      <c r="HQ207" s="1395"/>
      <c r="HR207" s="1357"/>
      <c r="HS207" s="1357"/>
      <c r="HT207" s="1357"/>
      <c r="HU207" s="1396"/>
      <c r="HV207" s="1397"/>
      <c r="HW207" s="1398"/>
      <c r="HX207" s="1398"/>
      <c r="HY207" s="1398"/>
      <c r="HZ207" s="1398"/>
      <c r="IA207" s="1398"/>
      <c r="IB207" s="1398"/>
      <c r="IC207" s="1398"/>
      <c r="ID207" s="1399"/>
      <c r="IE207" s="1400"/>
      <c r="IF207" s="227" t="str">
        <f>_xlfn.IFNA(VLOOKUP(報告書!$B207&amp;"-"&amp;報告書!IF$12,自主項目!$G$13:$G$500,1,FALSE),"")</f>
        <v/>
      </c>
      <c r="IG207" s="227" t="str">
        <f>_xlfn.IFNA(VLOOKUP(報告書!$B207&amp;"-"&amp;報告書!IG$12,自主項目!$G$13:$G$500,1,FALSE),"")</f>
        <v/>
      </c>
      <c r="IH207" s="227" t="str">
        <f>_xlfn.IFNA(VLOOKUP(報告書!$B207&amp;"-"&amp;報告書!IH$12,自主項目!$G$13:$G$500,1,FALSE),"")</f>
        <v/>
      </c>
      <c r="II207" s="227" t="str">
        <f>_xlfn.IFNA(VLOOKUP(報告書!$B207&amp;"-"&amp;報告書!II$12,自主項目!$G$13:$G$500,1,FALSE),"")</f>
        <v/>
      </c>
      <c r="IJ207" s="227" t="str">
        <f>_xlfn.IFNA(VLOOKUP(報告書!$B207&amp;"-"&amp;報告書!IJ$12,自主項目!$G$13:$G$500,1,FALSE),"")</f>
        <v/>
      </c>
      <c r="IK207" s="227" t="str">
        <f>_xlfn.IFNA(VLOOKUP(報告書!$B207&amp;"-"&amp;報告書!IK$12,自主項目!$G$13:$G$500,1,FALSE),"")</f>
        <v/>
      </c>
      <c r="IL207" s="227" t="str">
        <f>_xlfn.IFNA(VLOOKUP(報告書!$B207&amp;"-"&amp;報告書!IL$12,自主項目!$G$13:$G$500,1,FALSE),"")</f>
        <v/>
      </c>
      <c r="IM207" s="227" t="str">
        <f>_xlfn.IFNA(VLOOKUP(報告書!$B207&amp;"-"&amp;報告書!IM$12,自主項目!$G$13:$G$500,1,FALSE),"")</f>
        <v/>
      </c>
      <c r="IN207" s="227" t="str">
        <f>_xlfn.IFNA(VLOOKUP(報告書!$B207&amp;"-"&amp;報告書!IN$12,自主項目!$G$13:$G$500,1,FALSE),"")</f>
        <v/>
      </c>
      <c r="IO207" s="227" t="str">
        <f>_xlfn.IFNA(VLOOKUP(報告書!$B207&amp;"-"&amp;報告書!IO$12,自主項目!$G$13:$G$500,1,FALSE),"")</f>
        <v/>
      </c>
      <c r="IP207" s="227" t="str">
        <f>_xlfn.IFNA(VLOOKUP(報告書!$B207&amp;"-"&amp;報告書!IP$12,自主項目!$G$13:$G$500,1,FALSE),"")</f>
        <v/>
      </c>
      <c r="IQ207" s="227" t="str">
        <f>_xlfn.IFNA(VLOOKUP(報告書!$B207&amp;"-"&amp;報告書!IQ$12,自主項目!$G$13:$G$500,1,FALSE),"")</f>
        <v/>
      </c>
      <c r="IR207" s="227" t="str">
        <f>_xlfn.IFNA(VLOOKUP(報告書!$B207&amp;"-"&amp;報告書!IR$12,自主項目!$G$13:$G$500,1,FALSE),"")</f>
        <v/>
      </c>
      <c r="IS207" s="227" t="str">
        <f>_xlfn.IFNA(VLOOKUP(報告書!$B207&amp;"-"&amp;報告書!IS$12,自主項目!$G$13:$G$500,1,FALSE),"")</f>
        <v/>
      </c>
      <c r="IV207" s="376">
        <v>3459</v>
      </c>
      <c r="IW207" s="377">
        <v>1596</v>
      </c>
      <c r="IX207" s="378" t="s">
        <v>179</v>
      </c>
      <c r="IY207" s="379">
        <v>18.010000000000002</v>
      </c>
      <c r="IZ207" s="379">
        <v>61.5</v>
      </c>
      <c r="JA207" s="380" t="s">
        <v>179</v>
      </c>
      <c r="JB207" s="381">
        <v>6.0033333333333339</v>
      </c>
      <c r="JC207" s="379">
        <v>20.5</v>
      </c>
      <c r="JD207" s="379" t="s">
        <v>179</v>
      </c>
      <c r="JE207" s="382">
        <v>30</v>
      </c>
      <c r="JF207" s="383">
        <v>7</v>
      </c>
      <c r="JG207" s="384" t="s">
        <v>179</v>
      </c>
      <c r="JH207" s="376" t="s">
        <v>179</v>
      </c>
      <c r="JI207" s="377" t="s">
        <v>179</v>
      </c>
      <c r="JJ207" s="378" t="s">
        <v>179</v>
      </c>
      <c r="JK207" s="379" t="s">
        <v>179</v>
      </c>
      <c r="JL207" s="379" t="s">
        <v>179</v>
      </c>
      <c r="JM207" s="380" t="s">
        <v>179</v>
      </c>
      <c r="JN207" s="381" t="s">
        <v>179</v>
      </c>
      <c r="JO207" s="379" t="s">
        <v>179</v>
      </c>
      <c r="JP207" s="379" t="s">
        <v>179</v>
      </c>
      <c r="JQ207" s="382" t="s">
        <v>179</v>
      </c>
      <c r="JR207" s="383" t="s">
        <v>179</v>
      </c>
      <c r="JS207" s="384" t="s">
        <v>179</v>
      </c>
      <c r="JU207" s="634" t="s">
        <v>2530</v>
      </c>
      <c r="JV207" s="636" t="s">
        <v>2531</v>
      </c>
      <c r="JW207" s="635">
        <v>2019</v>
      </c>
      <c r="JX207" s="635" t="s">
        <v>1018</v>
      </c>
      <c r="JY207" s="386" t="s">
        <v>179</v>
      </c>
      <c r="JZ207" s="387" t="s">
        <v>179</v>
      </c>
      <c r="KA207" s="422" t="s">
        <v>179</v>
      </c>
      <c r="KB207" s="637" t="s">
        <v>179</v>
      </c>
      <c r="KC207" s="638" t="s">
        <v>179</v>
      </c>
      <c r="KD207" s="639" t="s">
        <v>1055</v>
      </c>
      <c r="KE207" s="640">
        <v>2.98</v>
      </c>
      <c r="KF207" s="641">
        <v>18.010000000000002</v>
      </c>
      <c r="KG207" s="642">
        <v>5.44</v>
      </c>
      <c r="KH207" s="639" t="s">
        <v>1055</v>
      </c>
      <c r="KI207" s="643">
        <v>2.99</v>
      </c>
      <c r="KJ207" s="641">
        <v>20.5</v>
      </c>
      <c r="KK207" s="642">
        <v>24.643333333333334</v>
      </c>
      <c r="KL207" s="639" t="s">
        <v>179</v>
      </c>
      <c r="KM207" s="643">
        <v>1</v>
      </c>
      <c r="KN207" s="644" t="s">
        <v>179</v>
      </c>
      <c r="KO207" s="645" t="s">
        <v>179</v>
      </c>
      <c r="KP207" s="646" t="s">
        <v>179</v>
      </c>
      <c r="KQ207" s="646" t="s">
        <v>179</v>
      </c>
      <c r="KR207" s="646" t="s">
        <v>179</v>
      </c>
      <c r="KS207" s="647" t="s">
        <v>179</v>
      </c>
      <c r="KT207" s="646" t="s">
        <v>179</v>
      </c>
      <c r="KU207" s="646" t="s">
        <v>179</v>
      </c>
      <c r="KV207" s="648" t="s">
        <v>179</v>
      </c>
      <c r="KW207" s="639" t="s">
        <v>179</v>
      </c>
      <c r="KX207" s="643" t="s">
        <v>179</v>
      </c>
      <c r="KY207" s="644" t="s">
        <v>179</v>
      </c>
      <c r="KZ207" s="434" t="s">
        <v>1015</v>
      </c>
      <c r="LA207" s="434" t="s">
        <v>1015</v>
      </c>
      <c r="LB207" s="435" t="s">
        <v>1028</v>
      </c>
      <c r="LC207" s="436">
        <v>18</v>
      </c>
      <c r="LD207" s="437">
        <v>4</v>
      </c>
      <c r="LE207" s="438">
        <v>22</v>
      </c>
      <c r="LF207" s="439" t="s">
        <v>1015</v>
      </c>
      <c r="LG207" s="440">
        <v>15</v>
      </c>
      <c r="LH207" s="437">
        <v>4</v>
      </c>
      <c r="LI207" s="438">
        <v>22</v>
      </c>
      <c r="LJ207" s="649"/>
      <c r="LK207" s="650"/>
    </row>
    <row r="208" spans="2:323" ht="15" customHeight="1" x14ac:dyDescent="0.15">
      <c r="B208" s="1349" t="s">
        <v>2640</v>
      </c>
      <c r="C208" s="1350" t="s">
        <v>2641</v>
      </c>
      <c r="D208" s="1351">
        <v>2022</v>
      </c>
      <c r="E208" s="1352" t="s">
        <v>1018</v>
      </c>
      <c r="F208" s="1353">
        <v>1056279</v>
      </c>
      <c r="G208" s="1354" t="s">
        <v>2641</v>
      </c>
      <c r="H208" s="1355">
        <v>45121</v>
      </c>
      <c r="I208" s="1356" t="s">
        <v>2642</v>
      </c>
      <c r="J208" s="1357" t="s">
        <v>2641</v>
      </c>
      <c r="K208" s="1358" t="s">
        <v>4843</v>
      </c>
      <c r="L208" s="1350" t="s">
        <v>2641</v>
      </c>
      <c r="M208" s="1357" t="s">
        <v>4843</v>
      </c>
      <c r="N208" s="1358" t="s">
        <v>2642</v>
      </c>
      <c r="O208" s="1356" t="s">
        <v>57</v>
      </c>
      <c r="P208" s="1358" t="s">
        <v>66</v>
      </c>
      <c r="Q208" s="1359" t="s">
        <v>1018</v>
      </c>
      <c r="R208" s="1360"/>
      <c r="S208" s="1360"/>
      <c r="T208" s="1361"/>
      <c r="U208" s="1362"/>
      <c r="V208" s="1363">
        <v>8482.7819999999992</v>
      </c>
      <c r="W208" s="1364">
        <v>22</v>
      </c>
      <c r="X208" s="1364">
        <v>2</v>
      </c>
      <c r="Y208" s="1365"/>
      <c r="Z208" s="1351">
        <v>2022</v>
      </c>
      <c r="AA208" s="1352">
        <v>2024</v>
      </c>
      <c r="AB208" s="1366">
        <v>2022</v>
      </c>
      <c r="AC208" s="1367"/>
      <c r="AD208" s="1358"/>
      <c r="AE208" s="1368" t="s">
        <v>4568</v>
      </c>
      <c r="AF208" s="1357" t="s">
        <v>4844</v>
      </c>
      <c r="AG208" s="1357" t="s">
        <v>2642</v>
      </c>
      <c r="AH208" s="1358" t="s">
        <v>1700</v>
      </c>
      <c r="AI208" s="1368"/>
      <c r="AJ208" s="1358"/>
      <c r="AK208" s="1369">
        <v>2021</v>
      </c>
      <c r="AL208" s="1364">
        <v>12222</v>
      </c>
      <c r="AM208" s="1364">
        <v>12276</v>
      </c>
      <c r="AN208" s="1370">
        <v>32.67</v>
      </c>
      <c r="AO208" s="1371" t="s">
        <v>2643</v>
      </c>
      <c r="AP208" s="1372">
        <v>2024</v>
      </c>
      <c r="AQ208" s="1365">
        <v>12040</v>
      </c>
      <c r="AR208" s="1373">
        <v>1.48</v>
      </c>
      <c r="AS208" s="1365">
        <v>12093</v>
      </c>
      <c r="AT208" s="1373">
        <v>1.49</v>
      </c>
      <c r="AU208" s="1374">
        <v>32.19</v>
      </c>
      <c r="AV208" s="1371" t="s">
        <v>2643</v>
      </c>
      <c r="AW208" s="1375">
        <v>1.46</v>
      </c>
      <c r="AX208" s="1372">
        <v>2022</v>
      </c>
      <c r="AY208" s="1365">
        <v>15653</v>
      </c>
      <c r="AZ208" s="1373">
        <v>-28.08</v>
      </c>
      <c r="BA208" s="1365">
        <v>15889</v>
      </c>
      <c r="BB208" s="1373">
        <v>-29.44</v>
      </c>
      <c r="BC208" s="1374">
        <v>41.852941176470587</v>
      </c>
      <c r="BD208" s="1371" t="s">
        <v>2643</v>
      </c>
      <c r="BE208" s="1375">
        <v>-28.11</v>
      </c>
      <c r="BF208" s="1372">
        <v>2023</v>
      </c>
      <c r="BG208" s="1365"/>
      <c r="BH208" s="1373"/>
      <c r="BI208" s="1365"/>
      <c r="BJ208" s="1373"/>
      <c r="BK208" s="1374"/>
      <c r="BL208" s="1371"/>
      <c r="BM208" s="1375"/>
      <c r="BN208" s="1372">
        <v>2024</v>
      </c>
      <c r="BO208" s="1365"/>
      <c r="BP208" s="1373"/>
      <c r="BQ208" s="1365"/>
      <c r="BR208" s="1373"/>
      <c r="BS208" s="1374"/>
      <c r="BT208" s="1371"/>
      <c r="BU208" s="1375"/>
      <c r="BV208" s="1376" t="s">
        <v>1005</v>
      </c>
      <c r="BW208" s="1377" t="s">
        <v>1072</v>
      </c>
      <c r="BX208" s="1378" t="s">
        <v>1024</v>
      </c>
      <c r="BY208" s="1379" t="s">
        <v>4845</v>
      </c>
      <c r="BZ208" s="1380"/>
      <c r="CA208" s="1364"/>
      <c r="CB208" s="1364"/>
      <c r="CC208" s="1370"/>
      <c r="CD208" s="1371"/>
      <c r="CE208" s="1372"/>
      <c r="CF208" s="1365"/>
      <c r="CG208" s="1373"/>
      <c r="CH208" s="1365"/>
      <c r="CI208" s="1373"/>
      <c r="CJ208" s="1374"/>
      <c r="CK208" s="1371"/>
      <c r="CL208" s="1375"/>
      <c r="CM208" s="1372"/>
      <c r="CN208" s="1365"/>
      <c r="CO208" s="1373"/>
      <c r="CP208" s="1365"/>
      <c r="CQ208" s="1373"/>
      <c r="CR208" s="1374"/>
      <c r="CS208" s="1371"/>
      <c r="CT208" s="1375"/>
      <c r="CU208" s="1372"/>
      <c r="CV208" s="1365"/>
      <c r="CW208" s="1373"/>
      <c r="CX208" s="1365"/>
      <c r="CY208" s="1373"/>
      <c r="CZ208" s="1374"/>
      <c r="DA208" s="1371"/>
      <c r="DB208" s="1375"/>
      <c r="DC208" s="1372"/>
      <c r="DD208" s="1365"/>
      <c r="DE208" s="1373"/>
      <c r="DF208" s="1365"/>
      <c r="DG208" s="1373"/>
      <c r="DH208" s="1374"/>
      <c r="DI208" s="1371"/>
      <c r="DJ208" s="1375"/>
      <c r="DK208" s="1376"/>
      <c r="DL208" s="1377"/>
      <c r="DM208" s="1378"/>
      <c r="DN208" s="1379"/>
      <c r="DO208" s="1356"/>
      <c r="DP208" s="1381"/>
      <c r="DQ208" s="1358"/>
      <c r="DR208" s="1356"/>
      <c r="DS208" s="1381"/>
      <c r="DT208" s="1358"/>
      <c r="DU208" s="1356"/>
      <c r="DV208" s="1381"/>
      <c r="DW208" s="1358"/>
      <c r="DX208" s="1356"/>
      <c r="DY208" s="1381"/>
      <c r="DZ208" s="1358"/>
      <c r="EA208" s="1356"/>
      <c r="EB208" s="1381"/>
      <c r="EC208" s="1358"/>
      <c r="ED208" s="1382"/>
      <c r="EE208" s="1383"/>
      <c r="EF208" s="1384"/>
      <c r="EG208" s="1357"/>
      <c r="EH208" s="1364"/>
      <c r="EI208" s="1352"/>
      <c r="EJ208" s="1356"/>
      <c r="EK208" s="1384"/>
      <c r="EL208" s="1357"/>
      <c r="EM208" s="1364"/>
      <c r="EN208" s="1352"/>
      <c r="EO208" s="1356"/>
      <c r="EP208" s="1384"/>
      <c r="EQ208" s="1357"/>
      <c r="ER208" s="1364"/>
      <c r="ES208" s="1352"/>
      <c r="ET208" s="1356"/>
      <c r="EU208" s="1384"/>
      <c r="EV208" s="1357"/>
      <c r="EW208" s="1364"/>
      <c r="EX208" s="1352"/>
      <c r="EY208" s="1356"/>
      <c r="EZ208" s="1384"/>
      <c r="FA208" s="1357"/>
      <c r="FB208" s="1364"/>
      <c r="FC208" s="1352"/>
      <c r="FD208" s="1385">
        <v>0</v>
      </c>
      <c r="FE208" s="1386">
        <v>0</v>
      </c>
      <c r="FF208" s="1387">
        <v>0</v>
      </c>
      <c r="FG208" s="1386">
        <v>0</v>
      </c>
      <c r="FH208" s="1387">
        <v>0</v>
      </c>
      <c r="FI208" s="1386">
        <v>0</v>
      </c>
      <c r="FJ208" s="1387">
        <v>0</v>
      </c>
      <c r="FK208" s="1386">
        <v>0</v>
      </c>
      <c r="FL208" s="1388" t="s">
        <v>1008</v>
      </c>
      <c r="FM208" s="1389" t="s">
        <v>1012</v>
      </c>
      <c r="FN208" s="1352"/>
      <c r="FO208" s="1390" t="s">
        <v>1010</v>
      </c>
      <c r="FP208" s="1391" t="s">
        <v>1012</v>
      </c>
      <c r="FQ208" s="1352"/>
      <c r="FR208" s="1390" t="s">
        <v>1010</v>
      </c>
      <c r="FS208" s="1391" t="s">
        <v>1012</v>
      </c>
      <c r="FT208" s="1352"/>
      <c r="FU208" s="1390" t="s">
        <v>1014</v>
      </c>
      <c r="FV208" s="1391" t="s">
        <v>1009</v>
      </c>
      <c r="FW208" s="1352"/>
      <c r="FX208" s="1390" t="s">
        <v>1010</v>
      </c>
      <c r="FY208" s="1391" t="s">
        <v>1012</v>
      </c>
      <c r="FZ208" s="1352"/>
      <c r="GA208" s="1390" t="s">
        <v>1010</v>
      </c>
      <c r="GB208" s="1391" t="s">
        <v>1012</v>
      </c>
      <c r="GC208" s="1352"/>
      <c r="GD208" s="1390" t="s">
        <v>1013</v>
      </c>
      <c r="GE208" s="1391" t="s">
        <v>1013</v>
      </c>
      <c r="GF208" s="1352"/>
      <c r="GG208" s="1390" t="s">
        <v>1013</v>
      </c>
      <c r="GH208" s="1391" t="s">
        <v>1013</v>
      </c>
      <c r="GI208" s="1352"/>
      <c r="GJ208" s="1390" t="s">
        <v>1013</v>
      </c>
      <c r="GK208" s="1391" t="s">
        <v>1013</v>
      </c>
      <c r="GL208" s="1352"/>
      <c r="GM208" s="1390" t="s">
        <v>1013</v>
      </c>
      <c r="GN208" s="1391" t="s">
        <v>1013</v>
      </c>
      <c r="GO208" s="1352"/>
      <c r="GP208" s="1390" t="s">
        <v>1013</v>
      </c>
      <c r="GQ208" s="1391" t="s">
        <v>1013</v>
      </c>
      <c r="GR208" s="1352"/>
      <c r="GS208" s="1390" t="s">
        <v>1013</v>
      </c>
      <c r="GT208" s="1391" t="s">
        <v>1013</v>
      </c>
      <c r="GU208" s="1352"/>
      <c r="GV208" s="1390" t="s">
        <v>1013</v>
      </c>
      <c r="GW208" s="1391" t="s">
        <v>1013</v>
      </c>
      <c r="GX208" s="1352"/>
      <c r="GY208" s="1388"/>
      <c r="GZ208" s="1389"/>
      <c r="HA208" s="1352"/>
      <c r="HB208" s="1390"/>
      <c r="HC208" s="1391"/>
      <c r="HD208" s="1352"/>
      <c r="HE208" s="1390"/>
      <c r="HF208" s="1391"/>
      <c r="HG208" s="1352"/>
      <c r="HH208" s="1390"/>
      <c r="HI208" s="1391"/>
      <c r="HJ208" s="1352"/>
      <c r="HK208" s="1390"/>
      <c r="HL208" s="1391"/>
      <c r="HM208" s="1352"/>
      <c r="HN208" s="1392"/>
      <c r="HO208" s="1393"/>
      <c r="HP208" s="1394"/>
      <c r="HQ208" s="1395"/>
      <c r="HR208" s="1357"/>
      <c r="HS208" s="1357"/>
      <c r="HT208" s="1357"/>
      <c r="HU208" s="1396"/>
      <c r="HV208" s="1397"/>
      <c r="HW208" s="1398" t="s">
        <v>4568</v>
      </c>
      <c r="HX208" s="1398"/>
      <c r="HY208" s="1398"/>
      <c r="HZ208" s="1398" t="s">
        <v>4568</v>
      </c>
      <c r="IA208" s="1398"/>
      <c r="IB208" s="1398"/>
      <c r="IC208" s="1398"/>
      <c r="ID208" s="1399" t="s">
        <v>2644</v>
      </c>
      <c r="IE208" s="1400" t="s">
        <v>2645</v>
      </c>
      <c r="IF208" s="227" t="str">
        <f>_xlfn.IFNA(VLOOKUP(報告書!$B208&amp;"-"&amp;報告書!IF$12,自主項目!$G$13:$G$500,1,FALSE),"")</f>
        <v/>
      </c>
      <c r="IG208" s="227" t="str">
        <f>_xlfn.IFNA(VLOOKUP(報告書!$B208&amp;"-"&amp;報告書!IG$12,自主項目!$G$13:$G$500,1,FALSE),"")</f>
        <v/>
      </c>
      <c r="IH208" s="227" t="str">
        <f>_xlfn.IFNA(VLOOKUP(報告書!$B208&amp;"-"&amp;報告書!IH$12,自主項目!$G$13:$G$500,1,FALSE),"")</f>
        <v/>
      </c>
      <c r="II208" s="227" t="str">
        <f>_xlfn.IFNA(VLOOKUP(報告書!$B208&amp;"-"&amp;報告書!II$12,自主項目!$G$13:$G$500,1,FALSE),"")</f>
        <v/>
      </c>
      <c r="IJ208" s="227" t="str">
        <f>_xlfn.IFNA(VLOOKUP(報告書!$B208&amp;"-"&amp;報告書!IJ$12,自主項目!$G$13:$G$500,1,FALSE),"")</f>
        <v/>
      </c>
      <c r="IK208" s="227" t="str">
        <f>_xlfn.IFNA(VLOOKUP(報告書!$B208&amp;"-"&amp;報告書!IK$12,自主項目!$G$13:$G$500,1,FALSE),"")</f>
        <v/>
      </c>
      <c r="IL208" s="227" t="str">
        <f>_xlfn.IFNA(VLOOKUP(報告書!$B208&amp;"-"&amp;報告書!IL$12,自主項目!$G$13:$G$500,1,FALSE),"")</f>
        <v/>
      </c>
      <c r="IM208" s="227" t="str">
        <f>_xlfn.IFNA(VLOOKUP(報告書!$B208&amp;"-"&amp;報告書!IM$12,自主項目!$G$13:$G$500,1,FALSE),"")</f>
        <v/>
      </c>
      <c r="IN208" s="227" t="str">
        <f>_xlfn.IFNA(VLOOKUP(報告書!$B208&amp;"-"&amp;報告書!IN$12,自主項目!$G$13:$G$500,1,FALSE),"")</f>
        <v/>
      </c>
      <c r="IO208" s="227" t="str">
        <f>_xlfn.IFNA(VLOOKUP(報告書!$B208&amp;"-"&amp;報告書!IO$12,自主項目!$G$13:$G$500,1,FALSE),"")</f>
        <v/>
      </c>
      <c r="IP208" s="227" t="str">
        <f>_xlfn.IFNA(VLOOKUP(報告書!$B208&amp;"-"&amp;報告書!IP$12,自主項目!$G$13:$G$500,1,FALSE),"")</f>
        <v/>
      </c>
      <c r="IQ208" s="227" t="str">
        <f>_xlfn.IFNA(VLOOKUP(報告書!$B208&amp;"-"&amp;報告書!IQ$12,自主項目!$G$13:$G$500,1,FALSE),"")</f>
        <v/>
      </c>
      <c r="IR208" s="227" t="str">
        <f>_xlfn.IFNA(VLOOKUP(報告書!$B208&amp;"-"&amp;報告書!IR$12,自主項目!$G$13:$G$500,1,FALSE),"")</f>
        <v/>
      </c>
      <c r="IS208" s="227" t="str">
        <f>_xlfn.IFNA(VLOOKUP(報告書!$B208&amp;"-"&amp;報告書!IS$12,自主項目!$G$13:$G$500,1,FALSE),"")</f>
        <v/>
      </c>
      <c r="IV208" s="376">
        <v>3889</v>
      </c>
      <c r="IW208" s="377">
        <v>3864</v>
      </c>
      <c r="IX208" s="378">
        <v>1.95</v>
      </c>
      <c r="IY208" s="379">
        <v>12.01</v>
      </c>
      <c r="IZ208" s="379">
        <v>10.16</v>
      </c>
      <c r="JA208" s="380">
        <v>-2.64</v>
      </c>
      <c r="JB208" s="381">
        <v>4.003333333333333</v>
      </c>
      <c r="JC208" s="379">
        <v>3.3866666666666667</v>
      </c>
      <c r="JD208" s="379">
        <v>-0.88</v>
      </c>
      <c r="JE208" s="382">
        <v>48</v>
      </c>
      <c r="JF208" s="383">
        <v>59</v>
      </c>
      <c r="JG208" s="384">
        <v>83</v>
      </c>
      <c r="JH208" s="376" t="s">
        <v>179</v>
      </c>
      <c r="JI208" s="377" t="s">
        <v>179</v>
      </c>
      <c r="JJ208" s="378" t="s">
        <v>179</v>
      </c>
      <c r="JK208" s="379" t="s">
        <v>179</v>
      </c>
      <c r="JL208" s="379" t="s">
        <v>179</v>
      </c>
      <c r="JM208" s="380" t="s">
        <v>179</v>
      </c>
      <c r="JN208" s="381" t="s">
        <v>179</v>
      </c>
      <c r="JO208" s="379" t="s">
        <v>179</v>
      </c>
      <c r="JP208" s="379" t="s">
        <v>179</v>
      </c>
      <c r="JQ208" s="382" t="s">
        <v>179</v>
      </c>
      <c r="JR208" s="383" t="s">
        <v>179</v>
      </c>
      <c r="JS208" s="384" t="s">
        <v>179</v>
      </c>
      <c r="JU208" s="634" t="s">
        <v>2538</v>
      </c>
      <c r="JV208" s="636" t="s">
        <v>2539</v>
      </c>
      <c r="JW208" s="635">
        <v>2019</v>
      </c>
      <c r="JX208" s="635" t="s">
        <v>1018</v>
      </c>
      <c r="JY208" s="386" t="s">
        <v>179</v>
      </c>
      <c r="JZ208" s="387" t="s">
        <v>179</v>
      </c>
      <c r="KA208" s="422" t="s">
        <v>179</v>
      </c>
      <c r="KB208" s="637" t="s">
        <v>179</v>
      </c>
      <c r="KC208" s="638">
        <v>96.770360738321756</v>
      </c>
      <c r="KD208" s="639" t="s">
        <v>1055</v>
      </c>
      <c r="KE208" s="640">
        <v>2.98</v>
      </c>
      <c r="KF208" s="641">
        <v>12.01</v>
      </c>
      <c r="KG208" s="642">
        <v>11.353333333333333</v>
      </c>
      <c r="KH208" s="639" t="s">
        <v>1028</v>
      </c>
      <c r="KI208" s="643">
        <v>11.88</v>
      </c>
      <c r="KJ208" s="641">
        <v>3.3866666666666667</v>
      </c>
      <c r="KK208" s="642">
        <v>8.9233333333333338</v>
      </c>
      <c r="KL208" s="639" t="s">
        <v>1015</v>
      </c>
      <c r="KM208" s="643">
        <v>3</v>
      </c>
      <c r="KN208" s="644">
        <v>-2.64</v>
      </c>
      <c r="KO208" s="645" t="s">
        <v>179</v>
      </c>
      <c r="KP208" s="646" t="s">
        <v>179</v>
      </c>
      <c r="KQ208" s="646" t="s">
        <v>179</v>
      </c>
      <c r="KR208" s="646" t="s">
        <v>179</v>
      </c>
      <c r="KS208" s="647" t="s">
        <v>179</v>
      </c>
      <c r="KT208" s="646" t="s">
        <v>179</v>
      </c>
      <c r="KU208" s="646" t="s">
        <v>179</v>
      </c>
      <c r="KV208" s="648" t="s">
        <v>179</v>
      </c>
      <c r="KW208" s="639" t="s">
        <v>179</v>
      </c>
      <c r="KX208" s="643" t="s">
        <v>179</v>
      </c>
      <c r="KY208" s="644" t="s">
        <v>179</v>
      </c>
      <c r="KZ208" s="434" t="s">
        <v>1015</v>
      </c>
      <c r="LA208" s="434" t="s">
        <v>1015</v>
      </c>
      <c r="LB208" s="435" t="s">
        <v>1015</v>
      </c>
      <c r="LC208" s="436">
        <v>16</v>
      </c>
      <c r="LD208" s="437">
        <v>0</v>
      </c>
      <c r="LE208" s="438">
        <v>20</v>
      </c>
      <c r="LF208" s="439" t="s">
        <v>1015</v>
      </c>
      <c r="LG208" s="440">
        <v>13</v>
      </c>
      <c r="LH208" s="437">
        <v>0</v>
      </c>
      <c r="LI208" s="438">
        <v>20</v>
      </c>
      <c r="LJ208" s="649"/>
      <c r="LK208" s="650"/>
    </row>
    <row r="209" spans="2:333" ht="15" customHeight="1" x14ac:dyDescent="0.15">
      <c r="B209" s="1349" t="s">
        <v>2646</v>
      </c>
      <c r="C209" s="1350" t="s">
        <v>3970</v>
      </c>
      <c r="D209" s="1351">
        <v>2022</v>
      </c>
      <c r="E209" s="1352" t="s">
        <v>1018</v>
      </c>
      <c r="F209" s="1353">
        <v>1056280</v>
      </c>
      <c r="G209" s="1354" t="s">
        <v>3970</v>
      </c>
      <c r="H209" s="1355">
        <v>45132</v>
      </c>
      <c r="I209" s="1356" t="s">
        <v>4846</v>
      </c>
      <c r="J209" s="1357" t="s">
        <v>3970</v>
      </c>
      <c r="K209" s="1358" t="s">
        <v>2648</v>
      </c>
      <c r="L209" s="1350" t="s">
        <v>3970</v>
      </c>
      <c r="M209" s="1357" t="s">
        <v>2648</v>
      </c>
      <c r="N209" s="1358" t="s">
        <v>4846</v>
      </c>
      <c r="O209" s="1356" t="s">
        <v>57</v>
      </c>
      <c r="P209" s="1358" t="s">
        <v>64</v>
      </c>
      <c r="Q209" s="1359" t="s">
        <v>1018</v>
      </c>
      <c r="R209" s="1360"/>
      <c r="S209" s="1360"/>
      <c r="T209" s="1361"/>
      <c r="U209" s="1362"/>
      <c r="V209" s="1363">
        <v>2759.6196</v>
      </c>
      <c r="W209" s="1364">
        <v>7</v>
      </c>
      <c r="X209" s="1364">
        <v>2</v>
      </c>
      <c r="Y209" s="1365"/>
      <c r="Z209" s="1351">
        <v>2022</v>
      </c>
      <c r="AA209" s="1352">
        <v>2024</v>
      </c>
      <c r="AB209" s="1366">
        <v>2022</v>
      </c>
      <c r="AC209" s="1367"/>
      <c r="AD209" s="1358"/>
      <c r="AE209" s="1368" t="s">
        <v>4568</v>
      </c>
      <c r="AF209" s="1357" t="s">
        <v>2649</v>
      </c>
      <c r="AG209" s="1357" t="s">
        <v>4846</v>
      </c>
      <c r="AH209" s="1358" t="s">
        <v>4847</v>
      </c>
      <c r="AI209" s="1368" t="s">
        <v>4568</v>
      </c>
      <c r="AJ209" s="1358" t="s">
        <v>4848</v>
      </c>
      <c r="AK209" s="1369">
        <v>2021</v>
      </c>
      <c r="AL209" s="1364">
        <v>5157</v>
      </c>
      <c r="AM209" s="1364">
        <v>5111</v>
      </c>
      <c r="AN209" s="1370"/>
      <c r="AO209" s="1371"/>
      <c r="AP209" s="1372">
        <v>2024</v>
      </c>
      <c r="AQ209" s="1365">
        <v>5105</v>
      </c>
      <c r="AR209" s="1373">
        <v>1</v>
      </c>
      <c r="AS209" s="1365">
        <v>5060</v>
      </c>
      <c r="AT209" s="1373">
        <v>0.99</v>
      </c>
      <c r="AU209" s="1374"/>
      <c r="AV209" s="1371"/>
      <c r="AW209" s="1375"/>
      <c r="AX209" s="1372">
        <v>2022</v>
      </c>
      <c r="AY209" s="1365">
        <v>5009</v>
      </c>
      <c r="AZ209" s="1373">
        <v>2.86</v>
      </c>
      <c r="BA209" s="1365">
        <v>4998</v>
      </c>
      <c r="BB209" s="1373">
        <v>2.21</v>
      </c>
      <c r="BC209" s="1374"/>
      <c r="BD209" s="1371"/>
      <c r="BE209" s="1375"/>
      <c r="BF209" s="1372">
        <v>2023</v>
      </c>
      <c r="BG209" s="1365"/>
      <c r="BH209" s="1373"/>
      <c r="BI209" s="1365"/>
      <c r="BJ209" s="1373"/>
      <c r="BK209" s="1374"/>
      <c r="BL209" s="1371"/>
      <c r="BM209" s="1375"/>
      <c r="BN209" s="1372">
        <v>2024</v>
      </c>
      <c r="BO209" s="1365"/>
      <c r="BP209" s="1373"/>
      <c r="BQ209" s="1365"/>
      <c r="BR209" s="1373"/>
      <c r="BS209" s="1374"/>
      <c r="BT209" s="1371"/>
      <c r="BU209" s="1375"/>
      <c r="BV209" s="1376" t="s">
        <v>1023</v>
      </c>
      <c r="BW209" s="1377" t="s">
        <v>1072</v>
      </c>
      <c r="BX209" s="1378" t="s">
        <v>1024</v>
      </c>
      <c r="BY209" s="1379" t="s">
        <v>4849</v>
      </c>
      <c r="BZ209" s="1380"/>
      <c r="CA209" s="1364"/>
      <c r="CB209" s="1364"/>
      <c r="CC209" s="1370"/>
      <c r="CD209" s="1371"/>
      <c r="CE209" s="1372"/>
      <c r="CF209" s="1365"/>
      <c r="CG209" s="1373"/>
      <c r="CH209" s="1365"/>
      <c r="CI209" s="1373"/>
      <c r="CJ209" s="1374"/>
      <c r="CK209" s="1371"/>
      <c r="CL209" s="1375"/>
      <c r="CM209" s="1372"/>
      <c r="CN209" s="1365"/>
      <c r="CO209" s="1373"/>
      <c r="CP209" s="1365"/>
      <c r="CQ209" s="1373"/>
      <c r="CR209" s="1374"/>
      <c r="CS209" s="1371"/>
      <c r="CT209" s="1375"/>
      <c r="CU209" s="1372"/>
      <c r="CV209" s="1365"/>
      <c r="CW209" s="1373"/>
      <c r="CX209" s="1365"/>
      <c r="CY209" s="1373"/>
      <c r="CZ209" s="1374"/>
      <c r="DA209" s="1371"/>
      <c r="DB209" s="1375"/>
      <c r="DC209" s="1372"/>
      <c r="DD209" s="1365"/>
      <c r="DE209" s="1373"/>
      <c r="DF209" s="1365"/>
      <c r="DG209" s="1373"/>
      <c r="DH209" s="1374"/>
      <c r="DI209" s="1371"/>
      <c r="DJ209" s="1375"/>
      <c r="DK209" s="1376"/>
      <c r="DL209" s="1377"/>
      <c r="DM209" s="1378"/>
      <c r="DN209" s="1379"/>
      <c r="DO209" s="1356"/>
      <c r="DP209" s="1381"/>
      <c r="DQ209" s="1358"/>
      <c r="DR209" s="1356"/>
      <c r="DS209" s="1381"/>
      <c r="DT209" s="1358"/>
      <c r="DU209" s="1356"/>
      <c r="DV209" s="1381"/>
      <c r="DW209" s="1358"/>
      <c r="DX209" s="1356"/>
      <c r="DY209" s="1381"/>
      <c r="DZ209" s="1358"/>
      <c r="EA209" s="1356"/>
      <c r="EB209" s="1381"/>
      <c r="EC209" s="1358"/>
      <c r="ED209" s="1382"/>
      <c r="EE209" s="1383"/>
      <c r="EF209" s="1384"/>
      <c r="EG209" s="1357"/>
      <c r="EH209" s="1364"/>
      <c r="EI209" s="1352"/>
      <c r="EJ209" s="1356"/>
      <c r="EK209" s="1384"/>
      <c r="EL209" s="1357"/>
      <c r="EM209" s="1364"/>
      <c r="EN209" s="1352"/>
      <c r="EO209" s="1356"/>
      <c r="EP209" s="1384"/>
      <c r="EQ209" s="1357"/>
      <c r="ER209" s="1364"/>
      <c r="ES209" s="1352"/>
      <c r="ET209" s="1356"/>
      <c r="EU209" s="1384"/>
      <c r="EV209" s="1357"/>
      <c r="EW209" s="1364"/>
      <c r="EX209" s="1352"/>
      <c r="EY209" s="1356"/>
      <c r="EZ209" s="1384"/>
      <c r="FA209" s="1357"/>
      <c r="FB209" s="1364"/>
      <c r="FC209" s="1352"/>
      <c r="FD209" s="1385">
        <v>0</v>
      </c>
      <c r="FE209" s="1386">
        <v>0</v>
      </c>
      <c r="FF209" s="1387">
        <v>0</v>
      </c>
      <c r="FG209" s="1386">
        <v>0</v>
      </c>
      <c r="FH209" s="1387">
        <v>0</v>
      </c>
      <c r="FI209" s="1386">
        <v>0</v>
      </c>
      <c r="FJ209" s="1387">
        <v>0</v>
      </c>
      <c r="FK209" s="1386">
        <v>0</v>
      </c>
      <c r="FL209" s="1388" t="s">
        <v>1008</v>
      </c>
      <c r="FM209" s="1389" t="s">
        <v>1012</v>
      </c>
      <c r="FN209" s="1352"/>
      <c r="FO209" s="1390" t="s">
        <v>1010</v>
      </c>
      <c r="FP209" s="1391" t="s">
        <v>1012</v>
      </c>
      <c r="FQ209" s="1352"/>
      <c r="FR209" s="1390" t="s">
        <v>1010</v>
      </c>
      <c r="FS209" s="1391" t="s">
        <v>1012</v>
      </c>
      <c r="FT209" s="1352"/>
      <c r="FU209" s="1390" t="s">
        <v>1010</v>
      </c>
      <c r="FV209" s="1391" t="s">
        <v>1012</v>
      </c>
      <c r="FW209" s="1352"/>
      <c r="FX209" s="1390" t="s">
        <v>1010</v>
      </c>
      <c r="FY209" s="1391" t="s">
        <v>1012</v>
      </c>
      <c r="FZ209" s="1352"/>
      <c r="GA209" s="1390" t="s">
        <v>1010</v>
      </c>
      <c r="GB209" s="1391" t="s">
        <v>1012</v>
      </c>
      <c r="GC209" s="1352"/>
      <c r="GD209" s="1390" t="s">
        <v>1013</v>
      </c>
      <c r="GE209" s="1391" t="s">
        <v>1013</v>
      </c>
      <c r="GF209" s="1352"/>
      <c r="GG209" s="1390" t="s">
        <v>1010</v>
      </c>
      <c r="GH209" s="1391" t="s">
        <v>1012</v>
      </c>
      <c r="GI209" s="1352"/>
      <c r="GJ209" s="1390" t="s">
        <v>1010</v>
      </c>
      <c r="GK209" s="1391" t="s">
        <v>1012</v>
      </c>
      <c r="GL209" s="1352"/>
      <c r="GM209" s="1390" t="s">
        <v>1013</v>
      </c>
      <c r="GN209" s="1391" t="s">
        <v>1013</v>
      </c>
      <c r="GO209" s="1352"/>
      <c r="GP209" s="1390" t="s">
        <v>1013</v>
      </c>
      <c r="GQ209" s="1391" t="s">
        <v>1013</v>
      </c>
      <c r="GR209" s="1352"/>
      <c r="GS209" s="1390" t="s">
        <v>1013</v>
      </c>
      <c r="GT209" s="1391" t="s">
        <v>1013</v>
      </c>
      <c r="GU209" s="1352"/>
      <c r="GV209" s="1390" t="s">
        <v>1010</v>
      </c>
      <c r="GW209" s="1391" t="s">
        <v>1012</v>
      </c>
      <c r="GX209" s="1352"/>
      <c r="GY209" s="1388" t="s">
        <v>1008</v>
      </c>
      <c r="GZ209" s="1389" t="s">
        <v>1012</v>
      </c>
      <c r="HA209" s="1352"/>
      <c r="HB209" s="1390" t="s">
        <v>1013</v>
      </c>
      <c r="HC209" s="1391" t="s">
        <v>1013</v>
      </c>
      <c r="HD209" s="1352"/>
      <c r="HE209" s="1390" t="s">
        <v>1013</v>
      </c>
      <c r="HF209" s="1391" t="s">
        <v>1013</v>
      </c>
      <c r="HG209" s="1352"/>
      <c r="HH209" s="1390" t="s">
        <v>1013</v>
      </c>
      <c r="HI209" s="1391" t="s">
        <v>1013</v>
      </c>
      <c r="HJ209" s="1352"/>
      <c r="HK209" s="1390" t="s">
        <v>1013</v>
      </c>
      <c r="HL209" s="1391" t="s">
        <v>1013</v>
      </c>
      <c r="HM209" s="1352"/>
      <c r="HN209" s="1392">
        <v>5009</v>
      </c>
      <c r="HO209" s="1393">
        <v>148.52500000000001</v>
      </c>
      <c r="HP209" s="1394">
        <v>2.9651627071271709</v>
      </c>
      <c r="HQ209" s="1395">
        <v>2022</v>
      </c>
      <c r="HR209" s="1357" t="s">
        <v>348</v>
      </c>
      <c r="HS209" s="1357" t="s">
        <v>349</v>
      </c>
      <c r="HT209" s="1357" t="s">
        <v>4243</v>
      </c>
      <c r="HU209" s="1396">
        <v>123.39000000000001</v>
      </c>
      <c r="HV209" s="1397"/>
      <c r="HW209" s="1398" t="s">
        <v>4568</v>
      </c>
      <c r="HX209" s="1398"/>
      <c r="HY209" s="1398"/>
      <c r="HZ209" s="1398"/>
      <c r="IA209" s="1398"/>
      <c r="IB209" s="1398"/>
      <c r="IC209" s="1398"/>
      <c r="ID209" s="1399" t="s">
        <v>4850</v>
      </c>
      <c r="IE209" s="1400"/>
      <c r="IF209" s="227" t="str">
        <f>_xlfn.IFNA(VLOOKUP(報告書!$B209&amp;"-"&amp;報告書!IF$12,自主項目!$G$13:$G$500,1,FALSE),"")</f>
        <v>280-1</v>
      </c>
      <c r="IG209" s="227" t="str">
        <f>_xlfn.IFNA(VLOOKUP(報告書!$B209&amp;"-"&amp;報告書!IG$12,自主項目!$G$13:$G$500,1,FALSE),"")</f>
        <v>280-2</v>
      </c>
      <c r="IH209" s="227" t="str">
        <f>_xlfn.IFNA(VLOOKUP(報告書!$B209&amp;"-"&amp;報告書!IH$12,自主項目!$G$13:$G$500,1,FALSE),"")</f>
        <v/>
      </c>
      <c r="II209" s="227" t="str">
        <f>_xlfn.IFNA(VLOOKUP(報告書!$B209&amp;"-"&amp;報告書!II$12,自主項目!$G$13:$G$500,1,FALSE),"")</f>
        <v/>
      </c>
      <c r="IJ209" s="227" t="str">
        <f>_xlfn.IFNA(VLOOKUP(報告書!$B209&amp;"-"&amp;報告書!IJ$12,自主項目!$G$13:$G$500,1,FALSE),"")</f>
        <v/>
      </c>
      <c r="IK209" s="227" t="str">
        <f>_xlfn.IFNA(VLOOKUP(報告書!$B209&amp;"-"&amp;報告書!IK$12,自主項目!$G$13:$G$500,1,FALSE),"")</f>
        <v/>
      </c>
      <c r="IL209" s="227" t="str">
        <f>_xlfn.IFNA(VLOOKUP(報告書!$B209&amp;"-"&amp;報告書!IL$12,自主項目!$G$13:$G$500,1,FALSE),"")</f>
        <v/>
      </c>
      <c r="IM209" s="227" t="str">
        <f>_xlfn.IFNA(VLOOKUP(報告書!$B209&amp;"-"&amp;報告書!IM$12,自主項目!$G$13:$G$500,1,FALSE),"")</f>
        <v/>
      </c>
      <c r="IN209" s="227" t="str">
        <f>_xlfn.IFNA(VLOOKUP(報告書!$B209&amp;"-"&amp;報告書!IN$12,自主項目!$G$13:$G$500,1,FALSE),"")</f>
        <v/>
      </c>
      <c r="IO209" s="227" t="str">
        <f>_xlfn.IFNA(VLOOKUP(報告書!$B209&amp;"-"&amp;報告書!IO$12,自主項目!$G$13:$G$500,1,FALSE),"")</f>
        <v/>
      </c>
      <c r="IP209" s="227" t="str">
        <f>_xlfn.IFNA(VLOOKUP(報告書!$B209&amp;"-"&amp;報告書!IP$12,自主項目!$G$13:$G$500,1,FALSE),"")</f>
        <v/>
      </c>
      <c r="IQ209" s="227" t="str">
        <f>_xlfn.IFNA(VLOOKUP(報告書!$B209&amp;"-"&amp;報告書!IQ$12,自主項目!$G$13:$G$500,1,FALSE),"")</f>
        <v/>
      </c>
      <c r="IR209" s="227" t="str">
        <f>_xlfn.IFNA(VLOOKUP(報告書!$B209&amp;"-"&amp;報告書!IR$12,自主項目!$G$13:$G$500,1,FALSE),"")</f>
        <v/>
      </c>
      <c r="IS209" s="227" t="str">
        <f>_xlfn.IFNA(VLOOKUP(報告書!$B209&amp;"-"&amp;報告書!IS$12,自主項目!$G$13:$G$500,1,FALSE),"")</f>
        <v/>
      </c>
      <c r="IV209" s="376">
        <v>20275</v>
      </c>
      <c r="IW209" s="377" t="s">
        <v>179</v>
      </c>
      <c r="IX209" s="378">
        <v>0.08</v>
      </c>
      <c r="IY209" s="379">
        <v>-15.42</v>
      </c>
      <c r="IZ209" s="379" t="s">
        <v>179</v>
      </c>
      <c r="JA209" s="380">
        <v>-14.29</v>
      </c>
      <c r="JB209" s="381">
        <v>-5.14</v>
      </c>
      <c r="JC209" s="379" t="s">
        <v>179</v>
      </c>
      <c r="JD209" s="379">
        <v>-4.7633333333333328</v>
      </c>
      <c r="JE209" s="382">
        <v>92</v>
      </c>
      <c r="JF209" s="383" t="s">
        <v>179</v>
      </c>
      <c r="JG209" s="384">
        <v>92</v>
      </c>
      <c r="JH209" s="376">
        <v>4371</v>
      </c>
      <c r="JI209" s="377">
        <v>4371</v>
      </c>
      <c r="JJ209" s="378">
        <v>0.36</v>
      </c>
      <c r="JK209" s="379">
        <v>12.01</v>
      </c>
      <c r="JL209" s="379">
        <v>12.01</v>
      </c>
      <c r="JM209" s="380">
        <v>-5.89</v>
      </c>
      <c r="JN209" s="381">
        <v>4.003333333333333</v>
      </c>
      <c r="JO209" s="379">
        <v>4.003333333333333</v>
      </c>
      <c r="JP209" s="379">
        <v>-1.9633333333333332</v>
      </c>
      <c r="JQ209" s="382">
        <v>60</v>
      </c>
      <c r="JR209" s="383">
        <v>60</v>
      </c>
      <c r="JS209" s="384">
        <v>94</v>
      </c>
      <c r="JU209" s="634" t="s">
        <v>2544</v>
      </c>
      <c r="JV209" s="636" t="s">
        <v>2545</v>
      </c>
      <c r="JW209" s="635">
        <v>2019</v>
      </c>
      <c r="JX209" s="635" t="s">
        <v>1273</v>
      </c>
      <c r="JY209" s="386" t="s">
        <v>179</v>
      </c>
      <c r="JZ209" s="387" t="s">
        <v>179</v>
      </c>
      <c r="KA209" s="422" t="s">
        <v>179</v>
      </c>
      <c r="KB209" s="637" t="s">
        <v>179</v>
      </c>
      <c r="KC209" s="638" t="s">
        <v>179</v>
      </c>
      <c r="KD209" s="639" t="s">
        <v>1015</v>
      </c>
      <c r="KE209" s="640">
        <v>2.99</v>
      </c>
      <c r="KF209" s="641">
        <v>-15.42</v>
      </c>
      <c r="KG209" s="642">
        <v>-5.3633333333333333</v>
      </c>
      <c r="KH209" s="639" t="s">
        <v>1055</v>
      </c>
      <c r="KI209" s="643">
        <v>3</v>
      </c>
      <c r="KJ209" s="641" t="s">
        <v>179</v>
      </c>
      <c r="KK209" s="642">
        <v>12.234999999999999</v>
      </c>
      <c r="KL209" s="639" t="s">
        <v>1015</v>
      </c>
      <c r="KM209" s="643">
        <v>0</v>
      </c>
      <c r="KN209" s="644">
        <v>-14.29</v>
      </c>
      <c r="KO209" s="645" t="s">
        <v>1028</v>
      </c>
      <c r="KP209" s="646">
        <v>0</v>
      </c>
      <c r="KQ209" s="646">
        <v>12.01</v>
      </c>
      <c r="KR209" s="646">
        <v>10.393333333333333</v>
      </c>
      <c r="KS209" s="647" t="s">
        <v>1028</v>
      </c>
      <c r="KT209" s="646">
        <v>0</v>
      </c>
      <c r="KU209" s="646">
        <v>4.003333333333333</v>
      </c>
      <c r="KV209" s="648">
        <v>9.5850000000000009</v>
      </c>
      <c r="KW209" s="639" t="s">
        <v>1015</v>
      </c>
      <c r="KX209" s="643">
        <v>0</v>
      </c>
      <c r="KY209" s="644">
        <v>-5.89</v>
      </c>
      <c r="KZ209" s="434" t="s">
        <v>1151</v>
      </c>
      <c r="LA209" s="434" t="s">
        <v>1015</v>
      </c>
      <c r="LB209" s="435" t="s">
        <v>1015</v>
      </c>
      <c r="LC209" s="436">
        <v>18</v>
      </c>
      <c r="LD209" s="437">
        <v>2</v>
      </c>
      <c r="LE209" s="438">
        <v>26</v>
      </c>
      <c r="LF209" s="439" t="s">
        <v>1015</v>
      </c>
      <c r="LG209" s="440">
        <v>18</v>
      </c>
      <c r="LH209" s="437">
        <v>2</v>
      </c>
      <c r="LI209" s="438">
        <v>26</v>
      </c>
      <c r="LJ209" s="649"/>
      <c r="LK209" s="650"/>
    </row>
    <row r="210" spans="2:333" ht="15" customHeight="1" x14ac:dyDescent="0.15">
      <c r="B210" s="1349" t="s">
        <v>2650</v>
      </c>
      <c r="C210" s="1350" t="s">
        <v>2651</v>
      </c>
      <c r="D210" s="1351">
        <v>2022</v>
      </c>
      <c r="E210" s="1352" t="s">
        <v>1018</v>
      </c>
      <c r="F210" s="1353">
        <v>1056281</v>
      </c>
      <c r="G210" s="1354" t="s">
        <v>2651</v>
      </c>
      <c r="H210" s="1355">
        <v>45107</v>
      </c>
      <c r="I210" s="1356" t="s">
        <v>2652</v>
      </c>
      <c r="J210" s="1357" t="s">
        <v>2651</v>
      </c>
      <c r="K210" s="1358" t="s">
        <v>2653</v>
      </c>
      <c r="L210" s="1350" t="s">
        <v>2651</v>
      </c>
      <c r="M210" s="1357" t="s">
        <v>2653</v>
      </c>
      <c r="N210" s="1358" t="s">
        <v>2652</v>
      </c>
      <c r="O210" s="1356" t="s">
        <v>57</v>
      </c>
      <c r="P210" s="1358" t="s">
        <v>64</v>
      </c>
      <c r="Q210" s="1359" t="s">
        <v>1018</v>
      </c>
      <c r="R210" s="1360"/>
      <c r="S210" s="1360"/>
      <c r="T210" s="1361"/>
      <c r="U210" s="1362"/>
      <c r="V210" s="1363">
        <v>3382.9991999999997</v>
      </c>
      <c r="W210" s="1364">
        <v>6</v>
      </c>
      <c r="X210" s="1364">
        <v>4</v>
      </c>
      <c r="Y210" s="1365"/>
      <c r="Z210" s="1351">
        <v>2022</v>
      </c>
      <c r="AA210" s="1352">
        <v>2024</v>
      </c>
      <c r="AB210" s="1366">
        <v>2022</v>
      </c>
      <c r="AC210" s="1367"/>
      <c r="AD210" s="1358"/>
      <c r="AE210" s="1368" t="s">
        <v>4568</v>
      </c>
      <c r="AF210" s="1357" t="s">
        <v>2654</v>
      </c>
      <c r="AG210" s="1357" t="s">
        <v>2655</v>
      </c>
      <c r="AH210" s="1358" t="s">
        <v>2656</v>
      </c>
      <c r="AI210" s="1368"/>
      <c r="AJ210" s="1358"/>
      <c r="AK210" s="1369">
        <v>2021</v>
      </c>
      <c r="AL210" s="1364">
        <v>6448</v>
      </c>
      <c r="AM210" s="1364">
        <v>6392</v>
      </c>
      <c r="AN210" s="1370"/>
      <c r="AO210" s="1371"/>
      <c r="AP210" s="1372">
        <v>2024</v>
      </c>
      <c r="AQ210" s="1365">
        <v>6000</v>
      </c>
      <c r="AR210" s="1373">
        <v>6.94</v>
      </c>
      <c r="AS210" s="1365">
        <v>5950.9519999999993</v>
      </c>
      <c r="AT210" s="1373">
        <v>6.9</v>
      </c>
      <c r="AU210" s="1374"/>
      <c r="AV210" s="1371"/>
      <c r="AW210" s="1375"/>
      <c r="AX210" s="1372">
        <v>2022</v>
      </c>
      <c r="AY210" s="1365">
        <v>6049</v>
      </c>
      <c r="AZ210" s="1373">
        <v>6.18</v>
      </c>
      <c r="BA210" s="1365">
        <v>6035</v>
      </c>
      <c r="BB210" s="1373">
        <v>5.58</v>
      </c>
      <c r="BC210" s="1374"/>
      <c r="BD210" s="1371"/>
      <c r="BE210" s="1375"/>
      <c r="BF210" s="1372">
        <v>2023</v>
      </c>
      <c r="BG210" s="1365"/>
      <c r="BH210" s="1373"/>
      <c r="BI210" s="1365"/>
      <c r="BJ210" s="1373"/>
      <c r="BK210" s="1374"/>
      <c r="BL210" s="1371"/>
      <c r="BM210" s="1375"/>
      <c r="BN210" s="1372">
        <v>2024</v>
      </c>
      <c r="BO210" s="1365"/>
      <c r="BP210" s="1373"/>
      <c r="BQ210" s="1365"/>
      <c r="BR210" s="1373"/>
      <c r="BS210" s="1374"/>
      <c r="BT210" s="1371"/>
      <c r="BU210" s="1375"/>
      <c r="BV210" s="1376" t="s">
        <v>1062</v>
      </c>
      <c r="BW210" s="1377" t="s">
        <v>1072</v>
      </c>
      <c r="BX210" s="1378" t="s">
        <v>1024</v>
      </c>
      <c r="BY210" s="1379" t="s">
        <v>4851</v>
      </c>
      <c r="BZ210" s="1380"/>
      <c r="CA210" s="1364"/>
      <c r="CB210" s="1364"/>
      <c r="CC210" s="1370"/>
      <c r="CD210" s="1371"/>
      <c r="CE210" s="1372"/>
      <c r="CF210" s="1365"/>
      <c r="CG210" s="1373"/>
      <c r="CH210" s="1365"/>
      <c r="CI210" s="1373"/>
      <c r="CJ210" s="1374"/>
      <c r="CK210" s="1371"/>
      <c r="CL210" s="1375"/>
      <c r="CM210" s="1372"/>
      <c r="CN210" s="1365"/>
      <c r="CO210" s="1373"/>
      <c r="CP210" s="1365"/>
      <c r="CQ210" s="1373"/>
      <c r="CR210" s="1374"/>
      <c r="CS210" s="1371"/>
      <c r="CT210" s="1375"/>
      <c r="CU210" s="1372"/>
      <c r="CV210" s="1365"/>
      <c r="CW210" s="1373"/>
      <c r="CX210" s="1365"/>
      <c r="CY210" s="1373"/>
      <c r="CZ210" s="1374"/>
      <c r="DA210" s="1371"/>
      <c r="DB210" s="1375"/>
      <c r="DC210" s="1372"/>
      <c r="DD210" s="1365"/>
      <c r="DE210" s="1373"/>
      <c r="DF210" s="1365"/>
      <c r="DG210" s="1373"/>
      <c r="DH210" s="1374"/>
      <c r="DI210" s="1371"/>
      <c r="DJ210" s="1375"/>
      <c r="DK210" s="1376"/>
      <c r="DL210" s="1377"/>
      <c r="DM210" s="1378"/>
      <c r="DN210" s="1379"/>
      <c r="DO210" s="1356"/>
      <c r="DP210" s="1381"/>
      <c r="DQ210" s="1358"/>
      <c r="DR210" s="1356"/>
      <c r="DS210" s="1381"/>
      <c r="DT210" s="1358"/>
      <c r="DU210" s="1356"/>
      <c r="DV210" s="1381"/>
      <c r="DW210" s="1358"/>
      <c r="DX210" s="1356"/>
      <c r="DY210" s="1381"/>
      <c r="DZ210" s="1358"/>
      <c r="EA210" s="1356"/>
      <c r="EB210" s="1381"/>
      <c r="EC210" s="1358"/>
      <c r="ED210" s="1382"/>
      <c r="EE210" s="1383"/>
      <c r="EF210" s="1384"/>
      <c r="EG210" s="1357"/>
      <c r="EH210" s="1364"/>
      <c r="EI210" s="1352"/>
      <c r="EJ210" s="1356"/>
      <c r="EK210" s="1384"/>
      <c r="EL210" s="1357"/>
      <c r="EM210" s="1364"/>
      <c r="EN210" s="1352"/>
      <c r="EO210" s="1356"/>
      <c r="EP210" s="1384"/>
      <c r="EQ210" s="1357"/>
      <c r="ER210" s="1364"/>
      <c r="ES210" s="1352"/>
      <c r="ET210" s="1356"/>
      <c r="EU210" s="1384"/>
      <c r="EV210" s="1357"/>
      <c r="EW210" s="1364"/>
      <c r="EX210" s="1352"/>
      <c r="EY210" s="1356"/>
      <c r="EZ210" s="1384"/>
      <c r="FA210" s="1357"/>
      <c r="FB210" s="1364"/>
      <c r="FC210" s="1352"/>
      <c r="FD210" s="1385">
        <v>0</v>
      </c>
      <c r="FE210" s="1386">
        <v>0</v>
      </c>
      <c r="FF210" s="1387">
        <v>0</v>
      </c>
      <c r="FG210" s="1386">
        <v>0</v>
      </c>
      <c r="FH210" s="1387">
        <v>0</v>
      </c>
      <c r="FI210" s="1386">
        <v>0</v>
      </c>
      <c r="FJ210" s="1387">
        <v>0</v>
      </c>
      <c r="FK210" s="1386">
        <v>0</v>
      </c>
      <c r="FL210" s="1388" t="s">
        <v>1008</v>
      </c>
      <c r="FM210" s="1389" t="s">
        <v>1012</v>
      </c>
      <c r="FN210" s="1352"/>
      <c r="FO210" s="1390" t="s">
        <v>1010</v>
      </c>
      <c r="FP210" s="1391" t="s">
        <v>1012</v>
      </c>
      <c r="FQ210" s="1352"/>
      <c r="FR210" s="1390" t="s">
        <v>1010</v>
      </c>
      <c r="FS210" s="1391" t="s">
        <v>1012</v>
      </c>
      <c r="FT210" s="1352"/>
      <c r="FU210" s="1390" t="s">
        <v>1025</v>
      </c>
      <c r="FV210" s="1391" t="s">
        <v>1011</v>
      </c>
      <c r="FW210" s="1352"/>
      <c r="FX210" s="1390" t="s">
        <v>1010</v>
      </c>
      <c r="FY210" s="1391" t="s">
        <v>1012</v>
      </c>
      <c r="FZ210" s="1352"/>
      <c r="GA210" s="1390" t="s">
        <v>1025</v>
      </c>
      <c r="GB210" s="1391" t="s">
        <v>1011</v>
      </c>
      <c r="GC210" s="1352"/>
      <c r="GD210" s="1390" t="s">
        <v>1010</v>
      </c>
      <c r="GE210" s="1391" t="s">
        <v>1012</v>
      </c>
      <c r="GF210" s="1352"/>
      <c r="GG210" s="1390" t="s">
        <v>1025</v>
      </c>
      <c r="GH210" s="1391" t="s">
        <v>1011</v>
      </c>
      <c r="GI210" s="1352"/>
      <c r="GJ210" s="1390" t="s">
        <v>1010</v>
      </c>
      <c r="GK210" s="1391" t="s">
        <v>1012</v>
      </c>
      <c r="GL210" s="1352"/>
      <c r="GM210" s="1390" t="s">
        <v>1025</v>
      </c>
      <c r="GN210" s="1391" t="s">
        <v>1011</v>
      </c>
      <c r="GO210" s="1352"/>
      <c r="GP210" s="1390" t="s">
        <v>1013</v>
      </c>
      <c r="GQ210" s="1391" t="s">
        <v>1013</v>
      </c>
      <c r="GR210" s="1352"/>
      <c r="GS210" s="1390" t="s">
        <v>1013</v>
      </c>
      <c r="GT210" s="1391" t="s">
        <v>1013</v>
      </c>
      <c r="GU210" s="1352"/>
      <c r="GV210" s="1390" t="s">
        <v>1025</v>
      </c>
      <c r="GW210" s="1391" t="s">
        <v>1011</v>
      </c>
      <c r="GX210" s="1352"/>
      <c r="GY210" s="1388"/>
      <c r="GZ210" s="1389"/>
      <c r="HA210" s="1352"/>
      <c r="HB210" s="1390"/>
      <c r="HC210" s="1391"/>
      <c r="HD210" s="1352"/>
      <c r="HE210" s="1390"/>
      <c r="HF210" s="1391"/>
      <c r="HG210" s="1352"/>
      <c r="HH210" s="1390"/>
      <c r="HI210" s="1391"/>
      <c r="HJ210" s="1352"/>
      <c r="HK210" s="1390"/>
      <c r="HL210" s="1391"/>
      <c r="HM210" s="1352"/>
      <c r="HN210" s="1392"/>
      <c r="HO210" s="1393"/>
      <c r="HP210" s="1394"/>
      <c r="HQ210" s="1395"/>
      <c r="HR210" s="1357"/>
      <c r="HS210" s="1357"/>
      <c r="HT210" s="1357"/>
      <c r="HU210" s="1396"/>
      <c r="HV210" s="1397"/>
      <c r="HW210" s="1398" t="s">
        <v>4568</v>
      </c>
      <c r="HX210" s="1398"/>
      <c r="HY210" s="1398"/>
      <c r="HZ210" s="1398"/>
      <c r="IA210" s="1398"/>
      <c r="IB210" s="1398"/>
      <c r="IC210" s="1398"/>
      <c r="ID210" s="1399"/>
      <c r="IE210" s="1400"/>
      <c r="IF210" s="227" t="str">
        <f>_xlfn.IFNA(VLOOKUP(報告書!$B210&amp;"-"&amp;報告書!IF$12,自主項目!$G$13:$G$500,1,FALSE),"")</f>
        <v/>
      </c>
      <c r="IG210" s="227" t="str">
        <f>_xlfn.IFNA(VLOOKUP(報告書!$B210&amp;"-"&amp;報告書!IG$12,自主項目!$G$13:$G$500,1,FALSE),"")</f>
        <v/>
      </c>
      <c r="IH210" s="227" t="str">
        <f>_xlfn.IFNA(VLOOKUP(報告書!$B210&amp;"-"&amp;報告書!IH$12,自主項目!$G$13:$G$500,1,FALSE),"")</f>
        <v/>
      </c>
      <c r="II210" s="227" t="str">
        <f>_xlfn.IFNA(VLOOKUP(報告書!$B210&amp;"-"&amp;報告書!II$12,自主項目!$G$13:$G$500,1,FALSE),"")</f>
        <v/>
      </c>
      <c r="IJ210" s="227" t="str">
        <f>_xlfn.IFNA(VLOOKUP(報告書!$B210&amp;"-"&amp;報告書!IJ$12,自主項目!$G$13:$G$500,1,FALSE),"")</f>
        <v/>
      </c>
      <c r="IK210" s="227" t="str">
        <f>_xlfn.IFNA(VLOOKUP(報告書!$B210&amp;"-"&amp;報告書!IK$12,自主項目!$G$13:$G$500,1,FALSE),"")</f>
        <v/>
      </c>
      <c r="IL210" s="227" t="str">
        <f>_xlfn.IFNA(VLOOKUP(報告書!$B210&amp;"-"&amp;報告書!IL$12,自主項目!$G$13:$G$500,1,FALSE),"")</f>
        <v/>
      </c>
      <c r="IM210" s="227" t="str">
        <f>_xlfn.IFNA(VLOOKUP(報告書!$B210&amp;"-"&amp;報告書!IM$12,自主項目!$G$13:$G$500,1,FALSE),"")</f>
        <v/>
      </c>
      <c r="IN210" s="227" t="str">
        <f>_xlfn.IFNA(VLOOKUP(報告書!$B210&amp;"-"&amp;報告書!IN$12,自主項目!$G$13:$G$500,1,FALSE),"")</f>
        <v/>
      </c>
      <c r="IO210" s="227" t="str">
        <f>_xlfn.IFNA(VLOOKUP(報告書!$B210&amp;"-"&amp;報告書!IO$12,自主項目!$G$13:$G$500,1,FALSE),"")</f>
        <v/>
      </c>
      <c r="IP210" s="227" t="str">
        <f>_xlfn.IFNA(VLOOKUP(報告書!$B210&amp;"-"&amp;報告書!IP$12,自主項目!$G$13:$G$500,1,FALSE),"")</f>
        <v/>
      </c>
      <c r="IQ210" s="227" t="str">
        <f>_xlfn.IFNA(VLOOKUP(報告書!$B210&amp;"-"&amp;報告書!IQ$12,自主項目!$G$13:$G$500,1,FALSE),"")</f>
        <v/>
      </c>
      <c r="IR210" s="227" t="str">
        <f>_xlfn.IFNA(VLOOKUP(報告書!$B210&amp;"-"&amp;報告書!IR$12,自主項目!$G$13:$G$500,1,FALSE),"")</f>
        <v/>
      </c>
      <c r="IS210" s="227" t="str">
        <f>_xlfn.IFNA(VLOOKUP(報告書!$B210&amp;"-"&amp;報告書!IS$12,自主項目!$G$13:$G$500,1,FALSE),"")</f>
        <v/>
      </c>
      <c r="IV210" s="376">
        <v>12537</v>
      </c>
      <c r="IW210" s="377">
        <v>11769</v>
      </c>
      <c r="IX210" s="378">
        <v>0.86</v>
      </c>
      <c r="IY210" s="379">
        <v>17.54</v>
      </c>
      <c r="IZ210" s="379">
        <v>19.62</v>
      </c>
      <c r="JA210" s="380">
        <v>16.5</v>
      </c>
      <c r="JB210" s="381">
        <v>5.8466666666666667</v>
      </c>
      <c r="JC210" s="379">
        <v>6.54</v>
      </c>
      <c r="JD210" s="379">
        <v>5.5</v>
      </c>
      <c r="JE210" s="382">
        <v>33</v>
      </c>
      <c r="JF210" s="383">
        <v>32</v>
      </c>
      <c r="JG210" s="384">
        <v>30</v>
      </c>
      <c r="JH210" s="376" t="s">
        <v>179</v>
      </c>
      <c r="JI210" s="377" t="s">
        <v>179</v>
      </c>
      <c r="JJ210" s="378" t="s">
        <v>179</v>
      </c>
      <c r="JK210" s="379" t="s">
        <v>179</v>
      </c>
      <c r="JL210" s="379" t="s">
        <v>179</v>
      </c>
      <c r="JM210" s="380" t="s">
        <v>179</v>
      </c>
      <c r="JN210" s="381" t="s">
        <v>179</v>
      </c>
      <c r="JO210" s="379" t="s">
        <v>179</v>
      </c>
      <c r="JP210" s="379" t="s">
        <v>179</v>
      </c>
      <c r="JQ210" s="382" t="s">
        <v>179</v>
      </c>
      <c r="JR210" s="383" t="s">
        <v>179</v>
      </c>
      <c r="JS210" s="384" t="s">
        <v>179</v>
      </c>
      <c r="JU210" s="634" t="s">
        <v>2549</v>
      </c>
      <c r="JV210" s="636" t="s">
        <v>2550</v>
      </c>
      <c r="JW210" s="635">
        <v>2019</v>
      </c>
      <c r="JX210" s="635" t="s">
        <v>1018</v>
      </c>
      <c r="JY210" s="386" t="s">
        <v>179</v>
      </c>
      <c r="JZ210" s="387" t="s">
        <v>179</v>
      </c>
      <c r="KA210" s="422" t="s">
        <v>179</v>
      </c>
      <c r="KB210" s="637" t="s">
        <v>179</v>
      </c>
      <c r="KC210" s="638" t="s">
        <v>179</v>
      </c>
      <c r="KD210" s="639" t="s">
        <v>1055</v>
      </c>
      <c r="KE210" s="640">
        <v>2.99</v>
      </c>
      <c r="KF210" s="641">
        <v>17.54</v>
      </c>
      <c r="KG210" s="642">
        <v>8.94</v>
      </c>
      <c r="KH210" s="639" t="s">
        <v>1055</v>
      </c>
      <c r="KI210" s="643">
        <v>2.99</v>
      </c>
      <c r="KJ210" s="641">
        <v>6.54</v>
      </c>
      <c r="KK210" s="642">
        <v>13.053333333333333</v>
      </c>
      <c r="KL210" s="639" t="s">
        <v>1029</v>
      </c>
      <c r="KM210" s="643">
        <v>3</v>
      </c>
      <c r="KN210" s="644">
        <v>16.5</v>
      </c>
      <c r="KO210" s="645" t="s">
        <v>179</v>
      </c>
      <c r="KP210" s="646" t="s">
        <v>179</v>
      </c>
      <c r="KQ210" s="646" t="s">
        <v>179</v>
      </c>
      <c r="KR210" s="646" t="s">
        <v>179</v>
      </c>
      <c r="KS210" s="647" t="s">
        <v>179</v>
      </c>
      <c r="KT210" s="646" t="s">
        <v>179</v>
      </c>
      <c r="KU210" s="646" t="s">
        <v>179</v>
      </c>
      <c r="KV210" s="648" t="s">
        <v>179</v>
      </c>
      <c r="KW210" s="639" t="s">
        <v>179</v>
      </c>
      <c r="KX210" s="643" t="s">
        <v>179</v>
      </c>
      <c r="KY210" s="644" t="s">
        <v>179</v>
      </c>
      <c r="KZ210" s="434" t="s">
        <v>1015</v>
      </c>
      <c r="LA210" s="434" t="s">
        <v>1015</v>
      </c>
      <c r="LB210" s="435" t="s">
        <v>1029</v>
      </c>
      <c r="LC210" s="436">
        <v>20</v>
      </c>
      <c r="LD210" s="437">
        <v>0</v>
      </c>
      <c r="LE210" s="438">
        <v>20</v>
      </c>
      <c r="LF210" s="439" t="s">
        <v>1015</v>
      </c>
      <c r="LG210" s="440">
        <v>17</v>
      </c>
      <c r="LH210" s="437">
        <v>0</v>
      </c>
      <c r="LI210" s="438">
        <v>20</v>
      </c>
      <c r="LJ210" s="649"/>
      <c r="LK210" s="650"/>
    </row>
    <row r="211" spans="2:333" ht="15" customHeight="1" x14ac:dyDescent="0.15">
      <c r="B211" s="1349" t="s">
        <v>2660</v>
      </c>
      <c r="C211" s="1350" t="s">
        <v>2661</v>
      </c>
      <c r="D211" s="1351">
        <v>2022</v>
      </c>
      <c r="E211" s="1352" t="s">
        <v>1018</v>
      </c>
      <c r="F211" s="1353">
        <v>1014283</v>
      </c>
      <c r="G211" s="1354" t="s">
        <v>2661</v>
      </c>
      <c r="H211" s="1355">
        <v>45134</v>
      </c>
      <c r="I211" s="1356" t="s">
        <v>2662</v>
      </c>
      <c r="J211" s="1357" t="s">
        <v>2661</v>
      </c>
      <c r="K211" s="1358" t="s">
        <v>2663</v>
      </c>
      <c r="L211" s="1350" t="s">
        <v>2661</v>
      </c>
      <c r="M211" s="1357" t="s">
        <v>2664</v>
      </c>
      <c r="N211" s="1358" t="s">
        <v>2665</v>
      </c>
      <c r="O211" s="1356" t="s">
        <v>12</v>
      </c>
      <c r="P211" s="1358" t="s">
        <v>18</v>
      </c>
      <c r="Q211" s="1359" t="s">
        <v>1018</v>
      </c>
      <c r="R211" s="1360"/>
      <c r="S211" s="1360"/>
      <c r="T211" s="1361"/>
      <c r="U211" s="1362"/>
      <c r="V211" s="1363">
        <v>1852.8786</v>
      </c>
      <c r="W211" s="1364">
        <v>1</v>
      </c>
      <c r="X211" s="1364">
        <v>1</v>
      </c>
      <c r="Y211" s="1365"/>
      <c r="Z211" s="1351">
        <v>2022</v>
      </c>
      <c r="AA211" s="1352">
        <v>2024</v>
      </c>
      <c r="AB211" s="1366">
        <v>2022</v>
      </c>
      <c r="AC211" s="1367"/>
      <c r="AD211" s="1358"/>
      <c r="AE211" s="1368" t="s">
        <v>4568</v>
      </c>
      <c r="AF211" s="1357" t="s">
        <v>2666</v>
      </c>
      <c r="AG211" s="1357" t="s">
        <v>2662</v>
      </c>
      <c r="AH211" s="1358" t="s">
        <v>2667</v>
      </c>
      <c r="AI211" s="1368"/>
      <c r="AJ211" s="1358"/>
      <c r="AK211" s="1369">
        <v>2021</v>
      </c>
      <c r="AL211" s="1364">
        <v>3518</v>
      </c>
      <c r="AM211" s="1364">
        <v>2193</v>
      </c>
      <c r="AN211" s="1370">
        <v>19.329999999999998</v>
      </c>
      <c r="AO211" s="1371" t="s">
        <v>2668</v>
      </c>
      <c r="AP211" s="1372">
        <v>2024</v>
      </c>
      <c r="AQ211" s="1365">
        <v>3500</v>
      </c>
      <c r="AR211" s="1373">
        <v>0.51</v>
      </c>
      <c r="AS211" s="1365">
        <v>2182</v>
      </c>
      <c r="AT211" s="1373">
        <v>0.5</v>
      </c>
      <c r="AU211" s="1374">
        <v>19.23</v>
      </c>
      <c r="AV211" s="1371" t="s">
        <v>2668</v>
      </c>
      <c r="AW211" s="1375">
        <v>0.51</v>
      </c>
      <c r="AX211" s="1372">
        <v>2022</v>
      </c>
      <c r="AY211" s="1365">
        <v>3404</v>
      </c>
      <c r="AZ211" s="1373">
        <v>3.24</v>
      </c>
      <c r="BA211" s="1365">
        <v>3413</v>
      </c>
      <c r="BB211" s="1373">
        <v>-55.64</v>
      </c>
      <c r="BC211" s="1374">
        <v>19.231638418079097</v>
      </c>
      <c r="BD211" s="1371" t="s">
        <v>2668</v>
      </c>
      <c r="BE211" s="1375">
        <v>0.5</v>
      </c>
      <c r="BF211" s="1372">
        <v>2023</v>
      </c>
      <c r="BG211" s="1365"/>
      <c r="BH211" s="1373"/>
      <c r="BI211" s="1365"/>
      <c r="BJ211" s="1373"/>
      <c r="BK211" s="1374"/>
      <c r="BL211" s="1371"/>
      <c r="BM211" s="1375"/>
      <c r="BN211" s="1372">
        <v>2024</v>
      </c>
      <c r="BO211" s="1365"/>
      <c r="BP211" s="1373"/>
      <c r="BQ211" s="1365"/>
      <c r="BR211" s="1373"/>
      <c r="BS211" s="1374"/>
      <c r="BT211" s="1371"/>
      <c r="BU211" s="1375"/>
      <c r="BV211" s="1376" t="s">
        <v>1062</v>
      </c>
      <c r="BW211" s="1377" t="s">
        <v>1072</v>
      </c>
      <c r="BX211" s="1378" t="s">
        <v>1038</v>
      </c>
      <c r="BY211" s="1379" t="s">
        <v>4852</v>
      </c>
      <c r="BZ211" s="1380"/>
      <c r="CA211" s="1364"/>
      <c r="CB211" s="1364"/>
      <c r="CC211" s="1370"/>
      <c r="CD211" s="1371"/>
      <c r="CE211" s="1372"/>
      <c r="CF211" s="1365"/>
      <c r="CG211" s="1373"/>
      <c r="CH211" s="1365"/>
      <c r="CI211" s="1373"/>
      <c r="CJ211" s="1374"/>
      <c r="CK211" s="1371"/>
      <c r="CL211" s="1375"/>
      <c r="CM211" s="1372"/>
      <c r="CN211" s="1365"/>
      <c r="CO211" s="1373"/>
      <c r="CP211" s="1365"/>
      <c r="CQ211" s="1373"/>
      <c r="CR211" s="1374"/>
      <c r="CS211" s="1371"/>
      <c r="CT211" s="1375"/>
      <c r="CU211" s="1372"/>
      <c r="CV211" s="1365"/>
      <c r="CW211" s="1373"/>
      <c r="CX211" s="1365"/>
      <c r="CY211" s="1373"/>
      <c r="CZ211" s="1374"/>
      <c r="DA211" s="1371"/>
      <c r="DB211" s="1375"/>
      <c r="DC211" s="1372"/>
      <c r="DD211" s="1365"/>
      <c r="DE211" s="1373"/>
      <c r="DF211" s="1365"/>
      <c r="DG211" s="1373"/>
      <c r="DH211" s="1374"/>
      <c r="DI211" s="1371"/>
      <c r="DJ211" s="1375"/>
      <c r="DK211" s="1376"/>
      <c r="DL211" s="1377"/>
      <c r="DM211" s="1378"/>
      <c r="DN211" s="1379"/>
      <c r="DO211" s="1356"/>
      <c r="DP211" s="1381"/>
      <c r="DQ211" s="1358"/>
      <c r="DR211" s="1356"/>
      <c r="DS211" s="1381"/>
      <c r="DT211" s="1358"/>
      <c r="DU211" s="1356"/>
      <c r="DV211" s="1381"/>
      <c r="DW211" s="1358"/>
      <c r="DX211" s="1356"/>
      <c r="DY211" s="1381"/>
      <c r="DZ211" s="1358"/>
      <c r="EA211" s="1356"/>
      <c r="EB211" s="1381"/>
      <c r="EC211" s="1358"/>
      <c r="ED211" s="1382"/>
      <c r="EE211" s="1383"/>
      <c r="EF211" s="1384"/>
      <c r="EG211" s="1357"/>
      <c r="EH211" s="1364"/>
      <c r="EI211" s="1352"/>
      <c r="EJ211" s="1356"/>
      <c r="EK211" s="1384"/>
      <c r="EL211" s="1357"/>
      <c r="EM211" s="1364"/>
      <c r="EN211" s="1352"/>
      <c r="EO211" s="1356"/>
      <c r="EP211" s="1384"/>
      <c r="EQ211" s="1357"/>
      <c r="ER211" s="1364"/>
      <c r="ES211" s="1352"/>
      <c r="ET211" s="1356"/>
      <c r="EU211" s="1384"/>
      <c r="EV211" s="1357"/>
      <c r="EW211" s="1364"/>
      <c r="EX211" s="1352"/>
      <c r="EY211" s="1356"/>
      <c r="EZ211" s="1384"/>
      <c r="FA211" s="1357"/>
      <c r="FB211" s="1364"/>
      <c r="FC211" s="1352"/>
      <c r="FD211" s="1385">
        <v>0</v>
      </c>
      <c r="FE211" s="1386">
        <v>0</v>
      </c>
      <c r="FF211" s="1387">
        <v>0</v>
      </c>
      <c r="FG211" s="1386">
        <v>0</v>
      </c>
      <c r="FH211" s="1387">
        <v>0</v>
      </c>
      <c r="FI211" s="1386">
        <v>0</v>
      </c>
      <c r="FJ211" s="1387">
        <v>0</v>
      </c>
      <c r="FK211" s="1386">
        <v>0</v>
      </c>
      <c r="FL211" s="1388" t="s">
        <v>1008</v>
      </c>
      <c r="FM211" s="1389" t="s">
        <v>1012</v>
      </c>
      <c r="FN211" s="1352"/>
      <c r="FO211" s="1390" t="s">
        <v>1025</v>
      </c>
      <c r="FP211" s="1391" t="s">
        <v>1011</v>
      </c>
      <c r="FQ211" s="1352"/>
      <c r="FR211" s="1390" t="s">
        <v>1010</v>
      </c>
      <c r="FS211" s="1391" t="s">
        <v>1012</v>
      </c>
      <c r="FT211" s="1352"/>
      <c r="FU211" s="1390" t="s">
        <v>1025</v>
      </c>
      <c r="FV211" s="1391" t="s">
        <v>1011</v>
      </c>
      <c r="FW211" s="1352"/>
      <c r="FX211" s="1390" t="s">
        <v>1025</v>
      </c>
      <c r="FY211" s="1391" t="s">
        <v>1011</v>
      </c>
      <c r="FZ211" s="1352"/>
      <c r="GA211" s="1390" t="s">
        <v>1013</v>
      </c>
      <c r="GB211" s="1391" t="s">
        <v>1013</v>
      </c>
      <c r="GC211" s="1352"/>
      <c r="GD211" s="1390" t="s">
        <v>1013</v>
      </c>
      <c r="GE211" s="1391" t="s">
        <v>1013</v>
      </c>
      <c r="GF211" s="1352"/>
      <c r="GG211" s="1390" t="s">
        <v>1013</v>
      </c>
      <c r="GH211" s="1391" t="s">
        <v>1013</v>
      </c>
      <c r="GI211" s="1352"/>
      <c r="GJ211" s="1390" t="s">
        <v>1010</v>
      </c>
      <c r="GK211" s="1391" t="s">
        <v>1012</v>
      </c>
      <c r="GL211" s="1352"/>
      <c r="GM211" s="1390" t="s">
        <v>1010</v>
      </c>
      <c r="GN211" s="1391" t="s">
        <v>1012</v>
      </c>
      <c r="GO211" s="1352"/>
      <c r="GP211" s="1390" t="s">
        <v>1010</v>
      </c>
      <c r="GQ211" s="1391" t="s">
        <v>1012</v>
      </c>
      <c r="GR211" s="1352"/>
      <c r="GS211" s="1390" t="s">
        <v>1010</v>
      </c>
      <c r="GT211" s="1391" t="s">
        <v>1012</v>
      </c>
      <c r="GU211" s="1352"/>
      <c r="GV211" s="1390" t="s">
        <v>1025</v>
      </c>
      <c r="GW211" s="1391" t="s">
        <v>1011</v>
      </c>
      <c r="GX211" s="1352"/>
      <c r="GY211" s="1388"/>
      <c r="GZ211" s="1389"/>
      <c r="HA211" s="1352"/>
      <c r="HB211" s="1390"/>
      <c r="HC211" s="1391"/>
      <c r="HD211" s="1352"/>
      <c r="HE211" s="1390"/>
      <c r="HF211" s="1391"/>
      <c r="HG211" s="1352"/>
      <c r="HH211" s="1390"/>
      <c r="HI211" s="1391"/>
      <c r="HJ211" s="1352"/>
      <c r="HK211" s="1390"/>
      <c r="HL211" s="1391"/>
      <c r="HM211" s="1352"/>
      <c r="HN211" s="1392"/>
      <c r="HO211" s="1393"/>
      <c r="HP211" s="1394"/>
      <c r="HQ211" s="1395"/>
      <c r="HR211" s="1357"/>
      <c r="HS211" s="1357"/>
      <c r="HT211" s="1357"/>
      <c r="HU211" s="1396"/>
      <c r="HV211" s="1397" t="s">
        <v>4568</v>
      </c>
      <c r="HW211" s="1398" t="s">
        <v>4568</v>
      </c>
      <c r="HX211" s="1398"/>
      <c r="HY211" s="1398"/>
      <c r="HZ211" s="1398"/>
      <c r="IA211" s="1398"/>
      <c r="IB211" s="1398"/>
      <c r="IC211" s="1398"/>
      <c r="ID211" s="1399"/>
      <c r="IE211" s="1400" t="s">
        <v>2669</v>
      </c>
      <c r="IF211" s="227" t="str">
        <f>_xlfn.IFNA(VLOOKUP(報告書!$B211&amp;"-"&amp;報告書!IF$12,自主項目!$G$13:$G$500,1,FALSE),"")</f>
        <v/>
      </c>
      <c r="IG211" s="227" t="str">
        <f>_xlfn.IFNA(VLOOKUP(報告書!$B211&amp;"-"&amp;報告書!IG$12,自主項目!$G$13:$G$500,1,FALSE),"")</f>
        <v/>
      </c>
      <c r="IH211" s="227" t="str">
        <f>_xlfn.IFNA(VLOOKUP(報告書!$B211&amp;"-"&amp;報告書!IH$12,自主項目!$G$13:$G$500,1,FALSE),"")</f>
        <v/>
      </c>
      <c r="II211" s="227" t="str">
        <f>_xlfn.IFNA(VLOOKUP(報告書!$B211&amp;"-"&amp;報告書!II$12,自主項目!$G$13:$G$500,1,FALSE),"")</f>
        <v/>
      </c>
      <c r="IJ211" s="227" t="str">
        <f>_xlfn.IFNA(VLOOKUP(報告書!$B211&amp;"-"&amp;報告書!IJ$12,自主項目!$G$13:$G$500,1,FALSE),"")</f>
        <v/>
      </c>
      <c r="IK211" s="227" t="str">
        <f>_xlfn.IFNA(VLOOKUP(報告書!$B211&amp;"-"&amp;報告書!IK$12,自主項目!$G$13:$G$500,1,FALSE),"")</f>
        <v/>
      </c>
      <c r="IL211" s="227" t="str">
        <f>_xlfn.IFNA(VLOOKUP(報告書!$B211&amp;"-"&amp;報告書!IL$12,自主項目!$G$13:$G$500,1,FALSE),"")</f>
        <v/>
      </c>
      <c r="IM211" s="227" t="str">
        <f>_xlfn.IFNA(VLOOKUP(報告書!$B211&amp;"-"&amp;報告書!IM$12,自主項目!$G$13:$G$500,1,FALSE),"")</f>
        <v/>
      </c>
      <c r="IN211" s="227" t="str">
        <f>_xlfn.IFNA(VLOOKUP(報告書!$B211&amp;"-"&amp;報告書!IN$12,自主項目!$G$13:$G$500,1,FALSE),"")</f>
        <v/>
      </c>
      <c r="IO211" s="227" t="str">
        <f>_xlfn.IFNA(VLOOKUP(報告書!$B211&amp;"-"&amp;報告書!IO$12,自主項目!$G$13:$G$500,1,FALSE),"")</f>
        <v/>
      </c>
      <c r="IP211" s="227" t="str">
        <f>_xlfn.IFNA(VLOOKUP(報告書!$B211&amp;"-"&amp;報告書!IP$12,自主項目!$G$13:$G$500,1,FALSE),"")</f>
        <v/>
      </c>
      <c r="IQ211" s="227" t="str">
        <f>_xlfn.IFNA(VLOOKUP(報告書!$B211&amp;"-"&amp;報告書!IQ$12,自主項目!$G$13:$G$500,1,FALSE),"")</f>
        <v/>
      </c>
      <c r="IR211" s="227" t="str">
        <f>_xlfn.IFNA(VLOOKUP(報告書!$B211&amp;"-"&amp;報告書!IR$12,自主項目!$G$13:$G$500,1,FALSE),"")</f>
        <v/>
      </c>
      <c r="IS211" s="227" t="str">
        <f>_xlfn.IFNA(VLOOKUP(報告書!$B211&amp;"-"&amp;報告書!IS$12,自主項目!$G$13:$G$500,1,FALSE),"")</f>
        <v/>
      </c>
      <c r="IV211" s="376" t="s">
        <v>179</v>
      </c>
      <c r="IW211" s="377" t="s">
        <v>179</v>
      </c>
      <c r="IX211" s="378" t="s">
        <v>179</v>
      </c>
      <c r="IY211" s="379" t="s">
        <v>179</v>
      </c>
      <c r="IZ211" s="379" t="s">
        <v>179</v>
      </c>
      <c r="JA211" s="380" t="s">
        <v>179</v>
      </c>
      <c r="JB211" s="381" t="s">
        <v>179</v>
      </c>
      <c r="JC211" s="379" t="s">
        <v>179</v>
      </c>
      <c r="JD211" s="379" t="s">
        <v>179</v>
      </c>
      <c r="JE211" s="382" t="s">
        <v>179</v>
      </c>
      <c r="JF211" s="383" t="s">
        <v>179</v>
      </c>
      <c r="JG211" s="384" t="s">
        <v>179</v>
      </c>
      <c r="JH211" s="376">
        <v>109058</v>
      </c>
      <c r="JI211" s="377">
        <v>109058</v>
      </c>
      <c r="JJ211" s="378" t="s">
        <v>179</v>
      </c>
      <c r="JK211" s="379">
        <v>-57602.65</v>
      </c>
      <c r="JL211" s="379">
        <v>-57602.65</v>
      </c>
      <c r="JM211" s="380" t="s">
        <v>179</v>
      </c>
      <c r="JN211" s="381">
        <v>-19200.883333333335</v>
      </c>
      <c r="JO211" s="379">
        <v>-19200.883333333335</v>
      </c>
      <c r="JP211" s="379" t="s">
        <v>179</v>
      </c>
      <c r="JQ211" s="382">
        <v>96</v>
      </c>
      <c r="JR211" s="383">
        <v>96</v>
      </c>
      <c r="JS211" s="384" t="s">
        <v>179</v>
      </c>
      <c r="JU211" s="634" t="s">
        <v>2556</v>
      </c>
      <c r="JV211" s="636" t="s">
        <v>2557</v>
      </c>
      <c r="JW211" s="635">
        <v>2019</v>
      </c>
      <c r="JX211" s="635" t="s">
        <v>1058</v>
      </c>
      <c r="JY211" s="386" t="s">
        <v>179</v>
      </c>
      <c r="JZ211" s="387" t="s">
        <v>179</v>
      </c>
      <c r="KA211" s="422" t="s">
        <v>179</v>
      </c>
      <c r="KB211" s="637" t="s">
        <v>179</v>
      </c>
      <c r="KC211" s="638" t="s">
        <v>179</v>
      </c>
      <c r="KD211" s="639" t="s">
        <v>179</v>
      </c>
      <c r="KE211" s="640" t="s">
        <v>179</v>
      </c>
      <c r="KF211" s="641" t="s">
        <v>179</v>
      </c>
      <c r="KG211" s="642" t="s">
        <v>179</v>
      </c>
      <c r="KH211" s="639" t="s">
        <v>179</v>
      </c>
      <c r="KI211" s="643" t="s">
        <v>179</v>
      </c>
      <c r="KJ211" s="641" t="s">
        <v>179</v>
      </c>
      <c r="KK211" s="642" t="s">
        <v>179</v>
      </c>
      <c r="KL211" s="639" t="s">
        <v>179</v>
      </c>
      <c r="KM211" s="643" t="s">
        <v>179</v>
      </c>
      <c r="KN211" s="644" t="s">
        <v>179</v>
      </c>
      <c r="KO211" s="645" t="s">
        <v>1015</v>
      </c>
      <c r="KP211" s="646">
        <v>2.96</v>
      </c>
      <c r="KQ211" s="646">
        <v>-57602.65</v>
      </c>
      <c r="KR211" s="646">
        <v>-19183.776666666668</v>
      </c>
      <c r="KS211" s="647" t="s">
        <v>1055</v>
      </c>
      <c r="KT211" s="646">
        <v>2.96</v>
      </c>
      <c r="KU211" s="646">
        <v>-19200.883333333335</v>
      </c>
      <c r="KV211" s="648">
        <v>25.66</v>
      </c>
      <c r="KW211" s="639" t="s">
        <v>179</v>
      </c>
      <c r="KX211" s="643">
        <v>0</v>
      </c>
      <c r="KY211" s="644" t="s">
        <v>179</v>
      </c>
      <c r="KZ211" s="434" t="s">
        <v>1015</v>
      </c>
      <c r="LA211" s="434" t="s">
        <v>1151</v>
      </c>
      <c r="LB211" s="435" t="s">
        <v>179</v>
      </c>
      <c r="LC211" s="436" t="s">
        <v>179</v>
      </c>
      <c r="LD211" s="437" t="s">
        <v>179</v>
      </c>
      <c r="LE211" s="438" t="s">
        <v>179</v>
      </c>
      <c r="LF211" s="439" t="s">
        <v>179</v>
      </c>
      <c r="LG211" s="440" t="s">
        <v>179</v>
      </c>
      <c r="LH211" s="437" t="s">
        <v>179</v>
      </c>
      <c r="LI211" s="438" t="s">
        <v>179</v>
      </c>
      <c r="LJ211" s="649"/>
      <c r="LK211" s="650"/>
    </row>
    <row r="212" spans="2:333" ht="15" customHeight="1" x14ac:dyDescent="0.15">
      <c r="B212" s="1349" t="s">
        <v>2670</v>
      </c>
      <c r="C212" s="1350" t="s">
        <v>2671</v>
      </c>
      <c r="D212" s="1351">
        <v>2022</v>
      </c>
      <c r="E212" s="1352" t="s">
        <v>1018</v>
      </c>
      <c r="F212" s="1353">
        <v>1069284</v>
      </c>
      <c r="G212" s="1354" t="s">
        <v>2671</v>
      </c>
      <c r="H212" s="1355">
        <v>45135</v>
      </c>
      <c r="I212" s="1356" t="s">
        <v>2672</v>
      </c>
      <c r="J212" s="1357" t="s">
        <v>2671</v>
      </c>
      <c r="K212" s="1358" t="s">
        <v>2673</v>
      </c>
      <c r="L212" s="1350" t="s">
        <v>2671</v>
      </c>
      <c r="M212" s="1357" t="s">
        <v>2674</v>
      </c>
      <c r="N212" s="1358" t="s">
        <v>2672</v>
      </c>
      <c r="O212" s="1356" t="s">
        <v>77</v>
      </c>
      <c r="P212" s="1358" t="s">
        <v>79</v>
      </c>
      <c r="Q212" s="1359" t="s">
        <v>1018</v>
      </c>
      <c r="R212" s="1360"/>
      <c r="S212" s="1360"/>
      <c r="T212" s="1361"/>
      <c r="U212" s="1362"/>
      <c r="V212" s="1363">
        <v>2995.6122</v>
      </c>
      <c r="W212" s="1364">
        <v>1</v>
      </c>
      <c r="X212" s="1364">
        <v>1</v>
      </c>
      <c r="Y212" s="1365"/>
      <c r="Z212" s="1351">
        <v>2022</v>
      </c>
      <c r="AA212" s="1352">
        <v>2024</v>
      </c>
      <c r="AB212" s="1366">
        <v>2022</v>
      </c>
      <c r="AC212" s="1367"/>
      <c r="AD212" s="1358"/>
      <c r="AE212" s="1368" t="s">
        <v>4568</v>
      </c>
      <c r="AF212" s="1357" t="s">
        <v>2675</v>
      </c>
      <c r="AG212" s="1357" t="s">
        <v>2672</v>
      </c>
      <c r="AH212" s="1358" t="s">
        <v>2676</v>
      </c>
      <c r="AI212" s="1368"/>
      <c r="AJ212" s="1358"/>
      <c r="AK212" s="1369">
        <v>2021</v>
      </c>
      <c r="AL212" s="1364">
        <v>6145</v>
      </c>
      <c r="AM212" s="1364">
        <v>6133</v>
      </c>
      <c r="AN212" s="1370">
        <v>57.31</v>
      </c>
      <c r="AO212" s="1371" t="s">
        <v>2677</v>
      </c>
      <c r="AP212" s="1372">
        <v>2024</v>
      </c>
      <c r="AQ212" s="1365">
        <v>8811</v>
      </c>
      <c r="AR212" s="1373">
        <v>-43.39</v>
      </c>
      <c r="AS212" s="1365">
        <v>7138</v>
      </c>
      <c r="AT212" s="1373">
        <v>-16.39</v>
      </c>
      <c r="AU212" s="1374">
        <v>56.75</v>
      </c>
      <c r="AV212" s="1371" t="s">
        <v>2677</v>
      </c>
      <c r="AW212" s="1375">
        <v>0.97</v>
      </c>
      <c r="AX212" s="1372">
        <v>2022</v>
      </c>
      <c r="AY212" s="1365">
        <v>5276</v>
      </c>
      <c r="AZ212" s="1373">
        <v>14.14</v>
      </c>
      <c r="BA212" s="1365">
        <v>5268</v>
      </c>
      <c r="BB212" s="1373">
        <v>14.1</v>
      </c>
      <c r="BC212" s="1374">
        <v>53.244525179130079</v>
      </c>
      <c r="BD212" s="1371" t="s">
        <v>2677</v>
      </c>
      <c r="BE212" s="1375">
        <v>7.09</v>
      </c>
      <c r="BF212" s="1372">
        <v>2023</v>
      </c>
      <c r="BG212" s="1365"/>
      <c r="BH212" s="1373"/>
      <c r="BI212" s="1365"/>
      <c r="BJ212" s="1373"/>
      <c r="BK212" s="1374"/>
      <c r="BL212" s="1371"/>
      <c r="BM212" s="1375"/>
      <c r="BN212" s="1372">
        <v>2024</v>
      </c>
      <c r="BO212" s="1365"/>
      <c r="BP212" s="1373"/>
      <c r="BQ212" s="1365"/>
      <c r="BR212" s="1373"/>
      <c r="BS212" s="1374"/>
      <c r="BT212" s="1371"/>
      <c r="BU212" s="1375"/>
      <c r="BV212" s="1376" t="s">
        <v>1023</v>
      </c>
      <c r="BW212" s="1377" t="s">
        <v>1072</v>
      </c>
      <c r="BX212" s="1378" t="s">
        <v>1024</v>
      </c>
      <c r="BY212" s="1379" t="s">
        <v>4853</v>
      </c>
      <c r="BZ212" s="1380"/>
      <c r="CA212" s="1364"/>
      <c r="CB212" s="1364"/>
      <c r="CC212" s="1370"/>
      <c r="CD212" s="1371"/>
      <c r="CE212" s="1372"/>
      <c r="CF212" s="1365"/>
      <c r="CG212" s="1373"/>
      <c r="CH212" s="1365"/>
      <c r="CI212" s="1373"/>
      <c r="CJ212" s="1374"/>
      <c r="CK212" s="1371"/>
      <c r="CL212" s="1375"/>
      <c r="CM212" s="1372"/>
      <c r="CN212" s="1365"/>
      <c r="CO212" s="1373"/>
      <c r="CP212" s="1365"/>
      <c r="CQ212" s="1373"/>
      <c r="CR212" s="1374"/>
      <c r="CS212" s="1371"/>
      <c r="CT212" s="1375"/>
      <c r="CU212" s="1372"/>
      <c r="CV212" s="1365"/>
      <c r="CW212" s="1373"/>
      <c r="CX212" s="1365"/>
      <c r="CY212" s="1373"/>
      <c r="CZ212" s="1374"/>
      <c r="DA212" s="1371"/>
      <c r="DB212" s="1375"/>
      <c r="DC212" s="1372"/>
      <c r="DD212" s="1365"/>
      <c r="DE212" s="1373"/>
      <c r="DF212" s="1365"/>
      <c r="DG212" s="1373"/>
      <c r="DH212" s="1374"/>
      <c r="DI212" s="1371"/>
      <c r="DJ212" s="1375"/>
      <c r="DK212" s="1376"/>
      <c r="DL212" s="1377"/>
      <c r="DM212" s="1378"/>
      <c r="DN212" s="1379"/>
      <c r="DO212" s="1356"/>
      <c r="DP212" s="1381"/>
      <c r="DQ212" s="1358"/>
      <c r="DR212" s="1356"/>
      <c r="DS212" s="1381"/>
      <c r="DT212" s="1358"/>
      <c r="DU212" s="1356"/>
      <c r="DV212" s="1381"/>
      <c r="DW212" s="1358"/>
      <c r="DX212" s="1356"/>
      <c r="DY212" s="1381"/>
      <c r="DZ212" s="1358"/>
      <c r="EA212" s="1356"/>
      <c r="EB212" s="1381"/>
      <c r="EC212" s="1358"/>
      <c r="ED212" s="1382"/>
      <c r="EE212" s="1383"/>
      <c r="EF212" s="1384"/>
      <c r="EG212" s="1357"/>
      <c r="EH212" s="1364"/>
      <c r="EI212" s="1352"/>
      <c r="EJ212" s="1356"/>
      <c r="EK212" s="1384"/>
      <c r="EL212" s="1357"/>
      <c r="EM212" s="1364"/>
      <c r="EN212" s="1352"/>
      <c r="EO212" s="1356"/>
      <c r="EP212" s="1384"/>
      <c r="EQ212" s="1357"/>
      <c r="ER212" s="1364"/>
      <c r="ES212" s="1352"/>
      <c r="ET212" s="1356"/>
      <c r="EU212" s="1384"/>
      <c r="EV212" s="1357"/>
      <c r="EW212" s="1364"/>
      <c r="EX212" s="1352"/>
      <c r="EY212" s="1356"/>
      <c r="EZ212" s="1384"/>
      <c r="FA212" s="1357"/>
      <c r="FB212" s="1364"/>
      <c r="FC212" s="1352"/>
      <c r="FD212" s="1385">
        <v>0</v>
      </c>
      <c r="FE212" s="1386">
        <v>0</v>
      </c>
      <c r="FF212" s="1387">
        <v>0</v>
      </c>
      <c r="FG212" s="1386">
        <v>0</v>
      </c>
      <c r="FH212" s="1387">
        <v>0</v>
      </c>
      <c r="FI212" s="1386">
        <v>0</v>
      </c>
      <c r="FJ212" s="1387">
        <v>0</v>
      </c>
      <c r="FK212" s="1386">
        <v>0</v>
      </c>
      <c r="FL212" s="1388" t="s">
        <v>1008</v>
      </c>
      <c r="FM212" s="1389" t="s">
        <v>1012</v>
      </c>
      <c r="FN212" s="1352"/>
      <c r="FO212" s="1390" t="s">
        <v>1010</v>
      </c>
      <c r="FP212" s="1391" t="s">
        <v>1012</v>
      </c>
      <c r="FQ212" s="1352"/>
      <c r="FR212" s="1390" t="s">
        <v>1010</v>
      </c>
      <c r="FS212" s="1391" t="s">
        <v>1012</v>
      </c>
      <c r="FT212" s="1352"/>
      <c r="FU212" s="1390" t="s">
        <v>1025</v>
      </c>
      <c r="FV212" s="1391" t="s">
        <v>1011</v>
      </c>
      <c r="FW212" s="1352"/>
      <c r="FX212" s="1390" t="s">
        <v>1010</v>
      </c>
      <c r="FY212" s="1391" t="s">
        <v>1012</v>
      </c>
      <c r="FZ212" s="1352"/>
      <c r="GA212" s="1390" t="s">
        <v>1025</v>
      </c>
      <c r="GB212" s="1391" t="s">
        <v>1011</v>
      </c>
      <c r="GC212" s="1352"/>
      <c r="GD212" s="1390" t="s">
        <v>1010</v>
      </c>
      <c r="GE212" s="1391" t="s">
        <v>1012</v>
      </c>
      <c r="GF212" s="1352"/>
      <c r="GG212" s="1390" t="s">
        <v>1025</v>
      </c>
      <c r="GH212" s="1391" t="s">
        <v>1011</v>
      </c>
      <c r="GI212" s="1352"/>
      <c r="GJ212" s="1390" t="s">
        <v>1010</v>
      </c>
      <c r="GK212" s="1391" t="s">
        <v>1012</v>
      </c>
      <c r="GL212" s="1352"/>
      <c r="GM212" s="1390" t="s">
        <v>1013</v>
      </c>
      <c r="GN212" s="1391" t="s">
        <v>1013</v>
      </c>
      <c r="GO212" s="1352"/>
      <c r="GP212" s="1390" t="s">
        <v>1013</v>
      </c>
      <c r="GQ212" s="1391" t="s">
        <v>1013</v>
      </c>
      <c r="GR212" s="1352"/>
      <c r="GS212" s="1390" t="s">
        <v>1013</v>
      </c>
      <c r="GT212" s="1391" t="s">
        <v>1013</v>
      </c>
      <c r="GU212" s="1352"/>
      <c r="GV212" s="1390" t="s">
        <v>1010</v>
      </c>
      <c r="GW212" s="1391" t="s">
        <v>1012</v>
      </c>
      <c r="GX212" s="1352"/>
      <c r="GY212" s="1388"/>
      <c r="GZ212" s="1389"/>
      <c r="HA212" s="1352"/>
      <c r="HB212" s="1390"/>
      <c r="HC212" s="1391"/>
      <c r="HD212" s="1352"/>
      <c r="HE212" s="1390"/>
      <c r="HF212" s="1391"/>
      <c r="HG212" s="1352"/>
      <c r="HH212" s="1390"/>
      <c r="HI212" s="1391"/>
      <c r="HJ212" s="1352"/>
      <c r="HK212" s="1390"/>
      <c r="HL212" s="1391"/>
      <c r="HM212" s="1352"/>
      <c r="HN212" s="1392">
        <v>5276</v>
      </c>
      <c r="HO212" s="1393">
        <v>214.17762000000005</v>
      </c>
      <c r="HP212" s="1394">
        <v>4.0594696739954523</v>
      </c>
      <c r="HQ212" s="1395">
        <v>2022</v>
      </c>
      <c r="HR212" s="1357" t="s">
        <v>333</v>
      </c>
      <c r="HS212" s="1357" t="s">
        <v>349</v>
      </c>
      <c r="HT212" s="1357" t="s">
        <v>4245</v>
      </c>
      <c r="HU212" s="1396">
        <v>214.17762000000005</v>
      </c>
      <c r="HV212" s="1397" t="s">
        <v>4568</v>
      </c>
      <c r="HW212" s="1398" t="s">
        <v>4568</v>
      </c>
      <c r="HX212" s="1398"/>
      <c r="HY212" s="1398" t="s">
        <v>4568</v>
      </c>
      <c r="HZ212" s="1398"/>
      <c r="IA212" s="1398" t="s">
        <v>4568</v>
      </c>
      <c r="IB212" s="1398"/>
      <c r="IC212" s="1398" t="s">
        <v>4568</v>
      </c>
      <c r="ID212" s="1399" t="s">
        <v>4854</v>
      </c>
      <c r="IE212" s="1400"/>
      <c r="IF212" s="227" t="str">
        <f>_xlfn.IFNA(VLOOKUP(報告書!$B212&amp;"-"&amp;報告書!IF$12,自主項目!$G$13:$G$500,1,FALSE),"")</f>
        <v>284-1</v>
      </c>
      <c r="IG212" s="227" t="str">
        <f>_xlfn.IFNA(VLOOKUP(報告書!$B212&amp;"-"&amp;報告書!IG$12,自主項目!$G$13:$G$500,1,FALSE),"")</f>
        <v/>
      </c>
      <c r="IH212" s="227" t="str">
        <f>_xlfn.IFNA(VLOOKUP(報告書!$B212&amp;"-"&amp;報告書!IH$12,自主項目!$G$13:$G$500,1,FALSE),"")</f>
        <v/>
      </c>
      <c r="II212" s="227" t="str">
        <f>_xlfn.IFNA(VLOOKUP(報告書!$B212&amp;"-"&amp;報告書!II$12,自主項目!$G$13:$G$500,1,FALSE),"")</f>
        <v/>
      </c>
      <c r="IJ212" s="227" t="str">
        <f>_xlfn.IFNA(VLOOKUP(報告書!$B212&amp;"-"&amp;報告書!IJ$12,自主項目!$G$13:$G$500,1,FALSE),"")</f>
        <v/>
      </c>
      <c r="IK212" s="227" t="str">
        <f>_xlfn.IFNA(VLOOKUP(報告書!$B212&amp;"-"&amp;報告書!IK$12,自主項目!$G$13:$G$500,1,FALSE),"")</f>
        <v/>
      </c>
      <c r="IL212" s="227" t="str">
        <f>_xlfn.IFNA(VLOOKUP(報告書!$B212&amp;"-"&amp;報告書!IL$12,自主項目!$G$13:$G$500,1,FALSE),"")</f>
        <v/>
      </c>
      <c r="IM212" s="227" t="str">
        <f>_xlfn.IFNA(VLOOKUP(報告書!$B212&amp;"-"&amp;報告書!IM$12,自主項目!$G$13:$G$500,1,FALSE),"")</f>
        <v/>
      </c>
      <c r="IN212" s="227" t="str">
        <f>_xlfn.IFNA(VLOOKUP(報告書!$B212&amp;"-"&amp;報告書!IN$12,自主項目!$G$13:$G$500,1,FALSE),"")</f>
        <v/>
      </c>
      <c r="IO212" s="227" t="str">
        <f>_xlfn.IFNA(VLOOKUP(報告書!$B212&amp;"-"&amp;報告書!IO$12,自主項目!$G$13:$G$500,1,FALSE),"")</f>
        <v/>
      </c>
      <c r="IP212" s="227" t="str">
        <f>_xlfn.IFNA(VLOOKUP(報告書!$B212&amp;"-"&amp;報告書!IP$12,自主項目!$G$13:$G$500,1,FALSE),"")</f>
        <v/>
      </c>
      <c r="IQ212" s="227" t="str">
        <f>_xlfn.IFNA(VLOOKUP(報告書!$B212&amp;"-"&amp;報告書!IQ$12,自主項目!$G$13:$G$500,1,FALSE),"")</f>
        <v/>
      </c>
      <c r="IR212" s="227" t="str">
        <f>_xlfn.IFNA(VLOOKUP(報告書!$B212&amp;"-"&amp;報告書!IR$12,自主項目!$G$13:$G$500,1,FALSE),"")</f>
        <v/>
      </c>
      <c r="IS212" s="227" t="str">
        <f>_xlfn.IFNA(VLOOKUP(報告書!$B212&amp;"-"&amp;報告書!IS$12,自主項目!$G$13:$G$500,1,FALSE),"")</f>
        <v/>
      </c>
      <c r="IV212" s="376">
        <v>12766</v>
      </c>
      <c r="IW212" s="377">
        <v>12653</v>
      </c>
      <c r="IX212" s="378">
        <v>1.79</v>
      </c>
      <c r="IY212" s="379">
        <v>18.010000000000002</v>
      </c>
      <c r="IZ212" s="379">
        <v>16.47</v>
      </c>
      <c r="JA212" s="380">
        <v>94.54</v>
      </c>
      <c r="JB212" s="381">
        <v>6.0033333333333339</v>
      </c>
      <c r="JC212" s="379">
        <v>5.4899999999999993</v>
      </c>
      <c r="JD212" s="379">
        <v>31.513333333333335</v>
      </c>
      <c r="JE212" s="382">
        <v>30</v>
      </c>
      <c r="JF212" s="383">
        <v>42</v>
      </c>
      <c r="JG212" s="384">
        <v>2</v>
      </c>
      <c r="JH212" s="376" t="s">
        <v>179</v>
      </c>
      <c r="JI212" s="377" t="s">
        <v>179</v>
      </c>
      <c r="JJ212" s="378" t="s">
        <v>179</v>
      </c>
      <c r="JK212" s="379" t="s">
        <v>179</v>
      </c>
      <c r="JL212" s="379" t="s">
        <v>179</v>
      </c>
      <c r="JM212" s="380" t="s">
        <v>179</v>
      </c>
      <c r="JN212" s="381" t="s">
        <v>179</v>
      </c>
      <c r="JO212" s="379" t="s">
        <v>179</v>
      </c>
      <c r="JP212" s="379" t="s">
        <v>179</v>
      </c>
      <c r="JQ212" s="382" t="s">
        <v>179</v>
      </c>
      <c r="JR212" s="383" t="s">
        <v>179</v>
      </c>
      <c r="JS212" s="384" t="s">
        <v>179</v>
      </c>
      <c r="JU212" s="634" t="s">
        <v>2562</v>
      </c>
      <c r="JV212" s="636" t="s">
        <v>2563</v>
      </c>
      <c r="JW212" s="635">
        <v>2019</v>
      </c>
      <c r="JX212" s="635" t="s">
        <v>1018</v>
      </c>
      <c r="JY212" s="386" t="s">
        <v>179</v>
      </c>
      <c r="JZ212" s="387" t="s">
        <v>179</v>
      </c>
      <c r="KA212" s="422" t="s">
        <v>179</v>
      </c>
      <c r="KB212" s="637" t="s">
        <v>179</v>
      </c>
      <c r="KC212" s="638">
        <v>4.249456525144919</v>
      </c>
      <c r="KD212" s="639" t="s">
        <v>1028</v>
      </c>
      <c r="KE212" s="640">
        <v>0</v>
      </c>
      <c r="KF212" s="641">
        <v>18.010000000000002</v>
      </c>
      <c r="KG212" s="642">
        <v>5.6933333333333342</v>
      </c>
      <c r="KH212" s="639" t="s">
        <v>1028</v>
      </c>
      <c r="KI212" s="643">
        <v>0</v>
      </c>
      <c r="KJ212" s="641">
        <v>5.4899999999999993</v>
      </c>
      <c r="KK212" s="642">
        <v>7.12</v>
      </c>
      <c r="KL212" s="639" t="s">
        <v>1029</v>
      </c>
      <c r="KM212" s="643">
        <v>3.01</v>
      </c>
      <c r="KN212" s="644">
        <v>94.54</v>
      </c>
      <c r="KO212" s="645" t="s">
        <v>179</v>
      </c>
      <c r="KP212" s="646" t="s">
        <v>179</v>
      </c>
      <c r="KQ212" s="646" t="s">
        <v>179</v>
      </c>
      <c r="KR212" s="646" t="s">
        <v>179</v>
      </c>
      <c r="KS212" s="647" t="s">
        <v>179</v>
      </c>
      <c r="KT212" s="646" t="s">
        <v>179</v>
      </c>
      <c r="KU212" s="646" t="s">
        <v>179</v>
      </c>
      <c r="KV212" s="648" t="s">
        <v>179</v>
      </c>
      <c r="KW212" s="639" t="s">
        <v>179</v>
      </c>
      <c r="KX212" s="643" t="s">
        <v>179</v>
      </c>
      <c r="KY212" s="644" t="s">
        <v>179</v>
      </c>
      <c r="KZ212" s="434" t="s">
        <v>1151</v>
      </c>
      <c r="LA212" s="434" t="s">
        <v>1015</v>
      </c>
      <c r="LB212" s="435" t="s">
        <v>1029</v>
      </c>
      <c r="LC212" s="436">
        <v>20</v>
      </c>
      <c r="LD212" s="437">
        <v>0</v>
      </c>
      <c r="LE212" s="438">
        <v>20</v>
      </c>
      <c r="LF212" s="439" t="s">
        <v>1015</v>
      </c>
      <c r="LG212" s="440">
        <v>17</v>
      </c>
      <c r="LH212" s="437">
        <v>0</v>
      </c>
      <c r="LI212" s="438">
        <v>20</v>
      </c>
      <c r="LJ212" s="649"/>
      <c r="LK212" s="650"/>
    </row>
    <row r="213" spans="2:333" ht="15" customHeight="1" x14ac:dyDescent="0.15">
      <c r="B213" s="1349" t="s">
        <v>2678</v>
      </c>
      <c r="C213" s="1350" t="s">
        <v>2679</v>
      </c>
      <c r="D213" s="1351">
        <v>2022</v>
      </c>
      <c r="E213" s="1352" t="s">
        <v>1018</v>
      </c>
      <c r="F213" s="1353">
        <v>1081285</v>
      </c>
      <c r="G213" s="1354" t="s">
        <v>2679</v>
      </c>
      <c r="H213" s="1355">
        <v>45134</v>
      </c>
      <c r="I213" s="1356" t="s">
        <v>2680</v>
      </c>
      <c r="J213" s="1357" t="s">
        <v>2679</v>
      </c>
      <c r="K213" s="1358" t="s">
        <v>2681</v>
      </c>
      <c r="L213" s="1350" t="s">
        <v>2679</v>
      </c>
      <c r="M213" s="1357" t="s">
        <v>2681</v>
      </c>
      <c r="N213" s="1358" t="s">
        <v>2680</v>
      </c>
      <c r="O213" s="1356" t="s">
        <v>93</v>
      </c>
      <c r="P213" s="1358" t="s">
        <v>94</v>
      </c>
      <c r="Q213" s="1359" t="s">
        <v>1018</v>
      </c>
      <c r="R213" s="1360"/>
      <c r="S213" s="1360"/>
      <c r="T213" s="1361"/>
      <c r="U213" s="1362"/>
      <c r="V213" s="1363">
        <v>6139.884</v>
      </c>
      <c r="W213" s="1364">
        <v>63</v>
      </c>
      <c r="X213" s="1364">
        <v>1</v>
      </c>
      <c r="Y213" s="1365"/>
      <c r="Z213" s="1351">
        <v>2022</v>
      </c>
      <c r="AA213" s="1352">
        <v>2024</v>
      </c>
      <c r="AB213" s="1366">
        <v>2022</v>
      </c>
      <c r="AC213" s="1367"/>
      <c r="AD213" s="1358"/>
      <c r="AE213" s="1368" t="s">
        <v>4568</v>
      </c>
      <c r="AF213" s="1357" t="s">
        <v>2682</v>
      </c>
      <c r="AG213" s="1357" t="s">
        <v>2683</v>
      </c>
      <c r="AH213" s="1358" t="s">
        <v>2684</v>
      </c>
      <c r="AI213" s="1368"/>
      <c r="AJ213" s="1358"/>
      <c r="AK213" s="1369">
        <v>2021</v>
      </c>
      <c r="AL213" s="1364">
        <v>11037</v>
      </c>
      <c r="AM213" s="1364">
        <v>11174</v>
      </c>
      <c r="AN213" s="1370"/>
      <c r="AO213" s="1371"/>
      <c r="AP213" s="1372">
        <v>2024</v>
      </c>
      <c r="AQ213" s="1365">
        <v>10700</v>
      </c>
      <c r="AR213" s="1373">
        <v>3.05</v>
      </c>
      <c r="AS213" s="1365">
        <v>10840</v>
      </c>
      <c r="AT213" s="1373">
        <v>2.98</v>
      </c>
      <c r="AU213" s="1374"/>
      <c r="AV213" s="1371"/>
      <c r="AW213" s="1375"/>
      <c r="AX213" s="1372">
        <v>2022</v>
      </c>
      <c r="AY213" s="1365">
        <v>9362</v>
      </c>
      <c r="AZ213" s="1373">
        <v>15.17</v>
      </c>
      <c r="BA213" s="1365">
        <v>10313</v>
      </c>
      <c r="BB213" s="1373">
        <v>7.7</v>
      </c>
      <c r="BC213" s="1374"/>
      <c r="BD213" s="1371"/>
      <c r="BE213" s="1375"/>
      <c r="BF213" s="1372">
        <v>2023</v>
      </c>
      <c r="BG213" s="1365"/>
      <c r="BH213" s="1373"/>
      <c r="BI213" s="1365"/>
      <c r="BJ213" s="1373"/>
      <c r="BK213" s="1374"/>
      <c r="BL213" s="1371"/>
      <c r="BM213" s="1375"/>
      <c r="BN213" s="1372">
        <v>2024</v>
      </c>
      <c r="BO213" s="1365"/>
      <c r="BP213" s="1373"/>
      <c r="BQ213" s="1365"/>
      <c r="BR213" s="1373"/>
      <c r="BS213" s="1374"/>
      <c r="BT213" s="1371"/>
      <c r="BU213" s="1375"/>
      <c r="BV213" s="1376" t="s">
        <v>1023</v>
      </c>
      <c r="BW213" s="1377" t="s">
        <v>1072</v>
      </c>
      <c r="BX213" s="1378" t="s">
        <v>1024</v>
      </c>
      <c r="BY213" s="1379" t="s">
        <v>4855</v>
      </c>
      <c r="BZ213" s="1380"/>
      <c r="CA213" s="1364"/>
      <c r="CB213" s="1364"/>
      <c r="CC213" s="1370"/>
      <c r="CD213" s="1371"/>
      <c r="CE213" s="1372"/>
      <c r="CF213" s="1365"/>
      <c r="CG213" s="1373"/>
      <c r="CH213" s="1365"/>
      <c r="CI213" s="1373"/>
      <c r="CJ213" s="1374"/>
      <c r="CK213" s="1371"/>
      <c r="CL213" s="1375"/>
      <c r="CM213" s="1372"/>
      <c r="CN213" s="1365"/>
      <c r="CO213" s="1373"/>
      <c r="CP213" s="1365"/>
      <c r="CQ213" s="1373"/>
      <c r="CR213" s="1374"/>
      <c r="CS213" s="1371"/>
      <c r="CT213" s="1375"/>
      <c r="CU213" s="1372"/>
      <c r="CV213" s="1365"/>
      <c r="CW213" s="1373"/>
      <c r="CX213" s="1365"/>
      <c r="CY213" s="1373"/>
      <c r="CZ213" s="1374"/>
      <c r="DA213" s="1371"/>
      <c r="DB213" s="1375"/>
      <c r="DC213" s="1372"/>
      <c r="DD213" s="1365"/>
      <c r="DE213" s="1373"/>
      <c r="DF213" s="1365"/>
      <c r="DG213" s="1373"/>
      <c r="DH213" s="1374"/>
      <c r="DI213" s="1371"/>
      <c r="DJ213" s="1375"/>
      <c r="DK213" s="1376"/>
      <c r="DL213" s="1377"/>
      <c r="DM213" s="1378"/>
      <c r="DN213" s="1379"/>
      <c r="DO213" s="1356"/>
      <c r="DP213" s="1381"/>
      <c r="DQ213" s="1358"/>
      <c r="DR213" s="1356"/>
      <c r="DS213" s="1381"/>
      <c r="DT213" s="1358"/>
      <c r="DU213" s="1356"/>
      <c r="DV213" s="1381"/>
      <c r="DW213" s="1358"/>
      <c r="DX213" s="1356"/>
      <c r="DY213" s="1381"/>
      <c r="DZ213" s="1358"/>
      <c r="EA213" s="1356"/>
      <c r="EB213" s="1381"/>
      <c r="EC213" s="1358"/>
      <c r="ED213" s="1382"/>
      <c r="EE213" s="1383"/>
      <c r="EF213" s="1384"/>
      <c r="EG213" s="1357"/>
      <c r="EH213" s="1364"/>
      <c r="EI213" s="1352"/>
      <c r="EJ213" s="1356"/>
      <c r="EK213" s="1384"/>
      <c r="EL213" s="1357"/>
      <c r="EM213" s="1364"/>
      <c r="EN213" s="1352"/>
      <c r="EO213" s="1356"/>
      <c r="EP213" s="1384"/>
      <c r="EQ213" s="1357"/>
      <c r="ER213" s="1364"/>
      <c r="ES213" s="1352"/>
      <c r="ET213" s="1356"/>
      <c r="EU213" s="1384"/>
      <c r="EV213" s="1357"/>
      <c r="EW213" s="1364"/>
      <c r="EX213" s="1352"/>
      <c r="EY213" s="1356"/>
      <c r="EZ213" s="1384"/>
      <c r="FA213" s="1357"/>
      <c r="FB213" s="1364"/>
      <c r="FC213" s="1352"/>
      <c r="FD213" s="1385">
        <v>1</v>
      </c>
      <c r="FE213" s="1386">
        <v>1</v>
      </c>
      <c r="FF213" s="1387">
        <v>0</v>
      </c>
      <c r="FG213" s="1386">
        <v>0</v>
      </c>
      <c r="FH213" s="1387">
        <v>0</v>
      </c>
      <c r="FI213" s="1386">
        <v>0</v>
      </c>
      <c r="FJ213" s="1387">
        <v>1</v>
      </c>
      <c r="FK213" s="1386">
        <v>1</v>
      </c>
      <c r="FL213" s="1388" t="s">
        <v>1008</v>
      </c>
      <c r="FM213" s="1389" t="s">
        <v>1012</v>
      </c>
      <c r="FN213" s="1352"/>
      <c r="FO213" s="1390" t="s">
        <v>1010</v>
      </c>
      <c r="FP213" s="1391" t="s">
        <v>1012</v>
      </c>
      <c r="FQ213" s="1352"/>
      <c r="FR213" s="1390" t="s">
        <v>1010</v>
      </c>
      <c r="FS213" s="1391" t="s">
        <v>1012</v>
      </c>
      <c r="FT213" s="1352"/>
      <c r="FU213" s="1390" t="s">
        <v>1014</v>
      </c>
      <c r="FV213" s="1391" t="s">
        <v>1009</v>
      </c>
      <c r="FW213" s="1352"/>
      <c r="FX213" s="1390" t="s">
        <v>1010</v>
      </c>
      <c r="FY213" s="1391" t="s">
        <v>1012</v>
      </c>
      <c r="FZ213" s="1352"/>
      <c r="GA213" s="1390" t="s">
        <v>1010</v>
      </c>
      <c r="GB213" s="1391" t="s">
        <v>1012</v>
      </c>
      <c r="GC213" s="1352"/>
      <c r="GD213" s="1390" t="s">
        <v>1010</v>
      </c>
      <c r="GE213" s="1391" t="s">
        <v>1012</v>
      </c>
      <c r="GF213" s="1352"/>
      <c r="GG213" s="1390" t="s">
        <v>1010</v>
      </c>
      <c r="GH213" s="1391" t="s">
        <v>1012</v>
      </c>
      <c r="GI213" s="1352"/>
      <c r="GJ213" s="1390" t="s">
        <v>1010</v>
      </c>
      <c r="GK213" s="1391" t="s">
        <v>1012</v>
      </c>
      <c r="GL213" s="1352"/>
      <c r="GM213" s="1390" t="s">
        <v>1010</v>
      </c>
      <c r="GN213" s="1391" t="s">
        <v>1012</v>
      </c>
      <c r="GO213" s="1352"/>
      <c r="GP213" s="1390" t="s">
        <v>1013</v>
      </c>
      <c r="GQ213" s="1391" t="s">
        <v>1013</v>
      </c>
      <c r="GR213" s="1352"/>
      <c r="GS213" s="1390" t="s">
        <v>1013</v>
      </c>
      <c r="GT213" s="1391" t="s">
        <v>1013</v>
      </c>
      <c r="GU213" s="1352"/>
      <c r="GV213" s="1390" t="s">
        <v>1013</v>
      </c>
      <c r="GW213" s="1391" t="s">
        <v>1013</v>
      </c>
      <c r="GX213" s="1352"/>
      <c r="GY213" s="1388"/>
      <c r="GZ213" s="1389"/>
      <c r="HA213" s="1352"/>
      <c r="HB213" s="1390"/>
      <c r="HC213" s="1391"/>
      <c r="HD213" s="1352"/>
      <c r="HE213" s="1390"/>
      <c r="HF213" s="1391"/>
      <c r="HG213" s="1352"/>
      <c r="HH213" s="1390"/>
      <c r="HI213" s="1391"/>
      <c r="HJ213" s="1352"/>
      <c r="HK213" s="1390"/>
      <c r="HL213" s="1391"/>
      <c r="HM213" s="1352"/>
      <c r="HN213" s="1392">
        <v>9362</v>
      </c>
      <c r="HO213" s="1393">
        <v>57.258116666666695</v>
      </c>
      <c r="HP213" s="1394">
        <v>0.61160133162429708</v>
      </c>
      <c r="HQ213" s="1395">
        <v>2022</v>
      </c>
      <c r="HR213" s="1357" t="s">
        <v>1170</v>
      </c>
      <c r="HS213" s="1357" t="s">
        <v>349</v>
      </c>
      <c r="HT213" s="1357" t="s">
        <v>3604</v>
      </c>
      <c r="HU213" s="1396">
        <v>57.258116666666695</v>
      </c>
      <c r="HV213" s="1397"/>
      <c r="HW213" s="1398"/>
      <c r="HX213" s="1398"/>
      <c r="HY213" s="1398"/>
      <c r="HZ213" s="1398"/>
      <c r="IA213" s="1398"/>
      <c r="IB213" s="1398"/>
      <c r="IC213" s="1398"/>
      <c r="ID213" s="1399" t="s">
        <v>2685</v>
      </c>
      <c r="IE213" s="1400"/>
      <c r="IF213" s="227" t="str">
        <f>_xlfn.IFNA(VLOOKUP(報告書!$B213&amp;"-"&amp;報告書!IF$12,自主項目!$G$13:$G$500,1,FALSE),"")</f>
        <v>285-1</v>
      </c>
      <c r="IG213" s="227" t="str">
        <f>_xlfn.IFNA(VLOOKUP(報告書!$B213&amp;"-"&amp;報告書!IG$12,自主項目!$G$13:$G$500,1,FALSE),"")</f>
        <v/>
      </c>
      <c r="IH213" s="227" t="str">
        <f>_xlfn.IFNA(VLOOKUP(報告書!$B213&amp;"-"&amp;報告書!IH$12,自主項目!$G$13:$G$500,1,FALSE),"")</f>
        <v/>
      </c>
      <c r="II213" s="227" t="str">
        <f>_xlfn.IFNA(VLOOKUP(報告書!$B213&amp;"-"&amp;報告書!II$12,自主項目!$G$13:$G$500,1,FALSE),"")</f>
        <v/>
      </c>
      <c r="IJ213" s="227" t="str">
        <f>_xlfn.IFNA(VLOOKUP(報告書!$B213&amp;"-"&amp;報告書!IJ$12,自主項目!$G$13:$G$500,1,FALSE),"")</f>
        <v/>
      </c>
      <c r="IK213" s="227" t="str">
        <f>_xlfn.IFNA(VLOOKUP(報告書!$B213&amp;"-"&amp;報告書!IK$12,自主項目!$G$13:$G$500,1,FALSE),"")</f>
        <v/>
      </c>
      <c r="IL213" s="227" t="str">
        <f>_xlfn.IFNA(VLOOKUP(報告書!$B213&amp;"-"&amp;報告書!IL$12,自主項目!$G$13:$G$500,1,FALSE),"")</f>
        <v/>
      </c>
      <c r="IM213" s="227" t="str">
        <f>_xlfn.IFNA(VLOOKUP(報告書!$B213&amp;"-"&amp;報告書!IM$12,自主項目!$G$13:$G$500,1,FALSE),"")</f>
        <v/>
      </c>
      <c r="IN213" s="227" t="str">
        <f>_xlfn.IFNA(VLOOKUP(報告書!$B213&amp;"-"&amp;報告書!IN$12,自主項目!$G$13:$G$500,1,FALSE),"")</f>
        <v/>
      </c>
      <c r="IO213" s="227" t="str">
        <f>_xlfn.IFNA(VLOOKUP(報告書!$B213&amp;"-"&amp;報告書!IO$12,自主項目!$G$13:$G$500,1,FALSE),"")</f>
        <v/>
      </c>
      <c r="IP213" s="227" t="str">
        <f>_xlfn.IFNA(VLOOKUP(報告書!$B213&amp;"-"&amp;報告書!IP$12,自主項目!$G$13:$G$500,1,FALSE),"")</f>
        <v/>
      </c>
      <c r="IQ213" s="227" t="str">
        <f>_xlfn.IFNA(VLOOKUP(報告書!$B213&amp;"-"&amp;報告書!IQ$12,自主項目!$G$13:$G$500,1,FALSE),"")</f>
        <v/>
      </c>
      <c r="IR213" s="227" t="str">
        <f>_xlfn.IFNA(VLOOKUP(報告書!$B213&amp;"-"&amp;報告書!IR$12,自主項目!$G$13:$G$500,1,FALSE),"")</f>
        <v/>
      </c>
      <c r="IS213" s="227" t="str">
        <f>_xlfn.IFNA(VLOOKUP(報告書!$B213&amp;"-"&amp;報告書!IS$12,自主項目!$G$13:$G$500,1,FALSE),"")</f>
        <v/>
      </c>
      <c r="IV213" s="376">
        <v>21026</v>
      </c>
      <c r="IW213" s="377">
        <v>20868</v>
      </c>
      <c r="IX213" s="378">
        <v>51.11</v>
      </c>
      <c r="IY213" s="379">
        <v>14.99</v>
      </c>
      <c r="IZ213" s="379">
        <v>13.62</v>
      </c>
      <c r="JA213" s="380">
        <v>3.05</v>
      </c>
      <c r="JB213" s="381">
        <v>4.996666666666667</v>
      </c>
      <c r="JC213" s="379">
        <v>4.54</v>
      </c>
      <c r="JD213" s="379">
        <v>1.0166666666666666</v>
      </c>
      <c r="JE213" s="382">
        <v>39</v>
      </c>
      <c r="JF213" s="383">
        <v>48</v>
      </c>
      <c r="JG213" s="384">
        <v>68</v>
      </c>
      <c r="JH213" s="376" t="s">
        <v>179</v>
      </c>
      <c r="JI213" s="377" t="s">
        <v>179</v>
      </c>
      <c r="JJ213" s="378" t="s">
        <v>179</v>
      </c>
      <c r="JK213" s="379" t="s">
        <v>179</v>
      </c>
      <c r="JL213" s="379" t="s">
        <v>179</v>
      </c>
      <c r="JM213" s="380" t="s">
        <v>179</v>
      </c>
      <c r="JN213" s="381" t="s">
        <v>179</v>
      </c>
      <c r="JO213" s="379" t="s">
        <v>179</v>
      </c>
      <c r="JP213" s="379" t="s">
        <v>179</v>
      </c>
      <c r="JQ213" s="382" t="s">
        <v>179</v>
      </c>
      <c r="JR213" s="383" t="s">
        <v>179</v>
      </c>
      <c r="JS213" s="384" t="s">
        <v>179</v>
      </c>
      <c r="JU213" s="634" t="s">
        <v>2571</v>
      </c>
      <c r="JV213" s="636" t="s">
        <v>2572</v>
      </c>
      <c r="JW213" s="635">
        <v>2019</v>
      </c>
      <c r="JX213" s="635" t="s">
        <v>1018</v>
      </c>
      <c r="JY213" s="386" t="s">
        <v>179</v>
      </c>
      <c r="JZ213" s="387" t="s">
        <v>179</v>
      </c>
      <c r="KA213" s="422" t="s">
        <v>179</v>
      </c>
      <c r="KB213" s="637" t="s">
        <v>179</v>
      </c>
      <c r="KC213" s="638" t="s">
        <v>179</v>
      </c>
      <c r="KD213" s="639" t="s">
        <v>1055</v>
      </c>
      <c r="KE213" s="640">
        <v>3</v>
      </c>
      <c r="KF213" s="641">
        <v>14.99</v>
      </c>
      <c r="KG213" s="642">
        <v>6.3666666666666671</v>
      </c>
      <c r="KH213" s="639" t="s">
        <v>1055</v>
      </c>
      <c r="KI213" s="643">
        <v>3</v>
      </c>
      <c r="KJ213" s="641">
        <v>4.54</v>
      </c>
      <c r="KK213" s="642">
        <v>7.4933333333333323</v>
      </c>
      <c r="KL213" s="639" t="s">
        <v>1029</v>
      </c>
      <c r="KM213" s="643">
        <v>3</v>
      </c>
      <c r="KN213" s="644">
        <v>3.05</v>
      </c>
      <c r="KO213" s="645" t="s">
        <v>179</v>
      </c>
      <c r="KP213" s="646" t="s">
        <v>179</v>
      </c>
      <c r="KQ213" s="646" t="s">
        <v>179</v>
      </c>
      <c r="KR213" s="646" t="s">
        <v>179</v>
      </c>
      <c r="KS213" s="647" t="s">
        <v>179</v>
      </c>
      <c r="KT213" s="646" t="s">
        <v>179</v>
      </c>
      <c r="KU213" s="646" t="s">
        <v>179</v>
      </c>
      <c r="KV213" s="648" t="s">
        <v>179</v>
      </c>
      <c r="KW213" s="639" t="s">
        <v>179</v>
      </c>
      <c r="KX213" s="643" t="s">
        <v>179</v>
      </c>
      <c r="KY213" s="644" t="s">
        <v>179</v>
      </c>
      <c r="KZ213" s="434" t="s">
        <v>1151</v>
      </c>
      <c r="LA213" s="434" t="s">
        <v>1015</v>
      </c>
      <c r="LB213" s="435" t="s">
        <v>1015</v>
      </c>
      <c r="LC213" s="436">
        <v>16</v>
      </c>
      <c r="LD213" s="437">
        <v>2</v>
      </c>
      <c r="LE213" s="438">
        <v>20</v>
      </c>
      <c r="LF213" s="439" t="s">
        <v>1015</v>
      </c>
      <c r="LG213" s="440">
        <v>13</v>
      </c>
      <c r="LH213" s="437">
        <v>2</v>
      </c>
      <c r="LI213" s="438">
        <v>20</v>
      </c>
      <c r="LJ213" s="649"/>
      <c r="LK213" s="650"/>
    </row>
    <row r="214" spans="2:333" ht="15" customHeight="1" x14ac:dyDescent="0.15">
      <c r="B214" s="1349" t="s">
        <v>2686</v>
      </c>
      <c r="C214" s="1350" t="s">
        <v>2687</v>
      </c>
      <c r="D214" s="1351">
        <v>2022</v>
      </c>
      <c r="E214" s="1352" t="s">
        <v>1018</v>
      </c>
      <c r="F214" s="1353">
        <v>1009288</v>
      </c>
      <c r="G214" s="1354" t="s">
        <v>2687</v>
      </c>
      <c r="H214" s="1355">
        <v>45138</v>
      </c>
      <c r="I214" s="1356" t="s">
        <v>2688</v>
      </c>
      <c r="J214" s="1357" t="s">
        <v>2687</v>
      </c>
      <c r="K214" s="1358" t="s">
        <v>2689</v>
      </c>
      <c r="L214" s="1350" t="s">
        <v>2687</v>
      </c>
      <c r="M214" s="1357" t="s">
        <v>2689</v>
      </c>
      <c r="N214" s="1358" t="s">
        <v>2688</v>
      </c>
      <c r="O214" s="1356" t="s">
        <v>12</v>
      </c>
      <c r="P214" s="1358" t="s">
        <v>13</v>
      </c>
      <c r="Q214" s="1359" t="s">
        <v>1018</v>
      </c>
      <c r="R214" s="1360"/>
      <c r="S214" s="1360"/>
      <c r="T214" s="1361"/>
      <c r="U214" s="1362"/>
      <c r="V214" s="1363">
        <v>6531.1152000000002</v>
      </c>
      <c r="W214" s="1364">
        <v>6</v>
      </c>
      <c r="X214" s="1364">
        <v>3</v>
      </c>
      <c r="Y214" s="1365"/>
      <c r="Z214" s="1351">
        <v>2022</v>
      </c>
      <c r="AA214" s="1352">
        <v>2024</v>
      </c>
      <c r="AB214" s="1366">
        <v>2022</v>
      </c>
      <c r="AC214" s="1367"/>
      <c r="AD214" s="1358"/>
      <c r="AE214" s="1368" t="s">
        <v>4568</v>
      </c>
      <c r="AF214" s="1357" t="s">
        <v>2690</v>
      </c>
      <c r="AG214" s="1357" t="s">
        <v>2688</v>
      </c>
      <c r="AH214" s="1358" t="s">
        <v>2691</v>
      </c>
      <c r="AI214" s="1368"/>
      <c r="AJ214" s="1358"/>
      <c r="AK214" s="1369">
        <v>2021</v>
      </c>
      <c r="AL214" s="1364">
        <v>10309</v>
      </c>
      <c r="AM214" s="1364">
        <v>9947</v>
      </c>
      <c r="AN214" s="1370">
        <v>224.11</v>
      </c>
      <c r="AO214" s="1371" t="s">
        <v>1071</v>
      </c>
      <c r="AP214" s="1372">
        <v>2024</v>
      </c>
      <c r="AQ214" s="1365">
        <v>10299</v>
      </c>
      <c r="AR214" s="1373">
        <v>0.09</v>
      </c>
      <c r="AS214" s="1365">
        <v>9937</v>
      </c>
      <c r="AT214" s="1373">
        <v>0.1</v>
      </c>
      <c r="AU214" s="1374">
        <v>223.8</v>
      </c>
      <c r="AV214" s="1371" t="s">
        <v>1071</v>
      </c>
      <c r="AW214" s="1375">
        <v>0.13</v>
      </c>
      <c r="AX214" s="1372">
        <v>2022</v>
      </c>
      <c r="AY214" s="1365">
        <v>11243</v>
      </c>
      <c r="AZ214" s="1373">
        <v>-9.07</v>
      </c>
      <c r="BA214" s="1365">
        <v>10969</v>
      </c>
      <c r="BB214" s="1373">
        <v>-10.28</v>
      </c>
      <c r="BC214" s="1374">
        <v>244.41304347826087</v>
      </c>
      <c r="BD214" s="1371" t="s">
        <v>1071</v>
      </c>
      <c r="BE214" s="1375">
        <v>-9.06</v>
      </c>
      <c r="BF214" s="1372">
        <v>2023</v>
      </c>
      <c r="BG214" s="1365"/>
      <c r="BH214" s="1373"/>
      <c r="BI214" s="1365"/>
      <c r="BJ214" s="1373"/>
      <c r="BK214" s="1374"/>
      <c r="BL214" s="1371"/>
      <c r="BM214" s="1375"/>
      <c r="BN214" s="1372">
        <v>2024</v>
      </c>
      <c r="BO214" s="1365"/>
      <c r="BP214" s="1373"/>
      <c r="BQ214" s="1365"/>
      <c r="BR214" s="1373"/>
      <c r="BS214" s="1374"/>
      <c r="BT214" s="1371"/>
      <c r="BU214" s="1375"/>
      <c r="BV214" s="1376" t="s">
        <v>1005</v>
      </c>
      <c r="BW214" s="1377" t="s">
        <v>1072</v>
      </c>
      <c r="BX214" s="1378" t="s">
        <v>1007</v>
      </c>
      <c r="BY214" s="1379" t="s">
        <v>4856</v>
      </c>
      <c r="BZ214" s="1380"/>
      <c r="CA214" s="1364"/>
      <c r="CB214" s="1364"/>
      <c r="CC214" s="1370"/>
      <c r="CD214" s="1371"/>
      <c r="CE214" s="1372"/>
      <c r="CF214" s="1365"/>
      <c r="CG214" s="1373"/>
      <c r="CH214" s="1365"/>
      <c r="CI214" s="1373"/>
      <c r="CJ214" s="1374"/>
      <c r="CK214" s="1371"/>
      <c r="CL214" s="1375"/>
      <c r="CM214" s="1372"/>
      <c r="CN214" s="1365"/>
      <c r="CO214" s="1373"/>
      <c r="CP214" s="1365"/>
      <c r="CQ214" s="1373"/>
      <c r="CR214" s="1374"/>
      <c r="CS214" s="1371"/>
      <c r="CT214" s="1375"/>
      <c r="CU214" s="1372"/>
      <c r="CV214" s="1365"/>
      <c r="CW214" s="1373"/>
      <c r="CX214" s="1365"/>
      <c r="CY214" s="1373"/>
      <c r="CZ214" s="1374"/>
      <c r="DA214" s="1371"/>
      <c r="DB214" s="1375"/>
      <c r="DC214" s="1372"/>
      <c r="DD214" s="1365"/>
      <c r="DE214" s="1373"/>
      <c r="DF214" s="1365"/>
      <c r="DG214" s="1373"/>
      <c r="DH214" s="1374"/>
      <c r="DI214" s="1371"/>
      <c r="DJ214" s="1375"/>
      <c r="DK214" s="1376"/>
      <c r="DL214" s="1377"/>
      <c r="DM214" s="1378"/>
      <c r="DN214" s="1379"/>
      <c r="DO214" s="1356"/>
      <c r="DP214" s="1381"/>
      <c r="DQ214" s="1358"/>
      <c r="DR214" s="1356"/>
      <c r="DS214" s="1381"/>
      <c r="DT214" s="1358"/>
      <c r="DU214" s="1356"/>
      <c r="DV214" s="1381"/>
      <c r="DW214" s="1358"/>
      <c r="DX214" s="1356"/>
      <c r="DY214" s="1381"/>
      <c r="DZ214" s="1358"/>
      <c r="EA214" s="1356"/>
      <c r="EB214" s="1381"/>
      <c r="EC214" s="1358"/>
      <c r="ED214" s="1382"/>
      <c r="EE214" s="1383" t="s">
        <v>1160</v>
      </c>
      <c r="EF214" s="1384">
        <v>2013</v>
      </c>
      <c r="EG214" s="1357" t="s">
        <v>2692</v>
      </c>
      <c r="EH214" s="1364" t="s">
        <v>4857</v>
      </c>
      <c r="EI214" s="1352" t="s">
        <v>1150</v>
      </c>
      <c r="EJ214" s="1356"/>
      <c r="EK214" s="1384"/>
      <c r="EL214" s="1357"/>
      <c r="EM214" s="1364"/>
      <c r="EN214" s="1352"/>
      <c r="EO214" s="1356"/>
      <c r="EP214" s="1384"/>
      <c r="EQ214" s="1357"/>
      <c r="ER214" s="1364"/>
      <c r="ES214" s="1352"/>
      <c r="ET214" s="1356"/>
      <c r="EU214" s="1384"/>
      <c r="EV214" s="1357"/>
      <c r="EW214" s="1364"/>
      <c r="EX214" s="1352"/>
      <c r="EY214" s="1356"/>
      <c r="EZ214" s="1384"/>
      <c r="FA214" s="1357"/>
      <c r="FB214" s="1364"/>
      <c r="FC214" s="1352"/>
      <c r="FD214" s="1385">
        <v>0</v>
      </c>
      <c r="FE214" s="1386">
        <v>1</v>
      </c>
      <c r="FF214" s="1387">
        <v>0</v>
      </c>
      <c r="FG214" s="1386">
        <v>0</v>
      </c>
      <c r="FH214" s="1387">
        <v>0</v>
      </c>
      <c r="FI214" s="1386">
        <v>0</v>
      </c>
      <c r="FJ214" s="1387">
        <v>0</v>
      </c>
      <c r="FK214" s="1386">
        <v>1</v>
      </c>
      <c r="FL214" s="1388" t="s">
        <v>1008</v>
      </c>
      <c r="FM214" s="1389" t="s">
        <v>1012</v>
      </c>
      <c r="FN214" s="1352"/>
      <c r="FO214" s="1390" t="s">
        <v>1010</v>
      </c>
      <c r="FP214" s="1391" t="s">
        <v>1011</v>
      </c>
      <c r="FQ214" s="1352"/>
      <c r="FR214" s="1390" t="s">
        <v>1010</v>
      </c>
      <c r="FS214" s="1391" t="s">
        <v>1011</v>
      </c>
      <c r="FT214" s="1352"/>
      <c r="FU214" s="1390" t="s">
        <v>1010</v>
      </c>
      <c r="FV214" s="1391" t="s">
        <v>1012</v>
      </c>
      <c r="FW214" s="1352"/>
      <c r="FX214" s="1390" t="s">
        <v>1025</v>
      </c>
      <c r="FY214" s="1391" t="s">
        <v>1011</v>
      </c>
      <c r="FZ214" s="1352"/>
      <c r="GA214" s="1390" t="s">
        <v>1010</v>
      </c>
      <c r="GB214" s="1391" t="s">
        <v>1011</v>
      </c>
      <c r="GC214" s="1352"/>
      <c r="GD214" s="1390" t="s">
        <v>1010</v>
      </c>
      <c r="GE214" s="1391" t="s">
        <v>1011</v>
      </c>
      <c r="GF214" s="1352"/>
      <c r="GG214" s="1390" t="s">
        <v>1010</v>
      </c>
      <c r="GH214" s="1391" t="s">
        <v>1011</v>
      </c>
      <c r="GI214" s="1352"/>
      <c r="GJ214" s="1390" t="s">
        <v>1010</v>
      </c>
      <c r="GK214" s="1391" t="s">
        <v>1012</v>
      </c>
      <c r="GL214" s="1352"/>
      <c r="GM214" s="1390" t="s">
        <v>1010</v>
      </c>
      <c r="GN214" s="1391" t="s">
        <v>1011</v>
      </c>
      <c r="GO214" s="1352"/>
      <c r="GP214" s="1390" t="s">
        <v>1010</v>
      </c>
      <c r="GQ214" s="1391" t="s">
        <v>1012</v>
      </c>
      <c r="GR214" s="1352"/>
      <c r="GS214" s="1390" t="s">
        <v>1010</v>
      </c>
      <c r="GT214" s="1391" t="s">
        <v>1011</v>
      </c>
      <c r="GU214" s="1352"/>
      <c r="GV214" s="1390" t="s">
        <v>1010</v>
      </c>
      <c r="GW214" s="1391" t="s">
        <v>1011</v>
      </c>
      <c r="GX214" s="1352"/>
      <c r="GY214" s="1388"/>
      <c r="GZ214" s="1389"/>
      <c r="HA214" s="1352"/>
      <c r="HB214" s="1390"/>
      <c r="HC214" s="1391"/>
      <c r="HD214" s="1352"/>
      <c r="HE214" s="1390"/>
      <c r="HF214" s="1391"/>
      <c r="HG214" s="1352"/>
      <c r="HH214" s="1390"/>
      <c r="HI214" s="1391"/>
      <c r="HJ214" s="1352"/>
      <c r="HK214" s="1390"/>
      <c r="HL214" s="1391"/>
      <c r="HM214" s="1352"/>
      <c r="HN214" s="1392"/>
      <c r="HO214" s="1393"/>
      <c r="HP214" s="1394"/>
      <c r="HQ214" s="1395"/>
      <c r="HR214" s="1357"/>
      <c r="HS214" s="1357"/>
      <c r="HT214" s="1357"/>
      <c r="HU214" s="1396"/>
      <c r="HV214" s="1397"/>
      <c r="HW214" s="1398" t="s">
        <v>4568</v>
      </c>
      <c r="HX214" s="1398"/>
      <c r="HY214" s="1398"/>
      <c r="HZ214" s="1398" t="s">
        <v>4568</v>
      </c>
      <c r="IA214" s="1398"/>
      <c r="IB214" s="1398"/>
      <c r="IC214" s="1398"/>
      <c r="ID214" s="1399" t="s">
        <v>4858</v>
      </c>
      <c r="IE214" s="1400"/>
      <c r="IF214" s="227" t="str">
        <f>_xlfn.IFNA(VLOOKUP(報告書!$B214&amp;"-"&amp;報告書!IF$12,自主項目!$G$13:$G$500,1,FALSE),"")</f>
        <v/>
      </c>
      <c r="IG214" s="227" t="str">
        <f>_xlfn.IFNA(VLOOKUP(報告書!$B214&amp;"-"&amp;報告書!IG$12,自主項目!$G$13:$G$500,1,FALSE),"")</f>
        <v/>
      </c>
      <c r="IH214" s="227" t="str">
        <f>_xlfn.IFNA(VLOOKUP(報告書!$B214&amp;"-"&amp;報告書!IH$12,自主項目!$G$13:$G$500,1,FALSE),"")</f>
        <v/>
      </c>
      <c r="II214" s="227" t="str">
        <f>_xlfn.IFNA(VLOOKUP(報告書!$B214&amp;"-"&amp;報告書!II$12,自主項目!$G$13:$G$500,1,FALSE),"")</f>
        <v/>
      </c>
      <c r="IJ214" s="227" t="str">
        <f>_xlfn.IFNA(VLOOKUP(報告書!$B214&amp;"-"&amp;報告書!IJ$12,自主項目!$G$13:$G$500,1,FALSE),"")</f>
        <v/>
      </c>
      <c r="IK214" s="227" t="str">
        <f>_xlfn.IFNA(VLOOKUP(報告書!$B214&amp;"-"&amp;報告書!IK$12,自主項目!$G$13:$G$500,1,FALSE),"")</f>
        <v/>
      </c>
      <c r="IL214" s="227" t="str">
        <f>_xlfn.IFNA(VLOOKUP(報告書!$B214&amp;"-"&amp;報告書!IL$12,自主項目!$G$13:$G$500,1,FALSE),"")</f>
        <v/>
      </c>
      <c r="IM214" s="227" t="str">
        <f>_xlfn.IFNA(VLOOKUP(報告書!$B214&amp;"-"&amp;報告書!IM$12,自主項目!$G$13:$G$500,1,FALSE),"")</f>
        <v/>
      </c>
      <c r="IN214" s="227" t="str">
        <f>_xlfn.IFNA(VLOOKUP(報告書!$B214&amp;"-"&amp;報告書!IN$12,自主項目!$G$13:$G$500,1,FALSE),"")</f>
        <v/>
      </c>
      <c r="IO214" s="227" t="str">
        <f>_xlfn.IFNA(VLOOKUP(報告書!$B214&amp;"-"&amp;報告書!IO$12,自主項目!$G$13:$G$500,1,FALSE),"")</f>
        <v/>
      </c>
      <c r="IP214" s="227" t="str">
        <f>_xlfn.IFNA(VLOOKUP(報告書!$B214&amp;"-"&amp;報告書!IP$12,自主項目!$G$13:$G$500,1,FALSE),"")</f>
        <v/>
      </c>
      <c r="IQ214" s="227" t="str">
        <f>_xlfn.IFNA(VLOOKUP(報告書!$B214&amp;"-"&amp;報告書!IQ$12,自主項目!$G$13:$G$500,1,FALSE),"")</f>
        <v/>
      </c>
      <c r="IR214" s="227" t="str">
        <f>_xlfn.IFNA(VLOOKUP(報告書!$B214&amp;"-"&amp;報告書!IR$12,自主項目!$G$13:$G$500,1,FALSE),"")</f>
        <v/>
      </c>
      <c r="IS214" s="227" t="str">
        <f>_xlfn.IFNA(VLOOKUP(報告書!$B214&amp;"-"&amp;報告書!IS$12,自主項目!$G$13:$G$500,1,FALSE),"")</f>
        <v/>
      </c>
      <c r="IV214" s="376">
        <v>30555</v>
      </c>
      <c r="IW214" s="377">
        <v>30149</v>
      </c>
      <c r="IX214" s="378">
        <v>309.98</v>
      </c>
      <c r="IY214" s="379">
        <v>8.2100000000000009</v>
      </c>
      <c r="IZ214" s="379">
        <v>6.88</v>
      </c>
      <c r="JA214" s="380">
        <v>11.37</v>
      </c>
      <c r="JB214" s="381">
        <v>2.7366666666666668</v>
      </c>
      <c r="JC214" s="379">
        <v>2.2933333333333334</v>
      </c>
      <c r="JD214" s="379">
        <v>3.7899999999999996</v>
      </c>
      <c r="JE214" s="382">
        <v>61</v>
      </c>
      <c r="JF214" s="383">
        <v>68</v>
      </c>
      <c r="JG214" s="384">
        <v>39</v>
      </c>
      <c r="JH214" s="376" t="s">
        <v>179</v>
      </c>
      <c r="JI214" s="377" t="s">
        <v>179</v>
      </c>
      <c r="JJ214" s="378" t="s">
        <v>179</v>
      </c>
      <c r="JK214" s="379" t="s">
        <v>179</v>
      </c>
      <c r="JL214" s="379" t="s">
        <v>179</v>
      </c>
      <c r="JM214" s="380" t="s">
        <v>179</v>
      </c>
      <c r="JN214" s="381" t="s">
        <v>179</v>
      </c>
      <c r="JO214" s="379" t="s">
        <v>179</v>
      </c>
      <c r="JP214" s="379" t="s">
        <v>179</v>
      </c>
      <c r="JQ214" s="382" t="s">
        <v>179</v>
      </c>
      <c r="JR214" s="383" t="s">
        <v>179</v>
      </c>
      <c r="JS214" s="384" t="s">
        <v>179</v>
      </c>
      <c r="JU214" s="634" t="s">
        <v>2580</v>
      </c>
      <c r="JV214" s="636" t="s">
        <v>2581</v>
      </c>
      <c r="JW214" s="635">
        <v>2019</v>
      </c>
      <c r="JX214" s="635" t="s">
        <v>997</v>
      </c>
      <c r="JY214" s="386" t="s">
        <v>179</v>
      </c>
      <c r="JZ214" s="387" t="s">
        <v>179</v>
      </c>
      <c r="KA214" s="422" t="s">
        <v>179</v>
      </c>
      <c r="KB214" s="637" t="s">
        <v>179</v>
      </c>
      <c r="KC214" s="638">
        <v>2.0052934969726719</v>
      </c>
      <c r="KD214" s="639" t="s">
        <v>1055</v>
      </c>
      <c r="KE214" s="640">
        <v>3</v>
      </c>
      <c r="KF214" s="641">
        <v>8.2100000000000009</v>
      </c>
      <c r="KG214" s="642">
        <v>4.9333333333333336</v>
      </c>
      <c r="KH214" s="639" t="s">
        <v>1055</v>
      </c>
      <c r="KI214" s="643">
        <v>2.99</v>
      </c>
      <c r="KJ214" s="641">
        <v>2.2933333333333334</v>
      </c>
      <c r="KK214" s="642">
        <v>4.1733333333333329</v>
      </c>
      <c r="KL214" s="639" t="s">
        <v>1029</v>
      </c>
      <c r="KM214" s="643">
        <v>2.99</v>
      </c>
      <c r="KN214" s="644">
        <v>11.37</v>
      </c>
      <c r="KO214" s="645" t="s">
        <v>179</v>
      </c>
      <c r="KP214" s="646" t="s">
        <v>179</v>
      </c>
      <c r="KQ214" s="646" t="s">
        <v>179</v>
      </c>
      <c r="KR214" s="646" t="s">
        <v>179</v>
      </c>
      <c r="KS214" s="647" t="s">
        <v>179</v>
      </c>
      <c r="KT214" s="646" t="s">
        <v>179</v>
      </c>
      <c r="KU214" s="646" t="s">
        <v>179</v>
      </c>
      <c r="KV214" s="648" t="s">
        <v>179</v>
      </c>
      <c r="KW214" s="639" t="s">
        <v>179</v>
      </c>
      <c r="KX214" s="643" t="s">
        <v>179</v>
      </c>
      <c r="KY214" s="644" t="s">
        <v>179</v>
      </c>
      <c r="KZ214" s="434" t="s">
        <v>1151</v>
      </c>
      <c r="LA214" s="434" t="s">
        <v>1015</v>
      </c>
      <c r="LB214" s="435" t="s">
        <v>1028</v>
      </c>
      <c r="LC214" s="436">
        <v>12</v>
      </c>
      <c r="LD214" s="437">
        <v>2</v>
      </c>
      <c r="LE214" s="438">
        <v>14</v>
      </c>
      <c r="LF214" s="439" t="s">
        <v>1015</v>
      </c>
      <c r="LG214" s="440">
        <v>9</v>
      </c>
      <c r="LH214" s="437">
        <v>2</v>
      </c>
      <c r="LI214" s="438">
        <v>14</v>
      </c>
      <c r="LJ214" s="649"/>
      <c r="LK214" s="650"/>
    </row>
    <row r="215" spans="2:333" ht="15" customHeight="1" x14ac:dyDescent="0.15">
      <c r="B215" s="1349" t="s">
        <v>2693</v>
      </c>
      <c r="C215" s="1350" t="s">
        <v>2694</v>
      </c>
      <c r="D215" s="1351">
        <v>2022</v>
      </c>
      <c r="E215" s="1352" t="s">
        <v>1018</v>
      </c>
      <c r="F215" s="1353">
        <v>1058290</v>
      </c>
      <c r="G215" s="1354" t="s">
        <v>2694</v>
      </c>
      <c r="H215" s="1355">
        <v>45105</v>
      </c>
      <c r="I215" s="1356" t="s">
        <v>2695</v>
      </c>
      <c r="J215" s="1357" t="s">
        <v>2694</v>
      </c>
      <c r="K215" s="1358" t="s">
        <v>2696</v>
      </c>
      <c r="L215" s="1350" t="s">
        <v>2694</v>
      </c>
      <c r="M215" s="1357" t="s">
        <v>2696</v>
      </c>
      <c r="N215" s="1358" t="s">
        <v>2695</v>
      </c>
      <c r="O215" s="1356" t="s">
        <v>57</v>
      </c>
      <c r="P215" s="1358" t="s">
        <v>66</v>
      </c>
      <c r="Q215" s="1359" t="s">
        <v>1018</v>
      </c>
      <c r="R215" s="1360"/>
      <c r="S215" s="1360"/>
      <c r="T215" s="1361"/>
      <c r="U215" s="1362"/>
      <c r="V215" s="1363">
        <v>3509.0064000000002</v>
      </c>
      <c r="W215" s="1364">
        <v>9</v>
      </c>
      <c r="X215" s="1364">
        <v>1</v>
      </c>
      <c r="Y215" s="1365"/>
      <c r="Z215" s="1351">
        <v>2022</v>
      </c>
      <c r="AA215" s="1352">
        <v>2024</v>
      </c>
      <c r="AB215" s="1366">
        <v>2022</v>
      </c>
      <c r="AC215" s="1367"/>
      <c r="AD215" s="1358"/>
      <c r="AE215" s="1368" t="s">
        <v>4568</v>
      </c>
      <c r="AF215" s="1357" t="s">
        <v>2697</v>
      </c>
      <c r="AG215" s="1357" t="s">
        <v>2695</v>
      </c>
      <c r="AH215" s="1358" t="s">
        <v>2698</v>
      </c>
      <c r="AI215" s="1368"/>
      <c r="AJ215" s="1358"/>
      <c r="AK215" s="1369">
        <v>2021</v>
      </c>
      <c r="AL215" s="1364">
        <v>6598</v>
      </c>
      <c r="AM215" s="1364">
        <v>5805</v>
      </c>
      <c r="AN215" s="1370">
        <v>46.46</v>
      </c>
      <c r="AO215" s="1371" t="s">
        <v>1639</v>
      </c>
      <c r="AP215" s="1372">
        <v>2024</v>
      </c>
      <c r="AQ215" s="1365">
        <v>6400</v>
      </c>
      <c r="AR215" s="1373">
        <v>3</v>
      </c>
      <c r="AS215" s="1365">
        <v>5630</v>
      </c>
      <c r="AT215" s="1373">
        <v>3.01</v>
      </c>
      <c r="AU215" s="1374">
        <v>45.05</v>
      </c>
      <c r="AV215" s="1371" t="s">
        <v>1639</v>
      </c>
      <c r="AW215" s="1375">
        <v>3.03</v>
      </c>
      <c r="AX215" s="1372">
        <v>2022</v>
      </c>
      <c r="AY215" s="1365">
        <v>6297</v>
      </c>
      <c r="AZ215" s="1373">
        <v>4.5599999999999996</v>
      </c>
      <c r="BA215" s="1365">
        <v>6305</v>
      </c>
      <c r="BB215" s="1373">
        <v>-8.6199999999999992</v>
      </c>
      <c r="BC215" s="1374">
        <v>35.717526942711288</v>
      </c>
      <c r="BD215" s="1371" t="s">
        <v>1639</v>
      </c>
      <c r="BE215" s="1375">
        <v>23.12</v>
      </c>
      <c r="BF215" s="1372">
        <v>2023</v>
      </c>
      <c r="BG215" s="1365"/>
      <c r="BH215" s="1373"/>
      <c r="BI215" s="1365"/>
      <c r="BJ215" s="1373"/>
      <c r="BK215" s="1374"/>
      <c r="BL215" s="1371"/>
      <c r="BM215" s="1375"/>
      <c r="BN215" s="1372">
        <v>2024</v>
      </c>
      <c r="BO215" s="1365"/>
      <c r="BP215" s="1373"/>
      <c r="BQ215" s="1365"/>
      <c r="BR215" s="1373"/>
      <c r="BS215" s="1374"/>
      <c r="BT215" s="1371"/>
      <c r="BU215" s="1375"/>
      <c r="BV215" s="1376" t="s">
        <v>1062</v>
      </c>
      <c r="BW215" s="1377" t="s">
        <v>1072</v>
      </c>
      <c r="BX215" s="1378" t="s">
        <v>1007</v>
      </c>
      <c r="BY215" s="1379" t="s">
        <v>4859</v>
      </c>
      <c r="BZ215" s="1380"/>
      <c r="CA215" s="1364"/>
      <c r="CB215" s="1364"/>
      <c r="CC215" s="1370"/>
      <c r="CD215" s="1371"/>
      <c r="CE215" s="1372"/>
      <c r="CF215" s="1365"/>
      <c r="CG215" s="1373"/>
      <c r="CH215" s="1365"/>
      <c r="CI215" s="1373"/>
      <c r="CJ215" s="1374"/>
      <c r="CK215" s="1371"/>
      <c r="CL215" s="1375"/>
      <c r="CM215" s="1372"/>
      <c r="CN215" s="1365"/>
      <c r="CO215" s="1373"/>
      <c r="CP215" s="1365"/>
      <c r="CQ215" s="1373"/>
      <c r="CR215" s="1374"/>
      <c r="CS215" s="1371"/>
      <c r="CT215" s="1375"/>
      <c r="CU215" s="1372"/>
      <c r="CV215" s="1365"/>
      <c r="CW215" s="1373"/>
      <c r="CX215" s="1365"/>
      <c r="CY215" s="1373"/>
      <c r="CZ215" s="1374"/>
      <c r="DA215" s="1371"/>
      <c r="DB215" s="1375"/>
      <c r="DC215" s="1372"/>
      <c r="DD215" s="1365"/>
      <c r="DE215" s="1373"/>
      <c r="DF215" s="1365"/>
      <c r="DG215" s="1373"/>
      <c r="DH215" s="1374"/>
      <c r="DI215" s="1371"/>
      <c r="DJ215" s="1375"/>
      <c r="DK215" s="1376"/>
      <c r="DL215" s="1377"/>
      <c r="DM215" s="1378"/>
      <c r="DN215" s="1379"/>
      <c r="DO215" s="1356"/>
      <c r="DP215" s="1381"/>
      <c r="DQ215" s="1358"/>
      <c r="DR215" s="1356"/>
      <c r="DS215" s="1381"/>
      <c r="DT215" s="1358"/>
      <c r="DU215" s="1356"/>
      <c r="DV215" s="1381"/>
      <c r="DW215" s="1358"/>
      <c r="DX215" s="1356"/>
      <c r="DY215" s="1381"/>
      <c r="DZ215" s="1358"/>
      <c r="EA215" s="1356"/>
      <c r="EB215" s="1381"/>
      <c r="EC215" s="1358"/>
      <c r="ED215" s="1382"/>
      <c r="EE215" s="1383"/>
      <c r="EF215" s="1384"/>
      <c r="EG215" s="1357"/>
      <c r="EH215" s="1364"/>
      <c r="EI215" s="1352"/>
      <c r="EJ215" s="1356"/>
      <c r="EK215" s="1384"/>
      <c r="EL215" s="1357"/>
      <c r="EM215" s="1364"/>
      <c r="EN215" s="1352"/>
      <c r="EO215" s="1356"/>
      <c r="EP215" s="1384"/>
      <c r="EQ215" s="1357"/>
      <c r="ER215" s="1364"/>
      <c r="ES215" s="1352"/>
      <c r="ET215" s="1356"/>
      <c r="EU215" s="1384"/>
      <c r="EV215" s="1357"/>
      <c r="EW215" s="1364"/>
      <c r="EX215" s="1352"/>
      <c r="EY215" s="1356"/>
      <c r="EZ215" s="1384"/>
      <c r="FA215" s="1357"/>
      <c r="FB215" s="1364"/>
      <c r="FC215" s="1352"/>
      <c r="FD215" s="1385">
        <v>0</v>
      </c>
      <c r="FE215" s="1386">
        <v>0</v>
      </c>
      <c r="FF215" s="1387">
        <v>0</v>
      </c>
      <c r="FG215" s="1386">
        <v>0</v>
      </c>
      <c r="FH215" s="1387">
        <v>0</v>
      </c>
      <c r="FI215" s="1386">
        <v>0</v>
      </c>
      <c r="FJ215" s="1387">
        <v>0</v>
      </c>
      <c r="FK215" s="1386">
        <v>0</v>
      </c>
      <c r="FL215" s="1388" t="s">
        <v>1008</v>
      </c>
      <c r="FM215" s="1389" t="s">
        <v>1012</v>
      </c>
      <c r="FN215" s="1352"/>
      <c r="FO215" s="1390" t="s">
        <v>1010</v>
      </c>
      <c r="FP215" s="1391" t="s">
        <v>1012</v>
      </c>
      <c r="FQ215" s="1352"/>
      <c r="FR215" s="1390" t="s">
        <v>1010</v>
      </c>
      <c r="FS215" s="1391" t="s">
        <v>1012</v>
      </c>
      <c r="FT215" s="1352"/>
      <c r="FU215" s="1390" t="s">
        <v>1014</v>
      </c>
      <c r="FV215" s="1391" t="s">
        <v>1009</v>
      </c>
      <c r="FW215" s="1352"/>
      <c r="FX215" s="1390" t="s">
        <v>1010</v>
      </c>
      <c r="FY215" s="1391" t="s">
        <v>1012</v>
      </c>
      <c r="FZ215" s="1352"/>
      <c r="GA215" s="1390" t="s">
        <v>1010</v>
      </c>
      <c r="GB215" s="1391" t="s">
        <v>1012</v>
      </c>
      <c r="GC215" s="1352"/>
      <c r="GD215" s="1390" t="s">
        <v>1014</v>
      </c>
      <c r="GE215" s="1391" t="s">
        <v>1009</v>
      </c>
      <c r="GF215" s="1352"/>
      <c r="GG215" s="1390" t="s">
        <v>1014</v>
      </c>
      <c r="GH215" s="1391" t="s">
        <v>1009</v>
      </c>
      <c r="GI215" s="1352"/>
      <c r="GJ215" s="1390" t="s">
        <v>1010</v>
      </c>
      <c r="GK215" s="1391" t="s">
        <v>1012</v>
      </c>
      <c r="GL215" s="1352"/>
      <c r="GM215" s="1390" t="s">
        <v>1013</v>
      </c>
      <c r="GN215" s="1391" t="s">
        <v>1013</v>
      </c>
      <c r="GO215" s="1352"/>
      <c r="GP215" s="1390" t="s">
        <v>1013</v>
      </c>
      <c r="GQ215" s="1391" t="s">
        <v>1013</v>
      </c>
      <c r="GR215" s="1352"/>
      <c r="GS215" s="1390" t="s">
        <v>1013</v>
      </c>
      <c r="GT215" s="1391" t="s">
        <v>1013</v>
      </c>
      <c r="GU215" s="1352"/>
      <c r="GV215" s="1390" t="s">
        <v>1013</v>
      </c>
      <c r="GW215" s="1391" t="s">
        <v>1013</v>
      </c>
      <c r="GX215" s="1352"/>
      <c r="GY215" s="1388"/>
      <c r="GZ215" s="1389"/>
      <c r="HA215" s="1352"/>
      <c r="HB215" s="1390"/>
      <c r="HC215" s="1391"/>
      <c r="HD215" s="1352"/>
      <c r="HE215" s="1390"/>
      <c r="HF215" s="1391"/>
      <c r="HG215" s="1352"/>
      <c r="HH215" s="1390"/>
      <c r="HI215" s="1391"/>
      <c r="HJ215" s="1352"/>
      <c r="HK215" s="1390"/>
      <c r="HL215" s="1391"/>
      <c r="HM215" s="1352"/>
      <c r="HN215" s="1392"/>
      <c r="HO215" s="1393"/>
      <c r="HP215" s="1394"/>
      <c r="HQ215" s="1395"/>
      <c r="HR215" s="1357"/>
      <c r="HS215" s="1357"/>
      <c r="HT215" s="1357"/>
      <c r="HU215" s="1396"/>
      <c r="HV215" s="1397"/>
      <c r="HW215" s="1398" t="s">
        <v>4568</v>
      </c>
      <c r="HX215" s="1398"/>
      <c r="HY215" s="1398" t="s">
        <v>4568</v>
      </c>
      <c r="HZ215" s="1398" t="s">
        <v>4568</v>
      </c>
      <c r="IA215" s="1398" t="s">
        <v>4568</v>
      </c>
      <c r="IB215" s="1398"/>
      <c r="IC215" s="1398"/>
      <c r="ID215" s="1399"/>
      <c r="IE215" s="1400"/>
      <c r="IF215" s="227" t="str">
        <f>_xlfn.IFNA(VLOOKUP(報告書!$B215&amp;"-"&amp;報告書!IF$12,自主項目!$G$13:$G$500,1,FALSE),"")</f>
        <v/>
      </c>
      <c r="IG215" s="227" t="str">
        <f>_xlfn.IFNA(VLOOKUP(報告書!$B215&amp;"-"&amp;報告書!IG$12,自主項目!$G$13:$G$500,1,FALSE),"")</f>
        <v/>
      </c>
      <c r="IH215" s="227" t="str">
        <f>_xlfn.IFNA(VLOOKUP(報告書!$B215&amp;"-"&amp;報告書!IH$12,自主項目!$G$13:$G$500,1,FALSE),"")</f>
        <v/>
      </c>
      <c r="II215" s="227" t="str">
        <f>_xlfn.IFNA(VLOOKUP(報告書!$B215&amp;"-"&amp;報告書!II$12,自主項目!$G$13:$G$500,1,FALSE),"")</f>
        <v/>
      </c>
      <c r="IJ215" s="227" t="str">
        <f>_xlfn.IFNA(VLOOKUP(報告書!$B215&amp;"-"&amp;報告書!IJ$12,自主項目!$G$13:$G$500,1,FALSE),"")</f>
        <v/>
      </c>
      <c r="IK215" s="227" t="str">
        <f>_xlfn.IFNA(VLOOKUP(報告書!$B215&amp;"-"&amp;報告書!IK$12,自主項目!$G$13:$G$500,1,FALSE),"")</f>
        <v/>
      </c>
      <c r="IL215" s="227" t="str">
        <f>_xlfn.IFNA(VLOOKUP(報告書!$B215&amp;"-"&amp;報告書!IL$12,自主項目!$G$13:$G$500,1,FALSE),"")</f>
        <v/>
      </c>
      <c r="IM215" s="227" t="str">
        <f>_xlfn.IFNA(VLOOKUP(報告書!$B215&amp;"-"&amp;報告書!IM$12,自主項目!$G$13:$G$500,1,FALSE),"")</f>
        <v/>
      </c>
      <c r="IN215" s="227" t="str">
        <f>_xlfn.IFNA(VLOOKUP(報告書!$B215&amp;"-"&amp;報告書!IN$12,自主項目!$G$13:$G$500,1,FALSE),"")</f>
        <v/>
      </c>
      <c r="IO215" s="227" t="str">
        <f>_xlfn.IFNA(VLOOKUP(報告書!$B215&amp;"-"&amp;報告書!IO$12,自主項目!$G$13:$G$500,1,FALSE),"")</f>
        <v/>
      </c>
      <c r="IP215" s="227" t="str">
        <f>_xlfn.IFNA(VLOOKUP(報告書!$B215&amp;"-"&amp;報告書!IP$12,自主項目!$G$13:$G$500,1,FALSE),"")</f>
        <v/>
      </c>
      <c r="IQ215" s="227" t="str">
        <f>_xlfn.IFNA(VLOOKUP(報告書!$B215&amp;"-"&amp;報告書!IQ$12,自主項目!$G$13:$G$500,1,FALSE),"")</f>
        <v/>
      </c>
      <c r="IR215" s="227" t="str">
        <f>_xlfn.IFNA(VLOOKUP(報告書!$B215&amp;"-"&amp;報告書!IR$12,自主項目!$G$13:$G$500,1,FALSE),"")</f>
        <v/>
      </c>
      <c r="IS215" s="227" t="str">
        <f>_xlfn.IFNA(VLOOKUP(報告書!$B215&amp;"-"&amp;報告書!IS$12,自主項目!$G$13:$G$500,1,FALSE),"")</f>
        <v/>
      </c>
      <c r="IV215" s="376">
        <v>2757</v>
      </c>
      <c r="IW215" s="377">
        <v>2734</v>
      </c>
      <c r="IX215" s="378" t="s">
        <v>179</v>
      </c>
      <c r="IY215" s="379">
        <v>19.899999999999999</v>
      </c>
      <c r="IZ215" s="379">
        <v>18.89</v>
      </c>
      <c r="JA215" s="380" t="s">
        <v>179</v>
      </c>
      <c r="JB215" s="381">
        <v>6.6333333333333329</v>
      </c>
      <c r="JC215" s="379">
        <v>6.2966666666666669</v>
      </c>
      <c r="JD215" s="379" t="s">
        <v>179</v>
      </c>
      <c r="JE215" s="382">
        <v>23</v>
      </c>
      <c r="JF215" s="383">
        <v>34</v>
      </c>
      <c r="JG215" s="384" t="s">
        <v>179</v>
      </c>
      <c r="JH215" s="376" t="s">
        <v>179</v>
      </c>
      <c r="JI215" s="377" t="s">
        <v>179</v>
      </c>
      <c r="JJ215" s="378" t="s">
        <v>179</v>
      </c>
      <c r="JK215" s="379" t="s">
        <v>179</v>
      </c>
      <c r="JL215" s="379" t="s">
        <v>179</v>
      </c>
      <c r="JM215" s="380" t="s">
        <v>179</v>
      </c>
      <c r="JN215" s="381" t="s">
        <v>179</v>
      </c>
      <c r="JO215" s="379" t="s">
        <v>179</v>
      </c>
      <c r="JP215" s="379" t="s">
        <v>179</v>
      </c>
      <c r="JQ215" s="382" t="s">
        <v>179</v>
      </c>
      <c r="JR215" s="383" t="s">
        <v>179</v>
      </c>
      <c r="JS215" s="384" t="s">
        <v>179</v>
      </c>
      <c r="JU215" s="634" t="s">
        <v>2588</v>
      </c>
      <c r="JV215" s="636" t="s">
        <v>2589</v>
      </c>
      <c r="JW215" s="635">
        <v>2019</v>
      </c>
      <c r="JX215" s="635" t="s">
        <v>1018</v>
      </c>
      <c r="JY215" s="386" t="s">
        <v>179</v>
      </c>
      <c r="JZ215" s="387" t="s">
        <v>179</v>
      </c>
      <c r="KA215" s="422" t="s">
        <v>179</v>
      </c>
      <c r="KB215" s="637" t="s">
        <v>179</v>
      </c>
      <c r="KC215" s="638">
        <v>2.8703482045701825</v>
      </c>
      <c r="KD215" s="639" t="s">
        <v>1055</v>
      </c>
      <c r="KE215" s="640">
        <v>3.02</v>
      </c>
      <c r="KF215" s="641">
        <v>19.899999999999999</v>
      </c>
      <c r="KG215" s="642">
        <v>11.396666666666667</v>
      </c>
      <c r="KH215" s="639" t="s">
        <v>1055</v>
      </c>
      <c r="KI215" s="643">
        <v>3.02</v>
      </c>
      <c r="KJ215" s="641">
        <v>6.2966666666666669</v>
      </c>
      <c r="KK215" s="642">
        <v>12.553333333333333</v>
      </c>
      <c r="KL215" s="639" t="s">
        <v>179</v>
      </c>
      <c r="KM215" s="643" t="s">
        <v>179</v>
      </c>
      <c r="KN215" s="644" t="s">
        <v>179</v>
      </c>
      <c r="KO215" s="645" t="s">
        <v>179</v>
      </c>
      <c r="KP215" s="646" t="s">
        <v>179</v>
      </c>
      <c r="KQ215" s="646" t="s">
        <v>179</v>
      </c>
      <c r="KR215" s="646" t="s">
        <v>179</v>
      </c>
      <c r="KS215" s="647" t="s">
        <v>179</v>
      </c>
      <c r="KT215" s="646" t="s">
        <v>179</v>
      </c>
      <c r="KU215" s="646" t="s">
        <v>179</v>
      </c>
      <c r="KV215" s="648" t="s">
        <v>179</v>
      </c>
      <c r="KW215" s="639" t="s">
        <v>179</v>
      </c>
      <c r="KX215" s="643" t="s">
        <v>179</v>
      </c>
      <c r="KY215" s="644" t="s">
        <v>179</v>
      </c>
      <c r="KZ215" s="434" t="s">
        <v>1015</v>
      </c>
      <c r="LA215" s="434" t="s">
        <v>1015</v>
      </c>
      <c r="LB215" s="435" t="s">
        <v>1015</v>
      </c>
      <c r="LC215" s="436">
        <v>18</v>
      </c>
      <c r="LD215" s="437">
        <v>0</v>
      </c>
      <c r="LE215" s="438">
        <v>20</v>
      </c>
      <c r="LF215" s="439" t="s">
        <v>1015</v>
      </c>
      <c r="LG215" s="440">
        <v>15</v>
      </c>
      <c r="LH215" s="437">
        <v>0</v>
      </c>
      <c r="LI215" s="438">
        <v>20</v>
      </c>
      <c r="LJ215" s="649"/>
      <c r="LK215" s="650"/>
    </row>
    <row r="216" spans="2:333" ht="15" customHeight="1" x14ac:dyDescent="0.15">
      <c r="B216" s="1349" t="s">
        <v>2701</v>
      </c>
      <c r="C216" s="1350" t="s">
        <v>2702</v>
      </c>
      <c r="D216" s="1351">
        <v>2022</v>
      </c>
      <c r="E216" s="1352" t="s">
        <v>997</v>
      </c>
      <c r="F216" s="1353">
        <v>2058293</v>
      </c>
      <c r="G216" s="1354" t="s">
        <v>2702</v>
      </c>
      <c r="H216" s="1355">
        <v>45128</v>
      </c>
      <c r="I216" s="1356" t="s">
        <v>2703</v>
      </c>
      <c r="J216" s="1357" t="s">
        <v>2702</v>
      </c>
      <c r="K216" s="1358" t="s">
        <v>2704</v>
      </c>
      <c r="L216" s="1350" t="s">
        <v>2702</v>
      </c>
      <c r="M216" s="1357" t="s">
        <v>2704</v>
      </c>
      <c r="N216" s="1358" t="s">
        <v>2705</v>
      </c>
      <c r="O216" s="1356" t="s">
        <v>57</v>
      </c>
      <c r="P216" s="1358" t="s">
        <v>66</v>
      </c>
      <c r="Q216" s="1359"/>
      <c r="R216" s="1360" t="s">
        <v>997</v>
      </c>
      <c r="S216" s="1360"/>
      <c r="T216" s="1361"/>
      <c r="U216" s="1362"/>
      <c r="V216" s="1363">
        <v>16534.471799999999</v>
      </c>
      <c r="W216" s="1364">
        <v>440</v>
      </c>
      <c r="X216" s="1364">
        <v>0</v>
      </c>
      <c r="Y216" s="1365"/>
      <c r="Z216" s="1351">
        <v>2022</v>
      </c>
      <c r="AA216" s="1352">
        <v>2024</v>
      </c>
      <c r="AB216" s="1366">
        <v>2022</v>
      </c>
      <c r="AC216" s="1367"/>
      <c r="AD216" s="1358"/>
      <c r="AE216" s="1368" t="s">
        <v>4568</v>
      </c>
      <c r="AF216" s="1357" t="s">
        <v>4860</v>
      </c>
      <c r="AG216" s="1357" t="s">
        <v>2706</v>
      </c>
      <c r="AH216" s="1358" t="s">
        <v>2707</v>
      </c>
      <c r="AI216" s="1368"/>
      <c r="AJ216" s="1358"/>
      <c r="AK216" s="1369">
        <v>2021</v>
      </c>
      <c r="AL216" s="1364">
        <v>33249</v>
      </c>
      <c r="AM216" s="1364">
        <v>30041</v>
      </c>
      <c r="AN216" s="1370">
        <v>43.17</v>
      </c>
      <c r="AO216" s="1371" t="s">
        <v>1295</v>
      </c>
      <c r="AP216" s="1372">
        <v>2024</v>
      </c>
      <c r="AQ216" s="1365">
        <v>32252</v>
      </c>
      <c r="AR216" s="1373">
        <v>2.99</v>
      </c>
      <c r="AS216" s="1365">
        <v>29140</v>
      </c>
      <c r="AT216" s="1373">
        <v>2.99</v>
      </c>
      <c r="AU216" s="1374">
        <v>41.87</v>
      </c>
      <c r="AV216" s="1371" t="s">
        <v>1295</v>
      </c>
      <c r="AW216" s="1375">
        <v>3.01</v>
      </c>
      <c r="AX216" s="1372">
        <v>2022</v>
      </c>
      <c r="AY216" s="1365">
        <v>29607</v>
      </c>
      <c r="AZ216" s="1373">
        <v>10.95</v>
      </c>
      <c r="BA216" s="1365">
        <v>27613</v>
      </c>
      <c r="BB216" s="1373">
        <v>8.08</v>
      </c>
      <c r="BC216" s="1374">
        <v>37.335435056746533</v>
      </c>
      <c r="BD216" s="1371" t="s">
        <v>1295</v>
      </c>
      <c r="BE216" s="1375">
        <v>13.51</v>
      </c>
      <c r="BF216" s="1372">
        <v>2023</v>
      </c>
      <c r="BG216" s="1365"/>
      <c r="BH216" s="1373"/>
      <c r="BI216" s="1365"/>
      <c r="BJ216" s="1373"/>
      <c r="BK216" s="1374"/>
      <c r="BL216" s="1371"/>
      <c r="BM216" s="1375"/>
      <c r="BN216" s="1372">
        <v>2024</v>
      </c>
      <c r="BO216" s="1365"/>
      <c r="BP216" s="1373"/>
      <c r="BQ216" s="1365"/>
      <c r="BR216" s="1373"/>
      <c r="BS216" s="1374"/>
      <c r="BT216" s="1371"/>
      <c r="BU216" s="1375"/>
      <c r="BV216" s="1376" t="s">
        <v>1023</v>
      </c>
      <c r="BW216" s="1377" t="s">
        <v>1072</v>
      </c>
      <c r="BX216" s="1378" t="s">
        <v>1007</v>
      </c>
      <c r="BY216" s="1379" t="s">
        <v>2106</v>
      </c>
      <c r="BZ216" s="1380"/>
      <c r="CA216" s="1364"/>
      <c r="CB216" s="1364"/>
      <c r="CC216" s="1370"/>
      <c r="CD216" s="1371"/>
      <c r="CE216" s="1372"/>
      <c r="CF216" s="1365"/>
      <c r="CG216" s="1373"/>
      <c r="CH216" s="1365"/>
      <c r="CI216" s="1373"/>
      <c r="CJ216" s="1374"/>
      <c r="CK216" s="1371"/>
      <c r="CL216" s="1375"/>
      <c r="CM216" s="1372"/>
      <c r="CN216" s="1365"/>
      <c r="CO216" s="1373"/>
      <c r="CP216" s="1365"/>
      <c r="CQ216" s="1373"/>
      <c r="CR216" s="1374"/>
      <c r="CS216" s="1371"/>
      <c r="CT216" s="1375"/>
      <c r="CU216" s="1372"/>
      <c r="CV216" s="1365"/>
      <c r="CW216" s="1373"/>
      <c r="CX216" s="1365"/>
      <c r="CY216" s="1373"/>
      <c r="CZ216" s="1374"/>
      <c r="DA216" s="1371"/>
      <c r="DB216" s="1375"/>
      <c r="DC216" s="1372"/>
      <c r="DD216" s="1365"/>
      <c r="DE216" s="1373"/>
      <c r="DF216" s="1365"/>
      <c r="DG216" s="1373"/>
      <c r="DH216" s="1374"/>
      <c r="DI216" s="1371"/>
      <c r="DJ216" s="1375"/>
      <c r="DK216" s="1376"/>
      <c r="DL216" s="1377"/>
      <c r="DM216" s="1378"/>
      <c r="DN216" s="1379"/>
      <c r="DO216" s="1356"/>
      <c r="DP216" s="1381"/>
      <c r="DQ216" s="1358"/>
      <c r="DR216" s="1356"/>
      <c r="DS216" s="1381"/>
      <c r="DT216" s="1358"/>
      <c r="DU216" s="1356"/>
      <c r="DV216" s="1381"/>
      <c r="DW216" s="1358"/>
      <c r="DX216" s="1356"/>
      <c r="DY216" s="1381"/>
      <c r="DZ216" s="1358"/>
      <c r="EA216" s="1356"/>
      <c r="EB216" s="1381"/>
      <c r="EC216" s="1358"/>
      <c r="ED216" s="1382"/>
      <c r="EE216" s="1383"/>
      <c r="EF216" s="1384"/>
      <c r="EG216" s="1357"/>
      <c r="EH216" s="1364"/>
      <c r="EI216" s="1352"/>
      <c r="EJ216" s="1356"/>
      <c r="EK216" s="1384"/>
      <c r="EL216" s="1357"/>
      <c r="EM216" s="1364"/>
      <c r="EN216" s="1352"/>
      <c r="EO216" s="1356"/>
      <c r="EP216" s="1384"/>
      <c r="EQ216" s="1357"/>
      <c r="ER216" s="1364"/>
      <c r="ES216" s="1352"/>
      <c r="ET216" s="1356"/>
      <c r="EU216" s="1384"/>
      <c r="EV216" s="1357"/>
      <c r="EW216" s="1364"/>
      <c r="EX216" s="1352"/>
      <c r="EY216" s="1356"/>
      <c r="EZ216" s="1384"/>
      <c r="FA216" s="1357"/>
      <c r="FB216" s="1364"/>
      <c r="FC216" s="1352"/>
      <c r="FD216" s="1385">
        <v>0</v>
      </c>
      <c r="FE216" s="1386">
        <v>0</v>
      </c>
      <c r="FF216" s="1387">
        <v>0</v>
      </c>
      <c r="FG216" s="1386">
        <v>0</v>
      </c>
      <c r="FH216" s="1387">
        <v>0</v>
      </c>
      <c r="FI216" s="1386">
        <v>0</v>
      </c>
      <c r="FJ216" s="1387">
        <v>0</v>
      </c>
      <c r="FK216" s="1386">
        <v>0</v>
      </c>
      <c r="FL216" s="1388" t="s">
        <v>1008</v>
      </c>
      <c r="FM216" s="1389" t="s">
        <v>1012</v>
      </c>
      <c r="FN216" s="1352"/>
      <c r="FO216" s="1390" t="s">
        <v>1010</v>
      </c>
      <c r="FP216" s="1391" t="s">
        <v>1012</v>
      </c>
      <c r="FQ216" s="1352"/>
      <c r="FR216" s="1390" t="s">
        <v>1010</v>
      </c>
      <c r="FS216" s="1391" t="s">
        <v>1012</v>
      </c>
      <c r="FT216" s="1352"/>
      <c r="FU216" s="1390" t="s">
        <v>1013</v>
      </c>
      <c r="FV216" s="1391" t="s">
        <v>1013</v>
      </c>
      <c r="FW216" s="1352"/>
      <c r="FX216" s="1390" t="s">
        <v>1010</v>
      </c>
      <c r="FY216" s="1391" t="s">
        <v>1012</v>
      </c>
      <c r="FZ216" s="1352"/>
      <c r="GA216" s="1390" t="s">
        <v>1010</v>
      </c>
      <c r="GB216" s="1391" t="s">
        <v>1012</v>
      </c>
      <c r="GC216" s="1352"/>
      <c r="GD216" s="1390" t="s">
        <v>1013</v>
      </c>
      <c r="GE216" s="1391" t="s">
        <v>1013</v>
      </c>
      <c r="GF216" s="1352"/>
      <c r="GG216" s="1390" t="s">
        <v>1013</v>
      </c>
      <c r="GH216" s="1391" t="s">
        <v>1013</v>
      </c>
      <c r="GI216" s="1352"/>
      <c r="GJ216" s="1390" t="s">
        <v>1010</v>
      </c>
      <c r="GK216" s="1391" t="s">
        <v>1012</v>
      </c>
      <c r="GL216" s="1352"/>
      <c r="GM216" s="1390" t="s">
        <v>1013</v>
      </c>
      <c r="GN216" s="1391" t="s">
        <v>1013</v>
      </c>
      <c r="GO216" s="1352"/>
      <c r="GP216" s="1390" t="s">
        <v>1013</v>
      </c>
      <c r="GQ216" s="1391" t="s">
        <v>1013</v>
      </c>
      <c r="GR216" s="1352"/>
      <c r="GS216" s="1390" t="s">
        <v>1013</v>
      </c>
      <c r="GT216" s="1391" t="s">
        <v>1013</v>
      </c>
      <c r="GU216" s="1352"/>
      <c r="GV216" s="1390" t="s">
        <v>1013</v>
      </c>
      <c r="GW216" s="1391" t="s">
        <v>1013</v>
      </c>
      <c r="GX216" s="1352"/>
      <c r="GY216" s="1388"/>
      <c r="GZ216" s="1389"/>
      <c r="HA216" s="1352"/>
      <c r="HB216" s="1390"/>
      <c r="HC216" s="1391"/>
      <c r="HD216" s="1352"/>
      <c r="HE216" s="1390"/>
      <c r="HF216" s="1391"/>
      <c r="HG216" s="1352"/>
      <c r="HH216" s="1390"/>
      <c r="HI216" s="1391"/>
      <c r="HJ216" s="1352"/>
      <c r="HK216" s="1390"/>
      <c r="HL216" s="1391"/>
      <c r="HM216" s="1352"/>
      <c r="HN216" s="1392"/>
      <c r="HO216" s="1393"/>
      <c r="HP216" s="1394"/>
      <c r="HQ216" s="1395"/>
      <c r="HR216" s="1357"/>
      <c r="HS216" s="1357"/>
      <c r="HT216" s="1357"/>
      <c r="HU216" s="1396"/>
      <c r="HV216" s="1397"/>
      <c r="HW216" s="1398" t="s">
        <v>4568</v>
      </c>
      <c r="HX216" s="1398"/>
      <c r="HY216" s="1398" t="s">
        <v>4568</v>
      </c>
      <c r="HZ216" s="1398" t="s">
        <v>4568</v>
      </c>
      <c r="IA216" s="1398" t="s">
        <v>4568</v>
      </c>
      <c r="IB216" s="1398"/>
      <c r="IC216" s="1398" t="s">
        <v>4568</v>
      </c>
      <c r="ID216" s="1399"/>
      <c r="IE216" s="1400"/>
      <c r="IF216" s="227" t="str">
        <f>_xlfn.IFNA(VLOOKUP(報告書!$B216&amp;"-"&amp;報告書!IF$12,自主項目!$G$13:$G$500,1,FALSE),"")</f>
        <v/>
      </c>
      <c r="IG216" s="227" t="str">
        <f>_xlfn.IFNA(VLOOKUP(報告書!$B216&amp;"-"&amp;報告書!IG$12,自主項目!$G$13:$G$500,1,FALSE),"")</f>
        <v/>
      </c>
      <c r="IH216" s="227" t="str">
        <f>_xlfn.IFNA(VLOOKUP(報告書!$B216&amp;"-"&amp;報告書!IH$12,自主項目!$G$13:$G$500,1,FALSE),"")</f>
        <v/>
      </c>
      <c r="II216" s="227" t="str">
        <f>_xlfn.IFNA(VLOOKUP(報告書!$B216&amp;"-"&amp;報告書!II$12,自主項目!$G$13:$G$500,1,FALSE),"")</f>
        <v/>
      </c>
      <c r="IJ216" s="227" t="str">
        <f>_xlfn.IFNA(VLOOKUP(報告書!$B216&amp;"-"&amp;報告書!IJ$12,自主項目!$G$13:$G$500,1,FALSE),"")</f>
        <v/>
      </c>
      <c r="IK216" s="227" t="str">
        <f>_xlfn.IFNA(VLOOKUP(報告書!$B216&amp;"-"&amp;報告書!IK$12,自主項目!$G$13:$G$500,1,FALSE),"")</f>
        <v/>
      </c>
      <c r="IL216" s="227" t="str">
        <f>_xlfn.IFNA(VLOOKUP(報告書!$B216&amp;"-"&amp;報告書!IL$12,自主項目!$G$13:$G$500,1,FALSE),"")</f>
        <v/>
      </c>
      <c r="IM216" s="227" t="str">
        <f>_xlfn.IFNA(VLOOKUP(報告書!$B216&amp;"-"&amp;報告書!IM$12,自主項目!$G$13:$G$500,1,FALSE),"")</f>
        <v/>
      </c>
      <c r="IN216" s="227" t="str">
        <f>_xlfn.IFNA(VLOOKUP(報告書!$B216&amp;"-"&amp;報告書!IN$12,自主項目!$G$13:$G$500,1,FALSE),"")</f>
        <v/>
      </c>
      <c r="IO216" s="227" t="str">
        <f>_xlfn.IFNA(VLOOKUP(報告書!$B216&amp;"-"&amp;報告書!IO$12,自主項目!$G$13:$G$500,1,FALSE),"")</f>
        <v/>
      </c>
      <c r="IP216" s="227" t="str">
        <f>_xlfn.IFNA(VLOOKUP(報告書!$B216&amp;"-"&amp;報告書!IP$12,自主項目!$G$13:$G$500,1,FALSE),"")</f>
        <v/>
      </c>
      <c r="IQ216" s="227" t="str">
        <f>_xlfn.IFNA(VLOOKUP(報告書!$B216&amp;"-"&amp;報告書!IQ$12,自主項目!$G$13:$G$500,1,FALSE),"")</f>
        <v/>
      </c>
      <c r="IR216" s="227" t="str">
        <f>_xlfn.IFNA(VLOOKUP(報告書!$B216&amp;"-"&amp;報告書!IR$12,自主項目!$G$13:$G$500,1,FALSE),"")</f>
        <v/>
      </c>
      <c r="IS216" s="227" t="str">
        <f>_xlfn.IFNA(VLOOKUP(報告書!$B216&amp;"-"&amp;報告書!IS$12,自主項目!$G$13:$G$500,1,FALSE),"")</f>
        <v/>
      </c>
      <c r="IV216" s="376" t="s">
        <v>179</v>
      </c>
      <c r="IW216" s="377" t="s">
        <v>179</v>
      </c>
      <c r="IX216" s="378" t="s">
        <v>179</v>
      </c>
      <c r="IY216" s="379" t="s">
        <v>179</v>
      </c>
      <c r="IZ216" s="379" t="s">
        <v>179</v>
      </c>
      <c r="JA216" s="380" t="s">
        <v>179</v>
      </c>
      <c r="JB216" s="381" t="s">
        <v>179</v>
      </c>
      <c r="JC216" s="379" t="s">
        <v>179</v>
      </c>
      <c r="JD216" s="379" t="s">
        <v>179</v>
      </c>
      <c r="JE216" s="382" t="s">
        <v>179</v>
      </c>
      <c r="JF216" s="383" t="s">
        <v>179</v>
      </c>
      <c r="JG216" s="384" t="s">
        <v>179</v>
      </c>
      <c r="JH216" s="376">
        <v>2498</v>
      </c>
      <c r="JI216" s="377">
        <v>2498</v>
      </c>
      <c r="JJ216" s="378">
        <v>0.56000000000000005</v>
      </c>
      <c r="JK216" s="379">
        <v>6.12</v>
      </c>
      <c r="JL216" s="379">
        <v>6.12</v>
      </c>
      <c r="JM216" s="380">
        <v>1.75</v>
      </c>
      <c r="JN216" s="381">
        <v>2.04</v>
      </c>
      <c r="JO216" s="379">
        <v>2.04</v>
      </c>
      <c r="JP216" s="379">
        <v>0.58333333333333337</v>
      </c>
      <c r="JQ216" s="382">
        <v>70</v>
      </c>
      <c r="JR216" s="383">
        <v>72</v>
      </c>
      <c r="JS216" s="384">
        <v>47</v>
      </c>
      <c r="JU216" s="634" t="s">
        <v>2595</v>
      </c>
      <c r="JV216" s="636" t="s">
        <v>2596</v>
      </c>
      <c r="JW216" s="635">
        <v>2019</v>
      </c>
      <c r="JX216" s="635" t="s">
        <v>1058</v>
      </c>
      <c r="JY216" s="386" t="s">
        <v>179</v>
      </c>
      <c r="JZ216" s="387" t="s">
        <v>179</v>
      </c>
      <c r="KA216" s="422" t="s">
        <v>179</v>
      </c>
      <c r="KB216" s="637" t="s">
        <v>179</v>
      </c>
      <c r="KC216" s="638" t="s">
        <v>179</v>
      </c>
      <c r="KD216" s="639" t="s">
        <v>179</v>
      </c>
      <c r="KE216" s="640" t="s">
        <v>179</v>
      </c>
      <c r="KF216" s="641" t="s">
        <v>179</v>
      </c>
      <c r="KG216" s="642" t="s">
        <v>179</v>
      </c>
      <c r="KH216" s="639" t="s">
        <v>179</v>
      </c>
      <c r="KI216" s="643" t="s">
        <v>179</v>
      </c>
      <c r="KJ216" s="641" t="s">
        <v>179</v>
      </c>
      <c r="KK216" s="642" t="s">
        <v>179</v>
      </c>
      <c r="KL216" s="639" t="s">
        <v>179</v>
      </c>
      <c r="KM216" s="643" t="s">
        <v>179</v>
      </c>
      <c r="KN216" s="644" t="s">
        <v>179</v>
      </c>
      <c r="KO216" s="645" t="s">
        <v>1028</v>
      </c>
      <c r="KP216" s="646">
        <v>-8.31</v>
      </c>
      <c r="KQ216" s="646">
        <v>6.12</v>
      </c>
      <c r="KR216" s="646">
        <v>5.7833333333333341</v>
      </c>
      <c r="KS216" s="647" t="s">
        <v>1028</v>
      </c>
      <c r="KT216" s="646">
        <v>-8.31</v>
      </c>
      <c r="KU216" s="646">
        <v>2.04</v>
      </c>
      <c r="KV216" s="648">
        <v>5.6150000000000002</v>
      </c>
      <c r="KW216" s="639" t="s">
        <v>1029</v>
      </c>
      <c r="KX216" s="643">
        <v>0.99</v>
      </c>
      <c r="KY216" s="644">
        <v>1.75</v>
      </c>
      <c r="KZ216" s="434" t="s">
        <v>1015</v>
      </c>
      <c r="LA216" s="434" t="s">
        <v>1015</v>
      </c>
      <c r="LB216" s="435" t="s">
        <v>179</v>
      </c>
      <c r="LC216" s="436" t="s">
        <v>179</v>
      </c>
      <c r="LD216" s="437" t="s">
        <v>179</v>
      </c>
      <c r="LE216" s="438" t="s">
        <v>179</v>
      </c>
      <c r="LF216" s="439" t="s">
        <v>179</v>
      </c>
      <c r="LG216" s="440" t="s">
        <v>179</v>
      </c>
      <c r="LH216" s="437" t="s">
        <v>179</v>
      </c>
      <c r="LI216" s="438" t="s">
        <v>179</v>
      </c>
      <c r="LJ216" s="649"/>
      <c r="LK216" s="650"/>
    </row>
    <row r="217" spans="2:333" ht="15" customHeight="1" x14ac:dyDescent="0.15">
      <c r="B217" s="1349" t="s">
        <v>2708</v>
      </c>
      <c r="C217" s="1350" t="s">
        <v>2709</v>
      </c>
      <c r="D217" s="1351">
        <v>2022</v>
      </c>
      <c r="E217" s="1352" t="s">
        <v>1018</v>
      </c>
      <c r="F217" s="1353">
        <v>1069294</v>
      </c>
      <c r="G217" s="1354" t="s">
        <v>2709</v>
      </c>
      <c r="H217" s="1355">
        <v>45125</v>
      </c>
      <c r="I217" s="1356" t="s">
        <v>4861</v>
      </c>
      <c r="J217" s="1357" t="s">
        <v>2709</v>
      </c>
      <c r="K217" s="1358" t="s">
        <v>2710</v>
      </c>
      <c r="L217" s="1350" t="s">
        <v>2709</v>
      </c>
      <c r="M217" s="1357" t="s">
        <v>2023</v>
      </c>
      <c r="N217" s="1358" t="s">
        <v>4861</v>
      </c>
      <c r="O217" s="1356" t="s">
        <v>77</v>
      </c>
      <c r="P217" s="1358" t="s">
        <v>79</v>
      </c>
      <c r="Q217" s="1359" t="s">
        <v>1018</v>
      </c>
      <c r="R217" s="1360"/>
      <c r="S217" s="1360"/>
      <c r="T217" s="1361"/>
      <c r="U217" s="1362"/>
      <c r="V217" s="1363">
        <v>7516.1076000000003</v>
      </c>
      <c r="W217" s="1364">
        <v>1</v>
      </c>
      <c r="X217" s="1364">
        <v>1</v>
      </c>
      <c r="Y217" s="1365"/>
      <c r="Z217" s="1351">
        <v>2022</v>
      </c>
      <c r="AA217" s="1352">
        <v>2024</v>
      </c>
      <c r="AB217" s="1366">
        <v>2022</v>
      </c>
      <c r="AC217" s="1367"/>
      <c r="AD217" s="1358"/>
      <c r="AE217" s="1368" t="s">
        <v>4568</v>
      </c>
      <c r="AF217" s="1357" t="s">
        <v>2711</v>
      </c>
      <c r="AG217" s="1357" t="s">
        <v>2712</v>
      </c>
      <c r="AH217" s="1358" t="s">
        <v>2713</v>
      </c>
      <c r="AI217" s="1368"/>
      <c r="AJ217" s="1358"/>
      <c r="AK217" s="1369">
        <v>2021</v>
      </c>
      <c r="AL217" s="1364">
        <v>14172</v>
      </c>
      <c r="AM217" s="1364">
        <v>14100</v>
      </c>
      <c r="AN217" s="1370"/>
      <c r="AO217" s="1371"/>
      <c r="AP217" s="1372">
        <v>2024</v>
      </c>
      <c r="AQ217" s="1365">
        <v>13740</v>
      </c>
      <c r="AR217" s="1373">
        <v>3.04</v>
      </c>
      <c r="AS217" s="1365">
        <v>13670</v>
      </c>
      <c r="AT217" s="1373">
        <v>3.04</v>
      </c>
      <c r="AU217" s="1374"/>
      <c r="AV217" s="1371"/>
      <c r="AW217" s="1375"/>
      <c r="AX217" s="1372">
        <v>2022</v>
      </c>
      <c r="AY217" s="1365">
        <v>13992</v>
      </c>
      <c r="AZ217" s="1373">
        <v>1.27</v>
      </c>
      <c r="BA217" s="1365">
        <v>13976</v>
      </c>
      <c r="BB217" s="1373">
        <v>0.87</v>
      </c>
      <c r="BC217" s="1374"/>
      <c r="BD217" s="1371"/>
      <c r="BE217" s="1375"/>
      <c r="BF217" s="1372">
        <v>2023</v>
      </c>
      <c r="BG217" s="1365"/>
      <c r="BH217" s="1373"/>
      <c r="BI217" s="1365"/>
      <c r="BJ217" s="1373"/>
      <c r="BK217" s="1374"/>
      <c r="BL217" s="1371"/>
      <c r="BM217" s="1375"/>
      <c r="BN217" s="1372">
        <v>2024</v>
      </c>
      <c r="BO217" s="1365"/>
      <c r="BP217" s="1373"/>
      <c r="BQ217" s="1365"/>
      <c r="BR217" s="1373"/>
      <c r="BS217" s="1374"/>
      <c r="BT217" s="1371"/>
      <c r="BU217" s="1375"/>
      <c r="BV217" s="1376" t="s">
        <v>1062</v>
      </c>
      <c r="BW217" s="1377" t="s">
        <v>1072</v>
      </c>
      <c r="BX217" s="1378" t="s">
        <v>1007</v>
      </c>
      <c r="BY217" s="1379" t="s">
        <v>4862</v>
      </c>
      <c r="BZ217" s="1380"/>
      <c r="CA217" s="1364"/>
      <c r="CB217" s="1364"/>
      <c r="CC217" s="1370"/>
      <c r="CD217" s="1371"/>
      <c r="CE217" s="1372"/>
      <c r="CF217" s="1365"/>
      <c r="CG217" s="1373"/>
      <c r="CH217" s="1365"/>
      <c r="CI217" s="1373"/>
      <c r="CJ217" s="1374"/>
      <c r="CK217" s="1371"/>
      <c r="CL217" s="1375"/>
      <c r="CM217" s="1372"/>
      <c r="CN217" s="1365"/>
      <c r="CO217" s="1373"/>
      <c r="CP217" s="1365"/>
      <c r="CQ217" s="1373"/>
      <c r="CR217" s="1374"/>
      <c r="CS217" s="1371"/>
      <c r="CT217" s="1375"/>
      <c r="CU217" s="1372"/>
      <c r="CV217" s="1365"/>
      <c r="CW217" s="1373"/>
      <c r="CX217" s="1365"/>
      <c r="CY217" s="1373"/>
      <c r="CZ217" s="1374"/>
      <c r="DA217" s="1371"/>
      <c r="DB217" s="1375"/>
      <c r="DC217" s="1372"/>
      <c r="DD217" s="1365"/>
      <c r="DE217" s="1373"/>
      <c r="DF217" s="1365"/>
      <c r="DG217" s="1373"/>
      <c r="DH217" s="1374"/>
      <c r="DI217" s="1371"/>
      <c r="DJ217" s="1375"/>
      <c r="DK217" s="1376"/>
      <c r="DL217" s="1377"/>
      <c r="DM217" s="1378"/>
      <c r="DN217" s="1379"/>
      <c r="DO217" s="1356"/>
      <c r="DP217" s="1381"/>
      <c r="DQ217" s="1358"/>
      <c r="DR217" s="1356"/>
      <c r="DS217" s="1381"/>
      <c r="DT217" s="1358"/>
      <c r="DU217" s="1356"/>
      <c r="DV217" s="1381"/>
      <c r="DW217" s="1358"/>
      <c r="DX217" s="1356"/>
      <c r="DY217" s="1381"/>
      <c r="DZ217" s="1358"/>
      <c r="EA217" s="1356"/>
      <c r="EB217" s="1381"/>
      <c r="EC217" s="1358"/>
      <c r="ED217" s="1382"/>
      <c r="EE217" s="1383" t="s">
        <v>2714</v>
      </c>
      <c r="EF217" s="1384">
        <v>2006</v>
      </c>
      <c r="EG217" s="1357" t="s">
        <v>2715</v>
      </c>
      <c r="EH217" s="1364" t="s">
        <v>4863</v>
      </c>
      <c r="EI217" s="1352"/>
      <c r="EJ217" s="1356" t="s">
        <v>2716</v>
      </c>
      <c r="EK217" s="1384">
        <v>2006</v>
      </c>
      <c r="EL217" s="1357" t="s">
        <v>2717</v>
      </c>
      <c r="EM217" s="1364" t="s">
        <v>2718</v>
      </c>
      <c r="EN217" s="1352"/>
      <c r="EO217" s="1356" t="s">
        <v>2719</v>
      </c>
      <c r="EP217" s="1384">
        <v>2022</v>
      </c>
      <c r="EQ217" s="1357" t="s">
        <v>2720</v>
      </c>
      <c r="ER217" s="1364" t="s">
        <v>2721</v>
      </c>
      <c r="ES217" s="1352"/>
      <c r="ET217" s="1356"/>
      <c r="EU217" s="1384"/>
      <c r="EV217" s="1357"/>
      <c r="EW217" s="1364"/>
      <c r="EX217" s="1352"/>
      <c r="EY217" s="1356"/>
      <c r="EZ217" s="1384"/>
      <c r="FA217" s="1357"/>
      <c r="FB217" s="1364"/>
      <c r="FC217" s="1352"/>
      <c r="FD217" s="1385">
        <v>0</v>
      </c>
      <c r="FE217" s="1386">
        <v>0</v>
      </c>
      <c r="FF217" s="1387">
        <v>0</v>
      </c>
      <c r="FG217" s="1386">
        <v>0</v>
      </c>
      <c r="FH217" s="1387">
        <v>0</v>
      </c>
      <c r="FI217" s="1386">
        <v>0</v>
      </c>
      <c r="FJ217" s="1387">
        <v>0</v>
      </c>
      <c r="FK217" s="1386">
        <v>0</v>
      </c>
      <c r="FL217" s="1388" t="s">
        <v>1008</v>
      </c>
      <c r="FM217" s="1389" t="s">
        <v>1012</v>
      </c>
      <c r="FN217" s="1352"/>
      <c r="FO217" s="1390" t="s">
        <v>1010</v>
      </c>
      <c r="FP217" s="1391" t="s">
        <v>1012</v>
      </c>
      <c r="FQ217" s="1352"/>
      <c r="FR217" s="1390" t="s">
        <v>1010</v>
      </c>
      <c r="FS217" s="1391" t="s">
        <v>1012</v>
      </c>
      <c r="FT217" s="1352"/>
      <c r="FU217" s="1390" t="s">
        <v>1010</v>
      </c>
      <c r="FV217" s="1391" t="s">
        <v>1012</v>
      </c>
      <c r="FW217" s="1352"/>
      <c r="FX217" s="1390" t="s">
        <v>1010</v>
      </c>
      <c r="FY217" s="1391" t="s">
        <v>1012</v>
      </c>
      <c r="FZ217" s="1352"/>
      <c r="GA217" s="1390" t="s">
        <v>1010</v>
      </c>
      <c r="GB217" s="1391" t="s">
        <v>1012</v>
      </c>
      <c r="GC217" s="1352"/>
      <c r="GD217" s="1390" t="s">
        <v>1010</v>
      </c>
      <c r="GE217" s="1391" t="s">
        <v>1012</v>
      </c>
      <c r="GF217" s="1352"/>
      <c r="GG217" s="1390" t="s">
        <v>1010</v>
      </c>
      <c r="GH217" s="1391" t="s">
        <v>1012</v>
      </c>
      <c r="GI217" s="1352"/>
      <c r="GJ217" s="1390" t="s">
        <v>1010</v>
      </c>
      <c r="GK217" s="1391" t="s">
        <v>1012</v>
      </c>
      <c r="GL217" s="1352"/>
      <c r="GM217" s="1390" t="s">
        <v>1013</v>
      </c>
      <c r="GN217" s="1391" t="s">
        <v>1013</v>
      </c>
      <c r="GO217" s="1352"/>
      <c r="GP217" s="1390" t="s">
        <v>1013</v>
      </c>
      <c r="GQ217" s="1391" t="s">
        <v>1013</v>
      </c>
      <c r="GR217" s="1352"/>
      <c r="GS217" s="1390" t="s">
        <v>1013</v>
      </c>
      <c r="GT217" s="1391" t="s">
        <v>1013</v>
      </c>
      <c r="GU217" s="1352"/>
      <c r="GV217" s="1390" t="s">
        <v>1010</v>
      </c>
      <c r="GW217" s="1391" t="s">
        <v>1012</v>
      </c>
      <c r="GX217" s="1352"/>
      <c r="GY217" s="1388"/>
      <c r="GZ217" s="1389"/>
      <c r="HA217" s="1352"/>
      <c r="HB217" s="1390"/>
      <c r="HC217" s="1391"/>
      <c r="HD217" s="1352"/>
      <c r="HE217" s="1390"/>
      <c r="HF217" s="1391"/>
      <c r="HG217" s="1352"/>
      <c r="HH217" s="1390"/>
      <c r="HI217" s="1391"/>
      <c r="HJ217" s="1352"/>
      <c r="HK217" s="1390"/>
      <c r="HL217" s="1391"/>
      <c r="HM217" s="1352"/>
      <c r="HN217" s="1392">
        <v>13992</v>
      </c>
      <c r="HO217" s="1393">
        <v>44.736000909599994</v>
      </c>
      <c r="HP217" s="1394">
        <v>0.31972556396226415</v>
      </c>
      <c r="HQ217" s="1395">
        <v>2022</v>
      </c>
      <c r="HR217" s="1357" t="s">
        <v>333</v>
      </c>
      <c r="HS217" s="1357" t="s">
        <v>352</v>
      </c>
      <c r="HT217" s="1357" t="s">
        <v>4246</v>
      </c>
      <c r="HU217" s="1396">
        <v>44.736000909599994</v>
      </c>
      <c r="HV217" s="1397" t="s">
        <v>4568</v>
      </c>
      <c r="HW217" s="1398" t="s">
        <v>4568</v>
      </c>
      <c r="HX217" s="1398"/>
      <c r="HY217" s="1398" t="s">
        <v>4568</v>
      </c>
      <c r="HZ217" s="1398"/>
      <c r="IA217" s="1398"/>
      <c r="IB217" s="1398"/>
      <c r="IC217" s="1398" t="s">
        <v>4568</v>
      </c>
      <c r="ID217" s="1399" t="s">
        <v>4864</v>
      </c>
      <c r="IE217" s="1400" t="s">
        <v>4865</v>
      </c>
      <c r="IF217" s="227" t="str">
        <f>_xlfn.IFNA(VLOOKUP(報告書!$B217&amp;"-"&amp;報告書!IF$12,自主項目!$G$13:$G$500,1,FALSE),"")</f>
        <v>294-1</v>
      </c>
      <c r="IG217" s="227" t="str">
        <f>_xlfn.IFNA(VLOOKUP(報告書!$B217&amp;"-"&amp;報告書!IG$12,自主項目!$G$13:$G$500,1,FALSE),"")</f>
        <v/>
      </c>
      <c r="IH217" s="227" t="str">
        <f>_xlfn.IFNA(VLOOKUP(報告書!$B217&amp;"-"&amp;報告書!IH$12,自主項目!$G$13:$G$500,1,FALSE),"")</f>
        <v/>
      </c>
      <c r="II217" s="227" t="str">
        <f>_xlfn.IFNA(VLOOKUP(報告書!$B217&amp;"-"&amp;報告書!II$12,自主項目!$G$13:$G$500,1,FALSE),"")</f>
        <v/>
      </c>
      <c r="IJ217" s="227" t="str">
        <f>_xlfn.IFNA(VLOOKUP(報告書!$B217&amp;"-"&amp;報告書!IJ$12,自主項目!$G$13:$G$500,1,FALSE),"")</f>
        <v/>
      </c>
      <c r="IK217" s="227" t="str">
        <f>_xlfn.IFNA(VLOOKUP(報告書!$B217&amp;"-"&amp;報告書!IK$12,自主項目!$G$13:$G$500,1,FALSE),"")</f>
        <v/>
      </c>
      <c r="IL217" s="227" t="str">
        <f>_xlfn.IFNA(VLOOKUP(報告書!$B217&amp;"-"&amp;報告書!IL$12,自主項目!$G$13:$G$500,1,FALSE),"")</f>
        <v/>
      </c>
      <c r="IM217" s="227" t="str">
        <f>_xlfn.IFNA(VLOOKUP(報告書!$B217&amp;"-"&amp;報告書!IM$12,自主項目!$G$13:$G$500,1,FALSE),"")</f>
        <v/>
      </c>
      <c r="IN217" s="227" t="str">
        <f>_xlfn.IFNA(VLOOKUP(報告書!$B217&amp;"-"&amp;報告書!IN$12,自主項目!$G$13:$G$500,1,FALSE),"")</f>
        <v/>
      </c>
      <c r="IO217" s="227" t="str">
        <f>_xlfn.IFNA(VLOOKUP(報告書!$B217&amp;"-"&amp;報告書!IO$12,自主項目!$G$13:$G$500,1,FALSE),"")</f>
        <v/>
      </c>
      <c r="IP217" s="227" t="str">
        <f>_xlfn.IFNA(VLOOKUP(報告書!$B217&amp;"-"&amp;報告書!IP$12,自主項目!$G$13:$G$500,1,FALSE),"")</f>
        <v/>
      </c>
      <c r="IQ217" s="227" t="str">
        <f>_xlfn.IFNA(VLOOKUP(報告書!$B217&amp;"-"&amp;報告書!IQ$12,自主項目!$G$13:$G$500,1,FALSE),"")</f>
        <v/>
      </c>
      <c r="IR217" s="227" t="str">
        <f>_xlfn.IFNA(VLOOKUP(報告書!$B217&amp;"-"&amp;報告書!IR$12,自主項目!$G$13:$G$500,1,FALSE),"")</f>
        <v/>
      </c>
      <c r="IS217" s="227" t="str">
        <f>_xlfn.IFNA(VLOOKUP(報告書!$B217&amp;"-"&amp;報告書!IS$12,自主項目!$G$13:$G$500,1,FALSE),"")</f>
        <v/>
      </c>
      <c r="IV217" s="376">
        <v>8561</v>
      </c>
      <c r="IW217" s="377">
        <v>10881</v>
      </c>
      <c r="IX217" s="378">
        <v>3.47</v>
      </c>
      <c r="IY217" s="379">
        <v>20.2</v>
      </c>
      <c r="IZ217" s="379">
        <v>9.7799999999999994</v>
      </c>
      <c r="JA217" s="380">
        <v>21.67</v>
      </c>
      <c r="JB217" s="381">
        <v>6.7333333333333334</v>
      </c>
      <c r="JC217" s="379">
        <v>3.26</v>
      </c>
      <c r="JD217" s="379">
        <v>7.2233333333333336</v>
      </c>
      <c r="JE217" s="382">
        <v>21</v>
      </c>
      <c r="JF217" s="383">
        <v>60</v>
      </c>
      <c r="JG217" s="384">
        <v>20</v>
      </c>
      <c r="JH217" s="376" t="s">
        <v>179</v>
      </c>
      <c r="JI217" s="377" t="s">
        <v>179</v>
      </c>
      <c r="JJ217" s="378" t="s">
        <v>179</v>
      </c>
      <c r="JK217" s="379" t="s">
        <v>179</v>
      </c>
      <c r="JL217" s="379" t="s">
        <v>179</v>
      </c>
      <c r="JM217" s="380" t="s">
        <v>179</v>
      </c>
      <c r="JN217" s="381" t="s">
        <v>179</v>
      </c>
      <c r="JO217" s="379" t="s">
        <v>179</v>
      </c>
      <c r="JP217" s="379" t="s">
        <v>179</v>
      </c>
      <c r="JQ217" s="382" t="s">
        <v>179</v>
      </c>
      <c r="JR217" s="383" t="s">
        <v>179</v>
      </c>
      <c r="JS217" s="384" t="s">
        <v>179</v>
      </c>
      <c r="JU217" s="634" t="s">
        <v>2599</v>
      </c>
      <c r="JV217" s="636" t="s">
        <v>2600</v>
      </c>
      <c r="JW217" s="635">
        <v>2019</v>
      </c>
      <c r="JX217" s="635" t="s">
        <v>1018</v>
      </c>
      <c r="JY217" s="386" t="s">
        <v>179</v>
      </c>
      <c r="JZ217" s="387" t="s">
        <v>179</v>
      </c>
      <c r="KA217" s="422" t="s">
        <v>179</v>
      </c>
      <c r="KB217" s="637" t="s">
        <v>179</v>
      </c>
      <c r="KC217" s="638" t="s">
        <v>179</v>
      </c>
      <c r="KD217" s="639" t="s">
        <v>1055</v>
      </c>
      <c r="KE217" s="640">
        <v>3</v>
      </c>
      <c r="KF217" s="641">
        <v>20.2</v>
      </c>
      <c r="KG217" s="642">
        <v>11.200000000000001</v>
      </c>
      <c r="KH217" s="639" t="s">
        <v>1055</v>
      </c>
      <c r="KI217" s="643">
        <v>3</v>
      </c>
      <c r="KJ217" s="641">
        <v>3.26</v>
      </c>
      <c r="KK217" s="642">
        <v>8.0666666666666664</v>
      </c>
      <c r="KL217" s="639" t="s">
        <v>1029</v>
      </c>
      <c r="KM217" s="643">
        <v>3</v>
      </c>
      <c r="KN217" s="644">
        <v>21.67</v>
      </c>
      <c r="KO217" s="645" t="s">
        <v>179</v>
      </c>
      <c r="KP217" s="646" t="s">
        <v>179</v>
      </c>
      <c r="KQ217" s="646" t="s">
        <v>179</v>
      </c>
      <c r="KR217" s="646" t="s">
        <v>179</v>
      </c>
      <c r="KS217" s="647" t="s">
        <v>179</v>
      </c>
      <c r="KT217" s="646" t="s">
        <v>179</v>
      </c>
      <c r="KU217" s="646" t="s">
        <v>179</v>
      </c>
      <c r="KV217" s="648" t="s">
        <v>179</v>
      </c>
      <c r="KW217" s="639" t="s">
        <v>179</v>
      </c>
      <c r="KX217" s="643" t="s">
        <v>179</v>
      </c>
      <c r="KY217" s="644" t="s">
        <v>179</v>
      </c>
      <c r="KZ217" s="434" t="s">
        <v>1015</v>
      </c>
      <c r="LA217" s="434" t="s">
        <v>1015</v>
      </c>
      <c r="LB217" s="435" t="s">
        <v>1015</v>
      </c>
      <c r="LC217" s="436">
        <v>10</v>
      </c>
      <c r="LD217" s="437">
        <v>0</v>
      </c>
      <c r="LE217" s="438">
        <v>16</v>
      </c>
      <c r="LF217" s="439" t="s">
        <v>1015</v>
      </c>
      <c r="LG217" s="440">
        <v>7</v>
      </c>
      <c r="LH217" s="437">
        <v>0</v>
      </c>
      <c r="LI217" s="438">
        <v>16</v>
      </c>
      <c r="LJ217" s="649"/>
      <c r="LK217" s="650"/>
    </row>
    <row r="218" spans="2:333" s="1475" customFormat="1" ht="15" customHeight="1" x14ac:dyDescent="0.15">
      <c r="B218" s="756" t="s">
        <v>2722</v>
      </c>
      <c r="C218" s="765" t="s">
        <v>5142</v>
      </c>
      <c r="D218" s="772">
        <v>2022</v>
      </c>
      <c r="E218" s="758" t="s">
        <v>1018</v>
      </c>
      <c r="F218" s="759">
        <v>1040295</v>
      </c>
      <c r="G218" s="1476" t="s">
        <v>5143</v>
      </c>
      <c r="H218" s="761">
        <v>45338</v>
      </c>
      <c r="I218" s="762" t="s">
        <v>5144</v>
      </c>
      <c r="J218" s="763" t="s">
        <v>2723</v>
      </c>
      <c r="K218" s="764" t="s">
        <v>5145</v>
      </c>
      <c r="L218" s="765" t="s">
        <v>2723</v>
      </c>
      <c r="M218" s="763" t="s">
        <v>5145</v>
      </c>
      <c r="N218" s="764" t="s">
        <v>5146</v>
      </c>
      <c r="O218" s="762" t="s">
        <v>42</v>
      </c>
      <c r="P218" s="764" t="s">
        <v>46</v>
      </c>
      <c r="Q218" s="766" t="s">
        <v>5147</v>
      </c>
      <c r="R218" s="767"/>
      <c r="S218" s="767" t="s">
        <v>5148</v>
      </c>
      <c r="T218" s="768"/>
      <c r="U218" s="972"/>
      <c r="V218" s="769">
        <v>2809.8521999999998</v>
      </c>
      <c r="W218" s="770">
        <v>2</v>
      </c>
      <c r="X218" s="770">
        <v>1</v>
      </c>
      <c r="Y218" s="771"/>
      <c r="Z218" s="772">
        <v>2022</v>
      </c>
      <c r="AA218" s="758">
        <v>2024</v>
      </c>
      <c r="AB218" s="773">
        <v>2022</v>
      </c>
      <c r="AC218" s="774"/>
      <c r="AD218" s="764"/>
      <c r="AE218" s="775" t="s">
        <v>5149</v>
      </c>
      <c r="AF218" s="763" t="s">
        <v>5150</v>
      </c>
      <c r="AG218" s="763" t="s">
        <v>5146</v>
      </c>
      <c r="AH218" s="764" t="s">
        <v>5151</v>
      </c>
      <c r="AI218" s="775"/>
      <c r="AJ218" s="764"/>
      <c r="AK218" s="776">
        <v>2021</v>
      </c>
      <c r="AL218" s="770">
        <v>4973</v>
      </c>
      <c r="AM218" s="770">
        <v>4929</v>
      </c>
      <c r="AN218" s="777"/>
      <c r="AO218" s="778"/>
      <c r="AP218" s="779">
        <v>2024</v>
      </c>
      <c r="AQ218" s="771">
        <v>4513</v>
      </c>
      <c r="AR218" s="780">
        <v>9.24</v>
      </c>
      <c r="AS218" s="771">
        <v>4473</v>
      </c>
      <c r="AT218" s="780">
        <v>9.25</v>
      </c>
      <c r="AU218" s="781"/>
      <c r="AV218" s="778"/>
      <c r="AW218" s="782"/>
      <c r="AX218" s="779">
        <v>2022</v>
      </c>
      <c r="AY218" s="771">
        <v>5141</v>
      </c>
      <c r="AZ218" s="780">
        <v>-3.38</v>
      </c>
      <c r="BA218" s="771">
        <v>5129</v>
      </c>
      <c r="BB218" s="780">
        <v>-4.0599999999999996</v>
      </c>
      <c r="BC218" s="781"/>
      <c r="BD218" s="778"/>
      <c r="BE218" s="782"/>
      <c r="BF218" s="779">
        <v>2023</v>
      </c>
      <c r="BG218" s="771"/>
      <c r="BH218" s="780"/>
      <c r="BI218" s="771"/>
      <c r="BJ218" s="780"/>
      <c r="BK218" s="781"/>
      <c r="BL218" s="778"/>
      <c r="BM218" s="782"/>
      <c r="BN218" s="779">
        <v>2024</v>
      </c>
      <c r="BO218" s="771"/>
      <c r="BP218" s="780"/>
      <c r="BQ218" s="771"/>
      <c r="BR218" s="780"/>
      <c r="BS218" s="781"/>
      <c r="BT218" s="778"/>
      <c r="BU218" s="782"/>
      <c r="BV218" s="783" t="s">
        <v>5152</v>
      </c>
      <c r="BW218" s="784" t="s">
        <v>5153</v>
      </c>
      <c r="BX218" s="785" t="s">
        <v>5154</v>
      </c>
      <c r="BY218" s="786"/>
      <c r="BZ218" s="787"/>
      <c r="CA218" s="770"/>
      <c r="CB218" s="770"/>
      <c r="CC218" s="777"/>
      <c r="CD218" s="778"/>
      <c r="CE218" s="779"/>
      <c r="CF218" s="771"/>
      <c r="CG218" s="780"/>
      <c r="CH218" s="771"/>
      <c r="CI218" s="780"/>
      <c r="CJ218" s="781"/>
      <c r="CK218" s="778"/>
      <c r="CL218" s="782"/>
      <c r="CM218" s="779"/>
      <c r="CN218" s="771"/>
      <c r="CO218" s="780"/>
      <c r="CP218" s="771"/>
      <c r="CQ218" s="780"/>
      <c r="CR218" s="781"/>
      <c r="CS218" s="778"/>
      <c r="CT218" s="782"/>
      <c r="CU218" s="779"/>
      <c r="CV218" s="771"/>
      <c r="CW218" s="780"/>
      <c r="CX218" s="771"/>
      <c r="CY218" s="780"/>
      <c r="CZ218" s="781"/>
      <c r="DA218" s="778"/>
      <c r="DB218" s="782"/>
      <c r="DC218" s="779"/>
      <c r="DD218" s="771"/>
      <c r="DE218" s="780"/>
      <c r="DF218" s="771"/>
      <c r="DG218" s="780"/>
      <c r="DH218" s="781"/>
      <c r="DI218" s="778"/>
      <c r="DJ218" s="782"/>
      <c r="DK218" s="783"/>
      <c r="DL218" s="784"/>
      <c r="DM218" s="785"/>
      <c r="DN218" s="786"/>
      <c r="DO218" s="762"/>
      <c r="DP218" s="788"/>
      <c r="DQ218" s="764"/>
      <c r="DR218" s="762"/>
      <c r="DS218" s="788"/>
      <c r="DT218" s="764"/>
      <c r="DU218" s="762"/>
      <c r="DV218" s="788"/>
      <c r="DW218" s="764"/>
      <c r="DX218" s="762"/>
      <c r="DY218" s="788"/>
      <c r="DZ218" s="764"/>
      <c r="EA218" s="762"/>
      <c r="EB218" s="788"/>
      <c r="EC218" s="764"/>
      <c r="ED218" s="789"/>
      <c r="EE218" s="790"/>
      <c r="EF218" s="791"/>
      <c r="EG218" s="763"/>
      <c r="EH218" s="770"/>
      <c r="EI218" s="758"/>
      <c r="EJ218" s="762"/>
      <c r="EK218" s="791"/>
      <c r="EL218" s="763"/>
      <c r="EM218" s="770"/>
      <c r="EN218" s="758"/>
      <c r="EO218" s="762"/>
      <c r="EP218" s="791"/>
      <c r="EQ218" s="763"/>
      <c r="ER218" s="770"/>
      <c r="ES218" s="758"/>
      <c r="ET218" s="762"/>
      <c r="EU218" s="791"/>
      <c r="EV218" s="763"/>
      <c r="EW218" s="770"/>
      <c r="EX218" s="758"/>
      <c r="EY218" s="762"/>
      <c r="EZ218" s="791"/>
      <c r="FA218" s="763"/>
      <c r="FB218" s="770"/>
      <c r="FC218" s="758"/>
      <c r="FD218" s="792">
        <v>0</v>
      </c>
      <c r="FE218" s="793">
        <v>0</v>
      </c>
      <c r="FF218" s="794">
        <v>0</v>
      </c>
      <c r="FG218" s="793">
        <v>0</v>
      </c>
      <c r="FH218" s="794">
        <v>0</v>
      </c>
      <c r="FI218" s="793">
        <v>0</v>
      </c>
      <c r="FJ218" s="794">
        <v>0</v>
      </c>
      <c r="FK218" s="793">
        <v>0</v>
      </c>
      <c r="FL218" s="795" t="s">
        <v>1008</v>
      </c>
      <c r="FM218" s="796" t="s">
        <v>1012</v>
      </c>
      <c r="FN218" s="758"/>
      <c r="FO218" s="797" t="s">
        <v>1010</v>
      </c>
      <c r="FP218" s="798" t="s">
        <v>1012</v>
      </c>
      <c r="FQ218" s="758"/>
      <c r="FR218" s="797" t="s">
        <v>1010</v>
      </c>
      <c r="FS218" s="798" t="s">
        <v>1012</v>
      </c>
      <c r="FT218" s="758"/>
      <c r="FU218" s="797" t="s">
        <v>1013</v>
      </c>
      <c r="FV218" s="798" t="s">
        <v>1013</v>
      </c>
      <c r="FW218" s="758"/>
      <c r="FX218" s="797" t="s">
        <v>1010</v>
      </c>
      <c r="FY218" s="798" t="s">
        <v>1012</v>
      </c>
      <c r="FZ218" s="758"/>
      <c r="GA218" s="797" t="s">
        <v>1013</v>
      </c>
      <c r="GB218" s="798" t="s">
        <v>1013</v>
      </c>
      <c r="GC218" s="758"/>
      <c r="GD218" s="797" t="s">
        <v>1013</v>
      </c>
      <c r="GE218" s="798" t="s">
        <v>1013</v>
      </c>
      <c r="GF218" s="758"/>
      <c r="GG218" s="797" t="s">
        <v>1013</v>
      </c>
      <c r="GH218" s="798" t="s">
        <v>1013</v>
      </c>
      <c r="GI218" s="758"/>
      <c r="GJ218" s="797" t="s">
        <v>1013</v>
      </c>
      <c r="GK218" s="798" t="s">
        <v>1013</v>
      </c>
      <c r="GL218" s="758"/>
      <c r="GM218" s="797" t="s">
        <v>1013</v>
      </c>
      <c r="GN218" s="798" t="s">
        <v>1013</v>
      </c>
      <c r="GO218" s="758"/>
      <c r="GP218" s="797" t="s">
        <v>1013</v>
      </c>
      <c r="GQ218" s="798" t="s">
        <v>1013</v>
      </c>
      <c r="GR218" s="758"/>
      <c r="GS218" s="797" t="s">
        <v>1013</v>
      </c>
      <c r="GT218" s="798" t="s">
        <v>1013</v>
      </c>
      <c r="GU218" s="758"/>
      <c r="GV218" s="797" t="s">
        <v>1013</v>
      </c>
      <c r="GW218" s="798" t="s">
        <v>1013</v>
      </c>
      <c r="GX218" s="758"/>
      <c r="GY218" s="795"/>
      <c r="GZ218" s="796"/>
      <c r="HA218" s="758"/>
      <c r="HB218" s="797"/>
      <c r="HC218" s="798"/>
      <c r="HD218" s="758"/>
      <c r="HE218" s="797"/>
      <c r="HF218" s="798"/>
      <c r="HG218" s="758"/>
      <c r="HH218" s="797"/>
      <c r="HI218" s="798"/>
      <c r="HJ218" s="758"/>
      <c r="HK218" s="797"/>
      <c r="HL218" s="798"/>
      <c r="HM218" s="758"/>
      <c r="HN218" s="799"/>
      <c r="HO218" s="800"/>
      <c r="HP218" s="801"/>
      <c r="HQ218" s="802"/>
      <c r="HR218" s="763"/>
      <c r="HS218" s="763"/>
      <c r="HT218" s="763"/>
      <c r="HU218" s="803"/>
      <c r="HV218" s="804"/>
      <c r="HW218" s="805"/>
      <c r="HX218" s="805"/>
      <c r="HY218" s="805"/>
      <c r="HZ218" s="805"/>
      <c r="IA218" s="805"/>
      <c r="IB218" s="805"/>
      <c r="IC218" s="805"/>
      <c r="ID218" s="806"/>
      <c r="IE218" s="807"/>
      <c r="IF218" s="227" t="str">
        <f>_xlfn.IFNA(VLOOKUP(報告書!$B218&amp;"-"&amp;報告書!IF$12,自主項目!$G$13:$G$500,1,FALSE),"")</f>
        <v/>
      </c>
      <c r="IG218" s="227" t="str">
        <f>_xlfn.IFNA(VLOOKUP(報告書!$B218&amp;"-"&amp;報告書!IG$12,自主項目!$G$13:$G$500,1,FALSE),"")</f>
        <v/>
      </c>
      <c r="IH218" s="227" t="str">
        <f>_xlfn.IFNA(VLOOKUP(報告書!$B218&amp;"-"&amp;報告書!IH$12,自主項目!$G$13:$G$500,1,FALSE),"")</f>
        <v/>
      </c>
      <c r="II218" s="227" t="str">
        <f>_xlfn.IFNA(VLOOKUP(報告書!$B218&amp;"-"&amp;報告書!II$12,自主項目!$G$13:$G$500,1,FALSE),"")</f>
        <v/>
      </c>
      <c r="IJ218" s="227" t="str">
        <f>_xlfn.IFNA(VLOOKUP(報告書!$B218&amp;"-"&amp;報告書!IJ$12,自主項目!$G$13:$G$500,1,FALSE),"")</f>
        <v/>
      </c>
      <c r="IK218" s="227" t="str">
        <f>_xlfn.IFNA(VLOOKUP(報告書!$B218&amp;"-"&amp;報告書!IK$12,自主項目!$G$13:$G$500,1,FALSE),"")</f>
        <v/>
      </c>
      <c r="IL218" s="227" t="str">
        <f>_xlfn.IFNA(VLOOKUP(報告書!$B218&amp;"-"&amp;報告書!IL$12,自主項目!$G$13:$G$500,1,FALSE),"")</f>
        <v/>
      </c>
      <c r="IM218" s="227" t="str">
        <f>_xlfn.IFNA(VLOOKUP(報告書!$B218&amp;"-"&amp;報告書!IM$12,自主項目!$G$13:$G$500,1,FALSE),"")</f>
        <v/>
      </c>
      <c r="IN218" s="227" t="str">
        <f>_xlfn.IFNA(VLOOKUP(報告書!$B218&amp;"-"&amp;報告書!IN$12,自主項目!$G$13:$G$500,1,FALSE),"")</f>
        <v/>
      </c>
      <c r="IO218" s="227" t="str">
        <f>_xlfn.IFNA(VLOOKUP(報告書!$B218&amp;"-"&amp;報告書!IO$12,自主項目!$G$13:$G$500,1,FALSE),"")</f>
        <v/>
      </c>
      <c r="IP218" s="227" t="str">
        <f>_xlfn.IFNA(VLOOKUP(報告書!$B218&amp;"-"&amp;報告書!IP$12,自主項目!$G$13:$G$500,1,FALSE),"")</f>
        <v/>
      </c>
      <c r="IQ218" s="227" t="str">
        <f>_xlfn.IFNA(VLOOKUP(報告書!$B218&amp;"-"&amp;報告書!IQ$12,自主項目!$G$13:$G$500,1,FALSE),"")</f>
        <v/>
      </c>
      <c r="IR218" s="227" t="str">
        <f>_xlfn.IFNA(VLOOKUP(報告書!$B218&amp;"-"&amp;報告書!IR$12,自主項目!$G$13:$G$500,1,FALSE),"")</f>
        <v/>
      </c>
      <c r="IS218" s="227" t="str">
        <f>_xlfn.IFNA(VLOOKUP(報告書!$B218&amp;"-"&amp;報告書!IS$12,自主項目!$G$13:$G$500,1,FALSE),"")</f>
        <v/>
      </c>
      <c r="IT218" s="227"/>
      <c r="IU218" s="227"/>
      <c r="IV218" s="1477">
        <v>5141</v>
      </c>
      <c r="IW218" s="770">
        <v>5129</v>
      </c>
      <c r="IX218" s="1478"/>
      <c r="IY218" s="1479">
        <v>-3.38</v>
      </c>
      <c r="IZ218" s="1479">
        <v>-4.0599999999999996</v>
      </c>
      <c r="JA218" s="1480"/>
      <c r="JB218" s="1487">
        <v>-3.38</v>
      </c>
      <c r="JC218" s="1479">
        <v>-4.0599999999999996</v>
      </c>
      <c r="JD218" s="1479"/>
      <c r="JE218" s="1481">
        <v>71</v>
      </c>
      <c r="JF218" s="1482">
        <v>74</v>
      </c>
      <c r="JG218" s="1483"/>
      <c r="JH218" s="376" t="s">
        <v>179</v>
      </c>
      <c r="JI218" s="377" t="s">
        <v>179</v>
      </c>
      <c r="JJ218" s="378" t="s">
        <v>179</v>
      </c>
      <c r="JK218" s="379" t="s">
        <v>179</v>
      </c>
      <c r="JL218" s="379" t="s">
        <v>179</v>
      </c>
      <c r="JM218" s="380" t="s">
        <v>179</v>
      </c>
      <c r="JN218" s="381" t="s">
        <v>179</v>
      </c>
      <c r="JO218" s="379" t="s">
        <v>179</v>
      </c>
      <c r="JP218" s="379" t="s">
        <v>179</v>
      </c>
      <c r="JQ218" s="382" t="s">
        <v>179</v>
      </c>
      <c r="JR218" s="383" t="s">
        <v>179</v>
      </c>
      <c r="JS218" s="384" t="s">
        <v>179</v>
      </c>
      <c r="JT218" s="227"/>
      <c r="JU218" s="634" t="s">
        <v>2606</v>
      </c>
      <c r="JV218" s="636" t="s">
        <v>2607</v>
      </c>
      <c r="JW218" s="635">
        <v>2019</v>
      </c>
      <c r="JX218" s="635" t="s">
        <v>1018</v>
      </c>
      <c r="JY218" s="386" t="s">
        <v>179</v>
      </c>
      <c r="JZ218" s="387" t="s">
        <v>179</v>
      </c>
      <c r="KA218" s="422" t="s">
        <v>179</v>
      </c>
      <c r="KB218" s="637" t="s">
        <v>179</v>
      </c>
      <c r="KC218" s="638">
        <v>1.4745616518567979</v>
      </c>
      <c r="KD218" s="639" t="s">
        <v>1028</v>
      </c>
      <c r="KE218" s="640">
        <v>-5.0999999999999996</v>
      </c>
      <c r="KF218" s="641">
        <v>-24.1</v>
      </c>
      <c r="KG218" s="642">
        <v>0.20000000000000048</v>
      </c>
      <c r="KH218" s="639" t="s">
        <v>1028</v>
      </c>
      <c r="KI218" s="643">
        <v>-5.85</v>
      </c>
      <c r="KJ218" s="641">
        <v>7.5533333333333337</v>
      </c>
      <c r="KK218" s="642">
        <v>17.703333333333333</v>
      </c>
      <c r="KL218" s="639" t="s">
        <v>179</v>
      </c>
      <c r="KM218" s="643">
        <v>3</v>
      </c>
      <c r="KN218" s="644" t="s">
        <v>179</v>
      </c>
      <c r="KO218" s="645" t="s">
        <v>179</v>
      </c>
      <c r="KP218" s="646" t="s">
        <v>179</v>
      </c>
      <c r="KQ218" s="646" t="s">
        <v>179</v>
      </c>
      <c r="KR218" s="646" t="s">
        <v>179</v>
      </c>
      <c r="KS218" s="647" t="s">
        <v>179</v>
      </c>
      <c r="KT218" s="646" t="s">
        <v>179</v>
      </c>
      <c r="KU218" s="646" t="s">
        <v>179</v>
      </c>
      <c r="KV218" s="648" t="s">
        <v>179</v>
      </c>
      <c r="KW218" s="639" t="s">
        <v>179</v>
      </c>
      <c r="KX218" s="643" t="s">
        <v>179</v>
      </c>
      <c r="KY218" s="644" t="s">
        <v>179</v>
      </c>
      <c r="KZ218" s="434" t="s">
        <v>1151</v>
      </c>
      <c r="LA218" s="434" t="s">
        <v>1015</v>
      </c>
      <c r="LB218" s="435" t="s">
        <v>1029</v>
      </c>
      <c r="LC218" s="436">
        <v>20</v>
      </c>
      <c r="LD218" s="437">
        <v>0</v>
      </c>
      <c r="LE218" s="438">
        <v>20</v>
      </c>
      <c r="LF218" s="439" t="s">
        <v>1015</v>
      </c>
      <c r="LG218" s="440">
        <v>17</v>
      </c>
      <c r="LH218" s="437">
        <v>0</v>
      </c>
      <c r="LI218" s="438">
        <v>20</v>
      </c>
      <c r="LJ218" s="649"/>
      <c r="LK218" s="650"/>
      <c r="LL218" s="232"/>
      <c r="LM218" s="1484"/>
      <c r="LN218" s="1484"/>
      <c r="LO218" s="1485"/>
      <c r="LP218" s="1486"/>
      <c r="LQ218" s="1486"/>
      <c r="LR218" s="1486"/>
      <c r="LS218" s="1486"/>
      <c r="LT218" s="1486"/>
      <c r="LU218" s="1486"/>
    </row>
    <row r="219" spans="2:333" ht="15" customHeight="1" x14ac:dyDescent="0.15">
      <c r="B219" s="1349" t="s">
        <v>2724</v>
      </c>
      <c r="C219" s="1350" t="s">
        <v>2725</v>
      </c>
      <c r="D219" s="1351">
        <v>2022</v>
      </c>
      <c r="E219" s="1352" t="s">
        <v>1018</v>
      </c>
      <c r="F219" s="1353">
        <v>1047296</v>
      </c>
      <c r="G219" s="1354" t="s">
        <v>2725</v>
      </c>
      <c r="H219" s="1355">
        <v>45135</v>
      </c>
      <c r="I219" s="1356" t="s">
        <v>4866</v>
      </c>
      <c r="J219" s="1357" t="s">
        <v>2725</v>
      </c>
      <c r="K219" s="1358" t="s">
        <v>2726</v>
      </c>
      <c r="L219" s="1350" t="s">
        <v>2725</v>
      </c>
      <c r="M219" s="1357" t="s">
        <v>2726</v>
      </c>
      <c r="N219" s="1358" t="s">
        <v>4866</v>
      </c>
      <c r="O219" s="1356" t="s">
        <v>48</v>
      </c>
      <c r="P219" s="1358" t="s">
        <v>54</v>
      </c>
      <c r="Q219" s="1359" t="s">
        <v>1018</v>
      </c>
      <c r="R219" s="1360"/>
      <c r="S219" s="1360"/>
      <c r="T219" s="1361"/>
      <c r="U219" s="1362"/>
      <c r="V219" s="1363">
        <v>2760.5484000000001</v>
      </c>
      <c r="W219" s="1364">
        <v>5</v>
      </c>
      <c r="X219" s="1364">
        <v>2</v>
      </c>
      <c r="Y219" s="1365"/>
      <c r="Z219" s="1351">
        <v>2022</v>
      </c>
      <c r="AA219" s="1352">
        <v>2024</v>
      </c>
      <c r="AB219" s="1366">
        <v>2022</v>
      </c>
      <c r="AC219" s="1367" t="s">
        <v>4568</v>
      </c>
      <c r="AD219" s="1358" t="s">
        <v>2727</v>
      </c>
      <c r="AE219" s="1368"/>
      <c r="AF219" s="1357"/>
      <c r="AG219" s="1357"/>
      <c r="AH219" s="1358"/>
      <c r="AI219" s="1368"/>
      <c r="AJ219" s="1358"/>
      <c r="AK219" s="1369">
        <v>2021</v>
      </c>
      <c r="AL219" s="1364">
        <v>5012</v>
      </c>
      <c r="AM219" s="1364">
        <v>5248</v>
      </c>
      <c r="AN219" s="1370"/>
      <c r="AO219" s="1371"/>
      <c r="AP219" s="1372">
        <v>2024</v>
      </c>
      <c r="AQ219" s="1365">
        <v>4888</v>
      </c>
      <c r="AR219" s="1373">
        <v>2.4700000000000002</v>
      </c>
      <c r="AS219" s="1365">
        <v>4293</v>
      </c>
      <c r="AT219" s="1373">
        <v>18.190000000000001</v>
      </c>
      <c r="AU219" s="1374"/>
      <c r="AV219" s="1371"/>
      <c r="AW219" s="1375"/>
      <c r="AX219" s="1372">
        <v>2022</v>
      </c>
      <c r="AY219" s="1365">
        <v>4925</v>
      </c>
      <c r="AZ219" s="1373">
        <v>1.73</v>
      </c>
      <c r="BA219" s="1365">
        <v>4807</v>
      </c>
      <c r="BB219" s="1373">
        <v>8.4</v>
      </c>
      <c r="BC219" s="1374"/>
      <c r="BD219" s="1371"/>
      <c r="BE219" s="1375"/>
      <c r="BF219" s="1372">
        <v>2023</v>
      </c>
      <c r="BG219" s="1365"/>
      <c r="BH219" s="1373"/>
      <c r="BI219" s="1365"/>
      <c r="BJ219" s="1373"/>
      <c r="BK219" s="1374"/>
      <c r="BL219" s="1371"/>
      <c r="BM219" s="1375"/>
      <c r="BN219" s="1372">
        <v>2024</v>
      </c>
      <c r="BO219" s="1365"/>
      <c r="BP219" s="1373"/>
      <c r="BQ219" s="1365"/>
      <c r="BR219" s="1373"/>
      <c r="BS219" s="1374"/>
      <c r="BT219" s="1371"/>
      <c r="BU219" s="1375"/>
      <c r="BV219" s="1376" t="s">
        <v>1023</v>
      </c>
      <c r="BW219" s="1377" t="s">
        <v>1072</v>
      </c>
      <c r="BX219" s="1378" t="s">
        <v>1007</v>
      </c>
      <c r="BY219" s="1379" t="s">
        <v>4867</v>
      </c>
      <c r="BZ219" s="1380"/>
      <c r="CA219" s="1364"/>
      <c r="CB219" s="1364"/>
      <c r="CC219" s="1370"/>
      <c r="CD219" s="1371"/>
      <c r="CE219" s="1372"/>
      <c r="CF219" s="1365"/>
      <c r="CG219" s="1373"/>
      <c r="CH219" s="1365"/>
      <c r="CI219" s="1373"/>
      <c r="CJ219" s="1374"/>
      <c r="CK219" s="1371"/>
      <c r="CL219" s="1375"/>
      <c r="CM219" s="1372"/>
      <c r="CN219" s="1365"/>
      <c r="CO219" s="1373"/>
      <c r="CP219" s="1365"/>
      <c r="CQ219" s="1373"/>
      <c r="CR219" s="1374"/>
      <c r="CS219" s="1371"/>
      <c r="CT219" s="1375"/>
      <c r="CU219" s="1372"/>
      <c r="CV219" s="1365"/>
      <c r="CW219" s="1373"/>
      <c r="CX219" s="1365"/>
      <c r="CY219" s="1373"/>
      <c r="CZ219" s="1374"/>
      <c r="DA219" s="1371"/>
      <c r="DB219" s="1375"/>
      <c r="DC219" s="1372"/>
      <c r="DD219" s="1365"/>
      <c r="DE219" s="1373"/>
      <c r="DF219" s="1365"/>
      <c r="DG219" s="1373"/>
      <c r="DH219" s="1374"/>
      <c r="DI219" s="1371"/>
      <c r="DJ219" s="1375"/>
      <c r="DK219" s="1376"/>
      <c r="DL219" s="1377"/>
      <c r="DM219" s="1378"/>
      <c r="DN219" s="1379"/>
      <c r="DO219" s="1356"/>
      <c r="DP219" s="1381"/>
      <c r="DQ219" s="1358"/>
      <c r="DR219" s="1356"/>
      <c r="DS219" s="1381"/>
      <c r="DT219" s="1358"/>
      <c r="DU219" s="1356"/>
      <c r="DV219" s="1381"/>
      <c r="DW219" s="1358"/>
      <c r="DX219" s="1356"/>
      <c r="DY219" s="1381"/>
      <c r="DZ219" s="1358"/>
      <c r="EA219" s="1356"/>
      <c r="EB219" s="1381"/>
      <c r="EC219" s="1358"/>
      <c r="ED219" s="1382"/>
      <c r="EE219" s="1383" t="s">
        <v>1160</v>
      </c>
      <c r="EF219" s="1384">
        <v>2006</v>
      </c>
      <c r="EG219" s="1357" t="s">
        <v>2728</v>
      </c>
      <c r="EH219" s="1364">
        <v>92540</v>
      </c>
      <c r="EI219" s="1352" t="s">
        <v>1162</v>
      </c>
      <c r="EJ219" s="1356" t="s">
        <v>1160</v>
      </c>
      <c r="EK219" s="1384">
        <v>2020</v>
      </c>
      <c r="EL219" s="1357" t="s">
        <v>2729</v>
      </c>
      <c r="EM219" s="1364">
        <v>168853.6</v>
      </c>
      <c r="EN219" s="1352" t="s">
        <v>1162</v>
      </c>
      <c r="EO219" s="1356"/>
      <c r="EP219" s="1384"/>
      <c r="EQ219" s="1357"/>
      <c r="ER219" s="1364"/>
      <c r="ES219" s="1352"/>
      <c r="ET219" s="1356"/>
      <c r="EU219" s="1384"/>
      <c r="EV219" s="1357"/>
      <c r="EW219" s="1364"/>
      <c r="EX219" s="1352"/>
      <c r="EY219" s="1356"/>
      <c r="EZ219" s="1384"/>
      <c r="FA219" s="1357"/>
      <c r="FB219" s="1364"/>
      <c r="FC219" s="1352"/>
      <c r="FD219" s="1385">
        <v>0</v>
      </c>
      <c r="FE219" s="1386">
        <v>1</v>
      </c>
      <c r="FF219" s="1387">
        <v>0</v>
      </c>
      <c r="FG219" s="1386">
        <v>0</v>
      </c>
      <c r="FH219" s="1387">
        <v>0</v>
      </c>
      <c r="FI219" s="1386">
        <v>0</v>
      </c>
      <c r="FJ219" s="1387">
        <v>0</v>
      </c>
      <c r="FK219" s="1386">
        <v>1</v>
      </c>
      <c r="FL219" s="1388" t="s">
        <v>1008</v>
      </c>
      <c r="FM219" s="1389" t="s">
        <v>1012</v>
      </c>
      <c r="FN219" s="1352"/>
      <c r="FO219" s="1390" t="s">
        <v>1010</v>
      </c>
      <c r="FP219" s="1391" t="s">
        <v>1012</v>
      </c>
      <c r="FQ219" s="1352"/>
      <c r="FR219" s="1390" t="s">
        <v>1010</v>
      </c>
      <c r="FS219" s="1391" t="s">
        <v>1011</v>
      </c>
      <c r="FT219" s="1352"/>
      <c r="FU219" s="1390" t="s">
        <v>1025</v>
      </c>
      <c r="FV219" s="1391" t="s">
        <v>1011</v>
      </c>
      <c r="FW219" s="1352"/>
      <c r="FX219" s="1390" t="s">
        <v>1010</v>
      </c>
      <c r="FY219" s="1391" t="s">
        <v>1012</v>
      </c>
      <c r="FZ219" s="1352"/>
      <c r="GA219" s="1390" t="s">
        <v>1010</v>
      </c>
      <c r="GB219" s="1391" t="s">
        <v>1012</v>
      </c>
      <c r="GC219" s="1352"/>
      <c r="GD219" s="1390" t="s">
        <v>1013</v>
      </c>
      <c r="GE219" s="1391" t="s">
        <v>1013</v>
      </c>
      <c r="GF219" s="1352"/>
      <c r="GG219" s="1390" t="s">
        <v>1013</v>
      </c>
      <c r="GH219" s="1391" t="s">
        <v>1013</v>
      </c>
      <c r="GI219" s="1352"/>
      <c r="GJ219" s="1390" t="s">
        <v>1010</v>
      </c>
      <c r="GK219" s="1391" t="s">
        <v>1012</v>
      </c>
      <c r="GL219" s="1352"/>
      <c r="GM219" s="1390" t="s">
        <v>1013</v>
      </c>
      <c r="GN219" s="1391" t="s">
        <v>1013</v>
      </c>
      <c r="GO219" s="1352"/>
      <c r="GP219" s="1390" t="s">
        <v>1013</v>
      </c>
      <c r="GQ219" s="1391" t="s">
        <v>1013</v>
      </c>
      <c r="GR219" s="1352"/>
      <c r="GS219" s="1390" t="s">
        <v>1013</v>
      </c>
      <c r="GT219" s="1391" t="s">
        <v>1013</v>
      </c>
      <c r="GU219" s="1352"/>
      <c r="GV219" s="1390" t="s">
        <v>1013</v>
      </c>
      <c r="GW219" s="1391" t="s">
        <v>1013</v>
      </c>
      <c r="GX219" s="1352"/>
      <c r="GY219" s="1388"/>
      <c r="GZ219" s="1389"/>
      <c r="HA219" s="1352"/>
      <c r="HB219" s="1390"/>
      <c r="HC219" s="1391"/>
      <c r="HD219" s="1352"/>
      <c r="HE219" s="1390"/>
      <c r="HF219" s="1391"/>
      <c r="HG219" s="1352"/>
      <c r="HH219" s="1390"/>
      <c r="HI219" s="1391"/>
      <c r="HJ219" s="1352"/>
      <c r="HK219" s="1390"/>
      <c r="HL219" s="1391"/>
      <c r="HM219" s="1352"/>
      <c r="HN219" s="1392">
        <v>4925</v>
      </c>
      <c r="HO219" s="1393">
        <v>890.16327878000016</v>
      </c>
      <c r="HP219" s="1394">
        <v>18.074381295025386</v>
      </c>
      <c r="HQ219" s="1395" t="s">
        <v>4037</v>
      </c>
      <c r="HR219" s="1357" t="s">
        <v>1621</v>
      </c>
      <c r="HS219" s="1357" t="s">
        <v>349</v>
      </c>
      <c r="HT219" s="1357" t="s">
        <v>4247</v>
      </c>
      <c r="HU219" s="1396">
        <v>845.38800000000015</v>
      </c>
      <c r="HV219" s="1397" t="s">
        <v>4568</v>
      </c>
      <c r="HW219" s="1398" t="s">
        <v>4568</v>
      </c>
      <c r="HX219" s="1398"/>
      <c r="HY219" s="1398"/>
      <c r="HZ219" s="1398"/>
      <c r="IA219" s="1398"/>
      <c r="IB219" s="1398"/>
      <c r="IC219" s="1398"/>
      <c r="ID219" s="1399" t="s">
        <v>2730</v>
      </c>
      <c r="IE219" s="1400"/>
      <c r="IF219" s="227" t="str">
        <f>_xlfn.IFNA(VLOOKUP(報告書!$B219&amp;"-"&amp;報告書!IF$12,自主項目!$G$13:$G$500,1,FALSE),"")</f>
        <v>296-1</v>
      </c>
      <c r="IG219" s="227" t="str">
        <f>_xlfn.IFNA(VLOOKUP(報告書!$B219&amp;"-"&amp;報告書!IG$12,自主項目!$G$13:$G$500,1,FALSE),"")</f>
        <v>296-2</v>
      </c>
      <c r="IH219" s="227" t="str">
        <f>_xlfn.IFNA(VLOOKUP(報告書!$B219&amp;"-"&amp;報告書!IH$12,自主項目!$G$13:$G$500,1,FALSE),"")</f>
        <v>296-3</v>
      </c>
      <c r="II219" s="227" t="str">
        <f>_xlfn.IFNA(VLOOKUP(報告書!$B219&amp;"-"&amp;報告書!II$12,自主項目!$G$13:$G$500,1,FALSE),"")</f>
        <v>296-4</v>
      </c>
      <c r="IJ219" s="227" t="str">
        <f>_xlfn.IFNA(VLOOKUP(報告書!$B219&amp;"-"&amp;報告書!IJ$12,自主項目!$G$13:$G$500,1,FALSE),"")</f>
        <v/>
      </c>
      <c r="IK219" s="227" t="str">
        <f>_xlfn.IFNA(VLOOKUP(報告書!$B219&amp;"-"&amp;報告書!IK$12,自主項目!$G$13:$G$500,1,FALSE),"")</f>
        <v/>
      </c>
      <c r="IL219" s="227" t="str">
        <f>_xlfn.IFNA(VLOOKUP(報告書!$B219&amp;"-"&amp;報告書!IL$12,自主項目!$G$13:$G$500,1,FALSE),"")</f>
        <v/>
      </c>
      <c r="IM219" s="227" t="str">
        <f>_xlfn.IFNA(VLOOKUP(報告書!$B219&amp;"-"&amp;報告書!IM$12,自主項目!$G$13:$G$500,1,FALSE),"")</f>
        <v/>
      </c>
      <c r="IN219" s="227" t="str">
        <f>_xlfn.IFNA(VLOOKUP(報告書!$B219&amp;"-"&amp;報告書!IN$12,自主項目!$G$13:$G$500,1,FALSE),"")</f>
        <v/>
      </c>
      <c r="IO219" s="227" t="str">
        <f>_xlfn.IFNA(VLOOKUP(報告書!$B219&amp;"-"&amp;報告書!IO$12,自主項目!$G$13:$G$500,1,FALSE),"")</f>
        <v/>
      </c>
      <c r="IP219" s="227" t="str">
        <f>_xlfn.IFNA(VLOOKUP(報告書!$B219&amp;"-"&amp;報告書!IP$12,自主項目!$G$13:$G$500,1,FALSE),"")</f>
        <v/>
      </c>
      <c r="IQ219" s="227" t="str">
        <f>_xlfn.IFNA(VLOOKUP(報告書!$B219&amp;"-"&amp;報告書!IQ$12,自主項目!$G$13:$G$500,1,FALSE),"")</f>
        <v/>
      </c>
      <c r="IR219" s="227" t="str">
        <f>_xlfn.IFNA(VLOOKUP(報告書!$B219&amp;"-"&amp;報告書!IR$12,自主項目!$G$13:$G$500,1,FALSE),"")</f>
        <v/>
      </c>
      <c r="IS219" s="227" t="str">
        <f>_xlfn.IFNA(VLOOKUP(報告書!$B219&amp;"-"&amp;報告書!IS$12,自主項目!$G$13:$G$500,1,FALSE),"")</f>
        <v/>
      </c>
      <c r="IV219" s="376">
        <v>19469</v>
      </c>
      <c r="IW219" s="377">
        <v>11975</v>
      </c>
      <c r="IX219" s="378" t="s">
        <v>179</v>
      </c>
      <c r="IY219" s="379">
        <v>-24.1</v>
      </c>
      <c r="IZ219" s="379">
        <v>22.66</v>
      </c>
      <c r="JA219" s="380" t="s">
        <v>179</v>
      </c>
      <c r="JB219" s="381">
        <v>-8.0333333333333332</v>
      </c>
      <c r="JC219" s="379">
        <v>7.5533333333333337</v>
      </c>
      <c r="JD219" s="379" t="s">
        <v>179</v>
      </c>
      <c r="JE219" s="382">
        <v>95</v>
      </c>
      <c r="JF219" s="383">
        <v>26</v>
      </c>
      <c r="JG219" s="384" t="s">
        <v>179</v>
      </c>
      <c r="JH219" s="376" t="s">
        <v>179</v>
      </c>
      <c r="JI219" s="377" t="s">
        <v>179</v>
      </c>
      <c r="JJ219" s="378" t="s">
        <v>179</v>
      </c>
      <c r="JK219" s="379" t="s">
        <v>179</v>
      </c>
      <c r="JL219" s="379" t="s">
        <v>179</v>
      </c>
      <c r="JM219" s="380" t="s">
        <v>179</v>
      </c>
      <c r="JN219" s="381" t="s">
        <v>179</v>
      </c>
      <c r="JO219" s="379" t="s">
        <v>179</v>
      </c>
      <c r="JP219" s="379" t="s">
        <v>179</v>
      </c>
      <c r="JQ219" s="382" t="s">
        <v>179</v>
      </c>
      <c r="JR219" s="383" t="s">
        <v>179</v>
      </c>
      <c r="JS219" s="384" t="s">
        <v>179</v>
      </c>
      <c r="JU219" s="634" t="s">
        <v>2606</v>
      </c>
      <c r="JV219" s="636" t="s">
        <v>2607</v>
      </c>
      <c r="JW219" s="635">
        <v>2019</v>
      </c>
      <c r="JX219" s="635" t="s">
        <v>1018</v>
      </c>
      <c r="JY219" s="386" t="s">
        <v>179</v>
      </c>
      <c r="JZ219" s="387" t="s">
        <v>179</v>
      </c>
      <c r="KA219" s="422" t="s">
        <v>179</v>
      </c>
      <c r="KB219" s="637" t="s">
        <v>179</v>
      </c>
      <c r="KC219" s="638">
        <v>1.4745616518567979</v>
      </c>
      <c r="KD219" s="639" t="s">
        <v>1028</v>
      </c>
      <c r="KE219" s="640">
        <v>-5.0999999999999996</v>
      </c>
      <c r="KF219" s="641">
        <v>-24.1</v>
      </c>
      <c r="KG219" s="642">
        <v>0.20000000000000048</v>
      </c>
      <c r="KH219" s="639" t="s">
        <v>1028</v>
      </c>
      <c r="KI219" s="643">
        <v>-5.85</v>
      </c>
      <c r="KJ219" s="641">
        <v>7.5533333333333337</v>
      </c>
      <c r="KK219" s="642">
        <v>17.703333333333333</v>
      </c>
      <c r="KL219" s="639" t="s">
        <v>179</v>
      </c>
      <c r="KM219" s="643">
        <v>3</v>
      </c>
      <c r="KN219" s="644" t="s">
        <v>179</v>
      </c>
      <c r="KO219" s="645" t="s">
        <v>179</v>
      </c>
      <c r="KP219" s="646" t="s">
        <v>179</v>
      </c>
      <c r="KQ219" s="646" t="s">
        <v>179</v>
      </c>
      <c r="KR219" s="646" t="s">
        <v>179</v>
      </c>
      <c r="KS219" s="647" t="s">
        <v>179</v>
      </c>
      <c r="KT219" s="646" t="s">
        <v>179</v>
      </c>
      <c r="KU219" s="646" t="s">
        <v>179</v>
      </c>
      <c r="KV219" s="648" t="s">
        <v>179</v>
      </c>
      <c r="KW219" s="639" t="s">
        <v>179</v>
      </c>
      <c r="KX219" s="643" t="s">
        <v>179</v>
      </c>
      <c r="KY219" s="644" t="s">
        <v>179</v>
      </c>
      <c r="KZ219" s="434" t="s">
        <v>1151</v>
      </c>
      <c r="LA219" s="434" t="s">
        <v>1015</v>
      </c>
      <c r="LB219" s="435" t="s">
        <v>1029</v>
      </c>
      <c r="LC219" s="436">
        <v>20</v>
      </c>
      <c r="LD219" s="437">
        <v>0</v>
      </c>
      <c r="LE219" s="438">
        <v>20</v>
      </c>
      <c r="LF219" s="439" t="s">
        <v>1015</v>
      </c>
      <c r="LG219" s="440">
        <v>17</v>
      </c>
      <c r="LH219" s="437">
        <v>0</v>
      </c>
      <c r="LI219" s="438">
        <v>20</v>
      </c>
      <c r="LJ219" s="649"/>
      <c r="LK219" s="650"/>
    </row>
    <row r="220" spans="2:333" ht="15" customHeight="1" x14ac:dyDescent="0.15">
      <c r="B220" s="1349" t="s">
        <v>2731</v>
      </c>
      <c r="C220" s="1350" t="s">
        <v>2732</v>
      </c>
      <c r="D220" s="1351">
        <v>2022</v>
      </c>
      <c r="E220" s="1352" t="s">
        <v>1018</v>
      </c>
      <c r="F220" s="1353">
        <v>1041297</v>
      </c>
      <c r="G220" s="1354" t="s">
        <v>2732</v>
      </c>
      <c r="H220" s="1355">
        <v>45131</v>
      </c>
      <c r="I220" s="1356" t="s">
        <v>2733</v>
      </c>
      <c r="J220" s="1357" t="s">
        <v>2732</v>
      </c>
      <c r="K220" s="1358" t="s">
        <v>4868</v>
      </c>
      <c r="L220" s="1350" t="s">
        <v>2732</v>
      </c>
      <c r="M220" s="1357" t="s">
        <v>4868</v>
      </c>
      <c r="N220" s="1358" t="s">
        <v>2733</v>
      </c>
      <c r="O220" s="1356" t="s">
        <v>42</v>
      </c>
      <c r="P220" s="1358" t="s">
        <v>47</v>
      </c>
      <c r="Q220" s="1359" t="s">
        <v>1018</v>
      </c>
      <c r="R220" s="1360"/>
      <c r="S220" s="1360"/>
      <c r="T220" s="1361"/>
      <c r="U220" s="1362"/>
      <c r="V220" s="1363">
        <v>2582.9153999999999</v>
      </c>
      <c r="W220" s="1364">
        <v>8</v>
      </c>
      <c r="X220" s="1364">
        <v>1</v>
      </c>
      <c r="Y220" s="1365"/>
      <c r="Z220" s="1351">
        <v>2022</v>
      </c>
      <c r="AA220" s="1352">
        <v>2024</v>
      </c>
      <c r="AB220" s="1366">
        <v>2022</v>
      </c>
      <c r="AC220" s="1367" t="s">
        <v>4568</v>
      </c>
      <c r="AD220" s="1358" t="s">
        <v>2734</v>
      </c>
      <c r="AE220" s="1368"/>
      <c r="AF220" s="1357"/>
      <c r="AG220" s="1357"/>
      <c r="AH220" s="1358"/>
      <c r="AI220" s="1368"/>
      <c r="AJ220" s="1358"/>
      <c r="AK220" s="1369">
        <v>2021</v>
      </c>
      <c r="AL220" s="1364">
        <v>4698</v>
      </c>
      <c r="AM220" s="1364">
        <v>4657</v>
      </c>
      <c r="AN220" s="1370"/>
      <c r="AO220" s="1371"/>
      <c r="AP220" s="1372">
        <v>2024</v>
      </c>
      <c r="AQ220" s="1365">
        <v>4557</v>
      </c>
      <c r="AR220" s="1373">
        <v>3</v>
      </c>
      <c r="AS220" s="1365">
        <v>4517</v>
      </c>
      <c r="AT220" s="1373">
        <v>3</v>
      </c>
      <c r="AU220" s="1374"/>
      <c r="AV220" s="1371"/>
      <c r="AW220" s="1375"/>
      <c r="AX220" s="1372">
        <v>2022</v>
      </c>
      <c r="AY220" s="1365">
        <v>4731</v>
      </c>
      <c r="AZ220" s="1373">
        <v>-0.71</v>
      </c>
      <c r="BA220" s="1365">
        <v>4721</v>
      </c>
      <c r="BB220" s="1373">
        <v>-1.38</v>
      </c>
      <c r="BC220" s="1374"/>
      <c r="BD220" s="1371"/>
      <c r="BE220" s="1375"/>
      <c r="BF220" s="1372">
        <v>2023</v>
      </c>
      <c r="BG220" s="1365"/>
      <c r="BH220" s="1373"/>
      <c r="BI220" s="1365"/>
      <c r="BJ220" s="1373"/>
      <c r="BK220" s="1374"/>
      <c r="BL220" s="1371"/>
      <c r="BM220" s="1375"/>
      <c r="BN220" s="1372">
        <v>2024</v>
      </c>
      <c r="BO220" s="1365"/>
      <c r="BP220" s="1373"/>
      <c r="BQ220" s="1365"/>
      <c r="BR220" s="1373"/>
      <c r="BS220" s="1374"/>
      <c r="BT220" s="1371"/>
      <c r="BU220" s="1375"/>
      <c r="BV220" s="1376" t="s">
        <v>1062</v>
      </c>
      <c r="BW220" s="1377" t="s">
        <v>1072</v>
      </c>
      <c r="BX220" s="1378" t="s">
        <v>1007</v>
      </c>
      <c r="BY220" s="1379" t="s">
        <v>4869</v>
      </c>
      <c r="BZ220" s="1380"/>
      <c r="CA220" s="1364"/>
      <c r="CB220" s="1364"/>
      <c r="CC220" s="1370"/>
      <c r="CD220" s="1371"/>
      <c r="CE220" s="1372"/>
      <c r="CF220" s="1365"/>
      <c r="CG220" s="1373"/>
      <c r="CH220" s="1365"/>
      <c r="CI220" s="1373"/>
      <c r="CJ220" s="1374"/>
      <c r="CK220" s="1371"/>
      <c r="CL220" s="1375"/>
      <c r="CM220" s="1372"/>
      <c r="CN220" s="1365"/>
      <c r="CO220" s="1373"/>
      <c r="CP220" s="1365"/>
      <c r="CQ220" s="1373"/>
      <c r="CR220" s="1374"/>
      <c r="CS220" s="1371"/>
      <c r="CT220" s="1375"/>
      <c r="CU220" s="1372"/>
      <c r="CV220" s="1365"/>
      <c r="CW220" s="1373"/>
      <c r="CX220" s="1365"/>
      <c r="CY220" s="1373"/>
      <c r="CZ220" s="1374"/>
      <c r="DA220" s="1371"/>
      <c r="DB220" s="1375"/>
      <c r="DC220" s="1372"/>
      <c r="DD220" s="1365"/>
      <c r="DE220" s="1373"/>
      <c r="DF220" s="1365"/>
      <c r="DG220" s="1373"/>
      <c r="DH220" s="1374"/>
      <c r="DI220" s="1371"/>
      <c r="DJ220" s="1375"/>
      <c r="DK220" s="1376"/>
      <c r="DL220" s="1377"/>
      <c r="DM220" s="1378"/>
      <c r="DN220" s="1379"/>
      <c r="DO220" s="1356"/>
      <c r="DP220" s="1381"/>
      <c r="DQ220" s="1358"/>
      <c r="DR220" s="1356"/>
      <c r="DS220" s="1381"/>
      <c r="DT220" s="1358"/>
      <c r="DU220" s="1356"/>
      <c r="DV220" s="1381"/>
      <c r="DW220" s="1358"/>
      <c r="DX220" s="1356"/>
      <c r="DY220" s="1381"/>
      <c r="DZ220" s="1358"/>
      <c r="EA220" s="1356"/>
      <c r="EB220" s="1381"/>
      <c r="EC220" s="1358"/>
      <c r="ED220" s="1382"/>
      <c r="EE220" s="1383"/>
      <c r="EF220" s="1384"/>
      <c r="EG220" s="1357"/>
      <c r="EH220" s="1364"/>
      <c r="EI220" s="1352"/>
      <c r="EJ220" s="1356"/>
      <c r="EK220" s="1384"/>
      <c r="EL220" s="1357"/>
      <c r="EM220" s="1364"/>
      <c r="EN220" s="1352"/>
      <c r="EO220" s="1356"/>
      <c r="EP220" s="1384"/>
      <c r="EQ220" s="1357"/>
      <c r="ER220" s="1364"/>
      <c r="ES220" s="1352"/>
      <c r="ET220" s="1356"/>
      <c r="EU220" s="1384"/>
      <c r="EV220" s="1357"/>
      <c r="EW220" s="1364"/>
      <c r="EX220" s="1352"/>
      <c r="EY220" s="1356"/>
      <c r="EZ220" s="1384"/>
      <c r="FA220" s="1357"/>
      <c r="FB220" s="1364"/>
      <c r="FC220" s="1352"/>
      <c r="FD220" s="1385">
        <v>0</v>
      </c>
      <c r="FE220" s="1386">
        <v>0</v>
      </c>
      <c r="FF220" s="1387">
        <v>0</v>
      </c>
      <c r="FG220" s="1386">
        <v>0</v>
      </c>
      <c r="FH220" s="1387">
        <v>0</v>
      </c>
      <c r="FI220" s="1386">
        <v>0</v>
      </c>
      <c r="FJ220" s="1387">
        <v>0</v>
      </c>
      <c r="FK220" s="1386">
        <v>0</v>
      </c>
      <c r="FL220" s="1388" t="s">
        <v>1008</v>
      </c>
      <c r="FM220" s="1389" t="s">
        <v>1012</v>
      </c>
      <c r="FN220" s="1352"/>
      <c r="FO220" s="1390" t="s">
        <v>1010</v>
      </c>
      <c r="FP220" s="1391" t="s">
        <v>1012</v>
      </c>
      <c r="FQ220" s="1352"/>
      <c r="FR220" s="1390" t="s">
        <v>1010</v>
      </c>
      <c r="FS220" s="1391" t="s">
        <v>1012</v>
      </c>
      <c r="FT220" s="1352"/>
      <c r="FU220" s="1390" t="s">
        <v>1010</v>
      </c>
      <c r="FV220" s="1391" t="s">
        <v>1012</v>
      </c>
      <c r="FW220" s="1352"/>
      <c r="FX220" s="1390" t="s">
        <v>1010</v>
      </c>
      <c r="FY220" s="1391" t="s">
        <v>1012</v>
      </c>
      <c r="FZ220" s="1352"/>
      <c r="GA220" s="1390" t="s">
        <v>1010</v>
      </c>
      <c r="GB220" s="1391" t="s">
        <v>1012</v>
      </c>
      <c r="GC220" s="1352"/>
      <c r="GD220" s="1390" t="s">
        <v>1010</v>
      </c>
      <c r="GE220" s="1391" t="s">
        <v>1012</v>
      </c>
      <c r="GF220" s="1352"/>
      <c r="GG220" s="1390" t="s">
        <v>1010</v>
      </c>
      <c r="GH220" s="1391" t="s">
        <v>1012</v>
      </c>
      <c r="GI220" s="1352"/>
      <c r="GJ220" s="1390" t="s">
        <v>1010</v>
      </c>
      <c r="GK220" s="1391" t="s">
        <v>1012</v>
      </c>
      <c r="GL220" s="1352"/>
      <c r="GM220" s="1390" t="s">
        <v>1010</v>
      </c>
      <c r="GN220" s="1391" t="s">
        <v>1012</v>
      </c>
      <c r="GO220" s="1352"/>
      <c r="GP220" s="1390" t="s">
        <v>1010</v>
      </c>
      <c r="GQ220" s="1391" t="s">
        <v>1012</v>
      </c>
      <c r="GR220" s="1352"/>
      <c r="GS220" s="1390" t="s">
        <v>1010</v>
      </c>
      <c r="GT220" s="1391" t="s">
        <v>1012</v>
      </c>
      <c r="GU220" s="1352"/>
      <c r="GV220" s="1390" t="s">
        <v>1010</v>
      </c>
      <c r="GW220" s="1391" t="s">
        <v>1012</v>
      </c>
      <c r="GX220" s="1352"/>
      <c r="GY220" s="1388"/>
      <c r="GZ220" s="1389"/>
      <c r="HA220" s="1352"/>
      <c r="HB220" s="1390"/>
      <c r="HC220" s="1391"/>
      <c r="HD220" s="1352"/>
      <c r="HE220" s="1390"/>
      <c r="HF220" s="1391"/>
      <c r="HG220" s="1352"/>
      <c r="HH220" s="1390"/>
      <c r="HI220" s="1391"/>
      <c r="HJ220" s="1352"/>
      <c r="HK220" s="1390"/>
      <c r="HL220" s="1391"/>
      <c r="HM220" s="1352"/>
      <c r="HN220" s="1392"/>
      <c r="HO220" s="1393"/>
      <c r="HP220" s="1394"/>
      <c r="HQ220" s="1395"/>
      <c r="HR220" s="1357"/>
      <c r="HS220" s="1357"/>
      <c r="HT220" s="1357"/>
      <c r="HU220" s="1396"/>
      <c r="HV220" s="1397"/>
      <c r="HW220" s="1398" t="s">
        <v>4568</v>
      </c>
      <c r="HX220" s="1398"/>
      <c r="HY220" s="1398"/>
      <c r="HZ220" s="1398"/>
      <c r="IA220" s="1398"/>
      <c r="IB220" s="1398"/>
      <c r="IC220" s="1398" t="s">
        <v>4568</v>
      </c>
      <c r="ID220" s="1399" t="s">
        <v>4870</v>
      </c>
      <c r="IE220" s="1400" t="s">
        <v>4871</v>
      </c>
      <c r="IF220" s="227" t="str">
        <f>_xlfn.IFNA(VLOOKUP(報告書!$B220&amp;"-"&amp;報告書!IF$12,自主項目!$G$13:$G$500,1,FALSE),"")</f>
        <v/>
      </c>
      <c r="IG220" s="227" t="str">
        <f>_xlfn.IFNA(VLOOKUP(報告書!$B220&amp;"-"&amp;報告書!IG$12,自主項目!$G$13:$G$500,1,FALSE),"")</f>
        <v/>
      </c>
      <c r="IH220" s="227" t="str">
        <f>_xlfn.IFNA(VLOOKUP(報告書!$B220&amp;"-"&amp;報告書!IH$12,自主項目!$G$13:$G$500,1,FALSE),"")</f>
        <v/>
      </c>
      <c r="II220" s="227" t="str">
        <f>_xlfn.IFNA(VLOOKUP(報告書!$B220&amp;"-"&amp;報告書!II$12,自主項目!$G$13:$G$500,1,FALSE),"")</f>
        <v/>
      </c>
      <c r="IJ220" s="227" t="str">
        <f>_xlfn.IFNA(VLOOKUP(報告書!$B220&amp;"-"&amp;報告書!IJ$12,自主項目!$G$13:$G$500,1,FALSE),"")</f>
        <v/>
      </c>
      <c r="IK220" s="227" t="str">
        <f>_xlfn.IFNA(VLOOKUP(報告書!$B220&amp;"-"&amp;報告書!IK$12,自主項目!$G$13:$G$500,1,FALSE),"")</f>
        <v/>
      </c>
      <c r="IL220" s="227" t="str">
        <f>_xlfn.IFNA(VLOOKUP(報告書!$B220&amp;"-"&amp;報告書!IL$12,自主項目!$G$13:$G$500,1,FALSE),"")</f>
        <v/>
      </c>
      <c r="IM220" s="227" t="str">
        <f>_xlfn.IFNA(VLOOKUP(報告書!$B220&amp;"-"&amp;報告書!IM$12,自主項目!$G$13:$G$500,1,FALSE),"")</f>
        <v/>
      </c>
      <c r="IN220" s="227" t="str">
        <f>_xlfn.IFNA(VLOOKUP(報告書!$B220&amp;"-"&amp;報告書!IN$12,自主項目!$G$13:$G$500,1,FALSE),"")</f>
        <v/>
      </c>
      <c r="IO220" s="227" t="str">
        <f>_xlfn.IFNA(VLOOKUP(報告書!$B220&amp;"-"&amp;報告書!IO$12,自主項目!$G$13:$G$500,1,FALSE),"")</f>
        <v/>
      </c>
      <c r="IP220" s="227" t="str">
        <f>_xlfn.IFNA(VLOOKUP(報告書!$B220&amp;"-"&amp;報告書!IP$12,自主項目!$G$13:$G$500,1,FALSE),"")</f>
        <v/>
      </c>
      <c r="IQ220" s="227" t="str">
        <f>_xlfn.IFNA(VLOOKUP(報告書!$B220&amp;"-"&amp;報告書!IQ$12,自主項目!$G$13:$G$500,1,FALSE),"")</f>
        <v/>
      </c>
      <c r="IR220" s="227" t="str">
        <f>_xlfn.IFNA(VLOOKUP(報告書!$B220&amp;"-"&amp;報告書!IR$12,自主項目!$G$13:$G$500,1,FALSE),"")</f>
        <v/>
      </c>
      <c r="IS220" s="227" t="str">
        <f>_xlfn.IFNA(VLOOKUP(報告書!$B220&amp;"-"&amp;報告書!IS$12,自主項目!$G$13:$G$500,1,FALSE),"")</f>
        <v/>
      </c>
      <c r="IV220" s="376">
        <v>2110</v>
      </c>
      <c r="IW220" s="377">
        <v>2093</v>
      </c>
      <c r="IX220" s="378" t="s">
        <v>179</v>
      </c>
      <c r="IY220" s="379">
        <v>33.68</v>
      </c>
      <c r="IZ220" s="379">
        <v>32.5</v>
      </c>
      <c r="JA220" s="380" t="s">
        <v>179</v>
      </c>
      <c r="JB220" s="381">
        <v>11.226666666666667</v>
      </c>
      <c r="JC220" s="379">
        <v>10.833333333333334</v>
      </c>
      <c r="JD220" s="379" t="s">
        <v>179</v>
      </c>
      <c r="JE220" s="382">
        <v>7</v>
      </c>
      <c r="JF220" s="383">
        <v>15</v>
      </c>
      <c r="JG220" s="384" t="s">
        <v>179</v>
      </c>
      <c r="JH220" s="376" t="s">
        <v>179</v>
      </c>
      <c r="JI220" s="377" t="s">
        <v>179</v>
      </c>
      <c r="JJ220" s="378" t="s">
        <v>179</v>
      </c>
      <c r="JK220" s="379" t="s">
        <v>179</v>
      </c>
      <c r="JL220" s="379" t="s">
        <v>179</v>
      </c>
      <c r="JM220" s="380" t="s">
        <v>179</v>
      </c>
      <c r="JN220" s="381" t="s">
        <v>179</v>
      </c>
      <c r="JO220" s="379" t="s">
        <v>179</v>
      </c>
      <c r="JP220" s="379" t="s">
        <v>179</v>
      </c>
      <c r="JQ220" s="382" t="s">
        <v>179</v>
      </c>
      <c r="JR220" s="383" t="s">
        <v>179</v>
      </c>
      <c r="JS220" s="384" t="s">
        <v>179</v>
      </c>
      <c r="JU220" s="634" t="s">
        <v>2613</v>
      </c>
      <c r="JV220" s="636" t="s">
        <v>2614</v>
      </c>
      <c r="JW220" s="635">
        <v>2019</v>
      </c>
      <c r="JX220" s="635" t="s">
        <v>1018</v>
      </c>
      <c r="JY220" s="386" t="s">
        <v>179</v>
      </c>
      <c r="JZ220" s="387" t="s">
        <v>179</v>
      </c>
      <c r="KA220" s="422" t="s">
        <v>179</v>
      </c>
      <c r="KB220" s="637" t="s">
        <v>179</v>
      </c>
      <c r="KC220" s="638" t="s">
        <v>179</v>
      </c>
      <c r="KD220" s="639" t="s">
        <v>1029</v>
      </c>
      <c r="KE220" s="640">
        <v>1.03</v>
      </c>
      <c r="KF220" s="641">
        <v>33.68</v>
      </c>
      <c r="KG220" s="642">
        <v>23.953333333333333</v>
      </c>
      <c r="KH220" s="639" t="s">
        <v>1029</v>
      </c>
      <c r="KI220" s="643">
        <v>1.06</v>
      </c>
      <c r="KJ220" s="641">
        <v>10.833333333333334</v>
      </c>
      <c r="KK220" s="642">
        <v>24.943333333333332</v>
      </c>
      <c r="KL220" s="639" t="s">
        <v>179</v>
      </c>
      <c r="KM220" s="643" t="s">
        <v>179</v>
      </c>
      <c r="KN220" s="644" t="s">
        <v>179</v>
      </c>
      <c r="KO220" s="645" t="s">
        <v>179</v>
      </c>
      <c r="KP220" s="646" t="s">
        <v>179</v>
      </c>
      <c r="KQ220" s="646" t="s">
        <v>179</v>
      </c>
      <c r="KR220" s="646" t="s">
        <v>179</v>
      </c>
      <c r="KS220" s="647" t="s">
        <v>179</v>
      </c>
      <c r="KT220" s="646" t="s">
        <v>179</v>
      </c>
      <c r="KU220" s="646" t="s">
        <v>179</v>
      </c>
      <c r="KV220" s="648" t="s">
        <v>179</v>
      </c>
      <c r="KW220" s="639" t="s">
        <v>179</v>
      </c>
      <c r="KX220" s="643" t="s">
        <v>179</v>
      </c>
      <c r="KY220" s="644" t="s">
        <v>179</v>
      </c>
      <c r="KZ220" s="434" t="s">
        <v>1015</v>
      </c>
      <c r="LA220" s="434" t="s">
        <v>1015</v>
      </c>
      <c r="LB220" s="435" t="s">
        <v>1029</v>
      </c>
      <c r="LC220" s="436">
        <v>20</v>
      </c>
      <c r="LD220" s="437">
        <v>0</v>
      </c>
      <c r="LE220" s="438">
        <v>20</v>
      </c>
      <c r="LF220" s="439" t="s">
        <v>1015</v>
      </c>
      <c r="LG220" s="440">
        <v>17</v>
      </c>
      <c r="LH220" s="437">
        <v>0</v>
      </c>
      <c r="LI220" s="438">
        <v>20</v>
      </c>
      <c r="LJ220" s="649"/>
      <c r="LK220" s="650"/>
    </row>
    <row r="221" spans="2:333" ht="15" customHeight="1" x14ac:dyDescent="0.15">
      <c r="B221" s="1349" t="s">
        <v>2735</v>
      </c>
      <c r="C221" s="1350" t="s">
        <v>2736</v>
      </c>
      <c r="D221" s="1351">
        <v>2021</v>
      </c>
      <c r="E221" s="1352" t="s">
        <v>1018</v>
      </c>
      <c r="F221" s="1353">
        <v>1056298</v>
      </c>
      <c r="G221" s="1354" t="s">
        <v>2736</v>
      </c>
      <c r="H221" s="1355">
        <v>45118</v>
      </c>
      <c r="I221" s="1356" t="s">
        <v>4872</v>
      </c>
      <c r="J221" s="1357" t="s">
        <v>2736</v>
      </c>
      <c r="K221" s="1358" t="s">
        <v>2737</v>
      </c>
      <c r="L221" s="1350" t="s">
        <v>2736</v>
      </c>
      <c r="M221" s="1357" t="s">
        <v>2737</v>
      </c>
      <c r="N221" s="1358" t="s">
        <v>2738</v>
      </c>
      <c r="O221" s="1356" t="s">
        <v>57</v>
      </c>
      <c r="P221" s="1358" t="s">
        <v>64</v>
      </c>
      <c r="Q221" s="1359" t="s">
        <v>1018</v>
      </c>
      <c r="R221" s="1360"/>
      <c r="S221" s="1360"/>
      <c r="T221" s="1361"/>
      <c r="U221" s="1362"/>
      <c r="V221" s="1363">
        <v>1478.9333999999999</v>
      </c>
      <c r="W221" s="1364">
        <v>1</v>
      </c>
      <c r="X221" s="1364">
        <v>1</v>
      </c>
      <c r="Y221" s="1365"/>
      <c r="Z221" s="1351">
        <v>2021</v>
      </c>
      <c r="AA221" s="1352">
        <v>2023</v>
      </c>
      <c r="AB221" s="1366">
        <v>2022</v>
      </c>
      <c r="AC221" s="1367"/>
      <c r="AD221" s="1358"/>
      <c r="AE221" s="1368" t="s">
        <v>4568</v>
      </c>
      <c r="AF221" s="1357" t="s">
        <v>2736</v>
      </c>
      <c r="AG221" s="1357" t="s">
        <v>4872</v>
      </c>
      <c r="AH221" s="1358" t="s">
        <v>4873</v>
      </c>
      <c r="AI221" s="1368"/>
      <c r="AJ221" s="1358"/>
      <c r="AK221" s="1369">
        <v>2020</v>
      </c>
      <c r="AL221" s="1364">
        <v>2810</v>
      </c>
      <c r="AM221" s="1364">
        <v>2741</v>
      </c>
      <c r="AN221" s="1370">
        <v>109.25</v>
      </c>
      <c r="AO221" s="1371" t="s">
        <v>1071</v>
      </c>
      <c r="AP221" s="1372">
        <v>2023</v>
      </c>
      <c r="AQ221" s="1365">
        <v>2725</v>
      </c>
      <c r="AR221" s="1373">
        <v>3.02</v>
      </c>
      <c r="AS221" s="1365">
        <v>2658</v>
      </c>
      <c r="AT221" s="1373">
        <v>3.02</v>
      </c>
      <c r="AU221" s="1374">
        <v>105.94</v>
      </c>
      <c r="AV221" s="1371" t="s">
        <v>1071</v>
      </c>
      <c r="AW221" s="1375">
        <v>3.02</v>
      </c>
      <c r="AX221" s="1372">
        <v>2021</v>
      </c>
      <c r="AY221" s="1365">
        <v>2851</v>
      </c>
      <c r="AZ221" s="1373">
        <v>-1.46</v>
      </c>
      <c r="BA221" s="1365">
        <v>729</v>
      </c>
      <c r="BB221" s="1373">
        <v>73.400000000000006</v>
      </c>
      <c r="BC221" s="1374">
        <v>110.84</v>
      </c>
      <c r="BD221" s="1371" t="s">
        <v>1071</v>
      </c>
      <c r="BE221" s="1375">
        <v>-1.46</v>
      </c>
      <c r="BF221" s="1372">
        <v>2022</v>
      </c>
      <c r="BG221" s="1365">
        <v>2727</v>
      </c>
      <c r="BH221" s="1373">
        <v>2.95</v>
      </c>
      <c r="BI221" s="1365">
        <v>2722</v>
      </c>
      <c r="BJ221" s="1373">
        <v>0.69</v>
      </c>
      <c r="BK221" s="1374">
        <v>106.02248127597103</v>
      </c>
      <c r="BL221" s="1371" t="s">
        <v>1071</v>
      </c>
      <c r="BM221" s="1375">
        <v>2.95</v>
      </c>
      <c r="BN221" s="1372">
        <v>2023</v>
      </c>
      <c r="BO221" s="1365"/>
      <c r="BP221" s="1373"/>
      <c r="BQ221" s="1365"/>
      <c r="BR221" s="1373"/>
      <c r="BS221" s="1374"/>
      <c r="BT221" s="1371"/>
      <c r="BU221" s="1375"/>
      <c r="BV221" s="1376" t="s">
        <v>1062</v>
      </c>
      <c r="BW221" s="1377" t="s">
        <v>1006</v>
      </c>
      <c r="BX221" s="1378" t="s">
        <v>1024</v>
      </c>
      <c r="BY221" s="1379" t="s">
        <v>4874</v>
      </c>
      <c r="BZ221" s="1380"/>
      <c r="CA221" s="1364"/>
      <c r="CB221" s="1364"/>
      <c r="CC221" s="1370"/>
      <c r="CD221" s="1371"/>
      <c r="CE221" s="1372"/>
      <c r="CF221" s="1365"/>
      <c r="CG221" s="1373"/>
      <c r="CH221" s="1365"/>
      <c r="CI221" s="1373"/>
      <c r="CJ221" s="1374"/>
      <c r="CK221" s="1371"/>
      <c r="CL221" s="1375"/>
      <c r="CM221" s="1372"/>
      <c r="CN221" s="1365"/>
      <c r="CO221" s="1373"/>
      <c r="CP221" s="1365"/>
      <c r="CQ221" s="1373"/>
      <c r="CR221" s="1374"/>
      <c r="CS221" s="1371"/>
      <c r="CT221" s="1375"/>
      <c r="CU221" s="1372"/>
      <c r="CV221" s="1365"/>
      <c r="CW221" s="1373"/>
      <c r="CX221" s="1365"/>
      <c r="CY221" s="1373"/>
      <c r="CZ221" s="1374"/>
      <c r="DA221" s="1371"/>
      <c r="DB221" s="1375"/>
      <c r="DC221" s="1372"/>
      <c r="DD221" s="1365"/>
      <c r="DE221" s="1373"/>
      <c r="DF221" s="1365"/>
      <c r="DG221" s="1373"/>
      <c r="DH221" s="1374"/>
      <c r="DI221" s="1371"/>
      <c r="DJ221" s="1375"/>
      <c r="DK221" s="1376"/>
      <c r="DL221" s="1377"/>
      <c r="DM221" s="1378"/>
      <c r="DN221" s="1379"/>
      <c r="DO221" s="1356"/>
      <c r="DP221" s="1381"/>
      <c r="DQ221" s="1358"/>
      <c r="DR221" s="1356"/>
      <c r="DS221" s="1381"/>
      <c r="DT221" s="1358"/>
      <c r="DU221" s="1356"/>
      <c r="DV221" s="1381"/>
      <c r="DW221" s="1358"/>
      <c r="DX221" s="1356"/>
      <c r="DY221" s="1381"/>
      <c r="DZ221" s="1358"/>
      <c r="EA221" s="1356"/>
      <c r="EB221" s="1381"/>
      <c r="EC221" s="1358"/>
      <c r="ED221" s="1382"/>
      <c r="EE221" s="1383"/>
      <c r="EF221" s="1384"/>
      <c r="EG221" s="1357"/>
      <c r="EH221" s="1364"/>
      <c r="EI221" s="1352"/>
      <c r="EJ221" s="1356"/>
      <c r="EK221" s="1384"/>
      <c r="EL221" s="1357"/>
      <c r="EM221" s="1364"/>
      <c r="EN221" s="1352"/>
      <c r="EO221" s="1356"/>
      <c r="EP221" s="1384"/>
      <c r="EQ221" s="1357"/>
      <c r="ER221" s="1364"/>
      <c r="ES221" s="1352"/>
      <c r="ET221" s="1356"/>
      <c r="EU221" s="1384"/>
      <c r="EV221" s="1357"/>
      <c r="EW221" s="1364"/>
      <c r="EX221" s="1352"/>
      <c r="EY221" s="1356"/>
      <c r="EZ221" s="1384"/>
      <c r="FA221" s="1357"/>
      <c r="FB221" s="1364"/>
      <c r="FC221" s="1352"/>
      <c r="FD221" s="1385">
        <v>0</v>
      </c>
      <c r="FE221" s="1386">
        <v>0</v>
      </c>
      <c r="FF221" s="1387">
        <v>0</v>
      </c>
      <c r="FG221" s="1386">
        <v>0</v>
      </c>
      <c r="FH221" s="1387">
        <v>0</v>
      </c>
      <c r="FI221" s="1386">
        <v>0</v>
      </c>
      <c r="FJ221" s="1387">
        <v>0</v>
      </c>
      <c r="FK221" s="1386">
        <v>0</v>
      </c>
      <c r="FL221" s="1388" t="s">
        <v>1008</v>
      </c>
      <c r="FM221" s="1389" t="s">
        <v>1012</v>
      </c>
      <c r="FN221" s="1352"/>
      <c r="FO221" s="1390" t="s">
        <v>1010</v>
      </c>
      <c r="FP221" s="1391" t="s">
        <v>1012</v>
      </c>
      <c r="FQ221" s="1352"/>
      <c r="FR221" s="1390" t="s">
        <v>1010</v>
      </c>
      <c r="FS221" s="1391" t="s">
        <v>1012</v>
      </c>
      <c r="FT221" s="1352"/>
      <c r="FU221" s="1390" t="s">
        <v>1010</v>
      </c>
      <c r="FV221" s="1391" t="s">
        <v>1012</v>
      </c>
      <c r="FW221" s="1352"/>
      <c r="FX221" s="1390" t="s">
        <v>1010</v>
      </c>
      <c r="FY221" s="1391" t="s">
        <v>1012</v>
      </c>
      <c r="FZ221" s="1352"/>
      <c r="GA221" s="1390" t="s">
        <v>1010</v>
      </c>
      <c r="GB221" s="1391" t="s">
        <v>1012</v>
      </c>
      <c r="GC221" s="1352"/>
      <c r="GD221" s="1390" t="s">
        <v>1010</v>
      </c>
      <c r="GE221" s="1391" t="s">
        <v>1012</v>
      </c>
      <c r="GF221" s="1352"/>
      <c r="GG221" s="1390" t="s">
        <v>1010</v>
      </c>
      <c r="GH221" s="1391" t="s">
        <v>1012</v>
      </c>
      <c r="GI221" s="1352"/>
      <c r="GJ221" s="1390" t="s">
        <v>1010</v>
      </c>
      <c r="GK221" s="1391" t="s">
        <v>1012</v>
      </c>
      <c r="GL221" s="1352"/>
      <c r="GM221" s="1390" t="s">
        <v>1013</v>
      </c>
      <c r="GN221" s="1391" t="s">
        <v>1013</v>
      </c>
      <c r="GO221" s="1352"/>
      <c r="GP221" s="1390" t="s">
        <v>1013</v>
      </c>
      <c r="GQ221" s="1391" t="s">
        <v>1013</v>
      </c>
      <c r="GR221" s="1352"/>
      <c r="GS221" s="1390" t="s">
        <v>1013</v>
      </c>
      <c r="GT221" s="1391" t="s">
        <v>1013</v>
      </c>
      <c r="GU221" s="1352"/>
      <c r="GV221" s="1390" t="s">
        <v>1013</v>
      </c>
      <c r="GW221" s="1391" t="s">
        <v>1013</v>
      </c>
      <c r="GX221" s="1352"/>
      <c r="GY221" s="1388"/>
      <c r="GZ221" s="1389"/>
      <c r="HA221" s="1352"/>
      <c r="HB221" s="1390"/>
      <c r="HC221" s="1391"/>
      <c r="HD221" s="1352"/>
      <c r="HE221" s="1390"/>
      <c r="HF221" s="1391"/>
      <c r="HG221" s="1352"/>
      <c r="HH221" s="1390"/>
      <c r="HI221" s="1391"/>
      <c r="HJ221" s="1352"/>
      <c r="HK221" s="1390"/>
      <c r="HL221" s="1391"/>
      <c r="HM221" s="1352"/>
      <c r="HN221" s="1392"/>
      <c r="HO221" s="1393"/>
      <c r="HP221" s="1394"/>
      <c r="HQ221" s="1395"/>
      <c r="HR221" s="1357"/>
      <c r="HS221" s="1357"/>
      <c r="HT221" s="1357"/>
      <c r="HU221" s="1396"/>
      <c r="HV221" s="1397"/>
      <c r="HW221" s="1398"/>
      <c r="HX221" s="1398"/>
      <c r="HY221" s="1398"/>
      <c r="HZ221" s="1398"/>
      <c r="IA221" s="1398"/>
      <c r="IB221" s="1398"/>
      <c r="IC221" s="1398"/>
      <c r="ID221" s="1399"/>
      <c r="IE221" s="1400"/>
      <c r="IF221" s="227" t="str">
        <f>_xlfn.IFNA(VLOOKUP(報告書!$B221&amp;"-"&amp;報告書!IF$12,自主項目!$G$13:$G$500,1,FALSE),"")</f>
        <v/>
      </c>
      <c r="IG221" s="227" t="str">
        <f>_xlfn.IFNA(VLOOKUP(報告書!$B221&amp;"-"&amp;報告書!IG$12,自主項目!$G$13:$G$500,1,FALSE),"")</f>
        <v/>
      </c>
      <c r="IH221" s="227" t="str">
        <f>_xlfn.IFNA(VLOOKUP(報告書!$B221&amp;"-"&amp;報告書!IH$12,自主項目!$G$13:$G$500,1,FALSE),"")</f>
        <v/>
      </c>
      <c r="II221" s="227" t="str">
        <f>_xlfn.IFNA(VLOOKUP(報告書!$B221&amp;"-"&amp;報告書!II$12,自主項目!$G$13:$G$500,1,FALSE),"")</f>
        <v/>
      </c>
      <c r="IJ221" s="227" t="str">
        <f>_xlfn.IFNA(VLOOKUP(報告書!$B221&amp;"-"&amp;報告書!IJ$12,自主項目!$G$13:$G$500,1,FALSE),"")</f>
        <v/>
      </c>
      <c r="IK221" s="227" t="str">
        <f>_xlfn.IFNA(VLOOKUP(報告書!$B221&amp;"-"&amp;報告書!IK$12,自主項目!$G$13:$G$500,1,FALSE),"")</f>
        <v/>
      </c>
      <c r="IL221" s="227" t="str">
        <f>_xlfn.IFNA(VLOOKUP(報告書!$B221&amp;"-"&amp;報告書!IL$12,自主項目!$G$13:$G$500,1,FALSE),"")</f>
        <v/>
      </c>
      <c r="IM221" s="227" t="str">
        <f>_xlfn.IFNA(VLOOKUP(報告書!$B221&amp;"-"&amp;報告書!IM$12,自主項目!$G$13:$G$500,1,FALSE),"")</f>
        <v/>
      </c>
      <c r="IN221" s="227" t="str">
        <f>_xlfn.IFNA(VLOOKUP(報告書!$B221&amp;"-"&amp;報告書!IN$12,自主項目!$G$13:$G$500,1,FALSE),"")</f>
        <v/>
      </c>
      <c r="IO221" s="227" t="str">
        <f>_xlfn.IFNA(VLOOKUP(報告書!$B221&amp;"-"&amp;報告書!IO$12,自主項目!$G$13:$G$500,1,FALSE),"")</f>
        <v/>
      </c>
      <c r="IP221" s="227" t="str">
        <f>_xlfn.IFNA(VLOOKUP(報告書!$B221&amp;"-"&amp;報告書!IP$12,自主項目!$G$13:$G$500,1,FALSE),"")</f>
        <v/>
      </c>
      <c r="IQ221" s="227" t="str">
        <f>_xlfn.IFNA(VLOOKUP(報告書!$B221&amp;"-"&amp;報告書!IQ$12,自主項目!$G$13:$G$500,1,FALSE),"")</f>
        <v/>
      </c>
      <c r="IR221" s="227" t="str">
        <f>_xlfn.IFNA(VLOOKUP(報告書!$B221&amp;"-"&amp;報告書!IR$12,自主項目!$G$13:$G$500,1,FALSE),"")</f>
        <v/>
      </c>
      <c r="IS221" s="227" t="str">
        <f>_xlfn.IFNA(VLOOKUP(報告書!$B221&amp;"-"&amp;報告書!IS$12,自主項目!$G$13:$G$500,1,FALSE),"")</f>
        <v/>
      </c>
      <c r="IV221" s="376">
        <v>2338</v>
      </c>
      <c r="IW221" s="377">
        <v>2317</v>
      </c>
      <c r="IX221" s="378">
        <v>61.53</v>
      </c>
      <c r="IY221" s="379">
        <v>15.86</v>
      </c>
      <c r="IZ221" s="379">
        <v>14.28</v>
      </c>
      <c r="JA221" s="380">
        <v>7.01</v>
      </c>
      <c r="JB221" s="381">
        <v>5.2866666666666662</v>
      </c>
      <c r="JC221" s="379">
        <v>4.76</v>
      </c>
      <c r="JD221" s="379">
        <v>2.3366666666666664</v>
      </c>
      <c r="JE221" s="382">
        <v>36</v>
      </c>
      <c r="JF221" s="383">
        <v>46</v>
      </c>
      <c r="JG221" s="384">
        <v>54</v>
      </c>
      <c r="JH221" s="376" t="s">
        <v>179</v>
      </c>
      <c r="JI221" s="377" t="s">
        <v>179</v>
      </c>
      <c r="JJ221" s="378" t="s">
        <v>179</v>
      </c>
      <c r="JK221" s="379" t="s">
        <v>179</v>
      </c>
      <c r="JL221" s="379" t="s">
        <v>179</v>
      </c>
      <c r="JM221" s="380" t="s">
        <v>179</v>
      </c>
      <c r="JN221" s="381" t="s">
        <v>179</v>
      </c>
      <c r="JO221" s="379" t="s">
        <v>179</v>
      </c>
      <c r="JP221" s="379" t="s">
        <v>179</v>
      </c>
      <c r="JQ221" s="382" t="s">
        <v>179</v>
      </c>
      <c r="JR221" s="383" t="s">
        <v>179</v>
      </c>
      <c r="JS221" s="384" t="s">
        <v>179</v>
      </c>
      <c r="JU221" s="634" t="s">
        <v>2618</v>
      </c>
      <c r="JV221" s="636" t="s">
        <v>2619</v>
      </c>
      <c r="JW221" s="635">
        <v>2019</v>
      </c>
      <c r="JX221" s="635" t="s">
        <v>997</v>
      </c>
      <c r="JY221" s="386" t="s">
        <v>179</v>
      </c>
      <c r="JZ221" s="387" t="s">
        <v>179</v>
      </c>
      <c r="KA221" s="422" t="s">
        <v>179</v>
      </c>
      <c r="KB221" s="637" t="s">
        <v>179</v>
      </c>
      <c r="KC221" s="638" t="s">
        <v>179</v>
      </c>
      <c r="KD221" s="639" t="s">
        <v>1055</v>
      </c>
      <c r="KE221" s="640">
        <v>2.98</v>
      </c>
      <c r="KF221" s="641">
        <v>15.86</v>
      </c>
      <c r="KG221" s="642">
        <v>32.163333333333334</v>
      </c>
      <c r="KH221" s="639" t="s">
        <v>1055</v>
      </c>
      <c r="KI221" s="643">
        <v>3.03</v>
      </c>
      <c r="KJ221" s="641">
        <v>4.76</v>
      </c>
      <c r="KK221" s="642">
        <v>32.9</v>
      </c>
      <c r="KL221" s="639" t="s">
        <v>1029</v>
      </c>
      <c r="KM221" s="643">
        <v>3</v>
      </c>
      <c r="KN221" s="644">
        <v>7.01</v>
      </c>
      <c r="KO221" s="645" t="s">
        <v>179</v>
      </c>
      <c r="KP221" s="646" t="s">
        <v>179</v>
      </c>
      <c r="KQ221" s="646" t="s">
        <v>179</v>
      </c>
      <c r="KR221" s="646" t="s">
        <v>179</v>
      </c>
      <c r="KS221" s="647" t="s">
        <v>179</v>
      </c>
      <c r="KT221" s="646" t="s">
        <v>179</v>
      </c>
      <c r="KU221" s="646" t="s">
        <v>179</v>
      </c>
      <c r="KV221" s="648" t="s">
        <v>179</v>
      </c>
      <c r="KW221" s="639" t="s">
        <v>179</v>
      </c>
      <c r="KX221" s="643" t="s">
        <v>179</v>
      </c>
      <c r="KY221" s="644" t="s">
        <v>179</v>
      </c>
      <c r="KZ221" s="434" t="s">
        <v>1015</v>
      </c>
      <c r="LA221" s="434" t="s">
        <v>1015</v>
      </c>
      <c r="LB221" s="435" t="s">
        <v>1028</v>
      </c>
      <c r="LC221" s="436">
        <v>7</v>
      </c>
      <c r="LD221" s="437">
        <v>1</v>
      </c>
      <c r="LE221" s="438">
        <v>8</v>
      </c>
      <c r="LF221" s="439" t="s">
        <v>1015</v>
      </c>
      <c r="LG221" s="440">
        <v>5</v>
      </c>
      <c r="LH221" s="437">
        <v>1</v>
      </c>
      <c r="LI221" s="438">
        <v>9</v>
      </c>
      <c r="LJ221" s="649"/>
      <c r="LK221" s="650"/>
    </row>
    <row r="222" spans="2:333" ht="15" customHeight="1" x14ac:dyDescent="0.15">
      <c r="B222" s="1349" t="s">
        <v>2739</v>
      </c>
      <c r="C222" s="1350" t="s">
        <v>2740</v>
      </c>
      <c r="D222" s="1351">
        <v>2022</v>
      </c>
      <c r="E222" s="1352" t="s">
        <v>1058</v>
      </c>
      <c r="F222" s="1353">
        <v>3059300</v>
      </c>
      <c r="G222" s="1354" t="s">
        <v>2740</v>
      </c>
      <c r="H222" s="1355">
        <v>45131</v>
      </c>
      <c r="I222" s="1356" t="s">
        <v>2741</v>
      </c>
      <c r="J222" s="1357" t="s">
        <v>2740</v>
      </c>
      <c r="K222" s="1358" t="s">
        <v>4875</v>
      </c>
      <c r="L222" s="1350" t="s">
        <v>2740</v>
      </c>
      <c r="M222" s="1357" t="s">
        <v>4875</v>
      </c>
      <c r="N222" s="1358" t="s">
        <v>2741</v>
      </c>
      <c r="O222" s="1356" t="s">
        <v>57</v>
      </c>
      <c r="P222" s="1358" t="s">
        <v>67</v>
      </c>
      <c r="Q222" s="1359"/>
      <c r="R222" s="1360"/>
      <c r="S222" s="1360" t="s">
        <v>1058</v>
      </c>
      <c r="T222" s="1361"/>
      <c r="U222" s="1362"/>
      <c r="V222" s="1363"/>
      <c r="W222" s="1364"/>
      <c r="X222" s="1364"/>
      <c r="Y222" s="1365">
        <v>542</v>
      </c>
      <c r="Z222" s="1351">
        <v>2022</v>
      </c>
      <c r="AA222" s="1352">
        <v>2024</v>
      </c>
      <c r="AB222" s="1366">
        <v>2022</v>
      </c>
      <c r="AC222" s="1367"/>
      <c r="AD222" s="1358"/>
      <c r="AE222" s="1368" t="s">
        <v>4568</v>
      </c>
      <c r="AF222" s="1357" t="s">
        <v>2740</v>
      </c>
      <c r="AG222" s="1357" t="s">
        <v>2742</v>
      </c>
      <c r="AH222" s="1358" t="s">
        <v>2743</v>
      </c>
      <c r="AI222" s="1368"/>
      <c r="AJ222" s="1358"/>
      <c r="AK222" s="1369"/>
      <c r="AL222" s="1364"/>
      <c r="AM222" s="1364"/>
      <c r="AN222" s="1370"/>
      <c r="AO222" s="1371"/>
      <c r="AP222" s="1372"/>
      <c r="AQ222" s="1365"/>
      <c r="AR222" s="1373"/>
      <c r="AS222" s="1365"/>
      <c r="AT222" s="1373"/>
      <c r="AU222" s="1374"/>
      <c r="AV222" s="1371"/>
      <c r="AW222" s="1375"/>
      <c r="AX222" s="1372"/>
      <c r="AY222" s="1365"/>
      <c r="AZ222" s="1373"/>
      <c r="BA222" s="1365"/>
      <c r="BB222" s="1373"/>
      <c r="BC222" s="1374"/>
      <c r="BD222" s="1371"/>
      <c r="BE222" s="1375"/>
      <c r="BF222" s="1372"/>
      <c r="BG222" s="1365"/>
      <c r="BH222" s="1373"/>
      <c r="BI222" s="1365"/>
      <c r="BJ222" s="1373"/>
      <c r="BK222" s="1374"/>
      <c r="BL222" s="1371"/>
      <c r="BM222" s="1375"/>
      <c r="BN222" s="1372"/>
      <c r="BO222" s="1365"/>
      <c r="BP222" s="1373"/>
      <c r="BQ222" s="1365"/>
      <c r="BR222" s="1373"/>
      <c r="BS222" s="1374"/>
      <c r="BT222" s="1371"/>
      <c r="BU222" s="1375"/>
      <c r="BV222" s="1376"/>
      <c r="BW222" s="1377"/>
      <c r="BX222" s="1378"/>
      <c r="BY222" s="1379"/>
      <c r="BZ222" s="1380">
        <v>2021</v>
      </c>
      <c r="CA222" s="1364">
        <v>547</v>
      </c>
      <c r="CB222" s="1364">
        <v>547</v>
      </c>
      <c r="CC222" s="1370"/>
      <c r="CD222" s="1371"/>
      <c r="CE222" s="1372">
        <v>2024</v>
      </c>
      <c r="CF222" s="1365">
        <v>519</v>
      </c>
      <c r="CG222" s="1373">
        <v>5.1100000000000003</v>
      </c>
      <c r="CH222" s="1365">
        <v>519</v>
      </c>
      <c r="CI222" s="1373">
        <v>5.1100000000000003</v>
      </c>
      <c r="CJ222" s="1374"/>
      <c r="CK222" s="1371"/>
      <c r="CL222" s="1375"/>
      <c r="CM222" s="1372">
        <v>2022</v>
      </c>
      <c r="CN222" s="1365">
        <v>573.93705999999997</v>
      </c>
      <c r="CO222" s="1373">
        <v>-4.93</v>
      </c>
      <c r="CP222" s="1365">
        <v>575.93705999999997</v>
      </c>
      <c r="CQ222" s="1373">
        <v>-5.3</v>
      </c>
      <c r="CR222" s="1374"/>
      <c r="CS222" s="1371"/>
      <c r="CT222" s="1375"/>
      <c r="CU222" s="1372">
        <v>2023</v>
      </c>
      <c r="CV222" s="1365"/>
      <c r="CW222" s="1373"/>
      <c r="CX222" s="1365"/>
      <c r="CY222" s="1373"/>
      <c r="CZ222" s="1374"/>
      <c r="DA222" s="1371"/>
      <c r="DB222" s="1375"/>
      <c r="DC222" s="1372">
        <v>2024</v>
      </c>
      <c r="DD222" s="1365"/>
      <c r="DE222" s="1373"/>
      <c r="DF222" s="1365"/>
      <c r="DG222" s="1373"/>
      <c r="DH222" s="1374"/>
      <c r="DI222" s="1371"/>
      <c r="DJ222" s="1375"/>
      <c r="DK222" s="1376" t="s">
        <v>1005</v>
      </c>
      <c r="DL222" s="1377" t="s">
        <v>1006</v>
      </c>
      <c r="DM222" s="1378" t="s">
        <v>1024</v>
      </c>
      <c r="DN222" s="1379"/>
      <c r="DO222" s="1356"/>
      <c r="DP222" s="1381"/>
      <c r="DQ222" s="1358"/>
      <c r="DR222" s="1356"/>
      <c r="DS222" s="1381"/>
      <c r="DT222" s="1358"/>
      <c r="DU222" s="1356"/>
      <c r="DV222" s="1381"/>
      <c r="DW222" s="1358"/>
      <c r="DX222" s="1356"/>
      <c r="DY222" s="1381"/>
      <c r="DZ222" s="1358"/>
      <c r="EA222" s="1356"/>
      <c r="EB222" s="1381"/>
      <c r="EC222" s="1358"/>
      <c r="ED222" s="1382"/>
      <c r="EE222" s="1383"/>
      <c r="EF222" s="1384"/>
      <c r="EG222" s="1357"/>
      <c r="EH222" s="1364"/>
      <c r="EI222" s="1352"/>
      <c r="EJ222" s="1356"/>
      <c r="EK222" s="1384"/>
      <c r="EL222" s="1357"/>
      <c r="EM222" s="1364"/>
      <c r="EN222" s="1352"/>
      <c r="EO222" s="1356"/>
      <c r="EP222" s="1384"/>
      <c r="EQ222" s="1357"/>
      <c r="ER222" s="1364"/>
      <c r="ES222" s="1352"/>
      <c r="ET222" s="1356"/>
      <c r="EU222" s="1384"/>
      <c r="EV222" s="1357"/>
      <c r="EW222" s="1364"/>
      <c r="EX222" s="1352"/>
      <c r="EY222" s="1356"/>
      <c r="EZ222" s="1384"/>
      <c r="FA222" s="1357"/>
      <c r="FB222" s="1364"/>
      <c r="FC222" s="1352"/>
      <c r="FD222" s="1385">
        <v>44</v>
      </c>
      <c r="FE222" s="1386">
        <v>99</v>
      </c>
      <c r="FF222" s="1387">
        <v>0</v>
      </c>
      <c r="FG222" s="1386">
        <v>0</v>
      </c>
      <c r="FH222" s="1387">
        <v>0</v>
      </c>
      <c r="FI222" s="1386">
        <v>0</v>
      </c>
      <c r="FJ222" s="1387">
        <v>44</v>
      </c>
      <c r="FK222" s="1386">
        <v>99</v>
      </c>
      <c r="FL222" s="1388"/>
      <c r="FM222" s="1389"/>
      <c r="FN222" s="1352"/>
      <c r="FO222" s="1390"/>
      <c r="FP222" s="1391"/>
      <c r="FQ222" s="1352"/>
      <c r="FR222" s="1390"/>
      <c r="FS222" s="1391"/>
      <c r="FT222" s="1352"/>
      <c r="FU222" s="1390"/>
      <c r="FV222" s="1391"/>
      <c r="FW222" s="1352"/>
      <c r="FX222" s="1390"/>
      <c r="FY222" s="1391"/>
      <c r="FZ222" s="1352"/>
      <c r="GA222" s="1390"/>
      <c r="GB222" s="1391"/>
      <c r="GC222" s="1352"/>
      <c r="GD222" s="1390"/>
      <c r="GE222" s="1391"/>
      <c r="GF222" s="1352"/>
      <c r="GG222" s="1390"/>
      <c r="GH222" s="1391"/>
      <c r="GI222" s="1352"/>
      <c r="GJ222" s="1390"/>
      <c r="GK222" s="1391"/>
      <c r="GL222" s="1352"/>
      <c r="GM222" s="1390"/>
      <c r="GN222" s="1391"/>
      <c r="GO222" s="1352"/>
      <c r="GP222" s="1390"/>
      <c r="GQ222" s="1391"/>
      <c r="GR222" s="1352"/>
      <c r="GS222" s="1390"/>
      <c r="GT222" s="1391"/>
      <c r="GU222" s="1352"/>
      <c r="GV222" s="1390"/>
      <c r="GW222" s="1391"/>
      <c r="GX222" s="1352"/>
      <c r="GY222" s="1388" t="s">
        <v>1008</v>
      </c>
      <c r="GZ222" s="1389" t="s">
        <v>1009</v>
      </c>
      <c r="HA222" s="1352"/>
      <c r="HB222" s="1390" t="s">
        <v>1099</v>
      </c>
      <c r="HC222" s="1391" t="s">
        <v>1009</v>
      </c>
      <c r="HD222" s="1352"/>
      <c r="HE222" s="1390" t="s">
        <v>1010</v>
      </c>
      <c r="HF222" s="1391" t="s">
        <v>1012</v>
      </c>
      <c r="HG222" s="1352"/>
      <c r="HH222" s="1390" t="s">
        <v>1010</v>
      </c>
      <c r="HI222" s="1391" t="s">
        <v>1009</v>
      </c>
      <c r="HJ222" s="1352"/>
      <c r="HK222" s="1390" t="s">
        <v>1010</v>
      </c>
      <c r="HL222" s="1391" t="s">
        <v>1011</v>
      </c>
      <c r="HM222" s="1352"/>
      <c r="HN222" s="1392"/>
      <c r="HO222" s="1393"/>
      <c r="HP222" s="1394"/>
      <c r="HQ222" s="1395"/>
      <c r="HR222" s="1357"/>
      <c r="HS222" s="1357"/>
      <c r="HT222" s="1357"/>
      <c r="HU222" s="1396"/>
      <c r="HV222" s="1397"/>
      <c r="HW222" s="1398"/>
      <c r="HX222" s="1398"/>
      <c r="HY222" s="1398"/>
      <c r="HZ222" s="1398"/>
      <c r="IA222" s="1398"/>
      <c r="IB222" s="1398"/>
      <c r="IC222" s="1398"/>
      <c r="ID222" s="1399"/>
      <c r="IE222" s="1400"/>
      <c r="IF222" s="227" t="str">
        <f>_xlfn.IFNA(VLOOKUP(報告書!$B222&amp;"-"&amp;報告書!IF$12,自主項目!$G$13:$G$500,1,FALSE),"")</f>
        <v/>
      </c>
      <c r="IG222" s="227" t="str">
        <f>_xlfn.IFNA(VLOOKUP(報告書!$B222&amp;"-"&amp;報告書!IG$12,自主項目!$G$13:$G$500,1,FALSE),"")</f>
        <v/>
      </c>
      <c r="IH222" s="227" t="str">
        <f>_xlfn.IFNA(VLOOKUP(報告書!$B222&amp;"-"&amp;報告書!IH$12,自主項目!$G$13:$G$500,1,FALSE),"")</f>
        <v/>
      </c>
      <c r="II222" s="227" t="str">
        <f>_xlfn.IFNA(VLOOKUP(報告書!$B222&amp;"-"&amp;報告書!II$12,自主項目!$G$13:$G$500,1,FALSE),"")</f>
        <v/>
      </c>
      <c r="IJ222" s="227" t="str">
        <f>_xlfn.IFNA(VLOOKUP(報告書!$B222&amp;"-"&amp;報告書!IJ$12,自主項目!$G$13:$G$500,1,FALSE),"")</f>
        <v/>
      </c>
      <c r="IK222" s="227" t="str">
        <f>_xlfn.IFNA(VLOOKUP(報告書!$B222&amp;"-"&amp;報告書!IK$12,自主項目!$G$13:$G$500,1,FALSE),"")</f>
        <v/>
      </c>
      <c r="IL222" s="227" t="str">
        <f>_xlfn.IFNA(VLOOKUP(報告書!$B222&amp;"-"&amp;報告書!IL$12,自主項目!$G$13:$G$500,1,FALSE),"")</f>
        <v/>
      </c>
      <c r="IM222" s="227" t="str">
        <f>_xlfn.IFNA(VLOOKUP(報告書!$B222&amp;"-"&amp;報告書!IM$12,自主項目!$G$13:$G$500,1,FALSE),"")</f>
        <v/>
      </c>
      <c r="IN222" s="227" t="str">
        <f>_xlfn.IFNA(VLOOKUP(報告書!$B222&amp;"-"&amp;報告書!IN$12,自主項目!$G$13:$G$500,1,FALSE),"")</f>
        <v/>
      </c>
      <c r="IO222" s="227" t="str">
        <f>_xlfn.IFNA(VLOOKUP(報告書!$B222&amp;"-"&amp;報告書!IO$12,自主項目!$G$13:$G$500,1,FALSE),"")</f>
        <v/>
      </c>
      <c r="IP222" s="227" t="str">
        <f>_xlfn.IFNA(VLOOKUP(報告書!$B222&amp;"-"&amp;報告書!IP$12,自主項目!$G$13:$G$500,1,FALSE),"")</f>
        <v/>
      </c>
      <c r="IQ222" s="227" t="str">
        <f>_xlfn.IFNA(VLOOKUP(報告書!$B222&amp;"-"&amp;報告書!IQ$12,自主項目!$G$13:$G$500,1,FALSE),"")</f>
        <v/>
      </c>
      <c r="IR222" s="227" t="str">
        <f>_xlfn.IFNA(VLOOKUP(報告書!$B222&amp;"-"&amp;報告書!IR$12,自主項目!$G$13:$G$500,1,FALSE),"")</f>
        <v/>
      </c>
      <c r="IS222" s="227" t="str">
        <f>_xlfn.IFNA(VLOOKUP(報告書!$B222&amp;"-"&amp;報告書!IS$12,自主項目!$G$13:$G$500,1,FALSE),"")</f>
        <v/>
      </c>
      <c r="IV222" s="376">
        <v>8391</v>
      </c>
      <c r="IW222" s="377">
        <v>8212</v>
      </c>
      <c r="IX222" s="378">
        <v>98.33</v>
      </c>
      <c r="IY222" s="379">
        <v>7.28</v>
      </c>
      <c r="IZ222" s="379">
        <v>9.25</v>
      </c>
      <c r="JA222" s="380">
        <v>23.11</v>
      </c>
      <c r="JB222" s="381">
        <v>2.4266666666666667</v>
      </c>
      <c r="JC222" s="379">
        <v>3.0833333333333335</v>
      </c>
      <c r="JD222" s="379">
        <v>7.7033333333333331</v>
      </c>
      <c r="JE222" s="382">
        <v>63</v>
      </c>
      <c r="JF222" s="383">
        <v>63</v>
      </c>
      <c r="JG222" s="384">
        <v>18</v>
      </c>
      <c r="JH222" s="376" t="s">
        <v>179</v>
      </c>
      <c r="JI222" s="377" t="s">
        <v>179</v>
      </c>
      <c r="JJ222" s="378" t="s">
        <v>179</v>
      </c>
      <c r="JK222" s="379" t="s">
        <v>179</v>
      </c>
      <c r="JL222" s="379" t="s">
        <v>179</v>
      </c>
      <c r="JM222" s="380" t="s">
        <v>179</v>
      </c>
      <c r="JN222" s="381" t="s">
        <v>179</v>
      </c>
      <c r="JO222" s="379" t="s">
        <v>179</v>
      </c>
      <c r="JP222" s="379" t="s">
        <v>179</v>
      </c>
      <c r="JQ222" s="382" t="s">
        <v>179</v>
      </c>
      <c r="JR222" s="383" t="s">
        <v>179</v>
      </c>
      <c r="JS222" s="384" t="s">
        <v>179</v>
      </c>
      <c r="JU222" s="634" t="s">
        <v>2620</v>
      </c>
      <c r="JV222" s="636" t="s">
        <v>2621</v>
      </c>
      <c r="JW222" s="635">
        <v>2019</v>
      </c>
      <c r="JX222" s="635" t="s">
        <v>1018</v>
      </c>
      <c r="JY222" s="386">
        <v>44757</v>
      </c>
      <c r="JZ222" s="387">
        <v>44757</v>
      </c>
      <c r="KA222" s="422" t="s">
        <v>179</v>
      </c>
      <c r="KB222" s="637" t="s">
        <v>179</v>
      </c>
      <c r="KC222" s="638" t="s">
        <v>179</v>
      </c>
      <c r="KD222" s="639" t="s">
        <v>1029</v>
      </c>
      <c r="KE222" s="640">
        <v>1</v>
      </c>
      <c r="KF222" s="641">
        <v>7.28</v>
      </c>
      <c r="KG222" s="642">
        <v>3.2566666666666664</v>
      </c>
      <c r="KH222" s="639" t="s">
        <v>1029</v>
      </c>
      <c r="KI222" s="643">
        <v>0.99</v>
      </c>
      <c r="KJ222" s="641">
        <v>3.0833333333333335</v>
      </c>
      <c r="KK222" s="642">
        <v>6.8966666666666656</v>
      </c>
      <c r="KL222" s="639" t="s">
        <v>1029</v>
      </c>
      <c r="KM222" s="643">
        <v>1</v>
      </c>
      <c r="KN222" s="644">
        <v>23.11</v>
      </c>
      <c r="KO222" s="645" t="s">
        <v>179</v>
      </c>
      <c r="KP222" s="646" t="s">
        <v>179</v>
      </c>
      <c r="KQ222" s="646" t="s">
        <v>179</v>
      </c>
      <c r="KR222" s="646" t="s">
        <v>179</v>
      </c>
      <c r="KS222" s="647" t="s">
        <v>179</v>
      </c>
      <c r="KT222" s="646" t="s">
        <v>179</v>
      </c>
      <c r="KU222" s="646" t="s">
        <v>179</v>
      </c>
      <c r="KV222" s="648" t="s">
        <v>179</v>
      </c>
      <c r="KW222" s="639" t="s">
        <v>179</v>
      </c>
      <c r="KX222" s="643" t="s">
        <v>179</v>
      </c>
      <c r="KY222" s="644" t="s">
        <v>179</v>
      </c>
      <c r="KZ222" s="434" t="s">
        <v>1015</v>
      </c>
      <c r="LA222" s="434" t="s">
        <v>1015</v>
      </c>
      <c r="LB222" s="435" t="s">
        <v>1029</v>
      </c>
      <c r="LC222" s="436">
        <v>20</v>
      </c>
      <c r="LD222" s="437">
        <v>0</v>
      </c>
      <c r="LE222" s="438">
        <v>20</v>
      </c>
      <c r="LF222" s="439" t="s">
        <v>1015</v>
      </c>
      <c r="LG222" s="440">
        <v>17</v>
      </c>
      <c r="LH222" s="437">
        <v>0</v>
      </c>
      <c r="LI222" s="438">
        <v>20</v>
      </c>
      <c r="LJ222" s="649"/>
      <c r="LK222" s="650"/>
    </row>
    <row r="223" spans="2:333" ht="15" customHeight="1" x14ac:dyDescent="0.15">
      <c r="B223" s="1349" t="s">
        <v>2744</v>
      </c>
      <c r="C223" s="1350" t="s">
        <v>2745</v>
      </c>
      <c r="D223" s="1351">
        <v>2022</v>
      </c>
      <c r="E223" s="1352" t="s">
        <v>1018</v>
      </c>
      <c r="F223" s="1353">
        <v>1024302</v>
      </c>
      <c r="G223" s="1354" t="s">
        <v>2745</v>
      </c>
      <c r="H223" s="1355">
        <v>45131</v>
      </c>
      <c r="I223" s="1356" t="s">
        <v>2746</v>
      </c>
      <c r="J223" s="1357" t="s">
        <v>2745</v>
      </c>
      <c r="K223" s="1358" t="s">
        <v>4876</v>
      </c>
      <c r="L223" s="1350" t="s">
        <v>2745</v>
      </c>
      <c r="M223" s="1357" t="s">
        <v>2747</v>
      </c>
      <c r="N223" s="1358" t="s">
        <v>2748</v>
      </c>
      <c r="O223" s="1356" t="s">
        <v>12</v>
      </c>
      <c r="P223" s="1358" t="s">
        <v>22</v>
      </c>
      <c r="Q223" s="1359" t="s">
        <v>1018</v>
      </c>
      <c r="R223" s="1360"/>
      <c r="S223" s="1360"/>
      <c r="T223" s="1361"/>
      <c r="U223" s="1362"/>
      <c r="V223" s="1363">
        <v>12068.3886</v>
      </c>
      <c r="W223" s="1364">
        <v>1</v>
      </c>
      <c r="X223" s="1364">
        <v>1</v>
      </c>
      <c r="Y223" s="1365"/>
      <c r="Z223" s="1351">
        <v>2022</v>
      </c>
      <c r="AA223" s="1352">
        <v>2024</v>
      </c>
      <c r="AB223" s="1366">
        <v>2022</v>
      </c>
      <c r="AC223" s="1367" t="s">
        <v>4568</v>
      </c>
      <c r="AD223" s="1358" t="s">
        <v>4877</v>
      </c>
      <c r="AE223" s="1368"/>
      <c r="AF223" s="1357"/>
      <c r="AG223" s="1357"/>
      <c r="AH223" s="1358"/>
      <c r="AI223" s="1368" t="s">
        <v>4568</v>
      </c>
      <c r="AJ223" s="1358" t="s">
        <v>2749</v>
      </c>
      <c r="AK223" s="1369">
        <v>2021</v>
      </c>
      <c r="AL223" s="1364">
        <v>21693</v>
      </c>
      <c r="AM223" s="1364">
        <v>21510</v>
      </c>
      <c r="AN223" s="1370">
        <v>8.43</v>
      </c>
      <c r="AO223" s="1371" t="s">
        <v>4878</v>
      </c>
      <c r="AP223" s="1372">
        <v>2024</v>
      </c>
      <c r="AQ223" s="1365">
        <v>21042</v>
      </c>
      <c r="AR223" s="1373">
        <v>3</v>
      </c>
      <c r="AS223" s="1365">
        <v>20864</v>
      </c>
      <c r="AT223" s="1373">
        <v>3</v>
      </c>
      <c r="AU223" s="1374">
        <v>8.18</v>
      </c>
      <c r="AV223" s="1371" t="s">
        <v>4878</v>
      </c>
      <c r="AW223" s="1375">
        <v>2.96</v>
      </c>
      <c r="AX223" s="1372">
        <v>2022</v>
      </c>
      <c r="AY223" s="1365">
        <v>20209</v>
      </c>
      <c r="AZ223" s="1373">
        <v>6.84</v>
      </c>
      <c r="BA223" s="1365">
        <v>16224</v>
      </c>
      <c r="BB223" s="1373">
        <v>24.57</v>
      </c>
      <c r="BC223" s="1374">
        <v>8.4591879447467555</v>
      </c>
      <c r="BD223" s="1371" t="s">
        <v>4878</v>
      </c>
      <c r="BE223" s="1375">
        <v>-0.35</v>
      </c>
      <c r="BF223" s="1372">
        <v>2023</v>
      </c>
      <c r="BG223" s="1365"/>
      <c r="BH223" s="1373"/>
      <c r="BI223" s="1365"/>
      <c r="BJ223" s="1373"/>
      <c r="BK223" s="1374"/>
      <c r="BL223" s="1371"/>
      <c r="BM223" s="1375"/>
      <c r="BN223" s="1372">
        <v>2024</v>
      </c>
      <c r="BO223" s="1365"/>
      <c r="BP223" s="1373"/>
      <c r="BQ223" s="1365"/>
      <c r="BR223" s="1373"/>
      <c r="BS223" s="1374"/>
      <c r="BT223" s="1371"/>
      <c r="BU223" s="1375"/>
      <c r="BV223" s="1376" t="s">
        <v>1023</v>
      </c>
      <c r="BW223" s="1377" t="s">
        <v>1072</v>
      </c>
      <c r="BX223" s="1378" t="s">
        <v>1038</v>
      </c>
      <c r="BY223" s="1379" t="s">
        <v>4879</v>
      </c>
      <c r="BZ223" s="1380"/>
      <c r="CA223" s="1364"/>
      <c r="CB223" s="1364"/>
      <c r="CC223" s="1370"/>
      <c r="CD223" s="1371"/>
      <c r="CE223" s="1372"/>
      <c r="CF223" s="1365"/>
      <c r="CG223" s="1373"/>
      <c r="CH223" s="1365"/>
      <c r="CI223" s="1373"/>
      <c r="CJ223" s="1374"/>
      <c r="CK223" s="1371"/>
      <c r="CL223" s="1375"/>
      <c r="CM223" s="1372"/>
      <c r="CN223" s="1365"/>
      <c r="CO223" s="1373"/>
      <c r="CP223" s="1365"/>
      <c r="CQ223" s="1373"/>
      <c r="CR223" s="1374"/>
      <c r="CS223" s="1371"/>
      <c r="CT223" s="1375"/>
      <c r="CU223" s="1372"/>
      <c r="CV223" s="1365"/>
      <c r="CW223" s="1373"/>
      <c r="CX223" s="1365"/>
      <c r="CY223" s="1373"/>
      <c r="CZ223" s="1374"/>
      <c r="DA223" s="1371"/>
      <c r="DB223" s="1375"/>
      <c r="DC223" s="1372"/>
      <c r="DD223" s="1365"/>
      <c r="DE223" s="1373"/>
      <c r="DF223" s="1365"/>
      <c r="DG223" s="1373"/>
      <c r="DH223" s="1374"/>
      <c r="DI223" s="1371"/>
      <c r="DJ223" s="1375"/>
      <c r="DK223" s="1376"/>
      <c r="DL223" s="1377"/>
      <c r="DM223" s="1378"/>
      <c r="DN223" s="1379"/>
      <c r="DO223" s="1356"/>
      <c r="DP223" s="1381"/>
      <c r="DQ223" s="1358"/>
      <c r="DR223" s="1356"/>
      <c r="DS223" s="1381"/>
      <c r="DT223" s="1358"/>
      <c r="DU223" s="1356"/>
      <c r="DV223" s="1381"/>
      <c r="DW223" s="1358"/>
      <c r="DX223" s="1356"/>
      <c r="DY223" s="1381"/>
      <c r="DZ223" s="1358"/>
      <c r="EA223" s="1356"/>
      <c r="EB223" s="1381"/>
      <c r="EC223" s="1358"/>
      <c r="ED223" s="1382"/>
      <c r="EE223" s="1383"/>
      <c r="EF223" s="1384"/>
      <c r="EG223" s="1357"/>
      <c r="EH223" s="1364"/>
      <c r="EI223" s="1352"/>
      <c r="EJ223" s="1356"/>
      <c r="EK223" s="1384"/>
      <c r="EL223" s="1357"/>
      <c r="EM223" s="1364"/>
      <c r="EN223" s="1352"/>
      <c r="EO223" s="1356"/>
      <c r="EP223" s="1384"/>
      <c r="EQ223" s="1357"/>
      <c r="ER223" s="1364"/>
      <c r="ES223" s="1352"/>
      <c r="ET223" s="1356"/>
      <c r="EU223" s="1384"/>
      <c r="EV223" s="1357"/>
      <c r="EW223" s="1364"/>
      <c r="EX223" s="1352"/>
      <c r="EY223" s="1356"/>
      <c r="EZ223" s="1384"/>
      <c r="FA223" s="1357"/>
      <c r="FB223" s="1364"/>
      <c r="FC223" s="1352"/>
      <c r="FD223" s="1385">
        <v>0</v>
      </c>
      <c r="FE223" s="1386">
        <v>0</v>
      </c>
      <c r="FF223" s="1387">
        <v>0</v>
      </c>
      <c r="FG223" s="1386">
        <v>0</v>
      </c>
      <c r="FH223" s="1387">
        <v>0</v>
      </c>
      <c r="FI223" s="1386">
        <v>0</v>
      </c>
      <c r="FJ223" s="1387">
        <v>0</v>
      </c>
      <c r="FK223" s="1386">
        <v>0</v>
      </c>
      <c r="FL223" s="1388" t="s">
        <v>1008</v>
      </c>
      <c r="FM223" s="1389" t="s">
        <v>1012</v>
      </c>
      <c r="FN223" s="1352"/>
      <c r="FO223" s="1390" t="s">
        <v>1010</v>
      </c>
      <c r="FP223" s="1391" t="s">
        <v>1012</v>
      </c>
      <c r="FQ223" s="1352"/>
      <c r="FR223" s="1390" t="s">
        <v>1010</v>
      </c>
      <c r="FS223" s="1391" t="s">
        <v>1012</v>
      </c>
      <c r="FT223" s="1352"/>
      <c r="FU223" s="1390" t="s">
        <v>1010</v>
      </c>
      <c r="FV223" s="1391" t="s">
        <v>1012</v>
      </c>
      <c r="FW223" s="1352"/>
      <c r="FX223" s="1390" t="s">
        <v>1010</v>
      </c>
      <c r="FY223" s="1391" t="s">
        <v>1012</v>
      </c>
      <c r="FZ223" s="1352"/>
      <c r="GA223" s="1390" t="s">
        <v>1010</v>
      </c>
      <c r="GB223" s="1391" t="s">
        <v>1012</v>
      </c>
      <c r="GC223" s="1352"/>
      <c r="GD223" s="1390" t="s">
        <v>1010</v>
      </c>
      <c r="GE223" s="1391" t="s">
        <v>1012</v>
      </c>
      <c r="GF223" s="1352"/>
      <c r="GG223" s="1390" t="s">
        <v>1010</v>
      </c>
      <c r="GH223" s="1391" t="s">
        <v>1012</v>
      </c>
      <c r="GI223" s="1352"/>
      <c r="GJ223" s="1390" t="s">
        <v>1010</v>
      </c>
      <c r="GK223" s="1391" t="s">
        <v>1012</v>
      </c>
      <c r="GL223" s="1352"/>
      <c r="GM223" s="1390" t="s">
        <v>1010</v>
      </c>
      <c r="GN223" s="1391" t="s">
        <v>1012</v>
      </c>
      <c r="GO223" s="1352"/>
      <c r="GP223" s="1390" t="s">
        <v>1010</v>
      </c>
      <c r="GQ223" s="1391" t="s">
        <v>1012</v>
      </c>
      <c r="GR223" s="1352"/>
      <c r="GS223" s="1390" t="s">
        <v>1010</v>
      </c>
      <c r="GT223" s="1391" t="s">
        <v>1012</v>
      </c>
      <c r="GU223" s="1352"/>
      <c r="GV223" s="1390" t="s">
        <v>1010</v>
      </c>
      <c r="GW223" s="1391" t="s">
        <v>1012</v>
      </c>
      <c r="GX223" s="1352"/>
      <c r="GY223" s="1388"/>
      <c r="GZ223" s="1389"/>
      <c r="HA223" s="1352"/>
      <c r="HB223" s="1390"/>
      <c r="HC223" s="1391"/>
      <c r="HD223" s="1352"/>
      <c r="HE223" s="1390"/>
      <c r="HF223" s="1391"/>
      <c r="HG223" s="1352"/>
      <c r="HH223" s="1390"/>
      <c r="HI223" s="1391"/>
      <c r="HJ223" s="1352"/>
      <c r="HK223" s="1390"/>
      <c r="HL223" s="1391"/>
      <c r="HM223" s="1352"/>
      <c r="HN223" s="1392">
        <v>20209</v>
      </c>
      <c r="HO223" s="1393">
        <v>0.55251300000000003</v>
      </c>
      <c r="HP223" s="1394">
        <v>2.7339947548122127E-3</v>
      </c>
      <c r="HQ223" s="1395">
        <v>2022</v>
      </c>
      <c r="HR223" s="1357" t="s">
        <v>333</v>
      </c>
      <c r="HS223" s="1357" t="s">
        <v>352</v>
      </c>
      <c r="HT223" s="1357" t="s">
        <v>4251</v>
      </c>
      <c r="HU223" s="1396">
        <v>0.55251300000000003</v>
      </c>
      <c r="HV223" s="1397" t="s">
        <v>4568</v>
      </c>
      <c r="HW223" s="1398" t="s">
        <v>4568</v>
      </c>
      <c r="HX223" s="1398"/>
      <c r="HY223" s="1398"/>
      <c r="HZ223" s="1398"/>
      <c r="IA223" s="1398"/>
      <c r="IB223" s="1398" t="s">
        <v>4568</v>
      </c>
      <c r="IC223" s="1398"/>
      <c r="ID223" s="1399"/>
      <c r="IE223" s="1400"/>
      <c r="IF223" s="227" t="str">
        <f>_xlfn.IFNA(VLOOKUP(報告書!$B223&amp;"-"&amp;報告書!IF$12,自主項目!$G$13:$G$500,1,FALSE),"")</f>
        <v>302-1</v>
      </c>
      <c r="IG223" s="227" t="str">
        <f>_xlfn.IFNA(VLOOKUP(報告書!$B223&amp;"-"&amp;報告書!IG$12,自主項目!$G$13:$G$500,1,FALSE),"")</f>
        <v/>
      </c>
      <c r="IH223" s="227" t="str">
        <f>_xlfn.IFNA(VLOOKUP(報告書!$B223&amp;"-"&amp;報告書!IH$12,自主項目!$G$13:$G$500,1,FALSE),"")</f>
        <v/>
      </c>
      <c r="II223" s="227" t="str">
        <f>_xlfn.IFNA(VLOOKUP(報告書!$B223&amp;"-"&amp;報告書!II$12,自主項目!$G$13:$G$500,1,FALSE),"")</f>
        <v/>
      </c>
      <c r="IJ223" s="227" t="str">
        <f>_xlfn.IFNA(VLOOKUP(報告書!$B223&amp;"-"&amp;報告書!IJ$12,自主項目!$G$13:$G$500,1,FALSE),"")</f>
        <v/>
      </c>
      <c r="IK223" s="227" t="str">
        <f>_xlfn.IFNA(VLOOKUP(報告書!$B223&amp;"-"&amp;報告書!IK$12,自主項目!$G$13:$G$500,1,FALSE),"")</f>
        <v/>
      </c>
      <c r="IL223" s="227" t="str">
        <f>_xlfn.IFNA(VLOOKUP(報告書!$B223&amp;"-"&amp;報告書!IL$12,自主項目!$G$13:$G$500,1,FALSE),"")</f>
        <v/>
      </c>
      <c r="IM223" s="227" t="str">
        <f>_xlfn.IFNA(VLOOKUP(報告書!$B223&amp;"-"&amp;報告書!IM$12,自主項目!$G$13:$G$500,1,FALSE),"")</f>
        <v/>
      </c>
      <c r="IN223" s="227" t="str">
        <f>_xlfn.IFNA(VLOOKUP(報告書!$B223&amp;"-"&amp;報告書!IN$12,自主項目!$G$13:$G$500,1,FALSE),"")</f>
        <v/>
      </c>
      <c r="IO223" s="227" t="str">
        <f>_xlfn.IFNA(VLOOKUP(報告書!$B223&amp;"-"&amp;報告書!IO$12,自主項目!$G$13:$G$500,1,FALSE),"")</f>
        <v/>
      </c>
      <c r="IP223" s="227" t="str">
        <f>_xlfn.IFNA(VLOOKUP(報告書!$B223&amp;"-"&amp;報告書!IP$12,自主項目!$G$13:$G$500,1,FALSE),"")</f>
        <v/>
      </c>
      <c r="IQ223" s="227" t="str">
        <f>_xlfn.IFNA(VLOOKUP(報告書!$B223&amp;"-"&amp;報告書!IQ$12,自主項目!$G$13:$G$500,1,FALSE),"")</f>
        <v/>
      </c>
      <c r="IR223" s="227" t="str">
        <f>_xlfn.IFNA(VLOOKUP(報告書!$B223&amp;"-"&amp;報告書!IR$12,自主項目!$G$13:$G$500,1,FALSE),"")</f>
        <v/>
      </c>
      <c r="IS223" s="227" t="str">
        <f>_xlfn.IFNA(VLOOKUP(報告書!$B223&amp;"-"&amp;報告書!IS$12,自主項目!$G$13:$G$500,1,FALSE),"")</f>
        <v/>
      </c>
      <c r="IV223" s="376" t="s">
        <v>179</v>
      </c>
      <c r="IW223" s="377" t="s">
        <v>179</v>
      </c>
      <c r="IX223" s="378" t="s">
        <v>179</v>
      </c>
      <c r="IY223" s="379" t="s">
        <v>179</v>
      </c>
      <c r="IZ223" s="379" t="s">
        <v>179</v>
      </c>
      <c r="JA223" s="380" t="s">
        <v>179</v>
      </c>
      <c r="JB223" s="381" t="s">
        <v>179</v>
      </c>
      <c r="JC223" s="379" t="s">
        <v>179</v>
      </c>
      <c r="JD223" s="379" t="s">
        <v>179</v>
      </c>
      <c r="JE223" s="382" t="s">
        <v>179</v>
      </c>
      <c r="JF223" s="383" t="s">
        <v>179</v>
      </c>
      <c r="JG223" s="384" t="s">
        <v>179</v>
      </c>
      <c r="JH223" s="376">
        <v>565</v>
      </c>
      <c r="JI223" s="377">
        <v>565</v>
      </c>
      <c r="JJ223" s="378">
        <v>2.38</v>
      </c>
      <c r="JK223" s="379">
        <v>-0.36</v>
      </c>
      <c r="JL223" s="379">
        <v>-0.36</v>
      </c>
      <c r="JM223" s="380">
        <v>0.83</v>
      </c>
      <c r="JN223" s="381">
        <v>-0.12</v>
      </c>
      <c r="JO223" s="379">
        <v>-0.12</v>
      </c>
      <c r="JP223" s="379">
        <v>0.27666666666666667</v>
      </c>
      <c r="JQ223" s="382">
        <v>83</v>
      </c>
      <c r="JR223" s="383">
        <v>83</v>
      </c>
      <c r="JS223" s="384">
        <v>53</v>
      </c>
      <c r="JU223" s="634" t="s">
        <v>2628</v>
      </c>
      <c r="JV223" s="636" t="s">
        <v>2629</v>
      </c>
      <c r="JW223" s="635">
        <v>2019</v>
      </c>
      <c r="JX223" s="635" t="s">
        <v>1058</v>
      </c>
      <c r="JY223" s="386" t="s">
        <v>179</v>
      </c>
      <c r="JZ223" s="387" t="s">
        <v>179</v>
      </c>
      <c r="KA223" s="422" t="s">
        <v>179</v>
      </c>
      <c r="KB223" s="637" t="s">
        <v>179</v>
      </c>
      <c r="KC223" s="638" t="s">
        <v>179</v>
      </c>
      <c r="KD223" s="639" t="s">
        <v>179</v>
      </c>
      <c r="KE223" s="640" t="s">
        <v>179</v>
      </c>
      <c r="KF223" s="641" t="s">
        <v>179</v>
      </c>
      <c r="KG223" s="642" t="s">
        <v>179</v>
      </c>
      <c r="KH223" s="639" t="s">
        <v>179</v>
      </c>
      <c r="KI223" s="643" t="s">
        <v>179</v>
      </c>
      <c r="KJ223" s="641" t="s">
        <v>179</v>
      </c>
      <c r="KK223" s="642" t="s">
        <v>179</v>
      </c>
      <c r="KL223" s="639" t="s">
        <v>179</v>
      </c>
      <c r="KM223" s="643" t="s">
        <v>179</v>
      </c>
      <c r="KN223" s="644" t="s">
        <v>179</v>
      </c>
      <c r="KO223" s="645" t="s">
        <v>1029</v>
      </c>
      <c r="KP223" s="646">
        <v>0.3</v>
      </c>
      <c r="KQ223" s="646">
        <v>-0.36</v>
      </c>
      <c r="KR223" s="646">
        <v>2.2466666666666666</v>
      </c>
      <c r="KS223" s="647" t="s">
        <v>1029</v>
      </c>
      <c r="KT223" s="646">
        <v>0.3</v>
      </c>
      <c r="KU223" s="646">
        <v>-0.12</v>
      </c>
      <c r="KV223" s="648">
        <v>3.5500000000000003</v>
      </c>
      <c r="KW223" s="639" t="s">
        <v>1028</v>
      </c>
      <c r="KX223" s="643">
        <v>1.5</v>
      </c>
      <c r="KY223" s="644">
        <v>0.83</v>
      </c>
      <c r="KZ223" s="434" t="s">
        <v>1015</v>
      </c>
      <c r="LA223" s="434" t="s">
        <v>1015</v>
      </c>
      <c r="LB223" s="435" t="s">
        <v>179</v>
      </c>
      <c r="LC223" s="436" t="s">
        <v>179</v>
      </c>
      <c r="LD223" s="437" t="s">
        <v>179</v>
      </c>
      <c r="LE223" s="438" t="s">
        <v>179</v>
      </c>
      <c r="LF223" s="439" t="s">
        <v>179</v>
      </c>
      <c r="LG223" s="440" t="s">
        <v>179</v>
      </c>
      <c r="LH223" s="437" t="s">
        <v>179</v>
      </c>
      <c r="LI223" s="438" t="s">
        <v>179</v>
      </c>
      <c r="LJ223" s="649"/>
      <c r="LK223" s="650"/>
    </row>
    <row r="224" spans="2:333" ht="15" customHeight="1" x14ac:dyDescent="0.15">
      <c r="B224" s="1349" t="s">
        <v>2750</v>
      </c>
      <c r="C224" s="1350" t="s">
        <v>2751</v>
      </c>
      <c r="D224" s="1351">
        <v>2021</v>
      </c>
      <c r="E224" s="1352" t="s">
        <v>997</v>
      </c>
      <c r="F224" s="1353">
        <v>2076303</v>
      </c>
      <c r="G224" s="1354" t="s">
        <v>2751</v>
      </c>
      <c r="H224" s="1355">
        <v>45133</v>
      </c>
      <c r="I224" s="1356" t="s">
        <v>2752</v>
      </c>
      <c r="J224" s="1357" t="s">
        <v>2751</v>
      </c>
      <c r="K224" s="1358" t="s">
        <v>2753</v>
      </c>
      <c r="L224" s="1350" t="s">
        <v>2751</v>
      </c>
      <c r="M224" s="1357" t="s">
        <v>2753</v>
      </c>
      <c r="N224" s="1358" t="s">
        <v>2754</v>
      </c>
      <c r="O224" s="1356" t="s">
        <v>86</v>
      </c>
      <c r="P224" s="1358" t="s">
        <v>88</v>
      </c>
      <c r="Q224" s="1359"/>
      <c r="R224" s="1360" t="s">
        <v>997</v>
      </c>
      <c r="S224" s="1360"/>
      <c r="T224" s="1361"/>
      <c r="U224" s="1362"/>
      <c r="V224" s="1363">
        <v>1909.7418</v>
      </c>
      <c r="W224" s="1364">
        <v>51</v>
      </c>
      <c r="X224" s="1364">
        <v>0</v>
      </c>
      <c r="Y224" s="1365"/>
      <c r="Z224" s="1351">
        <v>2021</v>
      </c>
      <c r="AA224" s="1352">
        <v>2023</v>
      </c>
      <c r="AB224" s="1366">
        <v>2022</v>
      </c>
      <c r="AC224" s="1367" t="s">
        <v>4568</v>
      </c>
      <c r="AD224" s="1358" t="s">
        <v>2755</v>
      </c>
      <c r="AE224" s="1368"/>
      <c r="AF224" s="1357"/>
      <c r="AG224" s="1357"/>
      <c r="AH224" s="1358"/>
      <c r="AI224" s="1368"/>
      <c r="AJ224" s="1358"/>
      <c r="AK224" s="1369">
        <v>2020</v>
      </c>
      <c r="AL224" s="1364">
        <v>2924</v>
      </c>
      <c r="AM224" s="1364">
        <v>2869</v>
      </c>
      <c r="AN224" s="1370">
        <v>5.31</v>
      </c>
      <c r="AO224" s="1371" t="s">
        <v>2756</v>
      </c>
      <c r="AP224" s="1372">
        <v>2023</v>
      </c>
      <c r="AQ224" s="1365">
        <v>2837</v>
      </c>
      <c r="AR224" s="1373">
        <v>2.97</v>
      </c>
      <c r="AS224" s="1365">
        <v>2783</v>
      </c>
      <c r="AT224" s="1373">
        <v>2.99</v>
      </c>
      <c r="AU224" s="1374">
        <v>5.15</v>
      </c>
      <c r="AV224" s="1371" t="s">
        <v>2756</v>
      </c>
      <c r="AW224" s="1375">
        <v>3.01</v>
      </c>
      <c r="AX224" s="1372">
        <v>2021</v>
      </c>
      <c r="AY224" s="1365">
        <v>2705</v>
      </c>
      <c r="AZ224" s="1373">
        <v>7.48</v>
      </c>
      <c r="BA224" s="1365">
        <v>2698</v>
      </c>
      <c r="BB224" s="1373">
        <v>5.96</v>
      </c>
      <c r="BC224" s="1374">
        <v>4.5599999999999996</v>
      </c>
      <c r="BD224" s="1371" t="s">
        <v>2756</v>
      </c>
      <c r="BE224" s="1375">
        <v>14.12</v>
      </c>
      <c r="BF224" s="1372">
        <v>2022</v>
      </c>
      <c r="BG224" s="1365">
        <v>3495</v>
      </c>
      <c r="BH224" s="1373">
        <v>-19.53</v>
      </c>
      <c r="BI224" s="1365">
        <v>3491</v>
      </c>
      <c r="BJ224" s="1373">
        <v>-21.69</v>
      </c>
      <c r="BK224" s="1374">
        <v>5.4609375</v>
      </c>
      <c r="BL224" s="1371" t="s">
        <v>2756</v>
      </c>
      <c r="BM224" s="1375">
        <v>-2.85</v>
      </c>
      <c r="BN224" s="1372">
        <v>2023</v>
      </c>
      <c r="BO224" s="1365"/>
      <c r="BP224" s="1373"/>
      <c r="BQ224" s="1365"/>
      <c r="BR224" s="1373"/>
      <c r="BS224" s="1374"/>
      <c r="BT224" s="1371"/>
      <c r="BU224" s="1375"/>
      <c r="BV224" s="1376" t="s">
        <v>1005</v>
      </c>
      <c r="BW224" s="1377" t="s">
        <v>1072</v>
      </c>
      <c r="BX224" s="1378" t="s">
        <v>1007</v>
      </c>
      <c r="BY224" s="1379" t="s">
        <v>4880</v>
      </c>
      <c r="BZ224" s="1380"/>
      <c r="CA224" s="1364"/>
      <c r="CB224" s="1364"/>
      <c r="CC224" s="1370"/>
      <c r="CD224" s="1371"/>
      <c r="CE224" s="1372"/>
      <c r="CF224" s="1365"/>
      <c r="CG224" s="1373"/>
      <c r="CH224" s="1365"/>
      <c r="CI224" s="1373"/>
      <c r="CJ224" s="1374"/>
      <c r="CK224" s="1371"/>
      <c r="CL224" s="1375"/>
      <c r="CM224" s="1372"/>
      <c r="CN224" s="1365"/>
      <c r="CO224" s="1373"/>
      <c r="CP224" s="1365"/>
      <c r="CQ224" s="1373"/>
      <c r="CR224" s="1374"/>
      <c r="CS224" s="1371"/>
      <c r="CT224" s="1375"/>
      <c r="CU224" s="1372"/>
      <c r="CV224" s="1365"/>
      <c r="CW224" s="1373"/>
      <c r="CX224" s="1365"/>
      <c r="CY224" s="1373"/>
      <c r="CZ224" s="1374"/>
      <c r="DA224" s="1371"/>
      <c r="DB224" s="1375"/>
      <c r="DC224" s="1372"/>
      <c r="DD224" s="1365"/>
      <c r="DE224" s="1373"/>
      <c r="DF224" s="1365"/>
      <c r="DG224" s="1373"/>
      <c r="DH224" s="1374"/>
      <c r="DI224" s="1371"/>
      <c r="DJ224" s="1375"/>
      <c r="DK224" s="1376"/>
      <c r="DL224" s="1377"/>
      <c r="DM224" s="1378"/>
      <c r="DN224" s="1379"/>
      <c r="DO224" s="1356"/>
      <c r="DP224" s="1381"/>
      <c r="DQ224" s="1358"/>
      <c r="DR224" s="1356"/>
      <c r="DS224" s="1381"/>
      <c r="DT224" s="1358"/>
      <c r="DU224" s="1356"/>
      <c r="DV224" s="1381"/>
      <c r="DW224" s="1358"/>
      <c r="DX224" s="1356"/>
      <c r="DY224" s="1381"/>
      <c r="DZ224" s="1358"/>
      <c r="EA224" s="1356"/>
      <c r="EB224" s="1381"/>
      <c r="EC224" s="1358"/>
      <c r="ED224" s="1382"/>
      <c r="EE224" s="1383"/>
      <c r="EF224" s="1384"/>
      <c r="EG224" s="1357"/>
      <c r="EH224" s="1364"/>
      <c r="EI224" s="1352"/>
      <c r="EJ224" s="1356"/>
      <c r="EK224" s="1384"/>
      <c r="EL224" s="1357"/>
      <c r="EM224" s="1364"/>
      <c r="EN224" s="1352"/>
      <c r="EO224" s="1356"/>
      <c r="EP224" s="1384"/>
      <c r="EQ224" s="1357"/>
      <c r="ER224" s="1364"/>
      <c r="ES224" s="1352"/>
      <c r="ET224" s="1356"/>
      <c r="EU224" s="1384"/>
      <c r="EV224" s="1357"/>
      <c r="EW224" s="1364"/>
      <c r="EX224" s="1352"/>
      <c r="EY224" s="1356"/>
      <c r="EZ224" s="1384"/>
      <c r="FA224" s="1357"/>
      <c r="FB224" s="1364"/>
      <c r="FC224" s="1352"/>
      <c r="FD224" s="1385">
        <v>0</v>
      </c>
      <c r="FE224" s="1386">
        <v>0</v>
      </c>
      <c r="FF224" s="1387">
        <v>0</v>
      </c>
      <c r="FG224" s="1386">
        <v>0</v>
      </c>
      <c r="FH224" s="1387">
        <v>0</v>
      </c>
      <c r="FI224" s="1386">
        <v>0</v>
      </c>
      <c r="FJ224" s="1387">
        <v>0</v>
      </c>
      <c r="FK224" s="1386">
        <v>0</v>
      </c>
      <c r="FL224" s="1388" t="s">
        <v>1008</v>
      </c>
      <c r="FM224" s="1389" t="s">
        <v>1012</v>
      </c>
      <c r="FN224" s="1352"/>
      <c r="FO224" s="1390" t="s">
        <v>1010</v>
      </c>
      <c r="FP224" s="1391" t="s">
        <v>1012</v>
      </c>
      <c r="FQ224" s="1352"/>
      <c r="FR224" s="1390" t="s">
        <v>1010</v>
      </c>
      <c r="FS224" s="1391" t="s">
        <v>1012</v>
      </c>
      <c r="FT224" s="1352"/>
      <c r="FU224" s="1390" t="s">
        <v>1013</v>
      </c>
      <c r="FV224" s="1391" t="s">
        <v>1013</v>
      </c>
      <c r="FW224" s="1352"/>
      <c r="FX224" s="1390" t="s">
        <v>1010</v>
      </c>
      <c r="FY224" s="1391" t="s">
        <v>1012</v>
      </c>
      <c r="FZ224" s="1352"/>
      <c r="GA224" s="1390" t="s">
        <v>1010</v>
      </c>
      <c r="GB224" s="1391" t="s">
        <v>1012</v>
      </c>
      <c r="GC224" s="1352"/>
      <c r="GD224" s="1390" t="s">
        <v>1013</v>
      </c>
      <c r="GE224" s="1391" t="s">
        <v>1013</v>
      </c>
      <c r="GF224" s="1352"/>
      <c r="GG224" s="1390" t="s">
        <v>1010</v>
      </c>
      <c r="GH224" s="1391" t="s">
        <v>1012</v>
      </c>
      <c r="GI224" s="1352"/>
      <c r="GJ224" s="1390" t="s">
        <v>1010</v>
      </c>
      <c r="GK224" s="1391" t="s">
        <v>1012</v>
      </c>
      <c r="GL224" s="1352"/>
      <c r="GM224" s="1390" t="s">
        <v>1013</v>
      </c>
      <c r="GN224" s="1391" t="s">
        <v>1013</v>
      </c>
      <c r="GO224" s="1352"/>
      <c r="GP224" s="1390" t="s">
        <v>1013</v>
      </c>
      <c r="GQ224" s="1391" t="s">
        <v>1013</v>
      </c>
      <c r="GR224" s="1352"/>
      <c r="GS224" s="1390" t="s">
        <v>1013</v>
      </c>
      <c r="GT224" s="1391" t="s">
        <v>1013</v>
      </c>
      <c r="GU224" s="1352"/>
      <c r="GV224" s="1390" t="s">
        <v>1013</v>
      </c>
      <c r="GW224" s="1391" t="s">
        <v>1013</v>
      </c>
      <c r="GX224" s="1352"/>
      <c r="GY224" s="1388"/>
      <c r="GZ224" s="1389"/>
      <c r="HA224" s="1352"/>
      <c r="HB224" s="1390"/>
      <c r="HC224" s="1391"/>
      <c r="HD224" s="1352"/>
      <c r="HE224" s="1390"/>
      <c r="HF224" s="1391"/>
      <c r="HG224" s="1352"/>
      <c r="HH224" s="1390"/>
      <c r="HI224" s="1391"/>
      <c r="HJ224" s="1352"/>
      <c r="HK224" s="1390"/>
      <c r="HL224" s="1391"/>
      <c r="HM224" s="1352"/>
      <c r="HN224" s="1392"/>
      <c r="HO224" s="1393"/>
      <c r="HP224" s="1394"/>
      <c r="HQ224" s="1395"/>
      <c r="HR224" s="1357"/>
      <c r="HS224" s="1357"/>
      <c r="HT224" s="1357"/>
      <c r="HU224" s="1396"/>
      <c r="HV224" s="1397"/>
      <c r="HW224" s="1398"/>
      <c r="HX224" s="1398"/>
      <c r="HY224" s="1398"/>
      <c r="HZ224" s="1398"/>
      <c r="IA224" s="1398"/>
      <c r="IB224" s="1398" t="s">
        <v>4568</v>
      </c>
      <c r="IC224" s="1398"/>
      <c r="ID224" s="1399"/>
      <c r="IE224" s="1400" t="s">
        <v>4881</v>
      </c>
      <c r="IF224" s="227" t="str">
        <f>_xlfn.IFNA(VLOOKUP(報告書!$B224&amp;"-"&amp;報告書!IF$12,自主項目!$G$13:$G$500,1,FALSE),"")</f>
        <v/>
      </c>
      <c r="IG224" s="227" t="str">
        <f>_xlfn.IFNA(VLOOKUP(報告書!$B224&amp;"-"&amp;報告書!IG$12,自主項目!$G$13:$G$500,1,FALSE),"")</f>
        <v/>
      </c>
      <c r="IH224" s="227" t="str">
        <f>_xlfn.IFNA(VLOOKUP(報告書!$B224&amp;"-"&amp;報告書!IH$12,自主項目!$G$13:$G$500,1,FALSE),"")</f>
        <v/>
      </c>
      <c r="II224" s="227" t="str">
        <f>_xlfn.IFNA(VLOOKUP(報告書!$B224&amp;"-"&amp;報告書!II$12,自主項目!$G$13:$G$500,1,FALSE),"")</f>
        <v/>
      </c>
      <c r="IJ224" s="227" t="str">
        <f>_xlfn.IFNA(VLOOKUP(報告書!$B224&amp;"-"&amp;報告書!IJ$12,自主項目!$G$13:$G$500,1,FALSE),"")</f>
        <v/>
      </c>
      <c r="IK224" s="227" t="str">
        <f>_xlfn.IFNA(VLOOKUP(報告書!$B224&amp;"-"&amp;報告書!IK$12,自主項目!$G$13:$G$500,1,FALSE),"")</f>
        <v/>
      </c>
      <c r="IL224" s="227" t="str">
        <f>_xlfn.IFNA(VLOOKUP(報告書!$B224&amp;"-"&amp;報告書!IL$12,自主項目!$G$13:$G$500,1,FALSE),"")</f>
        <v/>
      </c>
      <c r="IM224" s="227" t="str">
        <f>_xlfn.IFNA(VLOOKUP(報告書!$B224&amp;"-"&amp;報告書!IM$12,自主項目!$G$13:$G$500,1,FALSE),"")</f>
        <v/>
      </c>
      <c r="IN224" s="227" t="str">
        <f>_xlfn.IFNA(VLOOKUP(報告書!$B224&amp;"-"&amp;報告書!IN$12,自主項目!$G$13:$G$500,1,FALSE),"")</f>
        <v/>
      </c>
      <c r="IO224" s="227" t="str">
        <f>_xlfn.IFNA(VLOOKUP(報告書!$B224&amp;"-"&amp;報告書!IO$12,自主項目!$G$13:$G$500,1,FALSE),"")</f>
        <v/>
      </c>
      <c r="IP224" s="227" t="str">
        <f>_xlfn.IFNA(VLOOKUP(報告書!$B224&amp;"-"&amp;報告書!IP$12,自主項目!$G$13:$G$500,1,FALSE),"")</f>
        <v/>
      </c>
      <c r="IQ224" s="227" t="str">
        <f>_xlfn.IFNA(VLOOKUP(報告書!$B224&amp;"-"&amp;報告書!IQ$12,自主項目!$G$13:$G$500,1,FALSE),"")</f>
        <v/>
      </c>
      <c r="IR224" s="227" t="str">
        <f>_xlfn.IFNA(VLOOKUP(報告書!$B224&amp;"-"&amp;報告書!IR$12,自主項目!$G$13:$G$500,1,FALSE),"")</f>
        <v/>
      </c>
      <c r="IS224" s="227" t="str">
        <f>_xlfn.IFNA(VLOOKUP(報告書!$B224&amp;"-"&amp;報告書!IS$12,自主項目!$G$13:$G$500,1,FALSE),"")</f>
        <v/>
      </c>
      <c r="IV224" s="376">
        <v>2429</v>
      </c>
      <c r="IW224" s="377">
        <v>582</v>
      </c>
      <c r="IX224" s="378">
        <v>0.44</v>
      </c>
      <c r="IY224" s="379">
        <v>35.99</v>
      </c>
      <c r="IZ224" s="379">
        <v>84.35</v>
      </c>
      <c r="JA224" s="380">
        <v>32.299999999999997</v>
      </c>
      <c r="JB224" s="381">
        <v>11.996666666666668</v>
      </c>
      <c r="JC224" s="379">
        <v>28.116666666666664</v>
      </c>
      <c r="JD224" s="379">
        <v>10.766666666666666</v>
      </c>
      <c r="JE224" s="382">
        <v>5</v>
      </c>
      <c r="JF224" s="383">
        <v>5</v>
      </c>
      <c r="JG224" s="384">
        <v>11</v>
      </c>
      <c r="JH224" s="376" t="s">
        <v>179</v>
      </c>
      <c r="JI224" s="377" t="s">
        <v>179</v>
      </c>
      <c r="JJ224" s="378" t="s">
        <v>179</v>
      </c>
      <c r="JK224" s="379" t="s">
        <v>179</v>
      </c>
      <c r="JL224" s="379" t="s">
        <v>179</v>
      </c>
      <c r="JM224" s="380" t="s">
        <v>179</v>
      </c>
      <c r="JN224" s="381" t="s">
        <v>179</v>
      </c>
      <c r="JO224" s="379" t="s">
        <v>179</v>
      </c>
      <c r="JP224" s="379" t="s">
        <v>179</v>
      </c>
      <c r="JQ224" s="382" t="s">
        <v>179</v>
      </c>
      <c r="JR224" s="383" t="s">
        <v>179</v>
      </c>
      <c r="JS224" s="384" t="s">
        <v>179</v>
      </c>
      <c r="JU224" s="634" t="s">
        <v>2637</v>
      </c>
      <c r="JV224" s="636" t="s">
        <v>2638</v>
      </c>
      <c r="JW224" s="635">
        <v>2019</v>
      </c>
      <c r="JX224" s="635" t="s">
        <v>1018</v>
      </c>
      <c r="JY224" s="386" t="s">
        <v>179</v>
      </c>
      <c r="JZ224" s="387" t="s">
        <v>179</v>
      </c>
      <c r="KA224" s="422" t="s">
        <v>179</v>
      </c>
      <c r="KB224" s="637" t="s">
        <v>179</v>
      </c>
      <c r="KC224" s="638" t="s">
        <v>179</v>
      </c>
      <c r="KD224" s="639" t="s">
        <v>1055</v>
      </c>
      <c r="KE224" s="640">
        <v>3</v>
      </c>
      <c r="KF224" s="641">
        <v>35.99</v>
      </c>
      <c r="KG224" s="642">
        <v>21.63</v>
      </c>
      <c r="KH224" s="639" t="s">
        <v>1055</v>
      </c>
      <c r="KI224" s="643">
        <v>3.01</v>
      </c>
      <c r="KJ224" s="641">
        <v>28.116666666666664</v>
      </c>
      <c r="KK224" s="642">
        <v>38.919999999999995</v>
      </c>
      <c r="KL224" s="639" t="s">
        <v>1029</v>
      </c>
      <c r="KM224" s="643">
        <v>3.07</v>
      </c>
      <c r="KN224" s="644">
        <v>32.299999999999997</v>
      </c>
      <c r="KO224" s="645" t="s">
        <v>179</v>
      </c>
      <c r="KP224" s="646" t="s">
        <v>179</v>
      </c>
      <c r="KQ224" s="646" t="s">
        <v>179</v>
      </c>
      <c r="KR224" s="646" t="s">
        <v>179</v>
      </c>
      <c r="KS224" s="647" t="s">
        <v>179</v>
      </c>
      <c r="KT224" s="646" t="s">
        <v>179</v>
      </c>
      <c r="KU224" s="646" t="s">
        <v>179</v>
      </c>
      <c r="KV224" s="648" t="s">
        <v>179</v>
      </c>
      <c r="KW224" s="639" t="s">
        <v>179</v>
      </c>
      <c r="KX224" s="643" t="s">
        <v>179</v>
      </c>
      <c r="KY224" s="644" t="s">
        <v>179</v>
      </c>
      <c r="KZ224" s="434" t="s">
        <v>1015</v>
      </c>
      <c r="LA224" s="434" t="s">
        <v>1015</v>
      </c>
      <c r="LB224" s="435" t="s">
        <v>1015</v>
      </c>
      <c r="LC224" s="436">
        <v>4</v>
      </c>
      <c r="LD224" s="437">
        <v>6</v>
      </c>
      <c r="LE224" s="438">
        <v>10</v>
      </c>
      <c r="LF224" s="439" t="s">
        <v>1015</v>
      </c>
      <c r="LG224" s="440">
        <v>2</v>
      </c>
      <c r="LH224" s="437">
        <v>5</v>
      </c>
      <c r="LI224" s="438">
        <v>10</v>
      </c>
      <c r="LJ224" s="649"/>
      <c r="LK224" s="650"/>
    </row>
    <row r="225" spans="2:323" ht="15" customHeight="1" x14ac:dyDescent="0.15">
      <c r="B225" s="1349" t="s">
        <v>2757</v>
      </c>
      <c r="C225" s="1350" t="s">
        <v>2758</v>
      </c>
      <c r="D225" s="1351">
        <v>2022</v>
      </c>
      <c r="E225" s="1352" t="s">
        <v>1018</v>
      </c>
      <c r="F225" s="1353">
        <v>1086304</v>
      </c>
      <c r="G225" s="1354" t="s">
        <v>2758</v>
      </c>
      <c r="H225" s="1355">
        <v>45138</v>
      </c>
      <c r="I225" s="1356" t="s">
        <v>2759</v>
      </c>
      <c r="J225" s="1357" t="s">
        <v>2758</v>
      </c>
      <c r="K225" s="1358" t="s">
        <v>4882</v>
      </c>
      <c r="L225" s="1350" t="s">
        <v>2758</v>
      </c>
      <c r="M225" s="1357" t="s">
        <v>4883</v>
      </c>
      <c r="N225" s="1358" t="s">
        <v>2332</v>
      </c>
      <c r="O225" s="1356" t="s">
        <v>99</v>
      </c>
      <c r="P225" s="1358" t="s">
        <v>100</v>
      </c>
      <c r="Q225" s="1359" t="s">
        <v>1018</v>
      </c>
      <c r="R225" s="1360"/>
      <c r="S225" s="1360"/>
      <c r="T225" s="1361"/>
      <c r="U225" s="1362"/>
      <c r="V225" s="1363">
        <v>7016.000399999999</v>
      </c>
      <c r="W225" s="1364">
        <v>303</v>
      </c>
      <c r="X225" s="1364">
        <v>3</v>
      </c>
      <c r="Y225" s="1365"/>
      <c r="Z225" s="1351">
        <v>2022</v>
      </c>
      <c r="AA225" s="1352">
        <v>2024</v>
      </c>
      <c r="AB225" s="1366">
        <v>2022</v>
      </c>
      <c r="AC225" s="1367"/>
      <c r="AD225" s="1358"/>
      <c r="AE225" s="1368" t="s">
        <v>4568</v>
      </c>
      <c r="AF225" s="1357" t="s">
        <v>2760</v>
      </c>
      <c r="AG225" s="1357" t="s">
        <v>2761</v>
      </c>
      <c r="AH225" s="1358" t="s">
        <v>2762</v>
      </c>
      <c r="AI225" s="1368"/>
      <c r="AJ225" s="1358"/>
      <c r="AK225" s="1369">
        <v>2021</v>
      </c>
      <c r="AL225" s="1364">
        <v>11399</v>
      </c>
      <c r="AM225" s="1364">
        <v>11568</v>
      </c>
      <c r="AN225" s="1370"/>
      <c r="AO225" s="1371"/>
      <c r="AP225" s="1372">
        <v>2024</v>
      </c>
      <c r="AQ225" s="1365">
        <v>11057.029999999999</v>
      </c>
      <c r="AR225" s="1373">
        <v>3</v>
      </c>
      <c r="AS225" s="1365">
        <v>11220.96</v>
      </c>
      <c r="AT225" s="1373">
        <v>3</v>
      </c>
      <c r="AU225" s="1374"/>
      <c r="AV225" s="1371"/>
      <c r="AW225" s="1375"/>
      <c r="AX225" s="1372">
        <v>2022</v>
      </c>
      <c r="AY225" s="1365">
        <v>11916</v>
      </c>
      <c r="AZ225" s="1373">
        <v>-4.54</v>
      </c>
      <c r="BA225" s="1365">
        <v>10051</v>
      </c>
      <c r="BB225" s="1373">
        <v>13.11</v>
      </c>
      <c r="BC225" s="1374"/>
      <c r="BD225" s="1371"/>
      <c r="BE225" s="1375"/>
      <c r="BF225" s="1372">
        <v>2023</v>
      </c>
      <c r="BG225" s="1365"/>
      <c r="BH225" s="1373"/>
      <c r="BI225" s="1365"/>
      <c r="BJ225" s="1373"/>
      <c r="BK225" s="1374"/>
      <c r="BL225" s="1371"/>
      <c r="BM225" s="1375"/>
      <c r="BN225" s="1372">
        <v>2024</v>
      </c>
      <c r="BO225" s="1365"/>
      <c r="BP225" s="1373"/>
      <c r="BQ225" s="1365"/>
      <c r="BR225" s="1373"/>
      <c r="BS225" s="1374"/>
      <c r="BT225" s="1371"/>
      <c r="BU225" s="1375"/>
      <c r="BV225" s="1376" t="s">
        <v>1005</v>
      </c>
      <c r="BW225" s="1377" t="s">
        <v>1072</v>
      </c>
      <c r="BX225" s="1378" t="s">
        <v>1024</v>
      </c>
      <c r="BY225" s="1379" t="s">
        <v>4884</v>
      </c>
      <c r="BZ225" s="1380"/>
      <c r="CA225" s="1364"/>
      <c r="CB225" s="1364"/>
      <c r="CC225" s="1370"/>
      <c r="CD225" s="1371"/>
      <c r="CE225" s="1372"/>
      <c r="CF225" s="1365"/>
      <c r="CG225" s="1373"/>
      <c r="CH225" s="1365"/>
      <c r="CI225" s="1373"/>
      <c r="CJ225" s="1374"/>
      <c r="CK225" s="1371"/>
      <c r="CL225" s="1375"/>
      <c r="CM225" s="1372"/>
      <c r="CN225" s="1365"/>
      <c r="CO225" s="1373"/>
      <c r="CP225" s="1365"/>
      <c r="CQ225" s="1373"/>
      <c r="CR225" s="1374"/>
      <c r="CS225" s="1371"/>
      <c r="CT225" s="1375"/>
      <c r="CU225" s="1372"/>
      <c r="CV225" s="1365"/>
      <c r="CW225" s="1373"/>
      <c r="CX225" s="1365"/>
      <c r="CY225" s="1373"/>
      <c r="CZ225" s="1374"/>
      <c r="DA225" s="1371"/>
      <c r="DB225" s="1375"/>
      <c r="DC225" s="1372"/>
      <c r="DD225" s="1365"/>
      <c r="DE225" s="1373"/>
      <c r="DF225" s="1365"/>
      <c r="DG225" s="1373"/>
      <c r="DH225" s="1374"/>
      <c r="DI225" s="1371"/>
      <c r="DJ225" s="1375"/>
      <c r="DK225" s="1376"/>
      <c r="DL225" s="1377"/>
      <c r="DM225" s="1378"/>
      <c r="DN225" s="1379"/>
      <c r="DO225" s="1356"/>
      <c r="DP225" s="1381"/>
      <c r="DQ225" s="1358"/>
      <c r="DR225" s="1356"/>
      <c r="DS225" s="1381"/>
      <c r="DT225" s="1358"/>
      <c r="DU225" s="1356"/>
      <c r="DV225" s="1381"/>
      <c r="DW225" s="1358"/>
      <c r="DX225" s="1356"/>
      <c r="DY225" s="1381"/>
      <c r="DZ225" s="1358"/>
      <c r="EA225" s="1356"/>
      <c r="EB225" s="1381"/>
      <c r="EC225" s="1358"/>
      <c r="ED225" s="1382"/>
      <c r="EE225" s="1383"/>
      <c r="EF225" s="1384"/>
      <c r="EG225" s="1357"/>
      <c r="EH225" s="1364"/>
      <c r="EI225" s="1352"/>
      <c r="EJ225" s="1356"/>
      <c r="EK225" s="1384"/>
      <c r="EL225" s="1357"/>
      <c r="EM225" s="1364"/>
      <c r="EN225" s="1352"/>
      <c r="EO225" s="1356"/>
      <c r="EP225" s="1384"/>
      <c r="EQ225" s="1357"/>
      <c r="ER225" s="1364"/>
      <c r="ES225" s="1352"/>
      <c r="ET225" s="1356"/>
      <c r="EU225" s="1384"/>
      <c r="EV225" s="1357"/>
      <c r="EW225" s="1364"/>
      <c r="EX225" s="1352"/>
      <c r="EY225" s="1356"/>
      <c r="EZ225" s="1384"/>
      <c r="FA225" s="1357"/>
      <c r="FB225" s="1364"/>
      <c r="FC225" s="1352"/>
      <c r="FD225" s="1385">
        <v>0</v>
      </c>
      <c r="FE225" s="1386">
        <v>2</v>
      </c>
      <c r="FF225" s="1387">
        <v>0</v>
      </c>
      <c r="FG225" s="1386">
        <v>0</v>
      </c>
      <c r="FH225" s="1387">
        <v>0</v>
      </c>
      <c r="FI225" s="1386">
        <v>0</v>
      </c>
      <c r="FJ225" s="1387">
        <v>0</v>
      </c>
      <c r="FK225" s="1386">
        <v>2</v>
      </c>
      <c r="FL225" s="1388" t="s">
        <v>1008</v>
      </c>
      <c r="FM225" s="1389" t="s">
        <v>1012</v>
      </c>
      <c r="FN225" s="1352"/>
      <c r="FO225" s="1390" t="s">
        <v>1010</v>
      </c>
      <c r="FP225" s="1391" t="s">
        <v>1012</v>
      </c>
      <c r="FQ225" s="1352"/>
      <c r="FR225" s="1390" t="s">
        <v>1010</v>
      </c>
      <c r="FS225" s="1391" t="s">
        <v>1012</v>
      </c>
      <c r="FT225" s="1352"/>
      <c r="FU225" s="1390" t="s">
        <v>1013</v>
      </c>
      <c r="FV225" s="1391" t="s">
        <v>1013</v>
      </c>
      <c r="FW225" s="1352"/>
      <c r="FX225" s="1390" t="s">
        <v>1014</v>
      </c>
      <c r="FY225" s="1391" t="s">
        <v>1009</v>
      </c>
      <c r="FZ225" s="1352"/>
      <c r="GA225" s="1390" t="s">
        <v>1014</v>
      </c>
      <c r="GB225" s="1391" t="s">
        <v>1009</v>
      </c>
      <c r="GC225" s="1352"/>
      <c r="GD225" s="1390" t="s">
        <v>1013</v>
      </c>
      <c r="GE225" s="1391" t="s">
        <v>1013</v>
      </c>
      <c r="GF225" s="1352"/>
      <c r="GG225" s="1390" t="s">
        <v>1014</v>
      </c>
      <c r="GH225" s="1391" t="s">
        <v>1009</v>
      </c>
      <c r="GI225" s="1352"/>
      <c r="GJ225" s="1390" t="s">
        <v>1010</v>
      </c>
      <c r="GK225" s="1391" t="s">
        <v>1012</v>
      </c>
      <c r="GL225" s="1352"/>
      <c r="GM225" s="1390" t="s">
        <v>1013</v>
      </c>
      <c r="GN225" s="1391" t="s">
        <v>1013</v>
      </c>
      <c r="GO225" s="1352"/>
      <c r="GP225" s="1390" t="s">
        <v>1013</v>
      </c>
      <c r="GQ225" s="1391" t="s">
        <v>1013</v>
      </c>
      <c r="GR225" s="1352"/>
      <c r="GS225" s="1390" t="s">
        <v>1013</v>
      </c>
      <c r="GT225" s="1391" t="s">
        <v>1013</v>
      </c>
      <c r="GU225" s="1352"/>
      <c r="GV225" s="1390" t="s">
        <v>1013</v>
      </c>
      <c r="GW225" s="1391" t="s">
        <v>1013</v>
      </c>
      <c r="GX225" s="1352"/>
      <c r="GY225" s="1388" t="s">
        <v>1013</v>
      </c>
      <c r="GZ225" s="1389" t="s">
        <v>1013</v>
      </c>
      <c r="HA225" s="1352"/>
      <c r="HB225" s="1390" t="s">
        <v>1013</v>
      </c>
      <c r="HC225" s="1391" t="s">
        <v>1013</v>
      </c>
      <c r="HD225" s="1352"/>
      <c r="HE225" s="1390" t="s">
        <v>1013</v>
      </c>
      <c r="HF225" s="1391" t="s">
        <v>1013</v>
      </c>
      <c r="HG225" s="1352"/>
      <c r="HH225" s="1390" t="s">
        <v>1013</v>
      </c>
      <c r="HI225" s="1391" t="s">
        <v>1013</v>
      </c>
      <c r="HJ225" s="1352"/>
      <c r="HK225" s="1390" t="s">
        <v>1013</v>
      </c>
      <c r="HL225" s="1391" t="s">
        <v>1013</v>
      </c>
      <c r="HM225" s="1352"/>
      <c r="HN225" s="1392"/>
      <c r="HO225" s="1393"/>
      <c r="HP225" s="1394"/>
      <c r="HQ225" s="1395"/>
      <c r="HR225" s="1357"/>
      <c r="HS225" s="1357"/>
      <c r="HT225" s="1357"/>
      <c r="HU225" s="1396"/>
      <c r="HV225" s="1397"/>
      <c r="HW225" s="1398" t="s">
        <v>4568</v>
      </c>
      <c r="HX225" s="1398"/>
      <c r="HY225" s="1398"/>
      <c r="HZ225" s="1398" t="s">
        <v>4568</v>
      </c>
      <c r="IA225" s="1398"/>
      <c r="IB225" s="1398"/>
      <c r="IC225" s="1398" t="s">
        <v>4568</v>
      </c>
      <c r="ID225" s="1399" t="s">
        <v>4885</v>
      </c>
      <c r="IE225" s="1400"/>
      <c r="IF225" s="227" t="str">
        <f>_xlfn.IFNA(VLOOKUP(報告書!$B225&amp;"-"&amp;報告書!IF$12,自主項目!$G$13:$G$500,1,FALSE),"")</f>
        <v/>
      </c>
      <c r="IG225" s="227" t="str">
        <f>_xlfn.IFNA(VLOOKUP(報告書!$B225&amp;"-"&amp;報告書!IG$12,自主項目!$G$13:$G$500,1,FALSE),"")</f>
        <v/>
      </c>
      <c r="IH225" s="227" t="str">
        <f>_xlfn.IFNA(VLOOKUP(報告書!$B225&amp;"-"&amp;報告書!IH$12,自主項目!$G$13:$G$500,1,FALSE),"")</f>
        <v/>
      </c>
      <c r="II225" s="227" t="str">
        <f>_xlfn.IFNA(VLOOKUP(報告書!$B225&amp;"-"&amp;報告書!II$12,自主項目!$G$13:$G$500,1,FALSE),"")</f>
        <v/>
      </c>
      <c r="IJ225" s="227" t="str">
        <f>_xlfn.IFNA(VLOOKUP(報告書!$B225&amp;"-"&amp;報告書!IJ$12,自主項目!$G$13:$G$500,1,FALSE),"")</f>
        <v/>
      </c>
      <c r="IK225" s="227" t="str">
        <f>_xlfn.IFNA(VLOOKUP(報告書!$B225&amp;"-"&amp;報告書!IK$12,自主項目!$G$13:$G$500,1,FALSE),"")</f>
        <v/>
      </c>
      <c r="IL225" s="227" t="str">
        <f>_xlfn.IFNA(VLOOKUP(報告書!$B225&amp;"-"&amp;報告書!IL$12,自主項目!$G$13:$G$500,1,FALSE),"")</f>
        <v/>
      </c>
      <c r="IM225" s="227" t="str">
        <f>_xlfn.IFNA(VLOOKUP(報告書!$B225&amp;"-"&amp;報告書!IM$12,自主項目!$G$13:$G$500,1,FALSE),"")</f>
        <v/>
      </c>
      <c r="IN225" s="227" t="str">
        <f>_xlfn.IFNA(VLOOKUP(報告書!$B225&amp;"-"&amp;報告書!IN$12,自主項目!$G$13:$G$500,1,FALSE),"")</f>
        <v/>
      </c>
      <c r="IO225" s="227" t="str">
        <f>_xlfn.IFNA(VLOOKUP(報告書!$B225&amp;"-"&amp;報告書!IO$12,自主項目!$G$13:$G$500,1,FALSE),"")</f>
        <v/>
      </c>
      <c r="IP225" s="227" t="str">
        <f>_xlfn.IFNA(VLOOKUP(報告書!$B225&amp;"-"&amp;報告書!IP$12,自主項目!$G$13:$G$500,1,FALSE),"")</f>
        <v/>
      </c>
      <c r="IQ225" s="227" t="str">
        <f>_xlfn.IFNA(VLOOKUP(報告書!$B225&amp;"-"&amp;報告書!IQ$12,自主項目!$G$13:$G$500,1,FALSE),"")</f>
        <v/>
      </c>
      <c r="IR225" s="227" t="str">
        <f>_xlfn.IFNA(VLOOKUP(報告書!$B225&amp;"-"&amp;報告書!IR$12,自主項目!$G$13:$G$500,1,FALSE),"")</f>
        <v/>
      </c>
      <c r="IS225" s="227" t="str">
        <f>_xlfn.IFNA(VLOOKUP(報告書!$B225&amp;"-"&amp;報告書!IS$12,自主項目!$G$13:$G$500,1,FALSE),"")</f>
        <v/>
      </c>
      <c r="IV225" s="376">
        <v>12222</v>
      </c>
      <c r="IW225" s="377">
        <v>12276</v>
      </c>
      <c r="IX225" s="378">
        <v>32.67</v>
      </c>
      <c r="IY225" s="379">
        <v>-3.53</v>
      </c>
      <c r="IZ225" s="379">
        <v>-2.13</v>
      </c>
      <c r="JA225" s="380">
        <v>-0.16</v>
      </c>
      <c r="JB225" s="381">
        <v>-1.1766666666666665</v>
      </c>
      <c r="JC225" s="379">
        <v>-0.71</v>
      </c>
      <c r="JD225" s="379">
        <v>-5.3333333333333337E-2</v>
      </c>
      <c r="JE225" s="382">
        <v>84</v>
      </c>
      <c r="JF225" s="383">
        <v>83</v>
      </c>
      <c r="JG225" s="384">
        <v>76</v>
      </c>
      <c r="JH225" s="376" t="s">
        <v>179</v>
      </c>
      <c r="JI225" s="377" t="s">
        <v>179</v>
      </c>
      <c r="JJ225" s="378" t="s">
        <v>179</v>
      </c>
      <c r="JK225" s="379" t="s">
        <v>179</v>
      </c>
      <c r="JL225" s="379" t="s">
        <v>179</v>
      </c>
      <c r="JM225" s="380" t="s">
        <v>179</v>
      </c>
      <c r="JN225" s="381" t="s">
        <v>179</v>
      </c>
      <c r="JO225" s="379" t="s">
        <v>179</v>
      </c>
      <c r="JP225" s="379" t="s">
        <v>179</v>
      </c>
      <c r="JQ225" s="382" t="s">
        <v>179</v>
      </c>
      <c r="JR225" s="383" t="s">
        <v>179</v>
      </c>
      <c r="JS225" s="384" t="s">
        <v>179</v>
      </c>
      <c r="JU225" s="634" t="s">
        <v>2640</v>
      </c>
      <c r="JV225" s="636" t="s">
        <v>2641</v>
      </c>
      <c r="JW225" s="635">
        <v>2019</v>
      </c>
      <c r="JX225" s="635" t="s">
        <v>1018</v>
      </c>
      <c r="JY225" s="386" t="s">
        <v>179</v>
      </c>
      <c r="JZ225" s="387" t="s">
        <v>179</v>
      </c>
      <c r="KA225" s="422" t="s">
        <v>179</v>
      </c>
      <c r="KB225" s="637" t="s">
        <v>179</v>
      </c>
      <c r="KC225" s="638" t="s">
        <v>179</v>
      </c>
      <c r="KD225" s="639" t="s">
        <v>1015</v>
      </c>
      <c r="KE225" s="640">
        <v>1.49</v>
      </c>
      <c r="KF225" s="641">
        <v>-3.53</v>
      </c>
      <c r="KG225" s="642">
        <v>-1.7266666666666666</v>
      </c>
      <c r="KH225" s="639" t="s">
        <v>1028</v>
      </c>
      <c r="KI225" s="643">
        <v>1.49</v>
      </c>
      <c r="KJ225" s="641">
        <v>-0.71</v>
      </c>
      <c r="KK225" s="642">
        <v>0.64333333333333353</v>
      </c>
      <c r="KL225" s="639" t="s">
        <v>1015</v>
      </c>
      <c r="KM225" s="643">
        <v>1.5</v>
      </c>
      <c r="KN225" s="644">
        <v>-0.16</v>
      </c>
      <c r="KO225" s="645" t="s">
        <v>179</v>
      </c>
      <c r="KP225" s="646" t="s">
        <v>179</v>
      </c>
      <c r="KQ225" s="646" t="s">
        <v>179</v>
      </c>
      <c r="KR225" s="646" t="s">
        <v>179</v>
      </c>
      <c r="KS225" s="647" t="s">
        <v>179</v>
      </c>
      <c r="KT225" s="646" t="s">
        <v>179</v>
      </c>
      <c r="KU225" s="646" t="s">
        <v>179</v>
      </c>
      <c r="KV225" s="648" t="s">
        <v>179</v>
      </c>
      <c r="KW225" s="639" t="s">
        <v>179</v>
      </c>
      <c r="KX225" s="643" t="s">
        <v>179</v>
      </c>
      <c r="KY225" s="644" t="s">
        <v>179</v>
      </c>
      <c r="KZ225" s="434" t="s">
        <v>1015</v>
      </c>
      <c r="LA225" s="434" t="s">
        <v>1015</v>
      </c>
      <c r="LB225" s="435" t="s">
        <v>1015</v>
      </c>
      <c r="LC225" s="436">
        <v>10</v>
      </c>
      <c r="LD225" s="437">
        <v>0</v>
      </c>
      <c r="LE225" s="438">
        <v>14</v>
      </c>
      <c r="LF225" s="439" t="s">
        <v>1015</v>
      </c>
      <c r="LG225" s="440">
        <v>7</v>
      </c>
      <c r="LH225" s="437">
        <v>0</v>
      </c>
      <c r="LI225" s="438">
        <v>14</v>
      </c>
      <c r="LJ225" s="649"/>
      <c r="LK225" s="650"/>
    </row>
    <row r="226" spans="2:323" ht="15" customHeight="1" x14ac:dyDescent="0.15">
      <c r="B226" s="1349" t="s">
        <v>2763</v>
      </c>
      <c r="C226" s="1350" t="s">
        <v>2764</v>
      </c>
      <c r="D226" s="1351">
        <v>2022</v>
      </c>
      <c r="E226" s="1352" t="s">
        <v>1018</v>
      </c>
      <c r="F226" s="1353">
        <v>1037305</v>
      </c>
      <c r="G226" s="1354" t="s">
        <v>2764</v>
      </c>
      <c r="H226" s="1355">
        <v>45135</v>
      </c>
      <c r="I226" s="1356" t="s">
        <v>2765</v>
      </c>
      <c r="J226" s="1357" t="s">
        <v>2764</v>
      </c>
      <c r="K226" s="1358" t="s">
        <v>4886</v>
      </c>
      <c r="L226" s="1350" t="s">
        <v>2764</v>
      </c>
      <c r="M226" s="1357" t="s">
        <v>2766</v>
      </c>
      <c r="N226" s="1358" t="s">
        <v>2767</v>
      </c>
      <c r="O226" s="1356" t="s">
        <v>42</v>
      </c>
      <c r="P226" s="1358" t="s">
        <v>43</v>
      </c>
      <c r="Q226" s="1359" t="s">
        <v>1018</v>
      </c>
      <c r="R226" s="1360"/>
      <c r="S226" s="1360"/>
      <c r="T226" s="1361"/>
      <c r="U226" s="1362"/>
      <c r="V226" s="1363">
        <v>24898.212599999999</v>
      </c>
      <c r="W226" s="1364">
        <v>105</v>
      </c>
      <c r="X226" s="1364">
        <v>19</v>
      </c>
      <c r="Y226" s="1365"/>
      <c r="Z226" s="1351">
        <v>2022</v>
      </c>
      <c r="AA226" s="1352">
        <v>2024</v>
      </c>
      <c r="AB226" s="1366">
        <v>2022</v>
      </c>
      <c r="AC226" s="1367" t="s">
        <v>4568</v>
      </c>
      <c r="AD226" s="1358" t="s">
        <v>4887</v>
      </c>
      <c r="AE226" s="1368"/>
      <c r="AF226" s="1357"/>
      <c r="AG226" s="1357"/>
      <c r="AH226" s="1358"/>
      <c r="AI226" s="1368"/>
      <c r="AJ226" s="1358"/>
      <c r="AK226" s="1369">
        <v>2021</v>
      </c>
      <c r="AL226" s="1364">
        <v>34829</v>
      </c>
      <c r="AM226" s="1364">
        <v>35913</v>
      </c>
      <c r="AN226" s="1370"/>
      <c r="AO226" s="1371"/>
      <c r="AP226" s="1372">
        <v>2024</v>
      </c>
      <c r="AQ226" s="1365">
        <v>34724.5</v>
      </c>
      <c r="AR226" s="1373">
        <v>0.3</v>
      </c>
      <c r="AS226" s="1365">
        <v>35805.199999999997</v>
      </c>
      <c r="AT226" s="1373">
        <v>0.3</v>
      </c>
      <c r="AU226" s="1374"/>
      <c r="AV226" s="1371"/>
      <c r="AW226" s="1375"/>
      <c r="AX226" s="1372">
        <v>2022</v>
      </c>
      <c r="AY226" s="1365">
        <v>41348</v>
      </c>
      <c r="AZ226" s="1373">
        <v>-18.72</v>
      </c>
      <c r="BA226" s="1365">
        <v>28413</v>
      </c>
      <c r="BB226" s="1373">
        <v>20.88</v>
      </c>
      <c r="BC226" s="1374"/>
      <c r="BD226" s="1371"/>
      <c r="BE226" s="1375"/>
      <c r="BF226" s="1372">
        <v>2023</v>
      </c>
      <c r="BG226" s="1365"/>
      <c r="BH226" s="1373"/>
      <c r="BI226" s="1365"/>
      <c r="BJ226" s="1373"/>
      <c r="BK226" s="1374"/>
      <c r="BL226" s="1371"/>
      <c r="BM226" s="1375"/>
      <c r="BN226" s="1372">
        <v>2024</v>
      </c>
      <c r="BO226" s="1365"/>
      <c r="BP226" s="1373"/>
      <c r="BQ226" s="1365"/>
      <c r="BR226" s="1373"/>
      <c r="BS226" s="1374"/>
      <c r="BT226" s="1371"/>
      <c r="BU226" s="1375"/>
      <c r="BV226" s="1376" t="s">
        <v>1005</v>
      </c>
      <c r="BW226" s="1377" t="s">
        <v>1072</v>
      </c>
      <c r="BX226" s="1378" t="s">
        <v>1007</v>
      </c>
      <c r="BY226" s="1379" t="s">
        <v>4888</v>
      </c>
      <c r="BZ226" s="1380"/>
      <c r="CA226" s="1364"/>
      <c r="CB226" s="1364"/>
      <c r="CC226" s="1370"/>
      <c r="CD226" s="1371"/>
      <c r="CE226" s="1372"/>
      <c r="CF226" s="1365"/>
      <c r="CG226" s="1373"/>
      <c r="CH226" s="1365"/>
      <c r="CI226" s="1373"/>
      <c r="CJ226" s="1374"/>
      <c r="CK226" s="1371"/>
      <c r="CL226" s="1375"/>
      <c r="CM226" s="1372"/>
      <c r="CN226" s="1365"/>
      <c r="CO226" s="1373"/>
      <c r="CP226" s="1365"/>
      <c r="CQ226" s="1373"/>
      <c r="CR226" s="1374"/>
      <c r="CS226" s="1371"/>
      <c r="CT226" s="1375"/>
      <c r="CU226" s="1372"/>
      <c r="CV226" s="1365"/>
      <c r="CW226" s="1373"/>
      <c r="CX226" s="1365"/>
      <c r="CY226" s="1373"/>
      <c r="CZ226" s="1374"/>
      <c r="DA226" s="1371"/>
      <c r="DB226" s="1375"/>
      <c r="DC226" s="1372"/>
      <c r="DD226" s="1365"/>
      <c r="DE226" s="1373"/>
      <c r="DF226" s="1365"/>
      <c r="DG226" s="1373"/>
      <c r="DH226" s="1374"/>
      <c r="DI226" s="1371"/>
      <c r="DJ226" s="1375"/>
      <c r="DK226" s="1376"/>
      <c r="DL226" s="1377"/>
      <c r="DM226" s="1378"/>
      <c r="DN226" s="1379"/>
      <c r="DO226" s="1356"/>
      <c r="DP226" s="1381"/>
      <c r="DQ226" s="1358"/>
      <c r="DR226" s="1356"/>
      <c r="DS226" s="1381"/>
      <c r="DT226" s="1358"/>
      <c r="DU226" s="1356"/>
      <c r="DV226" s="1381"/>
      <c r="DW226" s="1358"/>
      <c r="DX226" s="1356"/>
      <c r="DY226" s="1381"/>
      <c r="DZ226" s="1358"/>
      <c r="EA226" s="1356"/>
      <c r="EB226" s="1381"/>
      <c r="EC226" s="1358"/>
      <c r="ED226" s="1382"/>
      <c r="EE226" s="1383" t="s">
        <v>1160</v>
      </c>
      <c r="EF226" s="1384">
        <v>2011</v>
      </c>
      <c r="EG226" s="1357" t="s">
        <v>2768</v>
      </c>
      <c r="EH226" s="1364">
        <v>1526</v>
      </c>
      <c r="EI226" s="1352" t="s">
        <v>1162</v>
      </c>
      <c r="EJ226" s="1356" t="s">
        <v>1160</v>
      </c>
      <c r="EK226" s="1384">
        <v>2016</v>
      </c>
      <c r="EL226" s="1357" t="s">
        <v>4889</v>
      </c>
      <c r="EM226" s="1364">
        <v>25353</v>
      </c>
      <c r="EN226" s="1352" t="s">
        <v>1162</v>
      </c>
      <c r="EO226" s="1356"/>
      <c r="EP226" s="1384"/>
      <c r="EQ226" s="1357"/>
      <c r="ER226" s="1364"/>
      <c r="ES226" s="1352"/>
      <c r="ET226" s="1356"/>
      <c r="EU226" s="1384"/>
      <c r="EV226" s="1357"/>
      <c r="EW226" s="1364"/>
      <c r="EX226" s="1352"/>
      <c r="EY226" s="1356"/>
      <c r="EZ226" s="1384"/>
      <c r="FA226" s="1357"/>
      <c r="FB226" s="1364"/>
      <c r="FC226" s="1352"/>
      <c r="FD226" s="1385">
        <v>0</v>
      </c>
      <c r="FE226" s="1386">
        <v>2</v>
      </c>
      <c r="FF226" s="1387">
        <v>1</v>
      </c>
      <c r="FG226" s="1386">
        <v>4</v>
      </c>
      <c r="FH226" s="1387">
        <v>0</v>
      </c>
      <c r="FI226" s="1386">
        <v>0</v>
      </c>
      <c r="FJ226" s="1387">
        <v>1</v>
      </c>
      <c r="FK226" s="1386">
        <v>6</v>
      </c>
      <c r="FL226" s="1388" t="s">
        <v>1008</v>
      </c>
      <c r="FM226" s="1389" t="s">
        <v>1012</v>
      </c>
      <c r="FN226" s="1352"/>
      <c r="FO226" s="1390" t="s">
        <v>1010</v>
      </c>
      <c r="FP226" s="1391" t="s">
        <v>1012</v>
      </c>
      <c r="FQ226" s="1352"/>
      <c r="FR226" s="1390" t="s">
        <v>1010</v>
      </c>
      <c r="FS226" s="1391" t="s">
        <v>1012</v>
      </c>
      <c r="FT226" s="1352"/>
      <c r="FU226" s="1390" t="s">
        <v>1010</v>
      </c>
      <c r="FV226" s="1391" t="s">
        <v>1012</v>
      </c>
      <c r="FW226" s="1352"/>
      <c r="FX226" s="1390" t="s">
        <v>1010</v>
      </c>
      <c r="FY226" s="1391" t="s">
        <v>1012</v>
      </c>
      <c r="FZ226" s="1352"/>
      <c r="GA226" s="1390" t="s">
        <v>1010</v>
      </c>
      <c r="GB226" s="1391" t="s">
        <v>1012</v>
      </c>
      <c r="GC226" s="1352"/>
      <c r="GD226" s="1390" t="s">
        <v>1013</v>
      </c>
      <c r="GE226" s="1391" t="s">
        <v>1013</v>
      </c>
      <c r="GF226" s="1352"/>
      <c r="GG226" s="1390" t="s">
        <v>1010</v>
      </c>
      <c r="GH226" s="1391" t="s">
        <v>1012</v>
      </c>
      <c r="GI226" s="1352"/>
      <c r="GJ226" s="1390" t="s">
        <v>1010</v>
      </c>
      <c r="GK226" s="1391" t="s">
        <v>1012</v>
      </c>
      <c r="GL226" s="1352"/>
      <c r="GM226" s="1390" t="s">
        <v>1013</v>
      </c>
      <c r="GN226" s="1391" t="s">
        <v>1013</v>
      </c>
      <c r="GO226" s="1352"/>
      <c r="GP226" s="1390" t="s">
        <v>1013</v>
      </c>
      <c r="GQ226" s="1391" t="s">
        <v>1013</v>
      </c>
      <c r="GR226" s="1352"/>
      <c r="GS226" s="1390" t="s">
        <v>1013</v>
      </c>
      <c r="GT226" s="1391" t="s">
        <v>1013</v>
      </c>
      <c r="GU226" s="1352"/>
      <c r="GV226" s="1390" t="s">
        <v>1013</v>
      </c>
      <c r="GW226" s="1391" t="s">
        <v>1013</v>
      </c>
      <c r="GX226" s="1352"/>
      <c r="GY226" s="1388"/>
      <c r="GZ226" s="1389"/>
      <c r="HA226" s="1352"/>
      <c r="HB226" s="1390"/>
      <c r="HC226" s="1391"/>
      <c r="HD226" s="1352"/>
      <c r="HE226" s="1390"/>
      <c r="HF226" s="1391"/>
      <c r="HG226" s="1352"/>
      <c r="HH226" s="1390"/>
      <c r="HI226" s="1391"/>
      <c r="HJ226" s="1352"/>
      <c r="HK226" s="1390"/>
      <c r="HL226" s="1391"/>
      <c r="HM226" s="1352"/>
      <c r="HN226" s="1392">
        <v>41348</v>
      </c>
      <c r="HO226" s="1393">
        <v>0.87972499999999998</v>
      </c>
      <c r="HP226" s="1394">
        <v>2.1276119763954725E-3</v>
      </c>
      <c r="HQ226" s="1395">
        <v>2022</v>
      </c>
      <c r="HR226" s="1357" t="s">
        <v>333</v>
      </c>
      <c r="HS226" s="1357" t="s">
        <v>349</v>
      </c>
      <c r="HT226" s="1357" t="s">
        <v>4252</v>
      </c>
      <c r="HU226" s="1396">
        <v>0.8226</v>
      </c>
      <c r="HV226" s="1397"/>
      <c r="HW226" s="1398" t="s">
        <v>4568</v>
      </c>
      <c r="HX226" s="1398" t="s">
        <v>4568</v>
      </c>
      <c r="HY226" s="1398" t="s">
        <v>4568</v>
      </c>
      <c r="HZ226" s="1398" t="s">
        <v>4568</v>
      </c>
      <c r="IA226" s="1398" t="s">
        <v>4568</v>
      </c>
      <c r="IB226" s="1398" t="s">
        <v>4568</v>
      </c>
      <c r="IC226" s="1398" t="s">
        <v>4568</v>
      </c>
      <c r="ID226" s="1399" t="s">
        <v>4890</v>
      </c>
      <c r="IE226" s="1400"/>
      <c r="IF226" s="227" t="str">
        <f>_xlfn.IFNA(VLOOKUP(報告書!$B226&amp;"-"&amp;報告書!IF$12,自主項目!$G$13:$G$500,1,FALSE),"")</f>
        <v>305-1</v>
      </c>
      <c r="IG226" s="227" t="str">
        <f>_xlfn.IFNA(VLOOKUP(報告書!$B226&amp;"-"&amp;報告書!IG$12,自主項目!$G$13:$G$500,1,FALSE),"")</f>
        <v>305-2</v>
      </c>
      <c r="IH226" s="227" t="str">
        <f>_xlfn.IFNA(VLOOKUP(報告書!$B226&amp;"-"&amp;報告書!IH$12,自主項目!$G$13:$G$500,1,FALSE),"")</f>
        <v/>
      </c>
      <c r="II226" s="227" t="str">
        <f>_xlfn.IFNA(VLOOKUP(報告書!$B226&amp;"-"&amp;報告書!II$12,自主項目!$G$13:$G$500,1,FALSE),"")</f>
        <v/>
      </c>
      <c r="IJ226" s="227" t="str">
        <f>_xlfn.IFNA(VLOOKUP(報告書!$B226&amp;"-"&amp;報告書!IJ$12,自主項目!$G$13:$G$500,1,FALSE),"")</f>
        <v/>
      </c>
      <c r="IK226" s="227" t="str">
        <f>_xlfn.IFNA(VLOOKUP(報告書!$B226&amp;"-"&amp;報告書!IK$12,自主項目!$G$13:$G$500,1,FALSE),"")</f>
        <v/>
      </c>
      <c r="IL226" s="227" t="str">
        <f>_xlfn.IFNA(VLOOKUP(報告書!$B226&amp;"-"&amp;報告書!IL$12,自主項目!$G$13:$G$500,1,FALSE),"")</f>
        <v/>
      </c>
      <c r="IM226" s="227" t="str">
        <f>_xlfn.IFNA(VLOOKUP(報告書!$B226&amp;"-"&amp;報告書!IM$12,自主項目!$G$13:$G$500,1,FALSE),"")</f>
        <v/>
      </c>
      <c r="IN226" s="227" t="str">
        <f>_xlfn.IFNA(VLOOKUP(報告書!$B226&amp;"-"&amp;報告書!IN$12,自主項目!$G$13:$G$500,1,FALSE),"")</f>
        <v/>
      </c>
      <c r="IO226" s="227" t="str">
        <f>_xlfn.IFNA(VLOOKUP(報告書!$B226&amp;"-"&amp;報告書!IO$12,自主項目!$G$13:$G$500,1,FALSE),"")</f>
        <v/>
      </c>
      <c r="IP226" s="227" t="str">
        <f>_xlfn.IFNA(VLOOKUP(報告書!$B226&amp;"-"&amp;報告書!IP$12,自主項目!$G$13:$G$500,1,FALSE),"")</f>
        <v/>
      </c>
      <c r="IQ226" s="227" t="str">
        <f>_xlfn.IFNA(VLOOKUP(報告書!$B226&amp;"-"&amp;報告書!IQ$12,自主項目!$G$13:$G$500,1,FALSE),"")</f>
        <v/>
      </c>
      <c r="IR226" s="227" t="str">
        <f>_xlfn.IFNA(VLOOKUP(報告書!$B226&amp;"-"&amp;報告書!IR$12,自主項目!$G$13:$G$500,1,FALSE),"")</f>
        <v/>
      </c>
      <c r="IS226" s="227" t="str">
        <f>_xlfn.IFNA(VLOOKUP(報告書!$B226&amp;"-"&amp;報告書!IS$12,自主項目!$G$13:$G$500,1,FALSE),"")</f>
        <v/>
      </c>
      <c r="IV226" s="376">
        <v>5157</v>
      </c>
      <c r="IW226" s="377">
        <v>5111</v>
      </c>
      <c r="IX226" s="378">
        <v>0.12</v>
      </c>
      <c r="IY226" s="379">
        <v>9.84</v>
      </c>
      <c r="IZ226" s="379">
        <v>8.8699999999999992</v>
      </c>
      <c r="JA226" s="380">
        <v>0</v>
      </c>
      <c r="JB226" s="381">
        <v>3.28</v>
      </c>
      <c r="JC226" s="379">
        <v>2.9566666666666666</v>
      </c>
      <c r="JD226" s="379">
        <v>0</v>
      </c>
      <c r="JE226" s="382">
        <v>56</v>
      </c>
      <c r="JF226" s="383">
        <v>63</v>
      </c>
      <c r="JG226" s="384">
        <v>74</v>
      </c>
      <c r="JH226" s="376" t="s">
        <v>179</v>
      </c>
      <c r="JI226" s="377" t="s">
        <v>179</v>
      </c>
      <c r="JJ226" s="378" t="s">
        <v>179</v>
      </c>
      <c r="JK226" s="379" t="s">
        <v>179</v>
      </c>
      <c r="JL226" s="379" t="s">
        <v>179</v>
      </c>
      <c r="JM226" s="380" t="s">
        <v>179</v>
      </c>
      <c r="JN226" s="381" t="s">
        <v>179</v>
      </c>
      <c r="JO226" s="379" t="s">
        <v>179</v>
      </c>
      <c r="JP226" s="379" t="s">
        <v>179</v>
      </c>
      <c r="JQ226" s="382" t="s">
        <v>179</v>
      </c>
      <c r="JR226" s="383" t="s">
        <v>179</v>
      </c>
      <c r="JS226" s="384" t="s">
        <v>179</v>
      </c>
      <c r="JU226" s="634" t="s">
        <v>2646</v>
      </c>
      <c r="JV226" s="636" t="s">
        <v>2647</v>
      </c>
      <c r="JW226" s="635">
        <v>2019</v>
      </c>
      <c r="JX226" s="635" t="s">
        <v>1018</v>
      </c>
      <c r="JY226" s="386" t="s">
        <v>179</v>
      </c>
      <c r="JZ226" s="387" t="s">
        <v>179</v>
      </c>
      <c r="KA226" s="422" t="s">
        <v>179</v>
      </c>
      <c r="KB226" s="637" t="s">
        <v>179</v>
      </c>
      <c r="KC226" s="638" t="s">
        <v>179</v>
      </c>
      <c r="KD226" s="639" t="s">
        <v>1028</v>
      </c>
      <c r="KE226" s="640">
        <v>0</v>
      </c>
      <c r="KF226" s="641">
        <v>9.84</v>
      </c>
      <c r="KG226" s="642">
        <v>6.2966666666666669</v>
      </c>
      <c r="KH226" s="639" t="s">
        <v>1028</v>
      </c>
      <c r="KI226" s="643">
        <v>0</v>
      </c>
      <c r="KJ226" s="641">
        <v>2.9566666666666666</v>
      </c>
      <c r="KK226" s="642">
        <v>8.4699999999999989</v>
      </c>
      <c r="KL226" s="639" t="s">
        <v>1015</v>
      </c>
      <c r="KM226" s="643">
        <v>0</v>
      </c>
      <c r="KN226" s="644">
        <v>0</v>
      </c>
      <c r="KO226" s="645" t="s">
        <v>179</v>
      </c>
      <c r="KP226" s="646" t="s">
        <v>179</v>
      </c>
      <c r="KQ226" s="646" t="s">
        <v>179</v>
      </c>
      <c r="KR226" s="646" t="s">
        <v>179</v>
      </c>
      <c r="KS226" s="647" t="s">
        <v>179</v>
      </c>
      <c r="KT226" s="646" t="s">
        <v>179</v>
      </c>
      <c r="KU226" s="646" t="s">
        <v>179</v>
      </c>
      <c r="KV226" s="648" t="s">
        <v>179</v>
      </c>
      <c r="KW226" s="639" t="s">
        <v>179</v>
      </c>
      <c r="KX226" s="643" t="s">
        <v>179</v>
      </c>
      <c r="KY226" s="644" t="s">
        <v>179</v>
      </c>
      <c r="KZ226" s="434" t="s">
        <v>1015</v>
      </c>
      <c r="LA226" s="434" t="s">
        <v>1015</v>
      </c>
      <c r="LB226" s="435" t="s">
        <v>1028</v>
      </c>
      <c r="LC226" s="436">
        <v>16</v>
      </c>
      <c r="LD226" s="437">
        <v>2</v>
      </c>
      <c r="LE226" s="438">
        <v>18</v>
      </c>
      <c r="LF226" s="439" t="s">
        <v>1015</v>
      </c>
      <c r="LG226" s="440">
        <v>13</v>
      </c>
      <c r="LH226" s="437">
        <v>2</v>
      </c>
      <c r="LI226" s="438">
        <v>18</v>
      </c>
      <c r="LJ226" s="649"/>
      <c r="LK226" s="650"/>
    </row>
    <row r="227" spans="2:323" ht="15" customHeight="1" x14ac:dyDescent="0.15">
      <c r="B227" s="1349" t="s">
        <v>2769</v>
      </c>
      <c r="C227" s="1350" t="s">
        <v>2772</v>
      </c>
      <c r="D227" s="1351">
        <v>2022</v>
      </c>
      <c r="E227" s="1352" t="s">
        <v>1018</v>
      </c>
      <c r="F227" s="1353">
        <v>1081306</v>
      </c>
      <c r="G227" s="1354" t="s">
        <v>2772</v>
      </c>
      <c r="H227" s="1355">
        <v>45245</v>
      </c>
      <c r="I227" s="1356" t="s">
        <v>2771</v>
      </c>
      <c r="J227" s="1357" t="s">
        <v>2772</v>
      </c>
      <c r="K227" s="1358" t="s">
        <v>2773</v>
      </c>
      <c r="L227" s="1350" t="s">
        <v>2770</v>
      </c>
      <c r="M227" s="1357" t="s">
        <v>2774</v>
      </c>
      <c r="N227" s="1358" t="s">
        <v>2775</v>
      </c>
      <c r="O227" s="1356" t="s">
        <v>93</v>
      </c>
      <c r="P227" s="1358" t="s">
        <v>94</v>
      </c>
      <c r="Q227" s="1359" t="s">
        <v>1018</v>
      </c>
      <c r="R227" s="1360"/>
      <c r="S227" s="1360"/>
      <c r="T227" s="1361"/>
      <c r="U227" s="1362"/>
      <c r="V227" s="1363">
        <v>3687.1812</v>
      </c>
      <c r="W227" s="1364">
        <v>3</v>
      </c>
      <c r="X227" s="1364">
        <v>2</v>
      </c>
      <c r="Y227" s="1365"/>
      <c r="Z227" s="1351">
        <v>2022</v>
      </c>
      <c r="AA227" s="1352">
        <v>2024</v>
      </c>
      <c r="AB227" s="1366">
        <v>2022</v>
      </c>
      <c r="AC227" s="1367"/>
      <c r="AD227" s="1358"/>
      <c r="AE227" s="1368" t="s">
        <v>4568</v>
      </c>
      <c r="AF227" s="1357" t="s">
        <v>2776</v>
      </c>
      <c r="AG227" s="1357" t="s">
        <v>2775</v>
      </c>
      <c r="AH227" s="1358" t="s">
        <v>1480</v>
      </c>
      <c r="AI227" s="1368"/>
      <c r="AJ227" s="1358"/>
      <c r="AK227" s="1369">
        <v>2021</v>
      </c>
      <c r="AL227" s="1364">
        <v>7044</v>
      </c>
      <c r="AM227" s="1364">
        <v>6158</v>
      </c>
      <c r="AN227" s="1370">
        <v>44.3</v>
      </c>
      <c r="AO227" s="1371" t="s">
        <v>1071</v>
      </c>
      <c r="AP227" s="1372">
        <v>2024</v>
      </c>
      <c r="AQ227" s="1365">
        <v>6900</v>
      </c>
      <c r="AR227" s="1373">
        <v>2.04</v>
      </c>
      <c r="AS227" s="1365">
        <v>6034.84</v>
      </c>
      <c r="AT227" s="1373">
        <v>2</v>
      </c>
      <c r="AU227" s="1374">
        <v>43.4</v>
      </c>
      <c r="AV227" s="1371" t="s">
        <v>1071</v>
      </c>
      <c r="AW227" s="1375">
        <v>2.0299999999999998</v>
      </c>
      <c r="AX227" s="1372">
        <v>2022</v>
      </c>
      <c r="AY227" s="1365">
        <v>7496</v>
      </c>
      <c r="AZ227" s="1373">
        <v>-6.42</v>
      </c>
      <c r="BA227" s="1365">
        <v>6825</v>
      </c>
      <c r="BB227" s="1373">
        <v>-10.84</v>
      </c>
      <c r="BC227" s="1374">
        <v>47.144654088050316</v>
      </c>
      <c r="BD227" s="1371" t="s">
        <v>1071</v>
      </c>
      <c r="BE227" s="1375">
        <v>-6.43</v>
      </c>
      <c r="BF227" s="1372">
        <v>2023</v>
      </c>
      <c r="BG227" s="1365"/>
      <c r="BH227" s="1373"/>
      <c r="BI227" s="1365"/>
      <c r="BJ227" s="1373"/>
      <c r="BK227" s="1374"/>
      <c r="BL227" s="1371"/>
      <c r="BM227" s="1375"/>
      <c r="BN227" s="1372">
        <v>2024</v>
      </c>
      <c r="BO227" s="1365"/>
      <c r="BP227" s="1373"/>
      <c r="BQ227" s="1365"/>
      <c r="BR227" s="1373"/>
      <c r="BS227" s="1374"/>
      <c r="BT227" s="1371"/>
      <c r="BU227" s="1375"/>
      <c r="BV227" s="1376" t="s">
        <v>1005</v>
      </c>
      <c r="BW227" s="1377" t="s">
        <v>1072</v>
      </c>
      <c r="BX227" s="1378" t="s">
        <v>1024</v>
      </c>
      <c r="BY227" s="1379" t="s">
        <v>4891</v>
      </c>
      <c r="BZ227" s="1380"/>
      <c r="CA227" s="1364"/>
      <c r="CB227" s="1364"/>
      <c r="CC227" s="1370"/>
      <c r="CD227" s="1371"/>
      <c r="CE227" s="1372"/>
      <c r="CF227" s="1365"/>
      <c r="CG227" s="1373"/>
      <c r="CH227" s="1365"/>
      <c r="CI227" s="1373"/>
      <c r="CJ227" s="1374"/>
      <c r="CK227" s="1371"/>
      <c r="CL227" s="1375"/>
      <c r="CM227" s="1372"/>
      <c r="CN227" s="1365"/>
      <c r="CO227" s="1373"/>
      <c r="CP227" s="1365"/>
      <c r="CQ227" s="1373"/>
      <c r="CR227" s="1374"/>
      <c r="CS227" s="1371"/>
      <c r="CT227" s="1375"/>
      <c r="CU227" s="1372"/>
      <c r="CV227" s="1365"/>
      <c r="CW227" s="1373"/>
      <c r="CX227" s="1365"/>
      <c r="CY227" s="1373"/>
      <c r="CZ227" s="1374"/>
      <c r="DA227" s="1371"/>
      <c r="DB227" s="1375"/>
      <c r="DC227" s="1372"/>
      <c r="DD227" s="1365"/>
      <c r="DE227" s="1373"/>
      <c r="DF227" s="1365"/>
      <c r="DG227" s="1373"/>
      <c r="DH227" s="1374"/>
      <c r="DI227" s="1371"/>
      <c r="DJ227" s="1375"/>
      <c r="DK227" s="1376"/>
      <c r="DL227" s="1377"/>
      <c r="DM227" s="1378"/>
      <c r="DN227" s="1379"/>
      <c r="DO227" s="1356"/>
      <c r="DP227" s="1381"/>
      <c r="DQ227" s="1358"/>
      <c r="DR227" s="1356"/>
      <c r="DS227" s="1381"/>
      <c r="DT227" s="1358"/>
      <c r="DU227" s="1356"/>
      <c r="DV227" s="1381"/>
      <c r="DW227" s="1358"/>
      <c r="DX227" s="1356"/>
      <c r="DY227" s="1381"/>
      <c r="DZ227" s="1358"/>
      <c r="EA227" s="1356"/>
      <c r="EB227" s="1381"/>
      <c r="EC227" s="1358"/>
      <c r="ED227" s="1382"/>
      <c r="EE227" s="1383"/>
      <c r="EF227" s="1384"/>
      <c r="EG227" s="1357"/>
      <c r="EH227" s="1364"/>
      <c r="EI227" s="1352"/>
      <c r="EJ227" s="1356"/>
      <c r="EK227" s="1384"/>
      <c r="EL227" s="1357"/>
      <c r="EM227" s="1364"/>
      <c r="EN227" s="1352"/>
      <c r="EO227" s="1356"/>
      <c r="EP227" s="1384"/>
      <c r="EQ227" s="1357"/>
      <c r="ER227" s="1364"/>
      <c r="ES227" s="1352"/>
      <c r="ET227" s="1356"/>
      <c r="EU227" s="1384"/>
      <c r="EV227" s="1357"/>
      <c r="EW227" s="1364"/>
      <c r="EX227" s="1352"/>
      <c r="EY227" s="1356"/>
      <c r="EZ227" s="1384"/>
      <c r="FA227" s="1357"/>
      <c r="FB227" s="1364"/>
      <c r="FC227" s="1352"/>
      <c r="FD227" s="1385">
        <v>0</v>
      </c>
      <c r="FE227" s="1386">
        <v>0</v>
      </c>
      <c r="FF227" s="1387">
        <v>0</v>
      </c>
      <c r="FG227" s="1386">
        <v>0</v>
      </c>
      <c r="FH227" s="1387">
        <v>0</v>
      </c>
      <c r="FI227" s="1386">
        <v>0</v>
      </c>
      <c r="FJ227" s="1387">
        <v>0</v>
      </c>
      <c r="FK227" s="1386">
        <v>0</v>
      </c>
      <c r="FL227" s="1388" t="s">
        <v>1008</v>
      </c>
      <c r="FM227" s="1389" t="s">
        <v>1012</v>
      </c>
      <c r="FN227" s="1352"/>
      <c r="FO227" s="1390" t="s">
        <v>1025</v>
      </c>
      <c r="FP227" s="1391" t="s">
        <v>1011</v>
      </c>
      <c r="FQ227" s="1352"/>
      <c r="FR227" s="1390" t="s">
        <v>1025</v>
      </c>
      <c r="FS227" s="1391" t="s">
        <v>1011</v>
      </c>
      <c r="FT227" s="1352"/>
      <c r="FU227" s="1390" t="s">
        <v>1025</v>
      </c>
      <c r="FV227" s="1391" t="s">
        <v>1011</v>
      </c>
      <c r="FW227" s="1352"/>
      <c r="FX227" s="1390" t="s">
        <v>1025</v>
      </c>
      <c r="FY227" s="1391" t="s">
        <v>1011</v>
      </c>
      <c r="FZ227" s="1352"/>
      <c r="GA227" s="1390" t="s">
        <v>1010</v>
      </c>
      <c r="GB227" s="1391" t="s">
        <v>1012</v>
      </c>
      <c r="GC227" s="1352"/>
      <c r="GD227" s="1390" t="s">
        <v>1013</v>
      </c>
      <c r="GE227" s="1391" t="s">
        <v>1013</v>
      </c>
      <c r="GF227" s="1352"/>
      <c r="GG227" s="1390" t="s">
        <v>1025</v>
      </c>
      <c r="GH227" s="1391" t="s">
        <v>1011</v>
      </c>
      <c r="GI227" s="1352"/>
      <c r="GJ227" s="1390" t="s">
        <v>1010</v>
      </c>
      <c r="GK227" s="1391" t="s">
        <v>1012</v>
      </c>
      <c r="GL227" s="1352"/>
      <c r="GM227" s="1390" t="s">
        <v>1013</v>
      </c>
      <c r="GN227" s="1391" t="s">
        <v>1013</v>
      </c>
      <c r="GO227" s="1352"/>
      <c r="GP227" s="1390" t="s">
        <v>1013</v>
      </c>
      <c r="GQ227" s="1391" t="s">
        <v>1013</v>
      </c>
      <c r="GR227" s="1352"/>
      <c r="GS227" s="1390" t="s">
        <v>1013</v>
      </c>
      <c r="GT227" s="1391" t="s">
        <v>1013</v>
      </c>
      <c r="GU227" s="1352"/>
      <c r="GV227" s="1390" t="s">
        <v>1025</v>
      </c>
      <c r="GW227" s="1391" t="s">
        <v>1011</v>
      </c>
      <c r="GX227" s="1352"/>
      <c r="GY227" s="1388"/>
      <c r="GZ227" s="1389"/>
      <c r="HA227" s="1352"/>
      <c r="HB227" s="1390"/>
      <c r="HC227" s="1391"/>
      <c r="HD227" s="1352"/>
      <c r="HE227" s="1390"/>
      <c r="HF227" s="1391"/>
      <c r="HG227" s="1352"/>
      <c r="HH227" s="1390"/>
      <c r="HI227" s="1391"/>
      <c r="HJ227" s="1352"/>
      <c r="HK227" s="1390"/>
      <c r="HL227" s="1391"/>
      <c r="HM227" s="1352"/>
      <c r="HN227" s="1392"/>
      <c r="HO227" s="1393"/>
      <c r="HP227" s="1394"/>
      <c r="HQ227" s="1395"/>
      <c r="HR227" s="1357"/>
      <c r="HS227" s="1357"/>
      <c r="HT227" s="1357"/>
      <c r="HU227" s="1396"/>
      <c r="HV227" s="1397" t="s">
        <v>4568</v>
      </c>
      <c r="HW227" s="1398" t="s">
        <v>4568</v>
      </c>
      <c r="HX227" s="1398"/>
      <c r="HY227" s="1398"/>
      <c r="HZ227" s="1398"/>
      <c r="IA227" s="1398"/>
      <c r="IB227" s="1398"/>
      <c r="IC227" s="1398" t="s">
        <v>4568</v>
      </c>
      <c r="ID227" s="1399"/>
      <c r="IE227" s="1400"/>
      <c r="IF227" s="227" t="str">
        <f>_xlfn.IFNA(VLOOKUP(報告書!$B227&amp;"-"&amp;報告書!IF$12,自主項目!$G$13:$G$500,1,FALSE),"")</f>
        <v/>
      </c>
      <c r="IG227" s="227" t="str">
        <f>_xlfn.IFNA(VLOOKUP(報告書!$B227&amp;"-"&amp;報告書!IG$12,自主項目!$G$13:$G$500,1,FALSE),"")</f>
        <v/>
      </c>
      <c r="IH227" s="227" t="str">
        <f>_xlfn.IFNA(VLOOKUP(報告書!$B227&amp;"-"&amp;報告書!IH$12,自主項目!$G$13:$G$500,1,FALSE),"")</f>
        <v/>
      </c>
      <c r="II227" s="227" t="str">
        <f>_xlfn.IFNA(VLOOKUP(報告書!$B227&amp;"-"&amp;報告書!II$12,自主項目!$G$13:$G$500,1,FALSE),"")</f>
        <v/>
      </c>
      <c r="IJ227" s="227" t="str">
        <f>_xlfn.IFNA(VLOOKUP(報告書!$B227&amp;"-"&amp;報告書!IJ$12,自主項目!$G$13:$G$500,1,FALSE),"")</f>
        <v/>
      </c>
      <c r="IK227" s="227" t="str">
        <f>_xlfn.IFNA(VLOOKUP(報告書!$B227&amp;"-"&amp;報告書!IK$12,自主項目!$G$13:$G$500,1,FALSE),"")</f>
        <v/>
      </c>
      <c r="IL227" s="227" t="str">
        <f>_xlfn.IFNA(VLOOKUP(報告書!$B227&amp;"-"&amp;報告書!IL$12,自主項目!$G$13:$G$500,1,FALSE),"")</f>
        <v/>
      </c>
      <c r="IM227" s="227" t="str">
        <f>_xlfn.IFNA(VLOOKUP(報告書!$B227&amp;"-"&amp;報告書!IM$12,自主項目!$G$13:$G$500,1,FALSE),"")</f>
        <v/>
      </c>
      <c r="IN227" s="227" t="str">
        <f>_xlfn.IFNA(VLOOKUP(報告書!$B227&amp;"-"&amp;報告書!IN$12,自主項目!$G$13:$G$500,1,FALSE),"")</f>
        <v/>
      </c>
      <c r="IO227" s="227" t="str">
        <f>_xlfn.IFNA(VLOOKUP(報告書!$B227&amp;"-"&amp;報告書!IO$12,自主項目!$G$13:$G$500,1,FALSE),"")</f>
        <v/>
      </c>
      <c r="IP227" s="227" t="str">
        <f>_xlfn.IFNA(VLOOKUP(報告書!$B227&amp;"-"&amp;報告書!IP$12,自主項目!$G$13:$G$500,1,FALSE),"")</f>
        <v/>
      </c>
      <c r="IQ227" s="227" t="str">
        <f>_xlfn.IFNA(VLOOKUP(報告書!$B227&amp;"-"&amp;報告書!IQ$12,自主項目!$G$13:$G$500,1,FALSE),"")</f>
        <v/>
      </c>
      <c r="IR227" s="227" t="str">
        <f>_xlfn.IFNA(VLOOKUP(報告書!$B227&amp;"-"&amp;報告書!IR$12,自主項目!$G$13:$G$500,1,FALSE),"")</f>
        <v/>
      </c>
      <c r="IS227" s="227" t="str">
        <f>_xlfn.IFNA(VLOOKUP(報告書!$B227&amp;"-"&amp;報告書!IS$12,自主項目!$G$13:$G$500,1,FALSE),"")</f>
        <v/>
      </c>
      <c r="IV227" s="376">
        <v>6448</v>
      </c>
      <c r="IW227" s="377">
        <v>128</v>
      </c>
      <c r="IX227" s="378" t="s">
        <v>179</v>
      </c>
      <c r="IY227" s="379">
        <v>35.22</v>
      </c>
      <c r="IZ227" s="379">
        <v>98.67</v>
      </c>
      <c r="JA227" s="380" t="s">
        <v>179</v>
      </c>
      <c r="JB227" s="381">
        <v>11.74</v>
      </c>
      <c r="JC227" s="379">
        <v>32.89</v>
      </c>
      <c r="JD227" s="379" t="s">
        <v>179</v>
      </c>
      <c r="JE227" s="382">
        <v>5</v>
      </c>
      <c r="JF227" s="383">
        <v>3</v>
      </c>
      <c r="JG227" s="384" t="s">
        <v>179</v>
      </c>
      <c r="JH227" s="376" t="s">
        <v>179</v>
      </c>
      <c r="JI227" s="377" t="s">
        <v>179</v>
      </c>
      <c r="JJ227" s="378" t="s">
        <v>179</v>
      </c>
      <c r="JK227" s="379" t="s">
        <v>179</v>
      </c>
      <c r="JL227" s="379" t="s">
        <v>179</v>
      </c>
      <c r="JM227" s="380" t="s">
        <v>179</v>
      </c>
      <c r="JN227" s="381" t="s">
        <v>179</v>
      </c>
      <c r="JO227" s="379" t="s">
        <v>179</v>
      </c>
      <c r="JP227" s="379" t="s">
        <v>179</v>
      </c>
      <c r="JQ227" s="382" t="s">
        <v>179</v>
      </c>
      <c r="JR227" s="383" t="s">
        <v>179</v>
      </c>
      <c r="JS227" s="384" t="s">
        <v>179</v>
      </c>
      <c r="JU227" s="634" t="s">
        <v>2650</v>
      </c>
      <c r="JV227" s="636" t="s">
        <v>2651</v>
      </c>
      <c r="JW227" s="635">
        <v>2019</v>
      </c>
      <c r="JX227" s="635" t="s">
        <v>1018</v>
      </c>
      <c r="JY227" s="386" t="s">
        <v>179</v>
      </c>
      <c r="JZ227" s="387" t="s">
        <v>179</v>
      </c>
      <c r="KA227" s="422" t="s">
        <v>179</v>
      </c>
      <c r="KB227" s="637" t="s">
        <v>179</v>
      </c>
      <c r="KC227" s="638" t="s">
        <v>179</v>
      </c>
      <c r="KD227" s="639" t="s">
        <v>1055</v>
      </c>
      <c r="KE227" s="640">
        <v>21.38</v>
      </c>
      <c r="KF227" s="641">
        <v>35.22</v>
      </c>
      <c r="KG227" s="642">
        <v>25.896666666666665</v>
      </c>
      <c r="KH227" s="639" t="s">
        <v>1055</v>
      </c>
      <c r="KI227" s="643">
        <v>25.37</v>
      </c>
      <c r="KJ227" s="641">
        <v>32.89</v>
      </c>
      <c r="KK227" s="642">
        <v>48.54</v>
      </c>
      <c r="KL227" s="639" t="s">
        <v>179</v>
      </c>
      <c r="KM227" s="643" t="s">
        <v>179</v>
      </c>
      <c r="KN227" s="644" t="s">
        <v>179</v>
      </c>
      <c r="KO227" s="645" t="s">
        <v>179</v>
      </c>
      <c r="KP227" s="646" t="s">
        <v>179</v>
      </c>
      <c r="KQ227" s="646" t="s">
        <v>179</v>
      </c>
      <c r="KR227" s="646" t="s">
        <v>179</v>
      </c>
      <c r="KS227" s="647" t="s">
        <v>179</v>
      </c>
      <c r="KT227" s="646" t="s">
        <v>179</v>
      </c>
      <c r="KU227" s="646" t="s">
        <v>179</v>
      </c>
      <c r="KV227" s="648" t="s">
        <v>179</v>
      </c>
      <c r="KW227" s="639" t="s">
        <v>179</v>
      </c>
      <c r="KX227" s="643" t="s">
        <v>179</v>
      </c>
      <c r="KY227" s="644" t="s">
        <v>179</v>
      </c>
      <c r="KZ227" s="434" t="s">
        <v>1015</v>
      </c>
      <c r="LA227" s="434" t="s">
        <v>1015</v>
      </c>
      <c r="LB227" s="435" t="s">
        <v>1015</v>
      </c>
      <c r="LC227" s="436">
        <v>12</v>
      </c>
      <c r="LD227" s="437">
        <v>10</v>
      </c>
      <c r="LE227" s="438">
        <v>22</v>
      </c>
      <c r="LF227" s="439" t="s">
        <v>1015</v>
      </c>
      <c r="LG227" s="440">
        <v>9</v>
      </c>
      <c r="LH227" s="437">
        <v>10</v>
      </c>
      <c r="LI227" s="438">
        <v>22</v>
      </c>
      <c r="LJ227" s="649"/>
      <c r="LK227" s="650"/>
    </row>
    <row r="228" spans="2:323" ht="15" customHeight="1" x14ac:dyDescent="0.15">
      <c r="B228" s="1349" t="s">
        <v>2777</v>
      </c>
      <c r="C228" s="1350" t="s">
        <v>2778</v>
      </c>
      <c r="D228" s="1351">
        <v>2022</v>
      </c>
      <c r="E228" s="1352" t="s">
        <v>1018</v>
      </c>
      <c r="F228" s="1353">
        <v>1017307</v>
      </c>
      <c r="G228" s="1354" t="s">
        <v>2778</v>
      </c>
      <c r="H228" s="1355">
        <v>45128</v>
      </c>
      <c r="I228" s="1356" t="s">
        <v>2779</v>
      </c>
      <c r="J228" s="1357" t="s">
        <v>2778</v>
      </c>
      <c r="K228" s="1358" t="s">
        <v>2780</v>
      </c>
      <c r="L228" s="1350" t="s">
        <v>2778</v>
      </c>
      <c r="M228" s="1357" t="s">
        <v>4892</v>
      </c>
      <c r="N228" s="1358" t="s">
        <v>2779</v>
      </c>
      <c r="O228" s="1356" t="s">
        <v>12</v>
      </c>
      <c r="P228" s="1358" t="s">
        <v>21</v>
      </c>
      <c r="Q228" s="1359" t="s">
        <v>1018</v>
      </c>
      <c r="R228" s="1360"/>
      <c r="S228" s="1360"/>
      <c r="T228" s="1361"/>
      <c r="U228" s="1362"/>
      <c r="V228" s="1363">
        <v>1890.4692</v>
      </c>
      <c r="W228" s="1364">
        <v>1</v>
      </c>
      <c r="X228" s="1364">
        <v>1</v>
      </c>
      <c r="Y228" s="1365"/>
      <c r="Z228" s="1351">
        <v>2022</v>
      </c>
      <c r="AA228" s="1352">
        <v>2024</v>
      </c>
      <c r="AB228" s="1366">
        <v>2022</v>
      </c>
      <c r="AC228" s="1367"/>
      <c r="AD228" s="1358"/>
      <c r="AE228" s="1368" t="s">
        <v>4568</v>
      </c>
      <c r="AF228" s="1357" t="s">
        <v>2781</v>
      </c>
      <c r="AG228" s="1357" t="s">
        <v>2782</v>
      </c>
      <c r="AH228" s="1358" t="s">
        <v>2783</v>
      </c>
      <c r="AI228" s="1368"/>
      <c r="AJ228" s="1358"/>
      <c r="AK228" s="1369">
        <v>2021</v>
      </c>
      <c r="AL228" s="1364">
        <v>3642</v>
      </c>
      <c r="AM228" s="1364">
        <v>3679</v>
      </c>
      <c r="AN228" s="1370"/>
      <c r="AO228" s="1371"/>
      <c r="AP228" s="1372">
        <v>2024</v>
      </c>
      <c r="AQ228" s="1365">
        <v>3423.48</v>
      </c>
      <c r="AR228" s="1373">
        <v>6</v>
      </c>
      <c r="AS228" s="1365">
        <v>3458.26</v>
      </c>
      <c r="AT228" s="1373">
        <v>5.99</v>
      </c>
      <c r="AU228" s="1374"/>
      <c r="AV228" s="1371"/>
      <c r="AW228" s="1375"/>
      <c r="AX228" s="1372">
        <v>2022</v>
      </c>
      <c r="AY228" s="1365">
        <v>3509</v>
      </c>
      <c r="AZ228" s="1373">
        <v>3.65</v>
      </c>
      <c r="BA228" s="1365">
        <v>3596</v>
      </c>
      <c r="BB228" s="1373">
        <v>2.25</v>
      </c>
      <c r="BC228" s="1374"/>
      <c r="BD228" s="1371"/>
      <c r="BE228" s="1375"/>
      <c r="BF228" s="1372">
        <v>2023</v>
      </c>
      <c r="BG228" s="1365"/>
      <c r="BH228" s="1373"/>
      <c r="BI228" s="1365"/>
      <c r="BJ228" s="1373"/>
      <c r="BK228" s="1374"/>
      <c r="BL228" s="1371"/>
      <c r="BM228" s="1375"/>
      <c r="BN228" s="1372">
        <v>2024</v>
      </c>
      <c r="BO228" s="1365"/>
      <c r="BP228" s="1373"/>
      <c r="BQ228" s="1365"/>
      <c r="BR228" s="1373"/>
      <c r="BS228" s="1374"/>
      <c r="BT228" s="1371"/>
      <c r="BU228" s="1375"/>
      <c r="BV228" s="1376" t="s">
        <v>1062</v>
      </c>
      <c r="BW228" s="1377" t="s">
        <v>1072</v>
      </c>
      <c r="BX228" s="1378" t="s">
        <v>1024</v>
      </c>
      <c r="BY228" s="1379" t="s">
        <v>4893</v>
      </c>
      <c r="BZ228" s="1380"/>
      <c r="CA228" s="1364"/>
      <c r="CB228" s="1364"/>
      <c r="CC228" s="1370"/>
      <c r="CD228" s="1371"/>
      <c r="CE228" s="1372"/>
      <c r="CF228" s="1365"/>
      <c r="CG228" s="1373"/>
      <c r="CH228" s="1365"/>
      <c r="CI228" s="1373"/>
      <c r="CJ228" s="1374"/>
      <c r="CK228" s="1371"/>
      <c r="CL228" s="1375"/>
      <c r="CM228" s="1372"/>
      <c r="CN228" s="1365"/>
      <c r="CO228" s="1373"/>
      <c r="CP228" s="1365"/>
      <c r="CQ228" s="1373"/>
      <c r="CR228" s="1374"/>
      <c r="CS228" s="1371"/>
      <c r="CT228" s="1375"/>
      <c r="CU228" s="1372"/>
      <c r="CV228" s="1365"/>
      <c r="CW228" s="1373"/>
      <c r="CX228" s="1365"/>
      <c r="CY228" s="1373"/>
      <c r="CZ228" s="1374"/>
      <c r="DA228" s="1371"/>
      <c r="DB228" s="1375"/>
      <c r="DC228" s="1372"/>
      <c r="DD228" s="1365"/>
      <c r="DE228" s="1373"/>
      <c r="DF228" s="1365"/>
      <c r="DG228" s="1373"/>
      <c r="DH228" s="1374"/>
      <c r="DI228" s="1371"/>
      <c r="DJ228" s="1375"/>
      <c r="DK228" s="1376"/>
      <c r="DL228" s="1377"/>
      <c r="DM228" s="1378"/>
      <c r="DN228" s="1379"/>
      <c r="DO228" s="1356"/>
      <c r="DP228" s="1381"/>
      <c r="DQ228" s="1358"/>
      <c r="DR228" s="1356"/>
      <c r="DS228" s="1381"/>
      <c r="DT228" s="1358"/>
      <c r="DU228" s="1356"/>
      <c r="DV228" s="1381"/>
      <c r="DW228" s="1358"/>
      <c r="DX228" s="1356"/>
      <c r="DY228" s="1381"/>
      <c r="DZ228" s="1358"/>
      <c r="EA228" s="1356"/>
      <c r="EB228" s="1381"/>
      <c r="EC228" s="1358"/>
      <c r="ED228" s="1382"/>
      <c r="EE228" s="1383"/>
      <c r="EF228" s="1384"/>
      <c r="EG228" s="1357"/>
      <c r="EH228" s="1364"/>
      <c r="EI228" s="1352"/>
      <c r="EJ228" s="1356"/>
      <c r="EK228" s="1384"/>
      <c r="EL228" s="1357"/>
      <c r="EM228" s="1364"/>
      <c r="EN228" s="1352"/>
      <c r="EO228" s="1356"/>
      <c r="EP228" s="1384"/>
      <c r="EQ228" s="1357"/>
      <c r="ER228" s="1364"/>
      <c r="ES228" s="1352"/>
      <c r="ET228" s="1356"/>
      <c r="EU228" s="1384"/>
      <c r="EV228" s="1357"/>
      <c r="EW228" s="1364"/>
      <c r="EX228" s="1352"/>
      <c r="EY228" s="1356"/>
      <c r="EZ228" s="1384"/>
      <c r="FA228" s="1357"/>
      <c r="FB228" s="1364"/>
      <c r="FC228" s="1352"/>
      <c r="FD228" s="1385">
        <v>0</v>
      </c>
      <c r="FE228" s="1386">
        <v>0</v>
      </c>
      <c r="FF228" s="1387">
        <v>0</v>
      </c>
      <c r="FG228" s="1386">
        <v>0</v>
      </c>
      <c r="FH228" s="1387">
        <v>0</v>
      </c>
      <c r="FI228" s="1386">
        <v>0</v>
      </c>
      <c r="FJ228" s="1387">
        <v>0</v>
      </c>
      <c r="FK228" s="1386">
        <v>0</v>
      </c>
      <c r="FL228" s="1388" t="s">
        <v>1008</v>
      </c>
      <c r="FM228" s="1389" t="s">
        <v>1012</v>
      </c>
      <c r="FN228" s="1352"/>
      <c r="FO228" s="1390" t="s">
        <v>1010</v>
      </c>
      <c r="FP228" s="1391" t="s">
        <v>1012</v>
      </c>
      <c r="FQ228" s="1352"/>
      <c r="FR228" s="1390" t="s">
        <v>1010</v>
      </c>
      <c r="FS228" s="1391" t="s">
        <v>1012</v>
      </c>
      <c r="FT228" s="1352"/>
      <c r="FU228" s="1390" t="s">
        <v>1010</v>
      </c>
      <c r="FV228" s="1391" t="s">
        <v>1012</v>
      </c>
      <c r="FW228" s="1352"/>
      <c r="FX228" s="1390" t="s">
        <v>1010</v>
      </c>
      <c r="FY228" s="1391" t="s">
        <v>1012</v>
      </c>
      <c r="FZ228" s="1352"/>
      <c r="GA228" s="1390" t="s">
        <v>1010</v>
      </c>
      <c r="GB228" s="1391" t="s">
        <v>1012</v>
      </c>
      <c r="GC228" s="1352"/>
      <c r="GD228" s="1390" t="s">
        <v>1013</v>
      </c>
      <c r="GE228" s="1391" t="s">
        <v>1013</v>
      </c>
      <c r="GF228" s="1352"/>
      <c r="GG228" s="1390" t="s">
        <v>1010</v>
      </c>
      <c r="GH228" s="1391" t="s">
        <v>1012</v>
      </c>
      <c r="GI228" s="1352"/>
      <c r="GJ228" s="1390" t="s">
        <v>1010</v>
      </c>
      <c r="GK228" s="1391" t="s">
        <v>1012</v>
      </c>
      <c r="GL228" s="1352"/>
      <c r="GM228" s="1390" t="s">
        <v>1010</v>
      </c>
      <c r="GN228" s="1391" t="s">
        <v>1012</v>
      </c>
      <c r="GO228" s="1352"/>
      <c r="GP228" s="1390" t="s">
        <v>1010</v>
      </c>
      <c r="GQ228" s="1391" t="s">
        <v>1012</v>
      </c>
      <c r="GR228" s="1352"/>
      <c r="GS228" s="1390" t="s">
        <v>1010</v>
      </c>
      <c r="GT228" s="1391" t="s">
        <v>1012</v>
      </c>
      <c r="GU228" s="1352"/>
      <c r="GV228" s="1390" t="s">
        <v>1010</v>
      </c>
      <c r="GW228" s="1391" t="s">
        <v>1012</v>
      </c>
      <c r="GX228" s="1352"/>
      <c r="GY228" s="1388"/>
      <c r="GZ228" s="1389"/>
      <c r="HA228" s="1352"/>
      <c r="HB228" s="1390"/>
      <c r="HC228" s="1391"/>
      <c r="HD228" s="1352"/>
      <c r="HE228" s="1390"/>
      <c r="HF228" s="1391"/>
      <c r="HG228" s="1352"/>
      <c r="HH228" s="1390"/>
      <c r="HI228" s="1391"/>
      <c r="HJ228" s="1352"/>
      <c r="HK228" s="1390"/>
      <c r="HL228" s="1391"/>
      <c r="HM228" s="1352"/>
      <c r="HN228" s="1392"/>
      <c r="HO228" s="1393"/>
      <c r="HP228" s="1394"/>
      <c r="HQ228" s="1395"/>
      <c r="HR228" s="1357"/>
      <c r="HS228" s="1357"/>
      <c r="HT228" s="1357"/>
      <c r="HU228" s="1396"/>
      <c r="HV228" s="1397" t="s">
        <v>4568</v>
      </c>
      <c r="HW228" s="1398" t="s">
        <v>4568</v>
      </c>
      <c r="HX228" s="1398"/>
      <c r="HY228" s="1398"/>
      <c r="HZ228" s="1398"/>
      <c r="IA228" s="1398" t="s">
        <v>4568</v>
      </c>
      <c r="IB228" s="1398"/>
      <c r="IC228" s="1398" t="s">
        <v>4568</v>
      </c>
      <c r="ID228" s="1399"/>
      <c r="IE228" s="1400" t="s">
        <v>2784</v>
      </c>
      <c r="IF228" s="227" t="str">
        <f>_xlfn.IFNA(VLOOKUP(報告書!$B228&amp;"-"&amp;報告書!IF$12,自主項目!$G$13:$G$500,1,FALSE),"")</f>
        <v/>
      </c>
      <c r="IG228" s="227" t="str">
        <f>_xlfn.IFNA(VLOOKUP(報告書!$B228&amp;"-"&amp;報告書!IG$12,自主項目!$G$13:$G$500,1,FALSE),"")</f>
        <v/>
      </c>
      <c r="IH228" s="227" t="str">
        <f>_xlfn.IFNA(VLOOKUP(報告書!$B228&amp;"-"&amp;報告書!IH$12,自主項目!$G$13:$G$500,1,FALSE),"")</f>
        <v/>
      </c>
      <c r="II228" s="227" t="str">
        <f>_xlfn.IFNA(VLOOKUP(報告書!$B228&amp;"-"&amp;報告書!II$12,自主項目!$G$13:$G$500,1,FALSE),"")</f>
        <v/>
      </c>
      <c r="IJ228" s="227" t="str">
        <f>_xlfn.IFNA(VLOOKUP(報告書!$B228&amp;"-"&amp;報告書!IJ$12,自主項目!$G$13:$G$500,1,FALSE),"")</f>
        <v/>
      </c>
      <c r="IK228" s="227" t="str">
        <f>_xlfn.IFNA(VLOOKUP(報告書!$B228&amp;"-"&amp;報告書!IK$12,自主項目!$G$13:$G$500,1,FALSE),"")</f>
        <v/>
      </c>
      <c r="IL228" s="227" t="str">
        <f>_xlfn.IFNA(VLOOKUP(報告書!$B228&amp;"-"&amp;報告書!IL$12,自主項目!$G$13:$G$500,1,FALSE),"")</f>
        <v/>
      </c>
      <c r="IM228" s="227" t="str">
        <f>_xlfn.IFNA(VLOOKUP(報告書!$B228&amp;"-"&amp;報告書!IM$12,自主項目!$G$13:$G$500,1,FALSE),"")</f>
        <v/>
      </c>
      <c r="IN228" s="227" t="str">
        <f>_xlfn.IFNA(VLOOKUP(報告書!$B228&amp;"-"&amp;報告書!IN$12,自主項目!$G$13:$G$500,1,FALSE),"")</f>
        <v/>
      </c>
      <c r="IO228" s="227" t="str">
        <f>_xlfn.IFNA(VLOOKUP(報告書!$B228&amp;"-"&amp;報告書!IO$12,自主項目!$G$13:$G$500,1,FALSE),"")</f>
        <v/>
      </c>
      <c r="IP228" s="227" t="str">
        <f>_xlfn.IFNA(VLOOKUP(報告書!$B228&amp;"-"&amp;報告書!IP$12,自主項目!$G$13:$G$500,1,FALSE),"")</f>
        <v/>
      </c>
      <c r="IQ228" s="227" t="str">
        <f>_xlfn.IFNA(VLOOKUP(報告書!$B228&amp;"-"&amp;報告書!IQ$12,自主項目!$G$13:$G$500,1,FALSE),"")</f>
        <v/>
      </c>
      <c r="IR228" s="227" t="str">
        <f>_xlfn.IFNA(VLOOKUP(報告書!$B228&amp;"-"&amp;報告書!IR$12,自主項目!$G$13:$G$500,1,FALSE),"")</f>
        <v/>
      </c>
      <c r="IS228" s="227" t="str">
        <f>_xlfn.IFNA(VLOOKUP(報告書!$B228&amp;"-"&amp;報告書!IS$12,自主項目!$G$13:$G$500,1,FALSE),"")</f>
        <v/>
      </c>
      <c r="IV228" s="376">
        <v>2240</v>
      </c>
      <c r="IW228" s="377">
        <v>1960</v>
      </c>
      <c r="IX228" s="378">
        <v>38</v>
      </c>
      <c r="IY228" s="379">
        <v>20.079999999999998</v>
      </c>
      <c r="IZ228" s="379">
        <v>28.38</v>
      </c>
      <c r="JA228" s="380">
        <v>19.21</v>
      </c>
      <c r="JB228" s="381">
        <v>6.6933333333333325</v>
      </c>
      <c r="JC228" s="379">
        <v>9.4599999999999991</v>
      </c>
      <c r="JD228" s="379">
        <v>6.4033333333333333</v>
      </c>
      <c r="JE228" s="382">
        <v>22</v>
      </c>
      <c r="JF228" s="383">
        <v>19</v>
      </c>
      <c r="JG228" s="384">
        <v>24</v>
      </c>
      <c r="JH228" s="376" t="s">
        <v>179</v>
      </c>
      <c r="JI228" s="377" t="s">
        <v>179</v>
      </c>
      <c r="JJ228" s="378" t="s">
        <v>179</v>
      </c>
      <c r="JK228" s="379" t="s">
        <v>179</v>
      </c>
      <c r="JL228" s="379" t="s">
        <v>179</v>
      </c>
      <c r="JM228" s="380" t="s">
        <v>179</v>
      </c>
      <c r="JN228" s="381" t="s">
        <v>179</v>
      </c>
      <c r="JO228" s="379" t="s">
        <v>179</v>
      </c>
      <c r="JP228" s="379" t="s">
        <v>179</v>
      </c>
      <c r="JQ228" s="382" t="s">
        <v>179</v>
      </c>
      <c r="JR228" s="383" t="s">
        <v>179</v>
      </c>
      <c r="JS228" s="384" t="s">
        <v>179</v>
      </c>
      <c r="JU228" s="634" t="s">
        <v>2657</v>
      </c>
      <c r="JV228" s="636" t="s">
        <v>2658</v>
      </c>
      <c r="JW228" s="635">
        <v>2019</v>
      </c>
      <c r="JX228" s="635" t="s">
        <v>2659</v>
      </c>
      <c r="JY228" s="386" t="s">
        <v>179</v>
      </c>
      <c r="JZ228" s="387" t="s">
        <v>179</v>
      </c>
      <c r="KA228" s="422" t="s">
        <v>179</v>
      </c>
      <c r="KB228" s="637" t="s">
        <v>179</v>
      </c>
      <c r="KC228" s="638">
        <v>0.52817992178571405</v>
      </c>
      <c r="KD228" s="639" t="s">
        <v>1055</v>
      </c>
      <c r="KE228" s="640">
        <v>2.99</v>
      </c>
      <c r="KF228" s="641">
        <v>20.079999999999998</v>
      </c>
      <c r="KG228" s="642">
        <v>9.7466666666666661</v>
      </c>
      <c r="KH228" s="639" t="s">
        <v>1055</v>
      </c>
      <c r="KI228" s="643">
        <v>2.99</v>
      </c>
      <c r="KJ228" s="641">
        <v>9.4599999999999991</v>
      </c>
      <c r="KK228" s="642">
        <v>20.953333333333333</v>
      </c>
      <c r="KL228" s="639" t="s">
        <v>1029</v>
      </c>
      <c r="KM228" s="643">
        <v>2.99</v>
      </c>
      <c r="KN228" s="644">
        <v>19.21</v>
      </c>
      <c r="KO228" s="645" t="s">
        <v>179</v>
      </c>
      <c r="KP228" s="646" t="s">
        <v>179</v>
      </c>
      <c r="KQ228" s="646" t="s">
        <v>179</v>
      </c>
      <c r="KR228" s="646" t="s">
        <v>179</v>
      </c>
      <c r="KS228" s="647" t="s">
        <v>179</v>
      </c>
      <c r="KT228" s="646" t="s">
        <v>179</v>
      </c>
      <c r="KU228" s="646" t="s">
        <v>179</v>
      </c>
      <c r="KV228" s="648" t="s">
        <v>179</v>
      </c>
      <c r="KW228" s="639" t="s">
        <v>179</v>
      </c>
      <c r="KX228" s="643" t="s">
        <v>179</v>
      </c>
      <c r="KY228" s="644" t="s">
        <v>179</v>
      </c>
      <c r="KZ228" s="434" t="s">
        <v>1015</v>
      </c>
      <c r="LA228" s="434" t="s">
        <v>1015</v>
      </c>
      <c r="LB228" s="435" t="s">
        <v>1029</v>
      </c>
      <c r="LC228" s="436">
        <v>14</v>
      </c>
      <c r="LD228" s="437">
        <v>0</v>
      </c>
      <c r="LE228" s="438">
        <v>14</v>
      </c>
      <c r="LF228" s="439" t="s">
        <v>1015</v>
      </c>
      <c r="LG228" s="440">
        <v>11</v>
      </c>
      <c r="LH228" s="437">
        <v>0</v>
      </c>
      <c r="LI228" s="438">
        <v>14</v>
      </c>
      <c r="LJ228" s="649"/>
      <c r="LK228" s="650"/>
    </row>
    <row r="229" spans="2:323" ht="15" customHeight="1" x14ac:dyDescent="0.15">
      <c r="B229" s="1349" t="s">
        <v>2785</v>
      </c>
      <c r="C229" s="1350" t="s">
        <v>2786</v>
      </c>
      <c r="D229" s="1351">
        <v>2022</v>
      </c>
      <c r="E229" s="1352" t="s">
        <v>1018</v>
      </c>
      <c r="F229" s="1353">
        <v>1097310</v>
      </c>
      <c r="G229" s="1354" t="s">
        <v>2786</v>
      </c>
      <c r="H229" s="1355">
        <v>45138</v>
      </c>
      <c r="I229" s="1356" t="s">
        <v>2787</v>
      </c>
      <c r="J229" s="1357" t="s">
        <v>2786</v>
      </c>
      <c r="K229" s="1358" t="s">
        <v>2788</v>
      </c>
      <c r="L229" s="1350" t="s">
        <v>2786</v>
      </c>
      <c r="M229" s="1357" t="s">
        <v>2788</v>
      </c>
      <c r="N229" s="1358" t="s">
        <v>2787</v>
      </c>
      <c r="O229" s="1356" t="s">
        <v>112</v>
      </c>
      <c r="P229" s="1358" t="s">
        <v>113</v>
      </c>
      <c r="Q229" s="1359" t="s">
        <v>1018</v>
      </c>
      <c r="R229" s="1360"/>
      <c r="S229" s="1360"/>
      <c r="T229" s="1361"/>
      <c r="U229" s="1362"/>
      <c r="V229" s="1363">
        <v>2881.3697999999999</v>
      </c>
      <c r="W229" s="1364">
        <v>19</v>
      </c>
      <c r="X229" s="1364">
        <v>1</v>
      </c>
      <c r="Y229" s="1365"/>
      <c r="Z229" s="1351">
        <v>2022</v>
      </c>
      <c r="AA229" s="1352">
        <v>2024</v>
      </c>
      <c r="AB229" s="1366">
        <v>2022</v>
      </c>
      <c r="AC229" s="1367" t="s">
        <v>4568</v>
      </c>
      <c r="AD229" s="1358" t="s">
        <v>4894</v>
      </c>
      <c r="AE229" s="1368"/>
      <c r="AF229" s="1357"/>
      <c r="AG229" s="1357"/>
      <c r="AH229" s="1358"/>
      <c r="AI229" s="1368"/>
      <c r="AJ229" s="1358"/>
      <c r="AK229" s="1369">
        <v>2021</v>
      </c>
      <c r="AL229" s="1364">
        <v>5238</v>
      </c>
      <c r="AM229" s="1364">
        <v>5225</v>
      </c>
      <c r="AN229" s="1370"/>
      <c r="AO229" s="1371"/>
      <c r="AP229" s="1372">
        <v>2024</v>
      </c>
      <c r="AQ229" s="1365">
        <v>4306</v>
      </c>
      <c r="AR229" s="1373">
        <v>17.79</v>
      </c>
      <c r="AS229" s="1365">
        <v>4327</v>
      </c>
      <c r="AT229" s="1373">
        <v>17.18</v>
      </c>
      <c r="AU229" s="1374"/>
      <c r="AV229" s="1371"/>
      <c r="AW229" s="1375"/>
      <c r="AX229" s="1372">
        <v>2022</v>
      </c>
      <c r="AY229" s="1365">
        <v>4321</v>
      </c>
      <c r="AZ229" s="1373">
        <v>17.5</v>
      </c>
      <c r="BA229" s="1365">
        <v>4606</v>
      </c>
      <c r="BB229" s="1373">
        <v>11.84</v>
      </c>
      <c r="BC229" s="1374"/>
      <c r="BD229" s="1371"/>
      <c r="BE229" s="1375"/>
      <c r="BF229" s="1372">
        <v>2023</v>
      </c>
      <c r="BG229" s="1365"/>
      <c r="BH229" s="1373"/>
      <c r="BI229" s="1365"/>
      <c r="BJ229" s="1373"/>
      <c r="BK229" s="1374"/>
      <c r="BL229" s="1371"/>
      <c r="BM229" s="1375"/>
      <c r="BN229" s="1372">
        <v>2024</v>
      </c>
      <c r="BO229" s="1365"/>
      <c r="BP229" s="1373"/>
      <c r="BQ229" s="1365"/>
      <c r="BR229" s="1373"/>
      <c r="BS229" s="1374"/>
      <c r="BT229" s="1371"/>
      <c r="BU229" s="1375"/>
      <c r="BV229" s="1376" t="s">
        <v>1062</v>
      </c>
      <c r="BW229" s="1377" t="s">
        <v>1072</v>
      </c>
      <c r="BX229" s="1378" t="s">
        <v>1024</v>
      </c>
      <c r="BY229" s="1379" t="s">
        <v>4895</v>
      </c>
      <c r="BZ229" s="1380"/>
      <c r="CA229" s="1364"/>
      <c r="CB229" s="1364"/>
      <c r="CC229" s="1370"/>
      <c r="CD229" s="1371"/>
      <c r="CE229" s="1372"/>
      <c r="CF229" s="1365"/>
      <c r="CG229" s="1373"/>
      <c r="CH229" s="1365"/>
      <c r="CI229" s="1373"/>
      <c r="CJ229" s="1374"/>
      <c r="CK229" s="1371"/>
      <c r="CL229" s="1375"/>
      <c r="CM229" s="1372"/>
      <c r="CN229" s="1365"/>
      <c r="CO229" s="1373"/>
      <c r="CP229" s="1365"/>
      <c r="CQ229" s="1373"/>
      <c r="CR229" s="1374"/>
      <c r="CS229" s="1371"/>
      <c r="CT229" s="1375"/>
      <c r="CU229" s="1372"/>
      <c r="CV229" s="1365"/>
      <c r="CW229" s="1373"/>
      <c r="CX229" s="1365"/>
      <c r="CY229" s="1373"/>
      <c r="CZ229" s="1374"/>
      <c r="DA229" s="1371"/>
      <c r="DB229" s="1375"/>
      <c r="DC229" s="1372"/>
      <c r="DD229" s="1365"/>
      <c r="DE229" s="1373"/>
      <c r="DF229" s="1365"/>
      <c r="DG229" s="1373"/>
      <c r="DH229" s="1374"/>
      <c r="DI229" s="1371"/>
      <c r="DJ229" s="1375"/>
      <c r="DK229" s="1376"/>
      <c r="DL229" s="1377"/>
      <c r="DM229" s="1378"/>
      <c r="DN229" s="1379"/>
      <c r="DO229" s="1356"/>
      <c r="DP229" s="1381"/>
      <c r="DQ229" s="1358"/>
      <c r="DR229" s="1356"/>
      <c r="DS229" s="1381"/>
      <c r="DT229" s="1358"/>
      <c r="DU229" s="1356"/>
      <c r="DV229" s="1381"/>
      <c r="DW229" s="1358"/>
      <c r="DX229" s="1356"/>
      <c r="DY229" s="1381"/>
      <c r="DZ229" s="1358"/>
      <c r="EA229" s="1356"/>
      <c r="EB229" s="1381"/>
      <c r="EC229" s="1358"/>
      <c r="ED229" s="1382"/>
      <c r="EE229" s="1383" t="s">
        <v>1160</v>
      </c>
      <c r="EF229" s="1384">
        <v>15</v>
      </c>
      <c r="EG229" s="1357" t="s">
        <v>2789</v>
      </c>
      <c r="EH229" s="1364" t="s">
        <v>4896</v>
      </c>
      <c r="EI229" s="1352" t="s">
        <v>1162</v>
      </c>
      <c r="EJ229" s="1356"/>
      <c r="EK229" s="1384"/>
      <c r="EL229" s="1357"/>
      <c r="EM229" s="1364"/>
      <c r="EN229" s="1352"/>
      <c r="EO229" s="1356"/>
      <c r="EP229" s="1384"/>
      <c r="EQ229" s="1357"/>
      <c r="ER229" s="1364"/>
      <c r="ES229" s="1352"/>
      <c r="ET229" s="1356"/>
      <c r="EU229" s="1384"/>
      <c r="EV229" s="1357"/>
      <c r="EW229" s="1364"/>
      <c r="EX229" s="1352"/>
      <c r="EY229" s="1356"/>
      <c r="EZ229" s="1384"/>
      <c r="FA229" s="1357"/>
      <c r="FB229" s="1364"/>
      <c r="FC229" s="1352"/>
      <c r="FD229" s="1385">
        <v>0</v>
      </c>
      <c r="FE229" s="1386">
        <v>0</v>
      </c>
      <c r="FF229" s="1387">
        <v>0</v>
      </c>
      <c r="FG229" s="1386">
        <v>0</v>
      </c>
      <c r="FH229" s="1387">
        <v>0</v>
      </c>
      <c r="FI229" s="1386">
        <v>0</v>
      </c>
      <c r="FJ229" s="1387">
        <v>0</v>
      </c>
      <c r="FK229" s="1386">
        <v>0</v>
      </c>
      <c r="FL229" s="1388" t="s">
        <v>1008</v>
      </c>
      <c r="FM229" s="1389" t="s">
        <v>1012</v>
      </c>
      <c r="FN229" s="1352"/>
      <c r="FO229" s="1390" t="s">
        <v>1010</v>
      </c>
      <c r="FP229" s="1391" t="s">
        <v>1012</v>
      </c>
      <c r="FQ229" s="1352"/>
      <c r="FR229" s="1390" t="s">
        <v>1010</v>
      </c>
      <c r="FS229" s="1391" t="s">
        <v>1012</v>
      </c>
      <c r="FT229" s="1352"/>
      <c r="FU229" s="1390" t="s">
        <v>1010</v>
      </c>
      <c r="FV229" s="1391" t="s">
        <v>1012</v>
      </c>
      <c r="FW229" s="1352"/>
      <c r="FX229" s="1390" t="s">
        <v>1010</v>
      </c>
      <c r="FY229" s="1391" t="s">
        <v>1012</v>
      </c>
      <c r="FZ229" s="1352"/>
      <c r="GA229" s="1390" t="s">
        <v>1010</v>
      </c>
      <c r="GB229" s="1391" t="s">
        <v>1012</v>
      </c>
      <c r="GC229" s="1352"/>
      <c r="GD229" s="1390" t="s">
        <v>1010</v>
      </c>
      <c r="GE229" s="1391" t="s">
        <v>1012</v>
      </c>
      <c r="GF229" s="1352"/>
      <c r="GG229" s="1390" t="s">
        <v>1010</v>
      </c>
      <c r="GH229" s="1391" t="s">
        <v>1012</v>
      </c>
      <c r="GI229" s="1352"/>
      <c r="GJ229" s="1390" t="s">
        <v>1010</v>
      </c>
      <c r="GK229" s="1391" t="s">
        <v>1012</v>
      </c>
      <c r="GL229" s="1352"/>
      <c r="GM229" s="1390" t="s">
        <v>1010</v>
      </c>
      <c r="GN229" s="1391" t="s">
        <v>1012</v>
      </c>
      <c r="GO229" s="1352"/>
      <c r="GP229" s="1390" t="s">
        <v>1010</v>
      </c>
      <c r="GQ229" s="1391" t="s">
        <v>1012</v>
      </c>
      <c r="GR229" s="1352"/>
      <c r="GS229" s="1390" t="s">
        <v>1010</v>
      </c>
      <c r="GT229" s="1391" t="s">
        <v>1012</v>
      </c>
      <c r="GU229" s="1352"/>
      <c r="GV229" s="1390" t="s">
        <v>1010</v>
      </c>
      <c r="GW229" s="1391" t="s">
        <v>1012</v>
      </c>
      <c r="GX229" s="1352"/>
      <c r="GY229" s="1388"/>
      <c r="GZ229" s="1389"/>
      <c r="HA229" s="1352"/>
      <c r="HB229" s="1390"/>
      <c r="HC229" s="1391"/>
      <c r="HD229" s="1352"/>
      <c r="HE229" s="1390"/>
      <c r="HF229" s="1391"/>
      <c r="HG229" s="1352"/>
      <c r="HH229" s="1390"/>
      <c r="HI229" s="1391"/>
      <c r="HJ229" s="1352"/>
      <c r="HK229" s="1390"/>
      <c r="HL229" s="1391"/>
      <c r="HM229" s="1352"/>
      <c r="HN229" s="1392"/>
      <c r="HO229" s="1393"/>
      <c r="HP229" s="1394"/>
      <c r="HQ229" s="1395"/>
      <c r="HR229" s="1357"/>
      <c r="HS229" s="1357"/>
      <c r="HT229" s="1357"/>
      <c r="HU229" s="1396"/>
      <c r="HV229" s="1397" t="s">
        <v>4568</v>
      </c>
      <c r="HW229" s="1398"/>
      <c r="HX229" s="1398"/>
      <c r="HY229" s="1398" t="s">
        <v>4568</v>
      </c>
      <c r="HZ229" s="1398"/>
      <c r="IA229" s="1398"/>
      <c r="IB229" s="1398"/>
      <c r="IC229" s="1398" t="s">
        <v>4568</v>
      </c>
      <c r="ID229" s="1399" t="s">
        <v>4897</v>
      </c>
      <c r="IE229" s="1400"/>
      <c r="IF229" s="227" t="str">
        <f>_xlfn.IFNA(VLOOKUP(報告書!$B229&amp;"-"&amp;報告書!IF$12,自主項目!$G$13:$G$500,1,FALSE),"")</f>
        <v/>
      </c>
      <c r="IG229" s="227" t="str">
        <f>_xlfn.IFNA(VLOOKUP(報告書!$B229&amp;"-"&amp;報告書!IG$12,自主項目!$G$13:$G$500,1,FALSE),"")</f>
        <v/>
      </c>
      <c r="IH229" s="227" t="str">
        <f>_xlfn.IFNA(VLOOKUP(報告書!$B229&amp;"-"&amp;報告書!IH$12,自主項目!$G$13:$G$500,1,FALSE),"")</f>
        <v/>
      </c>
      <c r="II229" s="227" t="str">
        <f>_xlfn.IFNA(VLOOKUP(報告書!$B229&amp;"-"&amp;報告書!II$12,自主項目!$G$13:$G$500,1,FALSE),"")</f>
        <v/>
      </c>
      <c r="IJ229" s="227" t="str">
        <f>_xlfn.IFNA(VLOOKUP(報告書!$B229&amp;"-"&amp;報告書!IJ$12,自主項目!$G$13:$G$500,1,FALSE),"")</f>
        <v/>
      </c>
      <c r="IK229" s="227" t="str">
        <f>_xlfn.IFNA(VLOOKUP(報告書!$B229&amp;"-"&amp;報告書!IK$12,自主項目!$G$13:$G$500,1,FALSE),"")</f>
        <v/>
      </c>
      <c r="IL229" s="227" t="str">
        <f>_xlfn.IFNA(VLOOKUP(報告書!$B229&amp;"-"&amp;報告書!IL$12,自主項目!$G$13:$G$500,1,FALSE),"")</f>
        <v/>
      </c>
      <c r="IM229" s="227" t="str">
        <f>_xlfn.IFNA(VLOOKUP(報告書!$B229&amp;"-"&amp;報告書!IM$12,自主項目!$G$13:$G$500,1,FALSE),"")</f>
        <v/>
      </c>
      <c r="IN229" s="227" t="str">
        <f>_xlfn.IFNA(VLOOKUP(報告書!$B229&amp;"-"&amp;報告書!IN$12,自主項目!$G$13:$G$500,1,FALSE),"")</f>
        <v/>
      </c>
      <c r="IO229" s="227" t="str">
        <f>_xlfn.IFNA(VLOOKUP(報告書!$B229&amp;"-"&amp;報告書!IO$12,自主項目!$G$13:$G$500,1,FALSE),"")</f>
        <v/>
      </c>
      <c r="IP229" s="227" t="str">
        <f>_xlfn.IFNA(VLOOKUP(報告書!$B229&amp;"-"&amp;報告書!IP$12,自主項目!$G$13:$G$500,1,FALSE),"")</f>
        <v/>
      </c>
      <c r="IQ229" s="227" t="str">
        <f>_xlfn.IFNA(VLOOKUP(報告書!$B229&amp;"-"&amp;報告書!IQ$12,自主項目!$G$13:$G$500,1,FALSE),"")</f>
        <v/>
      </c>
      <c r="IR229" s="227" t="str">
        <f>_xlfn.IFNA(VLOOKUP(報告書!$B229&amp;"-"&amp;報告書!IR$12,自主項目!$G$13:$G$500,1,FALSE),"")</f>
        <v/>
      </c>
      <c r="IS229" s="227" t="str">
        <f>_xlfn.IFNA(VLOOKUP(報告書!$B229&amp;"-"&amp;報告書!IS$12,自主項目!$G$13:$G$500,1,FALSE),"")</f>
        <v/>
      </c>
      <c r="IV229" s="376">
        <v>3518</v>
      </c>
      <c r="IW229" s="377">
        <v>2193</v>
      </c>
      <c r="IX229" s="378">
        <v>19.329999999999998</v>
      </c>
      <c r="IY229" s="379">
        <v>5.98</v>
      </c>
      <c r="IZ229" s="379">
        <v>40.770000000000003</v>
      </c>
      <c r="JA229" s="380">
        <v>8.56</v>
      </c>
      <c r="JB229" s="381">
        <v>1.9933333333333334</v>
      </c>
      <c r="JC229" s="379">
        <v>13.590000000000002</v>
      </c>
      <c r="JD229" s="379">
        <v>2.8533333333333335</v>
      </c>
      <c r="JE229" s="382">
        <v>65</v>
      </c>
      <c r="JF229" s="383">
        <v>12</v>
      </c>
      <c r="JG229" s="384">
        <v>49</v>
      </c>
      <c r="JH229" s="376" t="s">
        <v>179</v>
      </c>
      <c r="JI229" s="377" t="s">
        <v>179</v>
      </c>
      <c r="JJ229" s="378" t="s">
        <v>179</v>
      </c>
      <c r="JK229" s="379" t="s">
        <v>179</v>
      </c>
      <c r="JL229" s="379" t="s">
        <v>179</v>
      </c>
      <c r="JM229" s="380" t="s">
        <v>179</v>
      </c>
      <c r="JN229" s="381" t="s">
        <v>179</v>
      </c>
      <c r="JO229" s="379" t="s">
        <v>179</v>
      </c>
      <c r="JP229" s="379" t="s">
        <v>179</v>
      </c>
      <c r="JQ229" s="382" t="s">
        <v>179</v>
      </c>
      <c r="JR229" s="383" t="s">
        <v>179</v>
      </c>
      <c r="JS229" s="384" t="s">
        <v>179</v>
      </c>
      <c r="JU229" s="634" t="s">
        <v>2660</v>
      </c>
      <c r="JV229" s="636" t="s">
        <v>2661</v>
      </c>
      <c r="JW229" s="635">
        <v>2019</v>
      </c>
      <c r="JX229" s="635" t="s">
        <v>1018</v>
      </c>
      <c r="JY229" s="386" t="s">
        <v>179</v>
      </c>
      <c r="JZ229" s="387" t="s">
        <v>179</v>
      </c>
      <c r="KA229" s="422" t="s">
        <v>179</v>
      </c>
      <c r="KB229" s="637" t="s">
        <v>179</v>
      </c>
      <c r="KC229" s="638" t="s">
        <v>179</v>
      </c>
      <c r="KD229" s="639" t="s">
        <v>1029</v>
      </c>
      <c r="KE229" s="640">
        <v>0.5</v>
      </c>
      <c r="KF229" s="641">
        <v>5.98</v>
      </c>
      <c r="KG229" s="642">
        <v>2.06</v>
      </c>
      <c r="KH229" s="639" t="s">
        <v>1029</v>
      </c>
      <c r="KI229" s="643">
        <v>0.51</v>
      </c>
      <c r="KJ229" s="641">
        <v>13.590000000000002</v>
      </c>
      <c r="KK229" s="642">
        <v>12.166666666666666</v>
      </c>
      <c r="KL229" s="639" t="s">
        <v>1029</v>
      </c>
      <c r="KM229" s="643">
        <v>0.52</v>
      </c>
      <c r="KN229" s="644">
        <v>8.56</v>
      </c>
      <c r="KO229" s="645" t="s">
        <v>179</v>
      </c>
      <c r="KP229" s="646" t="s">
        <v>179</v>
      </c>
      <c r="KQ229" s="646" t="s">
        <v>179</v>
      </c>
      <c r="KR229" s="646" t="s">
        <v>179</v>
      </c>
      <c r="KS229" s="647" t="s">
        <v>179</v>
      </c>
      <c r="KT229" s="646" t="s">
        <v>179</v>
      </c>
      <c r="KU229" s="646" t="s">
        <v>179</v>
      </c>
      <c r="KV229" s="648" t="s">
        <v>179</v>
      </c>
      <c r="KW229" s="639" t="s">
        <v>179</v>
      </c>
      <c r="KX229" s="643" t="s">
        <v>179</v>
      </c>
      <c r="KY229" s="644" t="s">
        <v>179</v>
      </c>
      <c r="KZ229" s="434" t="s">
        <v>1015</v>
      </c>
      <c r="LA229" s="434" t="s">
        <v>1015</v>
      </c>
      <c r="LB229" s="435" t="s">
        <v>1015</v>
      </c>
      <c r="LC229" s="436">
        <v>10</v>
      </c>
      <c r="LD229" s="437">
        <v>8</v>
      </c>
      <c r="LE229" s="438">
        <v>20</v>
      </c>
      <c r="LF229" s="439" t="s">
        <v>1015</v>
      </c>
      <c r="LG229" s="440">
        <v>8</v>
      </c>
      <c r="LH229" s="437">
        <v>7</v>
      </c>
      <c r="LI229" s="438">
        <v>20</v>
      </c>
      <c r="LJ229" s="649"/>
      <c r="LK229" s="650"/>
    </row>
    <row r="230" spans="2:323" ht="15" customHeight="1" x14ac:dyDescent="0.15">
      <c r="B230" s="1349" t="s">
        <v>2790</v>
      </c>
      <c r="C230" s="1350" t="s">
        <v>2791</v>
      </c>
      <c r="D230" s="1351">
        <v>2022</v>
      </c>
      <c r="E230" s="1352" t="s">
        <v>1018</v>
      </c>
      <c r="F230" s="1353">
        <v>1097311</v>
      </c>
      <c r="G230" s="1354" t="s">
        <v>2791</v>
      </c>
      <c r="H230" s="1355">
        <v>45132</v>
      </c>
      <c r="I230" s="1356" t="s">
        <v>2792</v>
      </c>
      <c r="J230" s="1357" t="s">
        <v>2791</v>
      </c>
      <c r="K230" s="1358" t="s">
        <v>4898</v>
      </c>
      <c r="L230" s="1350" t="s">
        <v>2791</v>
      </c>
      <c r="M230" s="1357" t="s">
        <v>4898</v>
      </c>
      <c r="N230" s="1358" t="s">
        <v>2792</v>
      </c>
      <c r="O230" s="1356" t="s">
        <v>112</v>
      </c>
      <c r="P230" s="1358" t="s">
        <v>113</v>
      </c>
      <c r="Q230" s="1359" t="s">
        <v>1018</v>
      </c>
      <c r="R230" s="1360"/>
      <c r="S230" s="1360"/>
      <c r="T230" s="1361"/>
      <c r="U230" s="1362"/>
      <c r="V230" s="1363">
        <v>2375.1221999999998</v>
      </c>
      <c r="W230" s="1364">
        <v>18</v>
      </c>
      <c r="X230" s="1364">
        <v>1</v>
      </c>
      <c r="Y230" s="1365"/>
      <c r="Z230" s="1351">
        <v>2022</v>
      </c>
      <c r="AA230" s="1352">
        <v>2024</v>
      </c>
      <c r="AB230" s="1366">
        <v>2022</v>
      </c>
      <c r="AC230" s="1367"/>
      <c r="AD230" s="1358"/>
      <c r="AE230" s="1368" t="s">
        <v>4568</v>
      </c>
      <c r="AF230" s="1357" t="s">
        <v>2793</v>
      </c>
      <c r="AG230" s="1357" t="s">
        <v>2792</v>
      </c>
      <c r="AH230" s="1358" t="s">
        <v>2794</v>
      </c>
      <c r="AI230" s="1368"/>
      <c r="AJ230" s="1358"/>
      <c r="AK230" s="1369">
        <v>2021</v>
      </c>
      <c r="AL230" s="1364">
        <v>4715</v>
      </c>
      <c r="AM230" s="1364">
        <v>4624</v>
      </c>
      <c r="AN230" s="1370">
        <v>46.93</v>
      </c>
      <c r="AO230" s="1371" t="s">
        <v>1071</v>
      </c>
      <c r="AP230" s="1372">
        <v>2024</v>
      </c>
      <c r="AQ230" s="1365">
        <v>4574</v>
      </c>
      <c r="AR230" s="1373">
        <v>2.99</v>
      </c>
      <c r="AS230" s="1365">
        <v>4485</v>
      </c>
      <c r="AT230" s="1373">
        <v>3</v>
      </c>
      <c r="AU230" s="1374">
        <v>45.52</v>
      </c>
      <c r="AV230" s="1371" t="s">
        <v>1071</v>
      </c>
      <c r="AW230" s="1375">
        <v>3</v>
      </c>
      <c r="AX230" s="1372">
        <v>2022</v>
      </c>
      <c r="AY230" s="1365">
        <v>4630</v>
      </c>
      <c r="AZ230" s="1373">
        <v>1.8</v>
      </c>
      <c r="BA230" s="1365">
        <v>4726</v>
      </c>
      <c r="BB230" s="1373">
        <v>-2.21</v>
      </c>
      <c r="BC230" s="1374">
        <v>46.097172441258465</v>
      </c>
      <c r="BD230" s="1371" t="s">
        <v>1071</v>
      </c>
      <c r="BE230" s="1375">
        <v>1.77</v>
      </c>
      <c r="BF230" s="1372">
        <v>2023</v>
      </c>
      <c r="BG230" s="1365"/>
      <c r="BH230" s="1373"/>
      <c r="BI230" s="1365"/>
      <c r="BJ230" s="1373"/>
      <c r="BK230" s="1374"/>
      <c r="BL230" s="1371"/>
      <c r="BM230" s="1375"/>
      <c r="BN230" s="1372">
        <v>2024</v>
      </c>
      <c r="BO230" s="1365"/>
      <c r="BP230" s="1373"/>
      <c r="BQ230" s="1365"/>
      <c r="BR230" s="1373"/>
      <c r="BS230" s="1374"/>
      <c r="BT230" s="1371"/>
      <c r="BU230" s="1375"/>
      <c r="BV230" s="1376" t="s">
        <v>1062</v>
      </c>
      <c r="BW230" s="1377" t="s">
        <v>1072</v>
      </c>
      <c r="BX230" s="1378" t="s">
        <v>1024</v>
      </c>
      <c r="BY230" s="1379" t="s">
        <v>4899</v>
      </c>
      <c r="BZ230" s="1380"/>
      <c r="CA230" s="1364"/>
      <c r="CB230" s="1364"/>
      <c r="CC230" s="1370"/>
      <c r="CD230" s="1371"/>
      <c r="CE230" s="1372"/>
      <c r="CF230" s="1365"/>
      <c r="CG230" s="1373"/>
      <c r="CH230" s="1365"/>
      <c r="CI230" s="1373"/>
      <c r="CJ230" s="1374"/>
      <c r="CK230" s="1371"/>
      <c r="CL230" s="1375"/>
      <c r="CM230" s="1372"/>
      <c r="CN230" s="1365"/>
      <c r="CO230" s="1373"/>
      <c r="CP230" s="1365"/>
      <c r="CQ230" s="1373"/>
      <c r="CR230" s="1374"/>
      <c r="CS230" s="1371"/>
      <c r="CT230" s="1375"/>
      <c r="CU230" s="1372"/>
      <c r="CV230" s="1365"/>
      <c r="CW230" s="1373"/>
      <c r="CX230" s="1365"/>
      <c r="CY230" s="1373"/>
      <c r="CZ230" s="1374"/>
      <c r="DA230" s="1371"/>
      <c r="DB230" s="1375"/>
      <c r="DC230" s="1372"/>
      <c r="DD230" s="1365"/>
      <c r="DE230" s="1373"/>
      <c r="DF230" s="1365"/>
      <c r="DG230" s="1373"/>
      <c r="DH230" s="1374"/>
      <c r="DI230" s="1371"/>
      <c r="DJ230" s="1375"/>
      <c r="DK230" s="1376"/>
      <c r="DL230" s="1377"/>
      <c r="DM230" s="1378"/>
      <c r="DN230" s="1379"/>
      <c r="DO230" s="1356"/>
      <c r="DP230" s="1381"/>
      <c r="DQ230" s="1358"/>
      <c r="DR230" s="1356"/>
      <c r="DS230" s="1381"/>
      <c r="DT230" s="1358"/>
      <c r="DU230" s="1356"/>
      <c r="DV230" s="1381"/>
      <c r="DW230" s="1358"/>
      <c r="DX230" s="1356"/>
      <c r="DY230" s="1381"/>
      <c r="DZ230" s="1358"/>
      <c r="EA230" s="1356"/>
      <c r="EB230" s="1381"/>
      <c r="EC230" s="1358"/>
      <c r="ED230" s="1382"/>
      <c r="EE230" s="1383" t="s">
        <v>1160</v>
      </c>
      <c r="EF230" s="1384">
        <v>2019</v>
      </c>
      <c r="EG230" s="1357" t="s">
        <v>4900</v>
      </c>
      <c r="EH230" s="1364">
        <v>10</v>
      </c>
      <c r="EI230" s="1352" t="s">
        <v>1162</v>
      </c>
      <c r="EJ230" s="1356" t="s">
        <v>1160</v>
      </c>
      <c r="EK230" s="1384">
        <v>2009</v>
      </c>
      <c r="EL230" s="1357" t="s">
        <v>4901</v>
      </c>
      <c r="EM230" s="1364">
        <v>30</v>
      </c>
      <c r="EN230" s="1352" t="s">
        <v>1150</v>
      </c>
      <c r="EO230" s="1356"/>
      <c r="EP230" s="1384"/>
      <c r="EQ230" s="1357"/>
      <c r="ER230" s="1364"/>
      <c r="ES230" s="1352"/>
      <c r="ET230" s="1356"/>
      <c r="EU230" s="1384"/>
      <c r="EV230" s="1357"/>
      <c r="EW230" s="1364"/>
      <c r="EX230" s="1352"/>
      <c r="EY230" s="1356"/>
      <c r="EZ230" s="1384"/>
      <c r="FA230" s="1357"/>
      <c r="FB230" s="1364"/>
      <c r="FC230" s="1352"/>
      <c r="FD230" s="1385">
        <v>0</v>
      </c>
      <c r="FE230" s="1386">
        <v>0</v>
      </c>
      <c r="FF230" s="1387">
        <v>5</v>
      </c>
      <c r="FG230" s="1386">
        <v>5</v>
      </c>
      <c r="FH230" s="1387">
        <v>0</v>
      </c>
      <c r="FI230" s="1386">
        <v>0</v>
      </c>
      <c r="FJ230" s="1387">
        <v>5</v>
      </c>
      <c r="FK230" s="1386">
        <v>5</v>
      </c>
      <c r="FL230" s="1388" t="s">
        <v>1008</v>
      </c>
      <c r="FM230" s="1389" t="s">
        <v>1012</v>
      </c>
      <c r="FN230" s="1352" t="s">
        <v>4902</v>
      </c>
      <c r="FO230" s="1390" t="s">
        <v>1010</v>
      </c>
      <c r="FP230" s="1391" t="s">
        <v>1012</v>
      </c>
      <c r="FQ230" s="1352" t="s">
        <v>4903</v>
      </c>
      <c r="FR230" s="1390" t="s">
        <v>1010</v>
      </c>
      <c r="FS230" s="1391" t="s">
        <v>1012</v>
      </c>
      <c r="FT230" s="1352" t="s">
        <v>4903</v>
      </c>
      <c r="FU230" s="1390" t="s">
        <v>1010</v>
      </c>
      <c r="FV230" s="1391" t="s">
        <v>1012</v>
      </c>
      <c r="FW230" s="1352" t="s">
        <v>4904</v>
      </c>
      <c r="FX230" s="1390" t="s">
        <v>1010</v>
      </c>
      <c r="FY230" s="1391" t="s">
        <v>1012</v>
      </c>
      <c r="FZ230" s="1352" t="s">
        <v>4903</v>
      </c>
      <c r="GA230" s="1390" t="s">
        <v>1010</v>
      </c>
      <c r="GB230" s="1391" t="s">
        <v>1012</v>
      </c>
      <c r="GC230" s="1352" t="s">
        <v>4903</v>
      </c>
      <c r="GD230" s="1390" t="s">
        <v>1010</v>
      </c>
      <c r="GE230" s="1391" t="s">
        <v>1012</v>
      </c>
      <c r="GF230" s="1352" t="s">
        <v>4905</v>
      </c>
      <c r="GG230" s="1390" t="s">
        <v>1010</v>
      </c>
      <c r="GH230" s="1391" t="s">
        <v>1012</v>
      </c>
      <c r="GI230" s="1352" t="s">
        <v>4903</v>
      </c>
      <c r="GJ230" s="1390" t="s">
        <v>1010</v>
      </c>
      <c r="GK230" s="1391" t="s">
        <v>1012</v>
      </c>
      <c r="GL230" s="1352" t="s">
        <v>4903</v>
      </c>
      <c r="GM230" s="1390" t="s">
        <v>1010</v>
      </c>
      <c r="GN230" s="1391" t="s">
        <v>1012</v>
      </c>
      <c r="GO230" s="1352" t="s">
        <v>4906</v>
      </c>
      <c r="GP230" s="1390" t="s">
        <v>1010</v>
      </c>
      <c r="GQ230" s="1391" t="s">
        <v>1012</v>
      </c>
      <c r="GR230" s="1352" t="s">
        <v>4907</v>
      </c>
      <c r="GS230" s="1390" t="s">
        <v>1010</v>
      </c>
      <c r="GT230" s="1391" t="s">
        <v>1012</v>
      </c>
      <c r="GU230" s="1352" t="s">
        <v>4906</v>
      </c>
      <c r="GV230" s="1390" t="s">
        <v>1010</v>
      </c>
      <c r="GW230" s="1391" t="s">
        <v>1012</v>
      </c>
      <c r="GX230" s="1352" t="s">
        <v>4908</v>
      </c>
      <c r="GY230" s="1388"/>
      <c r="GZ230" s="1389"/>
      <c r="HA230" s="1352"/>
      <c r="HB230" s="1390"/>
      <c r="HC230" s="1391"/>
      <c r="HD230" s="1352"/>
      <c r="HE230" s="1390"/>
      <c r="HF230" s="1391"/>
      <c r="HG230" s="1352"/>
      <c r="HH230" s="1390"/>
      <c r="HI230" s="1391"/>
      <c r="HJ230" s="1352"/>
      <c r="HK230" s="1390"/>
      <c r="HL230" s="1391"/>
      <c r="HM230" s="1352"/>
      <c r="HN230" s="1392"/>
      <c r="HO230" s="1393"/>
      <c r="HP230" s="1394"/>
      <c r="HQ230" s="1395"/>
      <c r="HR230" s="1357"/>
      <c r="HS230" s="1357"/>
      <c r="HT230" s="1357"/>
      <c r="HU230" s="1396"/>
      <c r="HV230" s="1397" t="s">
        <v>4568</v>
      </c>
      <c r="HW230" s="1398" t="s">
        <v>4568</v>
      </c>
      <c r="HX230" s="1398"/>
      <c r="HY230" s="1398" t="s">
        <v>4568</v>
      </c>
      <c r="HZ230" s="1398"/>
      <c r="IA230" s="1398"/>
      <c r="IB230" s="1398"/>
      <c r="IC230" s="1398"/>
      <c r="ID230" s="1399" t="s">
        <v>4909</v>
      </c>
      <c r="IE230" s="1400"/>
      <c r="IF230" s="227" t="str">
        <f>_xlfn.IFNA(VLOOKUP(報告書!$B230&amp;"-"&amp;報告書!IF$12,自主項目!$G$13:$G$500,1,FALSE),"")</f>
        <v/>
      </c>
      <c r="IG230" s="227" t="str">
        <f>_xlfn.IFNA(VLOOKUP(報告書!$B230&amp;"-"&amp;報告書!IG$12,自主項目!$G$13:$G$500,1,FALSE),"")</f>
        <v/>
      </c>
      <c r="IH230" s="227" t="str">
        <f>_xlfn.IFNA(VLOOKUP(報告書!$B230&amp;"-"&amp;報告書!IH$12,自主項目!$G$13:$G$500,1,FALSE),"")</f>
        <v/>
      </c>
      <c r="II230" s="227" t="str">
        <f>_xlfn.IFNA(VLOOKUP(報告書!$B230&amp;"-"&amp;報告書!II$12,自主項目!$G$13:$G$500,1,FALSE),"")</f>
        <v/>
      </c>
      <c r="IJ230" s="227" t="str">
        <f>_xlfn.IFNA(VLOOKUP(報告書!$B230&amp;"-"&amp;報告書!IJ$12,自主項目!$G$13:$G$500,1,FALSE),"")</f>
        <v/>
      </c>
      <c r="IK230" s="227" t="str">
        <f>_xlfn.IFNA(VLOOKUP(報告書!$B230&amp;"-"&amp;報告書!IK$12,自主項目!$G$13:$G$500,1,FALSE),"")</f>
        <v/>
      </c>
      <c r="IL230" s="227" t="str">
        <f>_xlfn.IFNA(VLOOKUP(報告書!$B230&amp;"-"&amp;報告書!IL$12,自主項目!$G$13:$G$500,1,FALSE),"")</f>
        <v/>
      </c>
      <c r="IM230" s="227" t="str">
        <f>_xlfn.IFNA(VLOOKUP(報告書!$B230&amp;"-"&amp;報告書!IM$12,自主項目!$G$13:$G$500,1,FALSE),"")</f>
        <v/>
      </c>
      <c r="IN230" s="227" t="str">
        <f>_xlfn.IFNA(VLOOKUP(報告書!$B230&amp;"-"&amp;報告書!IN$12,自主項目!$G$13:$G$500,1,FALSE),"")</f>
        <v/>
      </c>
      <c r="IO230" s="227" t="str">
        <f>_xlfn.IFNA(VLOOKUP(報告書!$B230&amp;"-"&amp;報告書!IO$12,自主項目!$G$13:$G$500,1,FALSE),"")</f>
        <v/>
      </c>
      <c r="IP230" s="227" t="str">
        <f>_xlfn.IFNA(VLOOKUP(報告書!$B230&amp;"-"&amp;報告書!IP$12,自主項目!$G$13:$G$500,1,FALSE),"")</f>
        <v/>
      </c>
      <c r="IQ230" s="227" t="str">
        <f>_xlfn.IFNA(VLOOKUP(報告書!$B230&amp;"-"&amp;報告書!IQ$12,自主項目!$G$13:$G$500,1,FALSE),"")</f>
        <v/>
      </c>
      <c r="IR230" s="227" t="str">
        <f>_xlfn.IFNA(VLOOKUP(報告書!$B230&amp;"-"&amp;報告書!IR$12,自主項目!$G$13:$G$500,1,FALSE),"")</f>
        <v/>
      </c>
      <c r="IS230" s="227" t="str">
        <f>_xlfn.IFNA(VLOOKUP(報告書!$B230&amp;"-"&amp;報告書!IS$12,自主項目!$G$13:$G$500,1,FALSE),"")</f>
        <v/>
      </c>
      <c r="IV230" s="376">
        <v>6145</v>
      </c>
      <c r="IW230" s="377">
        <v>4750</v>
      </c>
      <c r="IX230" s="378">
        <v>57.31</v>
      </c>
      <c r="IY230" s="379">
        <v>33.369999999999997</v>
      </c>
      <c r="IZ230" s="379">
        <v>48.03</v>
      </c>
      <c r="JA230" s="380">
        <v>2.64</v>
      </c>
      <c r="JB230" s="381">
        <v>11.123333333333333</v>
      </c>
      <c r="JC230" s="379">
        <v>16.010000000000002</v>
      </c>
      <c r="JD230" s="379">
        <v>0.88</v>
      </c>
      <c r="JE230" s="382">
        <v>8</v>
      </c>
      <c r="JF230" s="383">
        <v>11</v>
      </c>
      <c r="JG230" s="384">
        <v>70</v>
      </c>
      <c r="JH230" s="376" t="s">
        <v>179</v>
      </c>
      <c r="JI230" s="377" t="s">
        <v>179</v>
      </c>
      <c r="JJ230" s="378" t="s">
        <v>179</v>
      </c>
      <c r="JK230" s="379" t="s">
        <v>179</v>
      </c>
      <c r="JL230" s="379" t="s">
        <v>179</v>
      </c>
      <c r="JM230" s="380" t="s">
        <v>179</v>
      </c>
      <c r="JN230" s="381" t="s">
        <v>179</v>
      </c>
      <c r="JO230" s="379" t="s">
        <v>179</v>
      </c>
      <c r="JP230" s="379" t="s">
        <v>179</v>
      </c>
      <c r="JQ230" s="382" t="s">
        <v>179</v>
      </c>
      <c r="JR230" s="383" t="s">
        <v>179</v>
      </c>
      <c r="JS230" s="384" t="s">
        <v>179</v>
      </c>
      <c r="JU230" s="634" t="s">
        <v>2670</v>
      </c>
      <c r="JV230" s="636" t="s">
        <v>2671</v>
      </c>
      <c r="JW230" s="635">
        <v>2019</v>
      </c>
      <c r="JX230" s="635" t="s">
        <v>1018</v>
      </c>
      <c r="JY230" s="386" t="s">
        <v>179</v>
      </c>
      <c r="JZ230" s="387" t="s">
        <v>179</v>
      </c>
      <c r="KA230" s="422" t="s">
        <v>179</v>
      </c>
      <c r="KB230" s="637" t="s">
        <v>179</v>
      </c>
      <c r="KC230" s="638">
        <v>4.5468184784377552</v>
      </c>
      <c r="KD230" s="639" t="s">
        <v>1029</v>
      </c>
      <c r="KE230" s="640">
        <v>2.65</v>
      </c>
      <c r="KF230" s="641">
        <v>33.369999999999997</v>
      </c>
      <c r="KG230" s="642">
        <v>31.569999999999997</v>
      </c>
      <c r="KH230" s="639" t="s">
        <v>1029</v>
      </c>
      <c r="KI230" s="643">
        <v>2.61</v>
      </c>
      <c r="KJ230" s="641">
        <v>16.010000000000002</v>
      </c>
      <c r="KK230" s="642">
        <v>36.686666666666667</v>
      </c>
      <c r="KL230" s="639" t="s">
        <v>1028</v>
      </c>
      <c r="KM230" s="643">
        <v>2.7</v>
      </c>
      <c r="KN230" s="644">
        <v>2.64</v>
      </c>
      <c r="KO230" s="645" t="s">
        <v>179</v>
      </c>
      <c r="KP230" s="646" t="s">
        <v>179</v>
      </c>
      <c r="KQ230" s="646" t="s">
        <v>179</v>
      </c>
      <c r="KR230" s="646" t="s">
        <v>179</v>
      </c>
      <c r="KS230" s="647" t="s">
        <v>179</v>
      </c>
      <c r="KT230" s="646" t="s">
        <v>179</v>
      </c>
      <c r="KU230" s="646" t="s">
        <v>179</v>
      </c>
      <c r="KV230" s="648" t="s">
        <v>179</v>
      </c>
      <c r="KW230" s="639" t="s">
        <v>179</v>
      </c>
      <c r="KX230" s="643" t="s">
        <v>179</v>
      </c>
      <c r="KY230" s="644" t="s">
        <v>179</v>
      </c>
      <c r="KZ230" s="434" t="s">
        <v>1015</v>
      </c>
      <c r="LA230" s="434" t="s">
        <v>1015</v>
      </c>
      <c r="LB230" s="435" t="s">
        <v>1015</v>
      </c>
      <c r="LC230" s="436">
        <v>14</v>
      </c>
      <c r="LD230" s="437">
        <v>6</v>
      </c>
      <c r="LE230" s="438">
        <v>20</v>
      </c>
      <c r="LF230" s="439" t="s">
        <v>1015</v>
      </c>
      <c r="LG230" s="440">
        <v>11</v>
      </c>
      <c r="LH230" s="437">
        <v>6</v>
      </c>
      <c r="LI230" s="438">
        <v>20</v>
      </c>
      <c r="LJ230" s="649"/>
      <c r="LK230" s="650"/>
    </row>
    <row r="231" spans="2:323" ht="15" customHeight="1" x14ac:dyDescent="0.15">
      <c r="B231" s="1349" t="s">
        <v>2795</v>
      </c>
      <c r="C231" s="1350" t="s">
        <v>2796</v>
      </c>
      <c r="D231" s="1351">
        <v>2022</v>
      </c>
      <c r="E231" s="1352" t="s">
        <v>1018</v>
      </c>
      <c r="F231" s="1353">
        <v>1056313</v>
      </c>
      <c r="G231" s="1354" t="s">
        <v>2796</v>
      </c>
      <c r="H231" s="1355">
        <v>45132</v>
      </c>
      <c r="I231" s="1356" t="s">
        <v>2797</v>
      </c>
      <c r="J231" s="1357" t="s">
        <v>2796</v>
      </c>
      <c r="K231" s="1358" t="s">
        <v>2798</v>
      </c>
      <c r="L231" s="1350" t="s">
        <v>2796</v>
      </c>
      <c r="M231" s="1357" t="s">
        <v>2798</v>
      </c>
      <c r="N231" s="1358" t="s">
        <v>2797</v>
      </c>
      <c r="O231" s="1356" t="s">
        <v>57</v>
      </c>
      <c r="P231" s="1358" t="s">
        <v>64</v>
      </c>
      <c r="Q231" s="1359" t="s">
        <v>1018</v>
      </c>
      <c r="R231" s="1360"/>
      <c r="S231" s="1360"/>
      <c r="T231" s="1361"/>
      <c r="U231" s="1362"/>
      <c r="V231" s="1363">
        <v>3171.3101999999999</v>
      </c>
      <c r="W231" s="1364">
        <v>44</v>
      </c>
      <c r="X231" s="1364">
        <v>0</v>
      </c>
      <c r="Y231" s="1365"/>
      <c r="Z231" s="1351">
        <v>2022</v>
      </c>
      <c r="AA231" s="1352">
        <v>2024</v>
      </c>
      <c r="AB231" s="1366">
        <v>2022</v>
      </c>
      <c r="AC231" s="1367"/>
      <c r="AD231" s="1358"/>
      <c r="AE231" s="1368" t="s">
        <v>4568</v>
      </c>
      <c r="AF231" s="1357" t="s">
        <v>2799</v>
      </c>
      <c r="AG231" s="1357" t="s">
        <v>2797</v>
      </c>
      <c r="AH231" s="1358" t="s">
        <v>2800</v>
      </c>
      <c r="AI231" s="1368"/>
      <c r="AJ231" s="1358"/>
      <c r="AK231" s="1369">
        <v>2021</v>
      </c>
      <c r="AL231" s="1364">
        <v>5284</v>
      </c>
      <c r="AM231" s="1364">
        <v>5245</v>
      </c>
      <c r="AN231" s="1370">
        <v>296.61</v>
      </c>
      <c r="AO231" s="1371" t="s">
        <v>1240</v>
      </c>
      <c r="AP231" s="1372">
        <v>2024</v>
      </c>
      <c r="AQ231" s="1365">
        <v>5125.4799999999996</v>
      </c>
      <c r="AR231" s="1373">
        <v>3</v>
      </c>
      <c r="AS231" s="1365">
        <v>5087.6499999999996</v>
      </c>
      <c r="AT231" s="1373">
        <v>3</v>
      </c>
      <c r="AU231" s="1374">
        <v>287.71170000000001</v>
      </c>
      <c r="AV231" s="1371" t="s">
        <v>1240</v>
      </c>
      <c r="AW231" s="1375">
        <v>3</v>
      </c>
      <c r="AX231" s="1372">
        <v>2022</v>
      </c>
      <c r="AY231" s="1365">
        <v>5783</v>
      </c>
      <c r="AZ231" s="1373">
        <v>-9.4499999999999993</v>
      </c>
      <c r="BA231" s="1365">
        <v>5749</v>
      </c>
      <c r="BB231" s="1373">
        <v>-9.61</v>
      </c>
      <c r="BC231" s="1374">
        <v>307.62894389530055</v>
      </c>
      <c r="BD231" s="1371" t="s">
        <v>1240</v>
      </c>
      <c r="BE231" s="1375">
        <v>-3.72</v>
      </c>
      <c r="BF231" s="1372">
        <v>2023</v>
      </c>
      <c r="BG231" s="1365"/>
      <c r="BH231" s="1373"/>
      <c r="BI231" s="1365"/>
      <c r="BJ231" s="1373"/>
      <c r="BK231" s="1374"/>
      <c r="BL231" s="1371"/>
      <c r="BM231" s="1375"/>
      <c r="BN231" s="1372">
        <v>2024</v>
      </c>
      <c r="BO231" s="1365"/>
      <c r="BP231" s="1373"/>
      <c r="BQ231" s="1365"/>
      <c r="BR231" s="1373"/>
      <c r="BS231" s="1374"/>
      <c r="BT231" s="1371"/>
      <c r="BU231" s="1375"/>
      <c r="BV231" s="1376" t="s">
        <v>1005</v>
      </c>
      <c r="BW231" s="1377" t="s">
        <v>1072</v>
      </c>
      <c r="BX231" s="1378" t="s">
        <v>1007</v>
      </c>
      <c r="BY231" s="1379" t="s">
        <v>4910</v>
      </c>
      <c r="BZ231" s="1380"/>
      <c r="CA231" s="1364"/>
      <c r="CB231" s="1364"/>
      <c r="CC231" s="1370"/>
      <c r="CD231" s="1371"/>
      <c r="CE231" s="1372"/>
      <c r="CF231" s="1365"/>
      <c r="CG231" s="1373"/>
      <c r="CH231" s="1365"/>
      <c r="CI231" s="1373"/>
      <c r="CJ231" s="1374"/>
      <c r="CK231" s="1371"/>
      <c r="CL231" s="1375"/>
      <c r="CM231" s="1372"/>
      <c r="CN231" s="1365"/>
      <c r="CO231" s="1373"/>
      <c r="CP231" s="1365"/>
      <c r="CQ231" s="1373"/>
      <c r="CR231" s="1374"/>
      <c r="CS231" s="1371"/>
      <c r="CT231" s="1375"/>
      <c r="CU231" s="1372"/>
      <c r="CV231" s="1365"/>
      <c r="CW231" s="1373"/>
      <c r="CX231" s="1365"/>
      <c r="CY231" s="1373"/>
      <c r="CZ231" s="1374"/>
      <c r="DA231" s="1371"/>
      <c r="DB231" s="1375"/>
      <c r="DC231" s="1372"/>
      <c r="DD231" s="1365"/>
      <c r="DE231" s="1373"/>
      <c r="DF231" s="1365"/>
      <c r="DG231" s="1373"/>
      <c r="DH231" s="1374"/>
      <c r="DI231" s="1371"/>
      <c r="DJ231" s="1375"/>
      <c r="DK231" s="1376"/>
      <c r="DL231" s="1377"/>
      <c r="DM231" s="1378"/>
      <c r="DN231" s="1379"/>
      <c r="DO231" s="1356"/>
      <c r="DP231" s="1381"/>
      <c r="DQ231" s="1358"/>
      <c r="DR231" s="1356"/>
      <c r="DS231" s="1381"/>
      <c r="DT231" s="1358"/>
      <c r="DU231" s="1356"/>
      <c r="DV231" s="1381"/>
      <c r="DW231" s="1358"/>
      <c r="DX231" s="1356"/>
      <c r="DY231" s="1381"/>
      <c r="DZ231" s="1358"/>
      <c r="EA231" s="1356"/>
      <c r="EB231" s="1381"/>
      <c r="EC231" s="1358"/>
      <c r="ED231" s="1382"/>
      <c r="EE231" s="1383"/>
      <c r="EF231" s="1384"/>
      <c r="EG231" s="1357"/>
      <c r="EH231" s="1364"/>
      <c r="EI231" s="1352"/>
      <c r="EJ231" s="1356"/>
      <c r="EK231" s="1384"/>
      <c r="EL231" s="1357"/>
      <c r="EM231" s="1364"/>
      <c r="EN231" s="1352"/>
      <c r="EO231" s="1356"/>
      <c r="EP231" s="1384"/>
      <c r="EQ231" s="1357"/>
      <c r="ER231" s="1364"/>
      <c r="ES231" s="1352"/>
      <c r="ET231" s="1356"/>
      <c r="EU231" s="1384"/>
      <c r="EV231" s="1357"/>
      <c r="EW231" s="1364"/>
      <c r="EX231" s="1352"/>
      <c r="EY231" s="1356"/>
      <c r="EZ231" s="1384"/>
      <c r="FA231" s="1357"/>
      <c r="FB231" s="1364"/>
      <c r="FC231" s="1352"/>
      <c r="FD231" s="1385">
        <v>0</v>
      </c>
      <c r="FE231" s="1386">
        <v>0</v>
      </c>
      <c r="FF231" s="1387">
        <v>0</v>
      </c>
      <c r="FG231" s="1386">
        <v>0</v>
      </c>
      <c r="FH231" s="1387">
        <v>0</v>
      </c>
      <c r="FI231" s="1386">
        <v>0</v>
      </c>
      <c r="FJ231" s="1387">
        <v>0</v>
      </c>
      <c r="FK231" s="1386">
        <v>0</v>
      </c>
      <c r="FL231" s="1388" t="s">
        <v>1008</v>
      </c>
      <c r="FM231" s="1389" t="s">
        <v>1012</v>
      </c>
      <c r="FN231" s="1352"/>
      <c r="FO231" s="1390" t="s">
        <v>1010</v>
      </c>
      <c r="FP231" s="1391" t="s">
        <v>1012</v>
      </c>
      <c r="FQ231" s="1352"/>
      <c r="FR231" s="1390" t="s">
        <v>1025</v>
      </c>
      <c r="FS231" s="1391" t="s">
        <v>1011</v>
      </c>
      <c r="FT231" s="1352"/>
      <c r="FU231" s="1390" t="s">
        <v>1025</v>
      </c>
      <c r="FV231" s="1391" t="s">
        <v>1011</v>
      </c>
      <c r="FW231" s="1352"/>
      <c r="FX231" s="1390" t="s">
        <v>1010</v>
      </c>
      <c r="FY231" s="1391" t="s">
        <v>1012</v>
      </c>
      <c r="FZ231" s="1352"/>
      <c r="GA231" s="1390" t="s">
        <v>1025</v>
      </c>
      <c r="GB231" s="1391" t="s">
        <v>1011</v>
      </c>
      <c r="GC231" s="1352"/>
      <c r="GD231" s="1390" t="s">
        <v>1025</v>
      </c>
      <c r="GE231" s="1391" t="s">
        <v>1011</v>
      </c>
      <c r="GF231" s="1352"/>
      <c r="GG231" s="1390" t="s">
        <v>1025</v>
      </c>
      <c r="GH231" s="1391" t="s">
        <v>1011</v>
      </c>
      <c r="GI231" s="1352"/>
      <c r="GJ231" s="1390" t="s">
        <v>1010</v>
      </c>
      <c r="GK231" s="1391" t="s">
        <v>1012</v>
      </c>
      <c r="GL231" s="1352"/>
      <c r="GM231" s="1390" t="s">
        <v>1013</v>
      </c>
      <c r="GN231" s="1391" t="s">
        <v>1013</v>
      </c>
      <c r="GO231" s="1352"/>
      <c r="GP231" s="1390" t="s">
        <v>1013</v>
      </c>
      <c r="GQ231" s="1391" t="s">
        <v>1013</v>
      </c>
      <c r="GR231" s="1352"/>
      <c r="GS231" s="1390" t="s">
        <v>1013</v>
      </c>
      <c r="GT231" s="1391" t="s">
        <v>1013</v>
      </c>
      <c r="GU231" s="1352"/>
      <c r="GV231" s="1390" t="s">
        <v>1013</v>
      </c>
      <c r="GW231" s="1391" t="s">
        <v>1013</v>
      </c>
      <c r="GX231" s="1352"/>
      <c r="GY231" s="1388"/>
      <c r="GZ231" s="1389"/>
      <c r="HA231" s="1352"/>
      <c r="HB231" s="1390"/>
      <c r="HC231" s="1391"/>
      <c r="HD231" s="1352"/>
      <c r="HE231" s="1390"/>
      <c r="HF231" s="1391"/>
      <c r="HG231" s="1352"/>
      <c r="HH231" s="1390"/>
      <c r="HI231" s="1391"/>
      <c r="HJ231" s="1352"/>
      <c r="HK231" s="1390"/>
      <c r="HL231" s="1391"/>
      <c r="HM231" s="1352"/>
      <c r="HN231" s="1392"/>
      <c r="HO231" s="1393"/>
      <c r="HP231" s="1394"/>
      <c r="HQ231" s="1395"/>
      <c r="HR231" s="1357"/>
      <c r="HS231" s="1357"/>
      <c r="HT231" s="1357"/>
      <c r="HU231" s="1396"/>
      <c r="HV231" s="1397" t="s">
        <v>4568</v>
      </c>
      <c r="HW231" s="1398"/>
      <c r="HX231" s="1398"/>
      <c r="HY231" s="1398" t="s">
        <v>4568</v>
      </c>
      <c r="HZ231" s="1398"/>
      <c r="IA231" s="1398"/>
      <c r="IB231" s="1398"/>
      <c r="IC231" s="1398"/>
      <c r="ID231" s="1399" t="s">
        <v>2801</v>
      </c>
      <c r="IE231" s="1400" t="s">
        <v>4911</v>
      </c>
      <c r="IF231" s="227" t="str">
        <f>_xlfn.IFNA(VLOOKUP(報告書!$B231&amp;"-"&amp;報告書!IF$12,自主項目!$G$13:$G$500,1,FALSE),"")</f>
        <v/>
      </c>
      <c r="IG231" s="227" t="str">
        <f>_xlfn.IFNA(VLOOKUP(報告書!$B231&amp;"-"&amp;報告書!IG$12,自主項目!$G$13:$G$500,1,FALSE),"")</f>
        <v/>
      </c>
      <c r="IH231" s="227" t="str">
        <f>_xlfn.IFNA(VLOOKUP(報告書!$B231&amp;"-"&amp;報告書!IH$12,自主項目!$G$13:$G$500,1,FALSE),"")</f>
        <v/>
      </c>
      <c r="II231" s="227" t="str">
        <f>_xlfn.IFNA(VLOOKUP(報告書!$B231&amp;"-"&amp;報告書!II$12,自主項目!$G$13:$G$500,1,FALSE),"")</f>
        <v/>
      </c>
      <c r="IJ231" s="227" t="str">
        <f>_xlfn.IFNA(VLOOKUP(報告書!$B231&amp;"-"&amp;報告書!IJ$12,自主項目!$G$13:$G$500,1,FALSE),"")</f>
        <v/>
      </c>
      <c r="IK231" s="227" t="str">
        <f>_xlfn.IFNA(VLOOKUP(報告書!$B231&amp;"-"&amp;報告書!IK$12,自主項目!$G$13:$G$500,1,FALSE),"")</f>
        <v/>
      </c>
      <c r="IL231" s="227" t="str">
        <f>_xlfn.IFNA(VLOOKUP(報告書!$B231&amp;"-"&amp;報告書!IL$12,自主項目!$G$13:$G$500,1,FALSE),"")</f>
        <v/>
      </c>
      <c r="IM231" s="227" t="str">
        <f>_xlfn.IFNA(VLOOKUP(報告書!$B231&amp;"-"&amp;報告書!IM$12,自主項目!$G$13:$G$500,1,FALSE),"")</f>
        <v/>
      </c>
      <c r="IN231" s="227" t="str">
        <f>_xlfn.IFNA(VLOOKUP(報告書!$B231&amp;"-"&amp;報告書!IN$12,自主項目!$G$13:$G$500,1,FALSE),"")</f>
        <v/>
      </c>
      <c r="IO231" s="227" t="str">
        <f>_xlfn.IFNA(VLOOKUP(報告書!$B231&amp;"-"&amp;報告書!IO$12,自主項目!$G$13:$G$500,1,FALSE),"")</f>
        <v/>
      </c>
      <c r="IP231" s="227" t="str">
        <f>_xlfn.IFNA(VLOOKUP(報告書!$B231&amp;"-"&amp;報告書!IP$12,自主項目!$G$13:$G$500,1,FALSE),"")</f>
        <v/>
      </c>
      <c r="IQ231" s="227" t="str">
        <f>_xlfn.IFNA(VLOOKUP(報告書!$B231&amp;"-"&amp;報告書!IQ$12,自主項目!$G$13:$G$500,1,FALSE),"")</f>
        <v/>
      </c>
      <c r="IR231" s="227" t="str">
        <f>_xlfn.IFNA(VLOOKUP(報告書!$B231&amp;"-"&amp;報告書!IR$12,自主項目!$G$13:$G$500,1,FALSE),"")</f>
        <v/>
      </c>
      <c r="IS231" s="227" t="str">
        <f>_xlfn.IFNA(VLOOKUP(報告書!$B231&amp;"-"&amp;報告書!IS$12,自主項目!$G$13:$G$500,1,FALSE),"")</f>
        <v/>
      </c>
      <c r="IV231" s="376">
        <v>11037</v>
      </c>
      <c r="IW231" s="377">
        <v>11174</v>
      </c>
      <c r="IX231" s="378" t="s">
        <v>179</v>
      </c>
      <c r="IY231" s="379">
        <v>5.51</v>
      </c>
      <c r="IZ231" s="379">
        <v>6.23</v>
      </c>
      <c r="JA231" s="380" t="s">
        <v>179</v>
      </c>
      <c r="JB231" s="381">
        <v>1.8366666666666667</v>
      </c>
      <c r="JC231" s="379">
        <v>2.0766666666666667</v>
      </c>
      <c r="JD231" s="379" t="s">
        <v>179</v>
      </c>
      <c r="JE231" s="382">
        <v>66</v>
      </c>
      <c r="JF231" s="383">
        <v>70</v>
      </c>
      <c r="JG231" s="384" t="s">
        <v>179</v>
      </c>
      <c r="JH231" s="376" t="s">
        <v>179</v>
      </c>
      <c r="JI231" s="377" t="s">
        <v>179</v>
      </c>
      <c r="JJ231" s="378" t="s">
        <v>179</v>
      </c>
      <c r="JK231" s="379" t="s">
        <v>179</v>
      </c>
      <c r="JL231" s="379" t="s">
        <v>179</v>
      </c>
      <c r="JM231" s="380" t="s">
        <v>179</v>
      </c>
      <c r="JN231" s="381" t="s">
        <v>179</v>
      </c>
      <c r="JO231" s="379" t="s">
        <v>179</v>
      </c>
      <c r="JP231" s="379" t="s">
        <v>179</v>
      </c>
      <c r="JQ231" s="382" t="s">
        <v>179</v>
      </c>
      <c r="JR231" s="383" t="s">
        <v>179</v>
      </c>
      <c r="JS231" s="384" t="s">
        <v>179</v>
      </c>
      <c r="JU231" s="634" t="s">
        <v>2678</v>
      </c>
      <c r="JV231" s="636" t="s">
        <v>2679</v>
      </c>
      <c r="JW231" s="635">
        <v>2019</v>
      </c>
      <c r="JX231" s="635" t="s">
        <v>1018</v>
      </c>
      <c r="JY231" s="386" t="s">
        <v>179</v>
      </c>
      <c r="JZ231" s="387" t="s">
        <v>179</v>
      </c>
      <c r="KA231" s="422" t="s">
        <v>179</v>
      </c>
      <c r="KB231" s="637" t="s">
        <v>179</v>
      </c>
      <c r="KC231" s="638">
        <v>2.5269650448491414</v>
      </c>
      <c r="KD231" s="639" t="s">
        <v>1028</v>
      </c>
      <c r="KE231" s="640">
        <v>17.3</v>
      </c>
      <c r="KF231" s="641">
        <v>5.51</v>
      </c>
      <c r="KG231" s="642">
        <v>6.7766666666666664</v>
      </c>
      <c r="KH231" s="639" t="s">
        <v>1028</v>
      </c>
      <c r="KI231" s="643">
        <v>19.32</v>
      </c>
      <c r="KJ231" s="641">
        <v>2.0766666666666667</v>
      </c>
      <c r="KK231" s="642">
        <v>11.25</v>
      </c>
      <c r="KL231" s="639" t="s">
        <v>179</v>
      </c>
      <c r="KM231" s="643" t="s">
        <v>179</v>
      </c>
      <c r="KN231" s="644" t="s">
        <v>179</v>
      </c>
      <c r="KO231" s="645" t="s">
        <v>179</v>
      </c>
      <c r="KP231" s="646" t="s">
        <v>179</v>
      </c>
      <c r="KQ231" s="646" t="s">
        <v>179</v>
      </c>
      <c r="KR231" s="646" t="s">
        <v>179</v>
      </c>
      <c r="KS231" s="647" t="s">
        <v>179</v>
      </c>
      <c r="KT231" s="646" t="s">
        <v>179</v>
      </c>
      <c r="KU231" s="646" t="s">
        <v>179</v>
      </c>
      <c r="KV231" s="648" t="s">
        <v>179</v>
      </c>
      <c r="KW231" s="639" t="s">
        <v>179</v>
      </c>
      <c r="KX231" s="643" t="s">
        <v>179</v>
      </c>
      <c r="KY231" s="644" t="s">
        <v>179</v>
      </c>
      <c r="KZ231" s="434" t="s">
        <v>1015</v>
      </c>
      <c r="LA231" s="434" t="s">
        <v>1015</v>
      </c>
      <c r="LB231" s="435" t="s">
        <v>1015</v>
      </c>
      <c r="LC231" s="436">
        <v>18</v>
      </c>
      <c r="LD231" s="437">
        <v>0</v>
      </c>
      <c r="LE231" s="438">
        <v>20</v>
      </c>
      <c r="LF231" s="439" t="s">
        <v>1015</v>
      </c>
      <c r="LG231" s="440">
        <v>15</v>
      </c>
      <c r="LH231" s="437">
        <v>0</v>
      </c>
      <c r="LI231" s="438">
        <v>20</v>
      </c>
      <c r="LJ231" s="649"/>
      <c r="LK231" s="650"/>
    </row>
    <row r="232" spans="2:323" ht="15" customHeight="1" x14ac:dyDescent="0.15">
      <c r="B232" s="1349" t="s">
        <v>2802</v>
      </c>
      <c r="C232" s="1350" t="s">
        <v>2803</v>
      </c>
      <c r="D232" s="1351">
        <v>2020</v>
      </c>
      <c r="E232" s="1352" t="s">
        <v>1018</v>
      </c>
      <c r="F232" s="1353">
        <v>1033315</v>
      </c>
      <c r="G232" s="1354" t="s">
        <v>2803</v>
      </c>
      <c r="H232" s="1355">
        <v>45133</v>
      </c>
      <c r="I232" s="1356" t="s">
        <v>2804</v>
      </c>
      <c r="J232" s="1357" t="s">
        <v>2803</v>
      </c>
      <c r="K232" s="1358" t="s">
        <v>2805</v>
      </c>
      <c r="L232" s="1350" t="s">
        <v>2803</v>
      </c>
      <c r="M232" s="1357" t="s">
        <v>2805</v>
      </c>
      <c r="N232" s="1358" t="s">
        <v>2804</v>
      </c>
      <c r="O232" s="1356" t="s">
        <v>37</v>
      </c>
      <c r="P232" s="1358" t="s">
        <v>38</v>
      </c>
      <c r="Q232" s="1359" t="s">
        <v>1018</v>
      </c>
      <c r="R232" s="1360"/>
      <c r="S232" s="1360"/>
      <c r="T232" s="1361"/>
      <c r="U232" s="1362"/>
      <c r="V232" s="1363">
        <v>1308603.219</v>
      </c>
      <c r="W232" s="1364">
        <v>1</v>
      </c>
      <c r="X232" s="1364">
        <v>1</v>
      </c>
      <c r="Y232" s="1365"/>
      <c r="Z232" s="1351">
        <v>2020</v>
      </c>
      <c r="AA232" s="1352">
        <v>2022</v>
      </c>
      <c r="AB232" s="1366">
        <v>2022</v>
      </c>
      <c r="AC232" s="1367"/>
      <c r="AD232" s="1358"/>
      <c r="AE232" s="1368" t="s">
        <v>4568</v>
      </c>
      <c r="AF232" s="1357" t="s">
        <v>2803</v>
      </c>
      <c r="AG232" s="1357" t="s">
        <v>2806</v>
      </c>
      <c r="AH232" s="1358" t="s">
        <v>2807</v>
      </c>
      <c r="AI232" s="1368"/>
      <c r="AJ232" s="1358"/>
      <c r="AK232" s="1369">
        <v>2019</v>
      </c>
      <c r="AL232" s="1364">
        <v>72941</v>
      </c>
      <c r="AM232" s="1364">
        <v>72941</v>
      </c>
      <c r="AN232" s="1370">
        <v>9.2100000000000009</v>
      </c>
      <c r="AO232" s="1371" t="s">
        <v>2808</v>
      </c>
      <c r="AP232" s="1372">
        <v>2022</v>
      </c>
      <c r="AQ232" s="1365">
        <v>73670</v>
      </c>
      <c r="AR232" s="1373">
        <v>-1</v>
      </c>
      <c r="AS232" s="1365">
        <v>73670</v>
      </c>
      <c r="AT232" s="1373">
        <v>-1</v>
      </c>
      <c r="AU232" s="1374">
        <v>9.3000000000000007</v>
      </c>
      <c r="AV232" s="1371" t="s">
        <v>2808</v>
      </c>
      <c r="AW232" s="1375">
        <v>-1.02</v>
      </c>
      <c r="AX232" s="1372">
        <v>2020</v>
      </c>
      <c r="AY232" s="1365">
        <v>72271</v>
      </c>
      <c r="AZ232" s="1373">
        <v>0.91</v>
      </c>
      <c r="BA232" s="1365">
        <v>72271</v>
      </c>
      <c r="BB232" s="1373">
        <v>0.91</v>
      </c>
      <c r="BC232" s="1374">
        <v>9.19</v>
      </c>
      <c r="BD232" s="1371" t="s">
        <v>2808</v>
      </c>
      <c r="BE232" s="1375">
        <v>0.21</v>
      </c>
      <c r="BF232" s="1372">
        <v>2021</v>
      </c>
      <c r="BG232" s="1365">
        <v>66952</v>
      </c>
      <c r="BH232" s="1373">
        <v>8.2100000000000009</v>
      </c>
      <c r="BI232" s="1365">
        <v>66952</v>
      </c>
      <c r="BJ232" s="1373">
        <v>8.2100000000000009</v>
      </c>
      <c r="BK232" s="1374">
        <v>9.52</v>
      </c>
      <c r="BL232" s="1371" t="s">
        <v>2808</v>
      </c>
      <c r="BM232" s="1375">
        <v>-3.37</v>
      </c>
      <c r="BN232" s="1372">
        <v>2022</v>
      </c>
      <c r="BO232" s="1365">
        <v>68976</v>
      </c>
      <c r="BP232" s="1373">
        <v>5.43</v>
      </c>
      <c r="BQ232" s="1365">
        <v>68976</v>
      </c>
      <c r="BR232" s="1373">
        <v>5.43</v>
      </c>
      <c r="BS232" s="1374">
        <v>9.2956332800436332</v>
      </c>
      <c r="BT232" s="1371" t="s">
        <v>2808</v>
      </c>
      <c r="BU232" s="1375">
        <v>-0.93</v>
      </c>
      <c r="BV232" s="1376" t="s">
        <v>1062</v>
      </c>
      <c r="BW232" s="1377" t="s">
        <v>1072</v>
      </c>
      <c r="BX232" s="1378" t="s">
        <v>1038</v>
      </c>
      <c r="BY232" s="1379" t="s">
        <v>4912</v>
      </c>
      <c r="BZ232" s="1380"/>
      <c r="CA232" s="1364"/>
      <c r="CB232" s="1364"/>
      <c r="CC232" s="1370"/>
      <c r="CD232" s="1371"/>
      <c r="CE232" s="1372"/>
      <c r="CF232" s="1365"/>
      <c r="CG232" s="1373"/>
      <c r="CH232" s="1365"/>
      <c r="CI232" s="1373"/>
      <c r="CJ232" s="1374"/>
      <c r="CK232" s="1371"/>
      <c r="CL232" s="1375"/>
      <c r="CM232" s="1372"/>
      <c r="CN232" s="1365"/>
      <c r="CO232" s="1373"/>
      <c r="CP232" s="1365"/>
      <c r="CQ232" s="1373"/>
      <c r="CR232" s="1374"/>
      <c r="CS232" s="1371"/>
      <c r="CT232" s="1375"/>
      <c r="CU232" s="1372"/>
      <c r="CV232" s="1365"/>
      <c r="CW232" s="1373"/>
      <c r="CX232" s="1365"/>
      <c r="CY232" s="1373"/>
      <c r="CZ232" s="1374"/>
      <c r="DA232" s="1371"/>
      <c r="DB232" s="1375"/>
      <c r="DC232" s="1372"/>
      <c r="DD232" s="1365"/>
      <c r="DE232" s="1373"/>
      <c r="DF232" s="1365"/>
      <c r="DG232" s="1373"/>
      <c r="DH232" s="1374"/>
      <c r="DI232" s="1371"/>
      <c r="DJ232" s="1375"/>
      <c r="DK232" s="1376"/>
      <c r="DL232" s="1377"/>
      <c r="DM232" s="1378"/>
      <c r="DN232" s="1379"/>
      <c r="DO232" s="1356"/>
      <c r="DP232" s="1381"/>
      <c r="DQ232" s="1358"/>
      <c r="DR232" s="1356"/>
      <c r="DS232" s="1381"/>
      <c r="DT232" s="1358"/>
      <c r="DU232" s="1356"/>
      <c r="DV232" s="1381"/>
      <c r="DW232" s="1358"/>
      <c r="DX232" s="1356"/>
      <c r="DY232" s="1381"/>
      <c r="DZ232" s="1358"/>
      <c r="EA232" s="1356"/>
      <c r="EB232" s="1381"/>
      <c r="EC232" s="1358"/>
      <c r="ED232" s="1382"/>
      <c r="EE232" s="1383"/>
      <c r="EF232" s="1384"/>
      <c r="EG232" s="1357"/>
      <c r="EH232" s="1364"/>
      <c r="EI232" s="1352"/>
      <c r="EJ232" s="1356"/>
      <c r="EK232" s="1384"/>
      <c r="EL232" s="1357"/>
      <c r="EM232" s="1364"/>
      <c r="EN232" s="1352"/>
      <c r="EO232" s="1356"/>
      <c r="EP232" s="1384"/>
      <c r="EQ232" s="1357"/>
      <c r="ER232" s="1364"/>
      <c r="ES232" s="1352"/>
      <c r="ET232" s="1356"/>
      <c r="EU232" s="1384"/>
      <c r="EV232" s="1357"/>
      <c r="EW232" s="1364"/>
      <c r="EX232" s="1352"/>
      <c r="EY232" s="1356"/>
      <c r="EZ232" s="1384"/>
      <c r="FA232" s="1357"/>
      <c r="FB232" s="1364"/>
      <c r="FC232" s="1352"/>
      <c r="FD232" s="1385">
        <v>0</v>
      </c>
      <c r="FE232" s="1386">
        <v>0</v>
      </c>
      <c r="FF232" s="1387">
        <v>0</v>
      </c>
      <c r="FG232" s="1386">
        <v>0</v>
      </c>
      <c r="FH232" s="1387">
        <v>0</v>
      </c>
      <c r="FI232" s="1386">
        <v>0</v>
      </c>
      <c r="FJ232" s="1387">
        <v>0</v>
      </c>
      <c r="FK232" s="1386">
        <v>0</v>
      </c>
      <c r="FL232" s="1388" t="s">
        <v>1008</v>
      </c>
      <c r="FM232" s="1389" t="s">
        <v>1012</v>
      </c>
      <c r="FN232" s="1352"/>
      <c r="FO232" s="1390" t="s">
        <v>1010</v>
      </c>
      <c r="FP232" s="1391" t="s">
        <v>1012</v>
      </c>
      <c r="FQ232" s="1352"/>
      <c r="FR232" s="1390" t="s">
        <v>1010</v>
      </c>
      <c r="FS232" s="1391" t="s">
        <v>1012</v>
      </c>
      <c r="FT232" s="1352"/>
      <c r="FU232" s="1390" t="s">
        <v>1010</v>
      </c>
      <c r="FV232" s="1391" t="s">
        <v>1012</v>
      </c>
      <c r="FW232" s="1352"/>
      <c r="FX232" s="1390" t="s">
        <v>1010</v>
      </c>
      <c r="FY232" s="1391" t="s">
        <v>1012</v>
      </c>
      <c r="FZ232" s="1352"/>
      <c r="GA232" s="1390" t="s">
        <v>1010</v>
      </c>
      <c r="GB232" s="1391" t="s">
        <v>1012</v>
      </c>
      <c r="GC232" s="1352"/>
      <c r="GD232" s="1390" t="s">
        <v>1013</v>
      </c>
      <c r="GE232" s="1391" t="s">
        <v>1013</v>
      </c>
      <c r="GF232" s="1352"/>
      <c r="GG232" s="1390" t="s">
        <v>1010</v>
      </c>
      <c r="GH232" s="1391" t="s">
        <v>1012</v>
      </c>
      <c r="GI232" s="1352"/>
      <c r="GJ232" s="1390" t="s">
        <v>1010</v>
      </c>
      <c r="GK232" s="1391" t="s">
        <v>1012</v>
      </c>
      <c r="GL232" s="1352"/>
      <c r="GM232" s="1390" t="s">
        <v>1010</v>
      </c>
      <c r="GN232" s="1391" t="s">
        <v>1012</v>
      </c>
      <c r="GO232" s="1352"/>
      <c r="GP232" s="1390" t="s">
        <v>1010</v>
      </c>
      <c r="GQ232" s="1391" t="s">
        <v>1012</v>
      </c>
      <c r="GR232" s="1352"/>
      <c r="GS232" s="1390" t="s">
        <v>1010</v>
      </c>
      <c r="GT232" s="1391" t="s">
        <v>1012</v>
      </c>
      <c r="GU232" s="1352"/>
      <c r="GV232" s="1390" t="s">
        <v>1010</v>
      </c>
      <c r="GW232" s="1391" t="s">
        <v>1012</v>
      </c>
      <c r="GX232" s="1352"/>
      <c r="GY232" s="1388"/>
      <c r="GZ232" s="1389"/>
      <c r="HA232" s="1352"/>
      <c r="HB232" s="1390"/>
      <c r="HC232" s="1391"/>
      <c r="HD232" s="1352"/>
      <c r="HE232" s="1390"/>
      <c r="HF232" s="1391"/>
      <c r="HG232" s="1352"/>
      <c r="HH232" s="1390"/>
      <c r="HI232" s="1391"/>
      <c r="HJ232" s="1352"/>
      <c r="HK232" s="1390"/>
      <c r="HL232" s="1391"/>
      <c r="HM232" s="1352"/>
      <c r="HN232" s="1392">
        <v>68976</v>
      </c>
      <c r="HO232" s="1393">
        <v>14.67427</v>
      </c>
      <c r="HP232" s="1394">
        <v>2.1274457782417072E-2</v>
      </c>
      <c r="HQ232" s="1395">
        <v>2021</v>
      </c>
      <c r="HR232" s="1357" t="s">
        <v>333</v>
      </c>
      <c r="HS232" s="1357" t="s">
        <v>352</v>
      </c>
      <c r="HT232" s="1357" t="s">
        <v>2809</v>
      </c>
      <c r="HU232" s="1396">
        <v>7.6250450000000001</v>
      </c>
      <c r="HV232" s="1397" t="s">
        <v>4568</v>
      </c>
      <c r="HW232" s="1398" t="s">
        <v>4568</v>
      </c>
      <c r="HX232" s="1398"/>
      <c r="HY232" s="1398"/>
      <c r="HZ232" s="1398"/>
      <c r="IA232" s="1398"/>
      <c r="IB232" s="1398"/>
      <c r="IC232" s="1398" t="s">
        <v>4568</v>
      </c>
      <c r="ID232" s="1399" t="s">
        <v>2810</v>
      </c>
      <c r="IE232" s="1400"/>
      <c r="IF232" s="227" t="str">
        <f>_xlfn.IFNA(VLOOKUP(報告書!$B232&amp;"-"&amp;報告書!IF$12,自主項目!$G$13:$G$500,1,FALSE),"")</f>
        <v>315-1</v>
      </c>
      <c r="IG232" s="227" t="str">
        <f>_xlfn.IFNA(VLOOKUP(報告書!$B232&amp;"-"&amp;報告書!IG$12,自主項目!$G$13:$G$500,1,FALSE),"")</f>
        <v>315-2</v>
      </c>
      <c r="IH232" s="227" t="str">
        <f>_xlfn.IFNA(VLOOKUP(報告書!$B232&amp;"-"&amp;報告書!IH$12,自主項目!$G$13:$G$500,1,FALSE),"")</f>
        <v/>
      </c>
      <c r="II232" s="227" t="str">
        <f>_xlfn.IFNA(VLOOKUP(報告書!$B232&amp;"-"&amp;報告書!II$12,自主項目!$G$13:$G$500,1,FALSE),"")</f>
        <v/>
      </c>
      <c r="IJ232" s="227" t="str">
        <f>_xlfn.IFNA(VLOOKUP(報告書!$B232&amp;"-"&amp;報告書!IJ$12,自主項目!$G$13:$G$500,1,FALSE),"")</f>
        <v/>
      </c>
      <c r="IK232" s="227" t="str">
        <f>_xlfn.IFNA(VLOOKUP(報告書!$B232&amp;"-"&amp;報告書!IK$12,自主項目!$G$13:$G$500,1,FALSE),"")</f>
        <v/>
      </c>
      <c r="IL232" s="227" t="str">
        <f>_xlfn.IFNA(VLOOKUP(報告書!$B232&amp;"-"&amp;報告書!IL$12,自主項目!$G$13:$G$500,1,FALSE),"")</f>
        <v/>
      </c>
      <c r="IM232" s="227" t="str">
        <f>_xlfn.IFNA(VLOOKUP(報告書!$B232&amp;"-"&amp;報告書!IM$12,自主項目!$G$13:$G$500,1,FALSE),"")</f>
        <v/>
      </c>
      <c r="IN232" s="227" t="str">
        <f>_xlfn.IFNA(VLOOKUP(報告書!$B232&amp;"-"&amp;報告書!IN$12,自主項目!$G$13:$G$500,1,FALSE),"")</f>
        <v/>
      </c>
      <c r="IO232" s="227" t="str">
        <f>_xlfn.IFNA(VLOOKUP(報告書!$B232&amp;"-"&amp;報告書!IO$12,自主項目!$G$13:$G$500,1,FALSE),"")</f>
        <v/>
      </c>
      <c r="IP232" s="227" t="str">
        <f>_xlfn.IFNA(VLOOKUP(報告書!$B232&amp;"-"&amp;報告書!IP$12,自主項目!$G$13:$G$500,1,FALSE),"")</f>
        <v/>
      </c>
      <c r="IQ232" s="227" t="str">
        <f>_xlfn.IFNA(VLOOKUP(報告書!$B232&amp;"-"&amp;報告書!IQ$12,自主項目!$G$13:$G$500,1,FALSE),"")</f>
        <v/>
      </c>
      <c r="IR232" s="227" t="str">
        <f>_xlfn.IFNA(VLOOKUP(報告書!$B232&amp;"-"&amp;報告書!IR$12,自主項目!$G$13:$G$500,1,FALSE),"")</f>
        <v/>
      </c>
      <c r="IS232" s="227" t="str">
        <f>_xlfn.IFNA(VLOOKUP(報告書!$B232&amp;"-"&amp;報告書!IS$12,自主項目!$G$13:$G$500,1,FALSE),"")</f>
        <v/>
      </c>
      <c r="IV232" s="376">
        <v>10309</v>
      </c>
      <c r="IW232" s="377">
        <v>9947</v>
      </c>
      <c r="IX232" s="378">
        <v>224.11</v>
      </c>
      <c r="IY232" s="379">
        <v>16.45</v>
      </c>
      <c r="IZ232" s="379">
        <v>18.170000000000002</v>
      </c>
      <c r="JA232" s="380">
        <v>16.690000000000001</v>
      </c>
      <c r="JB232" s="381">
        <v>5.4833333333333334</v>
      </c>
      <c r="JC232" s="379">
        <v>6.0566666666666675</v>
      </c>
      <c r="JD232" s="379">
        <v>5.5633333333333335</v>
      </c>
      <c r="JE232" s="382">
        <v>35</v>
      </c>
      <c r="JF232" s="383">
        <v>36</v>
      </c>
      <c r="JG232" s="384">
        <v>29</v>
      </c>
      <c r="JH232" s="376" t="s">
        <v>179</v>
      </c>
      <c r="JI232" s="377" t="s">
        <v>179</v>
      </c>
      <c r="JJ232" s="378" t="s">
        <v>179</v>
      </c>
      <c r="JK232" s="379" t="s">
        <v>179</v>
      </c>
      <c r="JL232" s="379" t="s">
        <v>179</v>
      </c>
      <c r="JM232" s="380" t="s">
        <v>179</v>
      </c>
      <c r="JN232" s="381" t="s">
        <v>179</v>
      </c>
      <c r="JO232" s="379" t="s">
        <v>179</v>
      </c>
      <c r="JP232" s="379" t="s">
        <v>179</v>
      </c>
      <c r="JQ232" s="382" t="s">
        <v>179</v>
      </c>
      <c r="JR232" s="383" t="s">
        <v>179</v>
      </c>
      <c r="JS232" s="384" t="s">
        <v>179</v>
      </c>
      <c r="JU232" s="634" t="s">
        <v>2686</v>
      </c>
      <c r="JV232" s="636" t="s">
        <v>2687</v>
      </c>
      <c r="JW232" s="635">
        <v>2019</v>
      </c>
      <c r="JX232" s="635" t="s">
        <v>1018</v>
      </c>
      <c r="JY232" s="386" t="s">
        <v>179</v>
      </c>
      <c r="JZ232" s="387" t="s">
        <v>179</v>
      </c>
      <c r="KA232" s="422" t="s">
        <v>179</v>
      </c>
      <c r="KB232" s="637" t="s">
        <v>179</v>
      </c>
      <c r="KC232" s="638" t="s">
        <v>179</v>
      </c>
      <c r="KD232" s="639" t="s">
        <v>1029</v>
      </c>
      <c r="KE232" s="640">
        <v>0.13</v>
      </c>
      <c r="KF232" s="641">
        <v>16.45</v>
      </c>
      <c r="KG232" s="642">
        <v>9.1199999999999992</v>
      </c>
      <c r="KH232" s="639" t="s">
        <v>1029</v>
      </c>
      <c r="KI232" s="643">
        <v>0.99</v>
      </c>
      <c r="KJ232" s="641">
        <v>6.0566666666666675</v>
      </c>
      <c r="KK232" s="642">
        <v>10.656666666666666</v>
      </c>
      <c r="KL232" s="639" t="s">
        <v>1029</v>
      </c>
      <c r="KM232" s="643">
        <v>0.14000000000000001</v>
      </c>
      <c r="KN232" s="644">
        <v>16.690000000000001</v>
      </c>
      <c r="KO232" s="645" t="s">
        <v>179</v>
      </c>
      <c r="KP232" s="646" t="s">
        <v>179</v>
      </c>
      <c r="KQ232" s="646" t="s">
        <v>179</v>
      </c>
      <c r="KR232" s="646" t="s">
        <v>179</v>
      </c>
      <c r="KS232" s="647" t="s">
        <v>179</v>
      </c>
      <c r="KT232" s="646" t="s">
        <v>179</v>
      </c>
      <c r="KU232" s="646" t="s">
        <v>179</v>
      </c>
      <c r="KV232" s="648" t="s">
        <v>179</v>
      </c>
      <c r="KW232" s="639" t="s">
        <v>179</v>
      </c>
      <c r="KX232" s="643" t="s">
        <v>179</v>
      </c>
      <c r="KY232" s="644" t="s">
        <v>179</v>
      </c>
      <c r="KZ232" s="434" t="s">
        <v>1151</v>
      </c>
      <c r="LA232" s="434" t="s">
        <v>1151</v>
      </c>
      <c r="LB232" s="435" t="s">
        <v>1015</v>
      </c>
      <c r="LC232" s="436">
        <v>16</v>
      </c>
      <c r="LD232" s="437">
        <v>10</v>
      </c>
      <c r="LE232" s="438">
        <v>26</v>
      </c>
      <c r="LF232" s="439" t="s">
        <v>1015</v>
      </c>
      <c r="LG232" s="440">
        <v>13</v>
      </c>
      <c r="LH232" s="437">
        <v>10</v>
      </c>
      <c r="LI232" s="438">
        <v>26</v>
      </c>
      <c r="LJ232" s="649"/>
      <c r="LK232" s="650"/>
    </row>
    <row r="233" spans="2:323" ht="15" customHeight="1" x14ac:dyDescent="0.15">
      <c r="B233" s="1349" t="s">
        <v>2811</v>
      </c>
      <c r="C233" s="1350" t="s">
        <v>2812</v>
      </c>
      <c r="D233" s="1351">
        <v>2020</v>
      </c>
      <c r="E233" s="1352" t="s">
        <v>1018</v>
      </c>
      <c r="F233" s="1353">
        <v>1027318</v>
      </c>
      <c r="G233" s="1354" t="s">
        <v>2812</v>
      </c>
      <c r="H233" s="1355">
        <v>45134</v>
      </c>
      <c r="I233" s="1356" t="s">
        <v>2813</v>
      </c>
      <c r="J233" s="1357" t="s">
        <v>2812</v>
      </c>
      <c r="K233" s="1358" t="s">
        <v>2814</v>
      </c>
      <c r="L233" s="1350" t="s">
        <v>2812</v>
      </c>
      <c r="M233" s="1357" t="s">
        <v>2814</v>
      </c>
      <c r="N233" s="1358" t="s">
        <v>2813</v>
      </c>
      <c r="O233" s="1356" t="s">
        <v>12</v>
      </c>
      <c r="P233" s="1358" t="s">
        <v>31</v>
      </c>
      <c r="Q233" s="1359" t="s">
        <v>1018</v>
      </c>
      <c r="R233" s="1360"/>
      <c r="S233" s="1360"/>
      <c r="T233" s="1361"/>
      <c r="U233" s="1362"/>
      <c r="V233" s="1363">
        <v>5889.8046000000004</v>
      </c>
      <c r="W233" s="1364">
        <v>3</v>
      </c>
      <c r="X233" s="1364">
        <v>1</v>
      </c>
      <c r="Y233" s="1365"/>
      <c r="Z233" s="1351">
        <v>2020</v>
      </c>
      <c r="AA233" s="1352">
        <v>2022</v>
      </c>
      <c r="AB233" s="1366">
        <v>2022</v>
      </c>
      <c r="AC233" s="1367"/>
      <c r="AD233" s="1358"/>
      <c r="AE233" s="1368" t="s">
        <v>4568</v>
      </c>
      <c r="AF233" s="1357" t="s">
        <v>2815</v>
      </c>
      <c r="AG233" s="1357" t="s">
        <v>2816</v>
      </c>
      <c r="AH233" s="1358" t="s">
        <v>1304</v>
      </c>
      <c r="AI233" s="1368"/>
      <c r="AJ233" s="1358"/>
      <c r="AK233" s="1369">
        <v>2019</v>
      </c>
      <c r="AL233" s="1364">
        <v>12072</v>
      </c>
      <c r="AM233" s="1364">
        <v>11930</v>
      </c>
      <c r="AN233" s="1370"/>
      <c r="AO233" s="1371"/>
      <c r="AP233" s="1372">
        <v>2022</v>
      </c>
      <c r="AQ233" s="1365">
        <v>11348</v>
      </c>
      <c r="AR233" s="1373">
        <v>5.99</v>
      </c>
      <c r="AS233" s="1365">
        <v>11214</v>
      </c>
      <c r="AT233" s="1373">
        <v>6</v>
      </c>
      <c r="AU233" s="1374"/>
      <c r="AV233" s="1371"/>
      <c r="AW233" s="1375"/>
      <c r="AX233" s="1372">
        <v>2020</v>
      </c>
      <c r="AY233" s="1365">
        <v>11256</v>
      </c>
      <c r="AZ233" s="1373">
        <v>6.75</v>
      </c>
      <c r="BA233" s="1365">
        <v>10811</v>
      </c>
      <c r="BB233" s="1373">
        <v>9.3699999999999992</v>
      </c>
      <c r="BC233" s="1374"/>
      <c r="BD233" s="1371"/>
      <c r="BE233" s="1375"/>
      <c r="BF233" s="1372">
        <v>2021</v>
      </c>
      <c r="BG233" s="1365">
        <v>10590</v>
      </c>
      <c r="BH233" s="1373">
        <v>12.27</v>
      </c>
      <c r="BI233" s="1365">
        <v>10851</v>
      </c>
      <c r="BJ233" s="1373">
        <v>9.0399999999999991</v>
      </c>
      <c r="BK233" s="1374"/>
      <c r="BL233" s="1371"/>
      <c r="BM233" s="1375"/>
      <c r="BN233" s="1372">
        <v>2022</v>
      </c>
      <c r="BO233" s="1365">
        <v>9533</v>
      </c>
      <c r="BP233" s="1373">
        <v>21.03</v>
      </c>
      <c r="BQ233" s="1365">
        <v>10137</v>
      </c>
      <c r="BR233" s="1373">
        <v>15.02</v>
      </c>
      <c r="BS233" s="1374"/>
      <c r="BT233" s="1371"/>
      <c r="BU233" s="1375"/>
      <c r="BV233" s="1376" t="s">
        <v>1023</v>
      </c>
      <c r="BW233" s="1377" t="s">
        <v>1072</v>
      </c>
      <c r="BX233" s="1378" t="s">
        <v>1024</v>
      </c>
      <c r="BY233" s="1379"/>
      <c r="BZ233" s="1380"/>
      <c r="CA233" s="1364"/>
      <c r="CB233" s="1364"/>
      <c r="CC233" s="1370"/>
      <c r="CD233" s="1371"/>
      <c r="CE233" s="1372"/>
      <c r="CF233" s="1365"/>
      <c r="CG233" s="1373"/>
      <c r="CH233" s="1365"/>
      <c r="CI233" s="1373"/>
      <c r="CJ233" s="1374"/>
      <c r="CK233" s="1371"/>
      <c r="CL233" s="1375"/>
      <c r="CM233" s="1372"/>
      <c r="CN233" s="1365"/>
      <c r="CO233" s="1373"/>
      <c r="CP233" s="1365"/>
      <c r="CQ233" s="1373"/>
      <c r="CR233" s="1374"/>
      <c r="CS233" s="1371"/>
      <c r="CT233" s="1375"/>
      <c r="CU233" s="1372"/>
      <c r="CV233" s="1365"/>
      <c r="CW233" s="1373"/>
      <c r="CX233" s="1365"/>
      <c r="CY233" s="1373"/>
      <c r="CZ233" s="1374"/>
      <c r="DA233" s="1371"/>
      <c r="DB233" s="1375"/>
      <c r="DC233" s="1372"/>
      <c r="DD233" s="1365"/>
      <c r="DE233" s="1373"/>
      <c r="DF233" s="1365"/>
      <c r="DG233" s="1373"/>
      <c r="DH233" s="1374"/>
      <c r="DI233" s="1371"/>
      <c r="DJ233" s="1375"/>
      <c r="DK233" s="1376"/>
      <c r="DL233" s="1377"/>
      <c r="DM233" s="1378"/>
      <c r="DN233" s="1379"/>
      <c r="DO233" s="1356"/>
      <c r="DP233" s="1381"/>
      <c r="DQ233" s="1358"/>
      <c r="DR233" s="1356"/>
      <c r="DS233" s="1381"/>
      <c r="DT233" s="1358"/>
      <c r="DU233" s="1356"/>
      <c r="DV233" s="1381"/>
      <c r="DW233" s="1358"/>
      <c r="DX233" s="1356"/>
      <c r="DY233" s="1381"/>
      <c r="DZ233" s="1358"/>
      <c r="EA233" s="1356"/>
      <c r="EB233" s="1381"/>
      <c r="EC233" s="1358"/>
      <c r="ED233" s="1382"/>
      <c r="EE233" s="1383"/>
      <c r="EF233" s="1384"/>
      <c r="EG233" s="1357"/>
      <c r="EH233" s="1364"/>
      <c r="EI233" s="1352"/>
      <c r="EJ233" s="1356"/>
      <c r="EK233" s="1384"/>
      <c r="EL233" s="1357"/>
      <c r="EM233" s="1364"/>
      <c r="EN233" s="1352"/>
      <c r="EO233" s="1356"/>
      <c r="EP233" s="1384"/>
      <c r="EQ233" s="1357"/>
      <c r="ER233" s="1364"/>
      <c r="ES233" s="1352"/>
      <c r="ET233" s="1356"/>
      <c r="EU233" s="1384"/>
      <c r="EV233" s="1357"/>
      <c r="EW233" s="1364"/>
      <c r="EX233" s="1352"/>
      <c r="EY233" s="1356"/>
      <c r="EZ233" s="1384"/>
      <c r="FA233" s="1357"/>
      <c r="FB233" s="1364"/>
      <c r="FC233" s="1352"/>
      <c r="FD233" s="1385">
        <v>0</v>
      </c>
      <c r="FE233" s="1386">
        <v>3</v>
      </c>
      <c r="FF233" s="1387">
        <v>0</v>
      </c>
      <c r="FG233" s="1386">
        <v>0</v>
      </c>
      <c r="FH233" s="1387">
        <v>0</v>
      </c>
      <c r="FI233" s="1386">
        <v>0</v>
      </c>
      <c r="FJ233" s="1387">
        <v>0</v>
      </c>
      <c r="FK233" s="1386">
        <v>3</v>
      </c>
      <c r="FL233" s="1388" t="s">
        <v>1008</v>
      </c>
      <c r="FM233" s="1389" t="s">
        <v>1012</v>
      </c>
      <c r="FN233" s="1352"/>
      <c r="FO233" s="1390" t="s">
        <v>1010</v>
      </c>
      <c r="FP233" s="1391" t="s">
        <v>1012</v>
      </c>
      <c r="FQ233" s="1352"/>
      <c r="FR233" s="1390" t="s">
        <v>1010</v>
      </c>
      <c r="FS233" s="1391" t="s">
        <v>1012</v>
      </c>
      <c r="FT233" s="1352"/>
      <c r="FU233" s="1390" t="s">
        <v>1010</v>
      </c>
      <c r="FV233" s="1391" t="s">
        <v>1012</v>
      </c>
      <c r="FW233" s="1352"/>
      <c r="FX233" s="1390" t="s">
        <v>1010</v>
      </c>
      <c r="FY233" s="1391" t="s">
        <v>1012</v>
      </c>
      <c r="FZ233" s="1352"/>
      <c r="GA233" s="1390" t="s">
        <v>1010</v>
      </c>
      <c r="GB233" s="1391" t="s">
        <v>1012</v>
      </c>
      <c r="GC233" s="1352"/>
      <c r="GD233" s="1390" t="s">
        <v>1013</v>
      </c>
      <c r="GE233" s="1391" t="s">
        <v>1013</v>
      </c>
      <c r="GF233" s="1352"/>
      <c r="GG233" s="1390" t="s">
        <v>1010</v>
      </c>
      <c r="GH233" s="1391" t="s">
        <v>1012</v>
      </c>
      <c r="GI233" s="1352"/>
      <c r="GJ233" s="1390" t="s">
        <v>1010</v>
      </c>
      <c r="GK233" s="1391" t="s">
        <v>1012</v>
      </c>
      <c r="GL233" s="1352"/>
      <c r="GM233" s="1390" t="s">
        <v>1013</v>
      </c>
      <c r="GN233" s="1391" t="s">
        <v>1013</v>
      </c>
      <c r="GO233" s="1352"/>
      <c r="GP233" s="1390" t="s">
        <v>1013</v>
      </c>
      <c r="GQ233" s="1391" t="s">
        <v>1013</v>
      </c>
      <c r="GR233" s="1352"/>
      <c r="GS233" s="1390" t="s">
        <v>1013</v>
      </c>
      <c r="GT233" s="1391" t="s">
        <v>1013</v>
      </c>
      <c r="GU233" s="1352"/>
      <c r="GV233" s="1390" t="s">
        <v>1010</v>
      </c>
      <c r="GW233" s="1391" t="s">
        <v>1012</v>
      </c>
      <c r="GX233" s="1352"/>
      <c r="GY233" s="1388"/>
      <c r="GZ233" s="1389"/>
      <c r="HA233" s="1352"/>
      <c r="HB233" s="1390"/>
      <c r="HC233" s="1391"/>
      <c r="HD233" s="1352"/>
      <c r="HE233" s="1390"/>
      <c r="HF233" s="1391"/>
      <c r="HG233" s="1352"/>
      <c r="HH233" s="1390"/>
      <c r="HI233" s="1391"/>
      <c r="HJ233" s="1352"/>
      <c r="HK233" s="1390"/>
      <c r="HL233" s="1391"/>
      <c r="HM233" s="1352"/>
      <c r="HN233" s="1392">
        <v>9533</v>
      </c>
      <c r="HO233" s="1393">
        <v>70.992999999999981</v>
      </c>
      <c r="HP233" s="1394">
        <v>0.74470785691807384</v>
      </c>
      <c r="HQ233" s="1395">
        <v>2022</v>
      </c>
      <c r="HR233" s="1357" t="s">
        <v>333</v>
      </c>
      <c r="HS233" s="1357" t="s">
        <v>352</v>
      </c>
      <c r="HT233" s="1357" t="s">
        <v>4255</v>
      </c>
      <c r="HU233" s="1396">
        <v>15.081</v>
      </c>
      <c r="HV233" s="1397" t="s">
        <v>4568</v>
      </c>
      <c r="HW233" s="1398" t="s">
        <v>4568</v>
      </c>
      <c r="HX233" s="1398"/>
      <c r="HY233" s="1398" t="s">
        <v>4568</v>
      </c>
      <c r="HZ233" s="1398" t="s">
        <v>4568</v>
      </c>
      <c r="IA233" s="1398" t="s">
        <v>4568</v>
      </c>
      <c r="IB233" s="1398"/>
      <c r="IC233" s="1398"/>
      <c r="ID233" s="1399"/>
      <c r="IE233" s="1400"/>
      <c r="IF233" s="227" t="str">
        <f>_xlfn.IFNA(VLOOKUP(報告書!$B233&amp;"-"&amp;報告書!IF$12,自主項目!$G$13:$G$500,1,FALSE),"")</f>
        <v>318-1</v>
      </c>
      <c r="IG233" s="227" t="str">
        <f>_xlfn.IFNA(VLOOKUP(報告書!$B233&amp;"-"&amp;報告書!IG$12,自主項目!$G$13:$G$500,1,FALSE),"")</f>
        <v>318-2</v>
      </c>
      <c r="IH233" s="227" t="str">
        <f>_xlfn.IFNA(VLOOKUP(報告書!$B233&amp;"-"&amp;報告書!IH$12,自主項目!$G$13:$G$500,1,FALSE),"")</f>
        <v/>
      </c>
      <c r="II233" s="227" t="str">
        <f>_xlfn.IFNA(VLOOKUP(報告書!$B233&amp;"-"&amp;報告書!II$12,自主項目!$G$13:$G$500,1,FALSE),"")</f>
        <v/>
      </c>
      <c r="IJ233" s="227" t="str">
        <f>_xlfn.IFNA(VLOOKUP(報告書!$B233&amp;"-"&amp;報告書!IJ$12,自主項目!$G$13:$G$500,1,FALSE),"")</f>
        <v/>
      </c>
      <c r="IK233" s="227" t="str">
        <f>_xlfn.IFNA(VLOOKUP(報告書!$B233&amp;"-"&amp;報告書!IK$12,自主項目!$G$13:$G$500,1,FALSE),"")</f>
        <v/>
      </c>
      <c r="IL233" s="227" t="str">
        <f>_xlfn.IFNA(VLOOKUP(報告書!$B233&amp;"-"&amp;報告書!IL$12,自主項目!$G$13:$G$500,1,FALSE),"")</f>
        <v/>
      </c>
      <c r="IM233" s="227" t="str">
        <f>_xlfn.IFNA(VLOOKUP(報告書!$B233&amp;"-"&amp;報告書!IM$12,自主項目!$G$13:$G$500,1,FALSE),"")</f>
        <v/>
      </c>
      <c r="IN233" s="227" t="str">
        <f>_xlfn.IFNA(VLOOKUP(報告書!$B233&amp;"-"&amp;報告書!IN$12,自主項目!$G$13:$G$500,1,FALSE),"")</f>
        <v/>
      </c>
      <c r="IO233" s="227" t="str">
        <f>_xlfn.IFNA(VLOOKUP(報告書!$B233&amp;"-"&amp;報告書!IO$12,自主項目!$G$13:$G$500,1,FALSE),"")</f>
        <v/>
      </c>
      <c r="IP233" s="227" t="str">
        <f>_xlfn.IFNA(VLOOKUP(報告書!$B233&amp;"-"&amp;報告書!IP$12,自主項目!$G$13:$G$500,1,FALSE),"")</f>
        <v/>
      </c>
      <c r="IQ233" s="227" t="str">
        <f>_xlfn.IFNA(VLOOKUP(報告書!$B233&amp;"-"&amp;報告書!IQ$12,自主項目!$G$13:$G$500,1,FALSE),"")</f>
        <v/>
      </c>
      <c r="IR233" s="227" t="str">
        <f>_xlfn.IFNA(VLOOKUP(報告書!$B233&amp;"-"&amp;報告書!IR$12,自主項目!$G$13:$G$500,1,FALSE),"")</f>
        <v/>
      </c>
      <c r="IS233" s="227" t="str">
        <f>_xlfn.IFNA(VLOOKUP(報告書!$B233&amp;"-"&amp;報告書!IS$12,自主項目!$G$13:$G$500,1,FALSE),"")</f>
        <v/>
      </c>
      <c r="IV233" s="376">
        <v>6598</v>
      </c>
      <c r="IW233" s="377">
        <v>5805</v>
      </c>
      <c r="IX233" s="378">
        <v>46.46</v>
      </c>
      <c r="IY233" s="379">
        <v>-22.12</v>
      </c>
      <c r="IZ233" s="379">
        <v>-10.47</v>
      </c>
      <c r="JA233" s="380">
        <v>3.4</v>
      </c>
      <c r="JB233" s="381">
        <v>-7.373333333333334</v>
      </c>
      <c r="JC233" s="379">
        <v>-3.49</v>
      </c>
      <c r="JD233" s="379">
        <v>1.1333333333333333</v>
      </c>
      <c r="JE233" s="382">
        <v>94</v>
      </c>
      <c r="JF233" s="383">
        <v>89</v>
      </c>
      <c r="JG233" s="384">
        <v>67</v>
      </c>
      <c r="JH233" s="376" t="s">
        <v>179</v>
      </c>
      <c r="JI233" s="377" t="s">
        <v>179</v>
      </c>
      <c r="JJ233" s="378" t="s">
        <v>179</v>
      </c>
      <c r="JK233" s="379" t="s">
        <v>179</v>
      </c>
      <c r="JL233" s="379" t="s">
        <v>179</v>
      </c>
      <c r="JM233" s="380" t="s">
        <v>179</v>
      </c>
      <c r="JN233" s="381" t="s">
        <v>179</v>
      </c>
      <c r="JO233" s="379" t="s">
        <v>179</v>
      </c>
      <c r="JP233" s="379" t="s">
        <v>179</v>
      </c>
      <c r="JQ233" s="382" t="s">
        <v>179</v>
      </c>
      <c r="JR233" s="383" t="s">
        <v>179</v>
      </c>
      <c r="JS233" s="384" t="s">
        <v>179</v>
      </c>
      <c r="JU233" s="634" t="s">
        <v>2693</v>
      </c>
      <c r="JV233" s="636" t="s">
        <v>2694</v>
      </c>
      <c r="JW233" s="635">
        <v>2019</v>
      </c>
      <c r="JX233" s="635" t="s">
        <v>1018</v>
      </c>
      <c r="JY233" s="386" t="s">
        <v>179</v>
      </c>
      <c r="JZ233" s="387" t="s">
        <v>179</v>
      </c>
      <c r="KA233" s="422" t="s">
        <v>179</v>
      </c>
      <c r="KB233" s="637" t="s">
        <v>179</v>
      </c>
      <c r="KC233" s="638" t="s">
        <v>179</v>
      </c>
      <c r="KD233" s="639" t="s">
        <v>1015</v>
      </c>
      <c r="KE233" s="640">
        <v>3</v>
      </c>
      <c r="KF233" s="641">
        <v>-22.12</v>
      </c>
      <c r="KG233" s="642">
        <v>-6.1866666666666674</v>
      </c>
      <c r="KH233" s="639" t="s">
        <v>1015</v>
      </c>
      <c r="KI233" s="643">
        <v>3</v>
      </c>
      <c r="KJ233" s="641">
        <v>-3.49</v>
      </c>
      <c r="KK233" s="642">
        <v>-2.3700000000000006</v>
      </c>
      <c r="KL233" s="639" t="s">
        <v>1029</v>
      </c>
      <c r="KM233" s="643">
        <v>0.81</v>
      </c>
      <c r="KN233" s="644">
        <v>3.4</v>
      </c>
      <c r="KO233" s="645" t="s">
        <v>179</v>
      </c>
      <c r="KP233" s="646" t="s">
        <v>179</v>
      </c>
      <c r="KQ233" s="646" t="s">
        <v>179</v>
      </c>
      <c r="KR233" s="646" t="s">
        <v>179</v>
      </c>
      <c r="KS233" s="647" t="s">
        <v>179</v>
      </c>
      <c r="KT233" s="646" t="s">
        <v>179</v>
      </c>
      <c r="KU233" s="646" t="s">
        <v>179</v>
      </c>
      <c r="KV233" s="648" t="s">
        <v>179</v>
      </c>
      <c r="KW233" s="639" t="s">
        <v>179</v>
      </c>
      <c r="KX233" s="643" t="s">
        <v>179</v>
      </c>
      <c r="KY233" s="644" t="s">
        <v>179</v>
      </c>
      <c r="KZ233" s="434" t="s">
        <v>1015</v>
      </c>
      <c r="LA233" s="434" t="s">
        <v>1015</v>
      </c>
      <c r="LB233" s="435" t="s">
        <v>1015</v>
      </c>
      <c r="LC233" s="436">
        <v>12</v>
      </c>
      <c r="LD233" s="437">
        <v>0</v>
      </c>
      <c r="LE233" s="438">
        <v>18</v>
      </c>
      <c r="LF233" s="439" t="s">
        <v>1015</v>
      </c>
      <c r="LG233" s="440">
        <v>9</v>
      </c>
      <c r="LH233" s="437">
        <v>0</v>
      </c>
      <c r="LI233" s="438">
        <v>18</v>
      </c>
      <c r="LJ233" s="649"/>
      <c r="LK233" s="650"/>
    </row>
    <row r="234" spans="2:323" ht="15" customHeight="1" x14ac:dyDescent="0.15">
      <c r="B234" s="1349" t="s">
        <v>2817</v>
      </c>
      <c r="C234" s="1350" t="s">
        <v>2818</v>
      </c>
      <c r="D234" s="1351">
        <v>2020</v>
      </c>
      <c r="E234" s="1352" t="s">
        <v>1058</v>
      </c>
      <c r="F234" s="1353">
        <v>3044320</v>
      </c>
      <c r="G234" s="1354" t="s">
        <v>2818</v>
      </c>
      <c r="H234" s="1355">
        <v>45127</v>
      </c>
      <c r="I234" s="1356" t="s">
        <v>2819</v>
      </c>
      <c r="J234" s="1357" t="s">
        <v>2818</v>
      </c>
      <c r="K234" s="1358" t="s">
        <v>2820</v>
      </c>
      <c r="L234" s="1350" t="s">
        <v>2818</v>
      </c>
      <c r="M234" s="1357" t="s">
        <v>2820</v>
      </c>
      <c r="N234" s="1358" t="s">
        <v>2819</v>
      </c>
      <c r="O234" s="1356" t="s">
        <v>48</v>
      </c>
      <c r="P234" s="1358" t="s">
        <v>51</v>
      </c>
      <c r="Q234" s="1359"/>
      <c r="R234" s="1360"/>
      <c r="S234" s="1360" t="s">
        <v>1058</v>
      </c>
      <c r="T234" s="1361"/>
      <c r="U234" s="1362"/>
      <c r="V234" s="1363"/>
      <c r="W234" s="1364"/>
      <c r="X234" s="1364"/>
      <c r="Y234" s="1365">
        <v>536</v>
      </c>
      <c r="Z234" s="1351">
        <v>2020</v>
      </c>
      <c r="AA234" s="1352">
        <v>2022</v>
      </c>
      <c r="AB234" s="1366">
        <v>2022</v>
      </c>
      <c r="AC234" s="1367"/>
      <c r="AD234" s="1358"/>
      <c r="AE234" s="1368" t="s">
        <v>4568</v>
      </c>
      <c r="AF234" s="1357" t="s">
        <v>4913</v>
      </c>
      <c r="AG234" s="1357" t="s">
        <v>4914</v>
      </c>
      <c r="AH234" s="1358" t="s">
        <v>2821</v>
      </c>
      <c r="AI234" s="1368"/>
      <c r="AJ234" s="1358"/>
      <c r="AK234" s="1369"/>
      <c r="AL234" s="1364"/>
      <c r="AM234" s="1364"/>
      <c r="AN234" s="1370"/>
      <c r="AO234" s="1371"/>
      <c r="AP234" s="1372"/>
      <c r="AQ234" s="1365"/>
      <c r="AR234" s="1373"/>
      <c r="AS234" s="1365"/>
      <c r="AT234" s="1373"/>
      <c r="AU234" s="1374"/>
      <c r="AV234" s="1371"/>
      <c r="AW234" s="1375"/>
      <c r="AX234" s="1372"/>
      <c r="AY234" s="1365"/>
      <c r="AZ234" s="1373"/>
      <c r="BA234" s="1365"/>
      <c r="BB234" s="1373"/>
      <c r="BC234" s="1374"/>
      <c r="BD234" s="1371"/>
      <c r="BE234" s="1375"/>
      <c r="BF234" s="1372"/>
      <c r="BG234" s="1365"/>
      <c r="BH234" s="1373"/>
      <c r="BI234" s="1365"/>
      <c r="BJ234" s="1373"/>
      <c r="BK234" s="1374"/>
      <c r="BL234" s="1371"/>
      <c r="BM234" s="1375"/>
      <c r="BN234" s="1372"/>
      <c r="BO234" s="1365"/>
      <c r="BP234" s="1373"/>
      <c r="BQ234" s="1365"/>
      <c r="BR234" s="1373"/>
      <c r="BS234" s="1374"/>
      <c r="BT234" s="1371"/>
      <c r="BU234" s="1375"/>
      <c r="BV234" s="1376"/>
      <c r="BW234" s="1377"/>
      <c r="BX234" s="1378"/>
      <c r="BY234" s="1379"/>
      <c r="BZ234" s="1380">
        <v>2019</v>
      </c>
      <c r="CA234" s="1364">
        <v>5060</v>
      </c>
      <c r="CB234" s="1364">
        <v>5060</v>
      </c>
      <c r="CC234" s="1370"/>
      <c r="CD234" s="1371"/>
      <c r="CE234" s="1372">
        <v>2022</v>
      </c>
      <c r="CF234" s="1365">
        <v>4908</v>
      </c>
      <c r="CG234" s="1373">
        <v>3</v>
      </c>
      <c r="CH234" s="1365">
        <v>4908</v>
      </c>
      <c r="CI234" s="1373">
        <v>3</v>
      </c>
      <c r="CJ234" s="1374"/>
      <c r="CK234" s="1371"/>
      <c r="CL234" s="1375">
        <v>0</v>
      </c>
      <c r="CM234" s="1372">
        <v>2020</v>
      </c>
      <c r="CN234" s="1365">
        <v>5437</v>
      </c>
      <c r="CO234" s="1373">
        <v>-7.46</v>
      </c>
      <c r="CP234" s="1365">
        <v>5437</v>
      </c>
      <c r="CQ234" s="1373">
        <v>-7.46</v>
      </c>
      <c r="CR234" s="1374"/>
      <c r="CS234" s="1371"/>
      <c r="CT234" s="1375"/>
      <c r="CU234" s="1372">
        <v>2021</v>
      </c>
      <c r="CV234" s="1365">
        <v>5076</v>
      </c>
      <c r="CW234" s="1373">
        <v>-0.32</v>
      </c>
      <c r="CX234" s="1365">
        <v>5076</v>
      </c>
      <c r="CY234" s="1373">
        <v>-0.32</v>
      </c>
      <c r="CZ234" s="1374"/>
      <c r="DA234" s="1371"/>
      <c r="DB234" s="1375"/>
      <c r="DC234" s="1372">
        <v>2022</v>
      </c>
      <c r="DD234" s="1365">
        <v>5370.9183300000004</v>
      </c>
      <c r="DE234" s="1373">
        <v>-6.15</v>
      </c>
      <c r="DF234" s="1365">
        <v>5370.9183300000004</v>
      </c>
      <c r="DG234" s="1373">
        <v>-6.15</v>
      </c>
      <c r="DH234" s="1374"/>
      <c r="DI234" s="1371"/>
      <c r="DJ234" s="1375"/>
      <c r="DK234" s="1376" t="s">
        <v>1005</v>
      </c>
      <c r="DL234" s="1377" t="s">
        <v>1072</v>
      </c>
      <c r="DM234" s="1378" t="s">
        <v>1007</v>
      </c>
      <c r="DN234" s="1379" t="s">
        <v>4915</v>
      </c>
      <c r="DO234" s="1356"/>
      <c r="DP234" s="1381"/>
      <c r="DQ234" s="1358"/>
      <c r="DR234" s="1356"/>
      <c r="DS234" s="1381"/>
      <c r="DT234" s="1358"/>
      <c r="DU234" s="1356"/>
      <c r="DV234" s="1381"/>
      <c r="DW234" s="1358"/>
      <c r="DX234" s="1356"/>
      <c r="DY234" s="1381"/>
      <c r="DZ234" s="1358"/>
      <c r="EA234" s="1356"/>
      <c r="EB234" s="1381"/>
      <c r="EC234" s="1358"/>
      <c r="ED234" s="1382"/>
      <c r="EE234" s="1383"/>
      <c r="EF234" s="1384"/>
      <c r="EG234" s="1357"/>
      <c r="EH234" s="1364"/>
      <c r="EI234" s="1352"/>
      <c r="EJ234" s="1356"/>
      <c r="EK234" s="1384"/>
      <c r="EL234" s="1357"/>
      <c r="EM234" s="1364"/>
      <c r="EN234" s="1352"/>
      <c r="EO234" s="1356"/>
      <c r="EP234" s="1384"/>
      <c r="EQ234" s="1357"/>
      <c r="ER234" s="1364"/>
      <c r="ES234" s="1352"/>
      <c r="ET234" s="1356"/>
      <c r="EU234" s="1384"/>
      <c r="EV234" s="1357"/>
      <c r="EW234" s="1364"/>
      <c r="EX234" s="1352"/>
      <c r="EY234" s="1356"/>
      <c r="EZ234" s="1384"/>
      <c r="FA234" s="1357"/>
      <c r="FB234" s="1364"/>
      <c r="FC234" s="1352"/>
      <c r="FD234" s="1385">
        <v>0</v>
      </c>
      <c r="FE234" s="1386">
        <v>0</v>
      </c>
      <c r="FF234" s="1387">
        <v>0</v>
      </c>
      <c r="FG234" s="1386">
        <v>0</v>
      </c>
      <c r="FH234" s="1387">
        <v>0</v>
      </c>
      <c r="FI234" s="1386">
        <v>0</v>
      </c>
      <c r="FJ234" s="1387">
        <v>0</v>
      </c>
      <c r="FK234" s="1386">
        <v>0</v>
      </c>
      <c r="FL234" s="1388"/>
      <c r="FM234" s="1389"/>
      <c r="FN234" s="1352"/>
      <c r="FO234" s="1390"/>
      <c r="FP234" s="1391"/>
      <c r="FQ234" s="1352"/>
      <c r="FR234" s="1390"/>
      <c r="FS234" s="1391"/>
      <c r="FT234" s="1352"/>
      <c r="FU234" s="1390"/>
      <c r="FV234" s="1391"/>
      <c r="FW234" s="1352"/>
      <c r="FX234" s="1390"/>
      <c r="FY234" s="1391"/>
      <c r="FZ234" s="1352"/>
      <c r="GA234" s="1390"/>
      <c r="GB234" s="1391"/>
      <c r="GC234" s="1352"/>
      <c r="GD234" s="1390"/>
      <c r="GE234" s="1391"/>
      <c r="GF234" s="1352"/>
      <c r="GG234" s="1390"/>
      <c r="GH234" s="1391"/>
      <c r="GI234" s="1352"/>
      <c r="GJ234" s="1390"/>
      <c r="GK234" s="1391"/>
      <c r="GL234" s="1352"/>
      <c r="GM234" s="1390"/>
      <c r="GN234" s="1391"/>
      <c r="GO234" s="1352"/>
      <c r="GP234" s="1390"/>
      <c r="GQ234" s="1391"/>
      <c r="GR234" s="1352"/>
      <c r="GS234" s="1390"/>
      <c r="GT234" s="1391"/>
      <c r="GU234" s="1352"/>
      <c r="GV234" s="1390"/>
      <c r="GW234" s="1391"/>
      <c r="GX234" s="1352"/>
      <c r="GY234" s="1388" t="s">
        <v>1008</v>
      </c>
      <c r="GZ234" s="1389" t="s">
        <v>1012</v>
      </c>
      <c r="HA234" s="1352"/>
      <c r="HB234" s="1390" t="s">
        <v>1008</v>
      </c>
      <c r="HC234" s="1391" t="s">
        <v>1012</v>
      </c>
      <c r="HD234" s="1352"/>
      <c r="HE234" s="1390" t="s">
        <v>1010</v>
      </c>
      <c r="HF234" s="1391" t="s">
        <v>1012</v>
      </c>
      <c r="HG234" s="1352"/>
      <c r="HH234" s="1390" t="s">
        <v>1010</v>
      </c>
      <c r="HI234" s="1391" t="s">
        <v>1012</v>
      </c>
      <c r="HJ234" s="1352"/>
      <c r="HK234" s="1390" t="s">
        <v>1010</v>
      </c>
      <c r="HL234" s="1391" t="s">
        <v>1012</v>
      </c>
      <c r="HM234" s="1352"/>
      <c r="HN234" s="1392"/>
      <c r="HO234" s="1393"/>
      <c r="HP234" s="1394"/>
      <c r="HQ234" s="1395"/>
      <c r="HR234" s="1357"/>
      <c r="HS234" s="1357"/>
      <c r="HT234" s="1357"/>
      <c r="HU234" s="1396"/>
      <c r="HV234" s="1397"/>
      <c r="HW234" s="1398"/>
      <c r="HX234" s="1398"/>
      <c r="HY234" s="1398"/>
      <c r="HZ234" s="1398"/>
      <c r="IA234" s="1398"/>
      <c r="IB234" s="1398"/>
      <c r="IC234" s="1398"/>
      <c r="ID234" s="1399"/>
      <c r="IE234" s="1400"/>
      <c r="IF234" s="227" t="str">
        <f>_xlfn.IFNA(VLOOKUP(報告書!$B234&amp;"-"&amp;報告書!IF$12,自主項目!$G$13:$G$500,1,FALSE),"")</f>
        <v/>
      </c>
      <c r="IG234" s="227" t="str">
        <f>_xlfn.IFNA(VLOOKUP(報告書!$B234&amp;"-"&amp;報告書!IG$12,自主項目!$G$13:$G$500,1,FALSE),"")</f>
        <v/>
      </c>
      <c r="IH234" s="227" t="str">
        <f>_xlfn.IFNA(VLOOKUP(報告書!$B234&amp;"-"&amp;報告書!IH$12,自主項目!$G$13:$G$500,1,FALSE),"")</f>
        <v/>
      </c>
      <c r="II234" s="227" t="str">
        <f>_xlfn.IFNA(VLOOKUP(報告書!$B234&amp;"-"&amp;報告書!II$12,自主項目!$G$13:$G$500,1,FALSE),"")</f>
        <v/>
      </c>
      <c r="IJ234" s="227" t="str">
        <f>_xlfn.IFNA(VLOOKUP(報告書!$B234&amp;"-"&amp;報告書!IJ$12,自主項目!$G$13:$G$500,1,FALSE),"")</f>
        <v/>
      </c>
      <c r="IK234" s="227" t="str">
        <f>_xlfn.IFNA(VLOOKUP(報告書!$B234&amp;"-"&amp;報告書!IK$12,自主項目!$G$13:$G$500,1,FALSE),"")</f>
        <v/>
      </c>
      <c r="IL234" s="227" t="str">
        <f>_xlfn.IFNA(VLOOKUP(報告書!$B234&amp;"-"&amp;報告書!IL$12,自主項目!$G$13:$G$500,1,FALSE),"")</f>
        <v/>
      </c>
      <c r="IM234" s="227" t="str">
        <f>_xlfn.IFNA(VLOOKUP(報告書!$B234&amp;"-"&amp;報告書!IM$12,自主項目!$G$13:$G$500,1,FALSE),"")</f>
        <v/>
      </c>
      <c r="IN234" s="227" t="str">
        <f>_xlfn.IFNA(VLOOKUP(報告書!$B234&amp;"-"&amp;報告書!IN$12,自主項目!$G$13:$G$500,1,FALSE),"")</f>
        <v/>
      </c>
      <c r="IO234" s="227" t="str">
        <f>_xlfn.IFNA(VLOOKUP(報告書!$B234&amp;"-"&amp;報告書!IO$12,自主項目!$G$13:$G$500,1,FALSE),"")</f>
        <v/>
      </c>
      <c r="IP234" s="227" t="str">
        <f>_xlfn.IFNA(VLOOKUP(報告書!$B234&amp;"-"&amp;報告書!IP$12,自主項目!$G$13:$G$500,1,FALSE),"")</f>
        <v/>
      </c>
      <c r="IQ234" s="227" t="str">
        <f>_xlfn.IFNA(VLOOKUP(報告書!$B234&amp;"-"&amp;報告書!IQ$12,自主項目!$G$13:$G$500,1,FALSE),"")</f>
        <v/>
      </c>
      <c r="IR234" s="227" t="str">
        <f>_xlfn.IFNA(VLOOKUP(報告書!$B234&amp;"-"&amp;報告書!IR$12,自主項目!$G$13:$G$500,1,FALSE),"")</f>
        <v/>
      </c>
      <c r="IS234" s="227" t="str">
        <f>_xlfn.IFNA(VLOOKUP(報告書!$B234&amp;"-"&amp;報告書!IS$12,自主項目!$G$13:$G$500,1,FALSE),"")</f>
        <v/>
      </c>
      <c r="IV234" s="376">
        <v>2291</v>
      </c>
      <c r="IW234" s="377">
        <v>2273</v>
      </c>
      <c r="IX234" s="378">
        <v>51.35</v>
      </c>
      <c r="IY234" s="379">
        <v>23.17</v>
      </c>
      <c r="IZ234" s="379">
        <v>21.99</v>
      </c>
      <c r="JA234" s="380">
        <v>25.61</v>
      </c>
      <c r="JB234" s="381">
        <v>7.7233333333333336</v>
      </c>
      <c r="JC234" s="379">
        <v>7.3299999999999992</v>
      </c>
      <c r="JD234" s="379">
        <v>8.5366666666666671</v>
      </c>
      <c r="JE234" s="382">
        <v>13</v>
      </c>
      <c r="JF234" s="383">
        <v>26</v>
      </c>
      <c r="JG234" s="384">
        <v>16</v>
      </c>
      <c r="JH234" s="376" t="s">
        <v>179</v>
      </c>
      <c r="JI234" s="377" t="s">
        <v>179</v>
      </c>
      <c r="JJ234" s="378" t="s">
        <v>179</v>
      </c>
      <c r="JK234" s="379" t="s">
        <v>179</v>
      </c>
      <c r="JL234" s="379" t="s">
        <v>179</v>
      </c>
      <c r="JM234" s="380" t="s">
        <v>179</v>
      </c>
      <c r="JN234" s="381" t="s">
        <v>179</v>
      </c>
      <c r="JO234" s="379" t="s">
        <v>179</v>
      </c>
      <c r="JP234" s="379" t="s">
        <v>179</v>
      </c>
      <c r="JQ234" s="382" t="s">
        <v>179</v>
      </c>
      <c r="JR234" s="383" t="s">
        <v>179</v>
      </c>
      <c r="JS234" s="384" t="s">
        <v>179</v>
      </c>
      <c r="JU234" s="634" t="s">
        <v>2699</v>
      </c>
      <c r="JV234" s="636" t="s">
        <v>2700</v>
      </c>
      <c r="JW234" s="635">
        <v>2019</v>
      </c>
      <c r="JX234" s="635" t="s">
        <v>1018</v>
      </c>
      <c r="JY234" s="386" t="s">
        <v>179</v>
      </c>
      <c r="JZ234" s="387" t="s">
        <v>179</v>
      </c>
      <c r="KA234" s="422" t="s">
        <v>179</v>
      </c>
      <c r="KB234" s="637" t="s">
        <v>179</v>
      </c>
      <c r="KC234" s="638">
        <v>22.515926038847663</v>
      </c>
      <c r="KD234" s="639" t="s">
        <v>1055</v>
      </c>
      <c r="KE234" s="640">
        <v>3.01</v>
      </c>
      <c r="KF234" s="641">
        <v>23.17</v>
      </c>
      <c r="KG234" s="642">
        <v>15.523333333333333</v>
      </c>
      <c r="KH234" s="639" t="s">
        <v>1055</v>
      </c>
      <c r="KI234" s="643">
        <v>2.98</v>
      </c>
      <c r="KJ234" s="641">
        <v>7.3299999999999992</v>
      </c>
      <c r="KK234" s="642">
        <v>16.489999999999998</v>
      </c>
      <c r="KL234" s="639" t="s">
        <v>1029</v>
      </c>
      <c r="KM234" s="643">
        <v>2.99</v>
      </c>
      <c r="KN234" s="644">
        <v>25.61</v>
      </c>
      <c r="KO234" s="645" t="s">
        <v>179</v>
      </c>
      <c r="KP234" s="646" t="s">
        <v>179</v>
      </c>
      <c r="KQ234" s="646" t="s">
        <v>179</v>
      </c>
      <c r="KR234" s="646" t="s">
        <v>179</v>
      </c>
      <c r="KS234" s="647" t="s">
        <v>179</v>
      </c>
      <c r="KT234" s="646" t="s">
        <v>179</v>
      </c>
      <c r="KU234" s="646" t="s">
        <v>179</v>
      </c>
      <c r="KV234" s="648" t="s">
        <v>179</v>
      </c>
      <c r="KW234" s="639" t="s">
        <v>179</v>
      </c>
      <c r="KX234" s="643" t="s">
        <v>179</v>
      </c>
      <c r="KY234" s="644" t="s">
        <v>179</v>
      </c>
      <c r="KZ234" s="434" t="s">
        <v>1015</v>
      </c>
      <c r="LA234" s="434" t="s">
        <v>1015</v>
      </c>
      <c r="LB234" s="435" t="s">
        <v>1028</v>
      </c>
      <c r="LC234" s="436">
        <v>18</v>
      </c>
      <c r="LD234" s="437">
        <v>2</v>
      </c>
      <c r="LE234" s="438">
        <v>20</v>
      </c>
      <c r="LF234" s="439" t="s">
        <v>1015</v>
      </c>
      <c r="LG234" s="440">
        <v>15</v>
      </c>
      <c r="LH234" s="437">
        <v>2</v>
      </c>
      <c r="LI234" s="438">
        <v>20</v>
      </c>
      <c r="LJ234" s="649"/>
      <c r="LK234" s="650"/>
    </row>
    <row r="235" spans="2:323" ht="15" customHeight="1" x14ac:dyDescent="0.15">
      <c r="B235" s="1349" t="s">
        <v>2822</v>
      </c>
      <c r="C235" s="1350" t="s">
        <v>2823</v>
      </c>
      <c r="D235" s="1351">
        <v>2020</v>
      </c>
      <c r="E235" s="1352" t="s">
        <v>1018</v>
      </c>
      <c r="F235" s="1353">
        <v>1076321</v>
      </c>
      <c r="G235" s="1354" t="s">
        <v>2823</v>
      </c>
      <c r="H235" s="1355">
        <v>45129</v>
      </c>
      <c r="I235" s="1356" t="s">
        <v>2824</v>
      </c>
      <c r="J235" s="1357" t="s">
        <v>2823</v>
      </c>
      <c r="K235" s="1358" t="s">
        <v>2825</v>
      </c>
      <c r="L235" s="1350" t="s">
        <v>2823</v>
      </c>
      <c r="M235" s="1357" t="s">
        <v>2825</v>
      </c>
      <c r="N235" s="1358" t="s">
        <v>2824</v>
      </c>
      <c r="O235" s="1356" t="s">
        <v>86</v>
      </c>
      <c r="P235" s="1358" t="s">
        <v>88</v>
      </c>
      <c r="Q235" s="1359" t="s">
        <v>1018</v>
      </c>
      <c r="R235" s="1360"/>
      <c r="S235" s="1360"/>
      <c r="T235" s="1361"/>
      <c r="U235" s="1362"/>
      <c r="V235" s="1363">
        <v>2212.2725999999998</v>
      </c>
      <c r="W235" s="1364">
        <v>58</v>
      </c>
      <c r="X235" s="1364">
        <v>0</v>
      </c>
      <c r="Y235" s="1365"/>
      <c r="Z235" s="1351">
        <v>2020</v>
      </c>
      <c r="AA235" s="1352">
        <v>2022</v>
      </c>
      <c r="AB235" s="1366">
        <v>2022</v>
      </c>
      <c r="AC235" s="1367"/>
      <c r="AD235" s="1358"/>
      <c r="AE235" s="1368" t="s">
        <v>4568</v>
      </c>
      <c r="AF235" s="1357" t="s">
        <v>2826</v>
      </c>
      <c r="AG235" s="1357" t="s">
        <v>2824</v>
      </c>
      <c r="AH235" s="1358" t="s">
        <v>2827</v>
      </c>
      <c r="AI235" s="1368"/>
      <c r="AJ235" s="1358"/>
      <c r="AK235" s="1369">
        <v>2019</v>
      </c>
      <c r="AL235" s="1364">
        <v>4909</v>
      </c>
      <c r="AM235" s="1364">
        <v>4807</v>
      </c>
      <c r="AN235" s="1370"/>
      <c r="AO235" s="1371"/>
      <c r="AP235" s="1372">
        <v>2022</v>
      </c>
      <c r="AQ235" s="1365">
        <v>4764</v>
      </c>
      <c r="AR235" s="1373">
        <v>2.95</v>
      </c>
      <c r="AS235" s="1365">
        <v>4665</v>
      </c>
      <c r="AT235" s="1373">
        <v>2.95</v>
      </c>
      <c r="AU235" s="1374"/>
      <c r="AV235" s="1371"/>
      <c r="AW235" s="1375"/>
      <c r="AX235" s="1372">
        <v>2020</v>
      </c>
      <c r="AY235" s="1365">
        <v>4176</v>
      </c>
      <c r="AZ235" s="1373">
        <v>14.93</v>
      </c>
      <c r="BA235" s="1365">
        <v>3981</v>
      </c>
      <c r="BB235" s="1373">
        <v>17.18</v>
      </c>
      <c r="BC235" s="1374"/>
      <c r="BD235" s="1371"/>
      <c r="BE235" s="1375"/>
      <c r="BF235" s="1372">
        <v>2021</v>
      </c>
      <c r="BG235" s="1365">
        <v>4157</v>
      </c>
      <c r="BH235" s="1373">
        <v>15.31</v>
      </c>
      <c r="BI235" s="1365">
        <v>4077</v>
      </c>
      <c r="BJ235" s="1373">
        <v>15.18</v>
      </c>
      <c r="BK235" s="1374"/>
      <c r="BL235" s="1371"/>
      <c r="BM235" s="1375"/>
      <c r="BN235" s="1372">
        <v>2022</v>
      </c>
      <c r="BO235" s="1365">
        <v>4038</v>
      </c>
      <c r="BP235" s="1373">
        <v>17.739999999999998</v>
      </c>
      <c r="BQ235" s="1365">
        <v>3918</v>
      </c>
      <c r="BR235" s="1373">
        <v>18.489999999999998</v>
      </c>
      <c r="BS235" s="1374"/>
      <c r="BT235" s="1371"/>
      <c r="BU235" s="1375"/>
      <c r="BV235" s="1376" t="s">
        <v>1023</v>
      </c>
      <c r="BW235" s="1377" t="s">
        <v>1006</v>
      </c>
      <c r="BX235" s="1378" t="s">
        <v>1038</v>
      </c>
      <c r="BY235" s="1379" t="s">
        <v>4916</v>
      </c>
      <c r="BZ235" s="1380"/>
      <c r="CA235" s="1364"/>
      <c r="CB235" s="1364"/>
      <c r="CC235" s="1370"/>
      <c r="CD235" s="1371"/>
      <c r="CE235" s="1372"/>
      <c r="CF235" s="1365"/>
      <c r="CG235" s="1373"/>
      <c r="CH235" s="1365"/>
      <c r="CI235" s="1373"/>
      <c r="CJ235" s="1374"/>
      <c r="CK235" s="1371"/>
      <c r="CL235" s="1375"/>
      <c r="CM235" s="1372"/>
      <c r="CN235" s="1365"/>
      <c r="CO235" s="1373"/>
      <c r="CP235" s="1365"/>
      <c r="CQ235" s="1373"/>
      <c r="CR235" s="1374"/>
      <c r="CS235" s="1371"/>
      <c r="CT235" s="1375"/>
      <c r="CU235" s="1372"/>
      <c r="CV235" s="1365"/>
      <c r="CW235" s="1373"/>
      <c r="CX235" s="1365"/>
      <c r="CY235" s="1373"/>
      <c r="CZ235" s="1374"/>
      <c r="DA235" s="1371"/>
      <c r="DB235" s="1375"/>
      <c r="DC235" s="1372"/>
      <c r="DD235" s="1365"/>
      <c r="DE235" s="1373"/>
      <c r="DF235" s="1365"/>
      <c r="DG235" s="1373"/>
      <c r="DH235" s="1374"/>
      <c r="DI235" s="1371"/>
      <c r="DJ235" s="1375"/>
      <c r="DK235" s="1376"/>
      <c r="DL235" s="1377"/>
      <c r="DM235" s="1378"/>
      <c r="DN235" s="1379"/>
      <c r="DO235" s="1356"/>
      <c r="DP235" s="1381"/>
      <c r="DQ235" s="1358"/>
      <c r="DR235" s="1356"/>
      <c r="DS235" s="1381"/>
      <c r="DT235" s="1358"/>
      <c r="DU235" s="1356"/>
      <c r="DV235" s="1381"/>
      <c r="DW235" s="1358"/>
      <c r="DX235" s="1356"/>
      <c r="DY235" s="1381"/>
      <c r="DZ235" s="1358"/>
      <c r="EA235" s="1356"/>
      <c r="EB235" s="1381"/>
      <c r="EC235" s="1358"/>
      <c r="ED235" s="1382"/>
      <c r="EE235" s="1383"/>
      <c r="EF235" s="1384"/>
      <c r="EG235" s="1357"/>
      <c r="EH235" s="1364"/>
      <c r="EI235" s="1352"/>
      <c r="EJ235" s="1356"/>
      <c r="EK235" s="1384"/>
      <c r="EL235" s="1357"/>
      <c r="EM235" s="1364"/>
      <c r="EN235" s="1352"/>
      <c r="EO235" s="1356"/>
      <c r="EP235" s="1384"/>
      <c r="EQ235" s="1357"/>
      <c r="ER235" s="1364"/>
      <c r="ES235" s="1352"/>
      <c r="ET235" s="1356"/>
      <c r="EU235" s="1384"/>
      <c r="EV235" s="1357"/>
      <c r="EW235" s="1364"/>
      <c r="EX235" s="1352"/>
      <c r="EY235" s="1356"/>
      <c r="EZ235" s="1384"/>
      <c r="FA235" s="1357"/>
      <c r="FB235" s="1364"/>
      <c r="FC235" s="1352"/>
      <c r="FD235" s="1385">
        <v>0</v>
      </c>
      <c r="FE235" s="1386">
        <v>0</v>
      </c>
      <c r="FF235" s="1387">
        <v>0</v>
      </c>
      <c r="FG235" s="1386">
        <v>0</v>
      </c>
      <c r="FH235" s="1387">
        <v>0</v>
      </c>
      <c r="FI235" s="1386">
        <v>0</v>
      </c>
      <c r="FJ235" s="1387">
        <v>0</v>
      </c>
      <c r="FK235" s="1386">
        <v>0</v>
      </c>
      <c r="FL235" s="1388" t="s">
        <v>1008</v>
      </c>
      <c r="FM235" s="1389" t="s">
        <v>1012</v>
      </c>
      <c r="FN235" s="1352"/>
      <c r="FO235" s="1390" t="s">
        <v>1010</v>
      </c>
      <c r="FP235" s="1391" t="s">
        <v>1012</v>
      </c>
      <c r="FQ235" s="1352"/>
      <c r="FR235" s="1390" t="s">
        <v>1010</v>
      </c>
      <c r="FS235" s="1391" t="s">
        <v>1012</v>
      </c>
      <c r="FT235" s="1352"/>
      <c r="FU235" s="1390" t="s">
        <v>1013</v>
      </c>
      <c r="FV235" s="1391" t="s">
        <v>1013</v>
      </c>
      <c r="FW235" s="1352"/>
      <c r="FX235" s="1390" t="s">
        <v>1010</v>
      </c>
      <c r="FY235" s="1391" t="s">
        <v>1012</v>
      </c>
      <c r="FZ235" s="1352"/>
      <c r="GA235" s="1390" t="s">
        <v>1014</v>
      </c>
      <c r="GB235" s="1391" t="s">
        <v>1009</v>
      </c>
      <c r="GC235" s="1352"/>
      <c r="GD235" s="1390" t="s">
        <v>1013</v>
      </c>
      <c r="GE235" s="1391" t="s">
        <v>1013</v>
      </c>
      <c r="GF235" s="1352"/>
      <c r="GG235" s="1390" t="s">
        <v>1013</v>
      </c>
      <c r="GH235" s="1391" t="s">
        <v>1013</v>
      </c>
      <c r="GI235" s="1352"/>
      <c r="GJ235" s="1390" t="s">
        <v>1010</v>
      </c>
      <c r="GK235" s="1391" t="s">
        <v>1012</v>
      </c>
      <c r="GL235" s="1352"/>
      <c r="GM235" s="1390" t="s">
        <v>1013</v>
      </c>
      <c r="GN235" s="1391" t="s">
        <v>1013</v>
      </c>
      <c r="GO235" s="1352"/>
      <c r="GP235" s="1390" t="s">
        <v>1013</v>
      </c>
      <c r="GQ235" s="1391" t="s">
        <v>1013</v>
      </c>
      <c r="GR235" s="1352"/>
      <c r="GS235" s="1390" t="s">
        <v>1013</v>
      </c>
      <c r="GT235" s="1391" t="s">
        <v>1013</v>
      </c>
      <c r="GU235" s="1352"/>
      <c r="GV235" s="1390" t="s">
        <v>1013</v>
      </c>
      <c r="GW235" s="1391" t="s">
        <v>1013</v>
      </c>
      <c r="GX235" s="1352"/>
      <c r="GY235" s="1388"/>
      <c r="GZ235" s="1389"/>
      <c r="HA235" s="1352"/>
      <c r="HB235" s="1390"/>
      <c r="HC235" s="1391"/>
      <c r="HD235" s="1352"/>
      <c r="HE235" s="1390"/>
      <c r="HF235" s="1391"/>
      <c r="HG235" s="1352"/>
      <c r="HH235" s="1390"/>
      <c r="HI235" s="1391"/>
      <c r="HJ235" s="1352"/>
      <c r="HK235" s="1390"/>
      <c r="HL235" s="1391"/>
      <c r="HM235" s="1352"/>
      <c r="HN235" s="1392"/>
      <c r="HO235" s="1393"/>
      <c r="HP235" s="1394"/>
      <c r="HQ235" s="1395"/>
      <c r="HR235" s="1357"/>
      <c r="HS235" s="1357"/>
      <c r="HT235" s="1357"/>
      <c r="HU235" s="1396"/>
      <c r="HV235" s="1397" t="s">
        <v>4568</v>
      </c>
      <c r="HW235" s="1398"/>
      <c r="HX235" s="1398"/>
      <c r="HY235" s="1398"/>
      <c r="HZ235" s="1398"/>
      <c r="IA235" s="1398"/>
      <c r="IB235" s="1398"/>
      <c r="IC235" s="1398"/>
      <c r="ID235" s="1399"/>
      <c r="IE235" s="1400" t="s">
        <v>4917</v>
      </c>
      <c r="IF235" s="227" t="str">
        <f>_xlfn.IFNA(VLOOKUP(報告書!$B235&amp;"-"&amp;報告書!IF$12,自主項目!$G$13:$G$500,1,FALSE),"")</f>
        <v/>
      </c>
      <c r="IG235" s="227" t="str">
        <f>_xlfn.IFNA(VLOOKUP(報告書!$B235&amp;"-"&amp;報告書!IG$12,自主項目!$G$13:$G$500,1,FALSE),"")</f>
        <v/>
      </c>
      <c r="IH235" s="227" t="str">
        <f>_xlfn.IFNA(VLOOKUP(報告書!$B235&amp;"-"&amp;報告書!IH$12,自主項目!$G$13:$G$500,1,FALSE),"")</f>
        <v/>
      </c>
      <c r="II235" s="227" t="str">
        <f>_xlfn.IFNA(VLOOKUP(報告書!$B235&amp;"-"&amp;報告書!II$12,自主項目!$G$13:$G$500,1,FALSE),"")</f>
        <v/>
      </c>
      <c r="IJ235" s="227" t="str">
        <f>_xlfn.IFNA(VLOOKUP(報告書!$B235&amp;"-"&amp;報告書!IJ$12,自主項目!$G$13:$G$500,1,FALSE),"")</f>
        <v/>
      </c>
      <c r="IK235" s="227" t="str">
        <f>_xlfn.IFNA(VLOOKUP(報告書!$B235&amp;"-"&amp;報告書!IK$12,自主項目!$G$13:$G$500,1,FALSE),"")</f>
        <v/>
      </c>
      <c r="IL235" s="227" t="str">
        <f>_xlfn.IFNA(VLOOKUP(報告書!$B235&amp;"-"&amp;報告書!IL$12,自主項目!$G$13:$G$500,1,FALSE),"")</f>
        <v/>
      </c>
      <c r="IM235" s="227" t="str">
        <f>_xlfn.IFNA(VLOOKUP(報告書!$B235&amp;"-"&amp;報告書!IM$12,自主項目!$G$13:$G$500,1,FALSE),"")</f>
        <v/>
      </c>
      <c r="IN235" s="227" t="str">
        <f>_xlfn.IFNA(VLOOKUP(報告書!$B235&amp;"-"&amp;報告書!IN$12,自主項目!$G$13:$G$500,1,FALSE),"")</f>
        <v/>
      </c>
      <c r="IO235" s="227" t="str">
        <f>_xlfn.IFNA(VLOOKUP(報告書!$B235&amp;"-"&amp;報告書!IO$12,自主項目!$G$13:$G$500,1,FALSE),"")</f>
        <v/>
      </c>
      <c r="IP235" s="227" t="str">
        <f>_xlfn.IFNA(VLOOKUP(報告書!$B235&amp;"-"&amp;報告書!IP$12,自主項目!$G$13:$G$500,1,FALSE),"")</f>
        <v/>
      </c>
      <c r="IQ235" s="227" t="str">
        <f>_xlfn.IFNA(VLOOKUP(報告書!$B235&amp;"-"&amp;報告書!IQ$12,自主項目!$G$13:$G$500,1,FALSE),"")</f>
        <v/>
      </c>
      <c r="IR235" s="227" t="str">
        <f>_xlfn.IFNA(VLOOKUP(報告書!$B235&amp;"-"&amp;報告書!IR$12,自主項目!$G$13:$G$500,1,FALSE),"")</f>
        <v/>
      </c>
      <c r="IS235" s="227" t="str">
        <f>_xlfn.IFNA(VLOOKUP(報告書!$B235&amp;"-"&amp;報告書!IS$12,自主項目!$G$13:$G$500,1,FALSE),"")</f>
        <v/>
      </c>
      <c r="IV235" s="376">
        <v>33249</v>
      </c>
      <c r="IW235" s="377">
        <v>30041</v>
      </c>
      <c r="IX235" s="378">
        <v>43.17</v>
      </c>
      <c r="IY235" s="379">
        <v>16.989999999999998</v>
      </c>
      <c r="IZ235" s="379">
        <v>22.87</v>
      </c>
      <c r="JA235" s="380">
        <v>11.09</v>
      </c>
      <c r="JB235" s="381">
        <v>5.6633333333333331</v>
      </c>
      <c r="JC235" s="379">
        <v>7.623333333333334</v>
      </c>
      <c r="JD235" s="379">
        <v>3.6966666666666668</v>
      </c>
      <c r="JE235" s="382">
        <v>34</v>
      </c>
      <c r="JF235" s="383">
        <v>25</v>
      </c>
      <c r="JG235" s="384">
        <v>40</v>
      </c>
      <c r="JH235" s="376" t="s">
        <v>179</v>
      </c>
      <c r="JI235" s="377" t="s">
        <v>179</v>
      </c>
      <c r="JJ235" s="378" t="s">
        <v>179</v>
      </c>
      <c r="JK235" s="379" t="s">
        <v>179</v>
      </c>
      <c r="JL235" s="379" t="s">
        <v>179</v>
      </c>
      <c r="JM235" s="380" t="s">
        <v>179</v>
      </c>
      <c r="JN235" s="381" t="s">
        <v>179</v>
      </c>
      <c r="JO235" s="379" t="s">
        <v>179</v>
      </c>
      <c r="JP235" s="379" t="s">
        <v>179</v>
      </c>
      <c r="JQ235" s="382" t="s">
        <v>179</v>
      </c>
      <c r="JR235" s="383" t="s">
        <v>179</v>
      </c>
      <c r="JS235" s="384" t="s">
        <v>179</v>
      </c>
      <c r="JU235" s="634" t="s">
        <v>2701</v>
      </c>
      <c r="JV235" s="636" t="s">
        <v>2702</v>
      </c>
      <c r="JW235" s="635">
        <v>2019</v>
      </c>
      <c r="JX235" s="635" t="s">
        <v>997</v>
      </c>
      <c r="JY235" s="386" t="s">
        <v>179</v>
      </c>
      <c r="JZ235" s="387" t="s">
        <v>179</v>
      </c>
      <c r="KA235" s="422" t="s">
        <v>179</v>
      </c>
      <c r="KB235" s="637" t="s">
        <v>179</v>
      </c>
      <c r="KC235" s="638" t="s">
        <v>179</v>
      </c>
      <c r="KD235" s="639" t="s">
        <v>1055</v>
      </c>
      <c r="KE235" s="640">
        <v>3</v>
      </c>
      <c r="KF235" s="641">
        <v>16.989999999999998</v>
      </c>
      <c r="KG235" s="642">
        <v>10.67</v>
      </c>
      <c r="KH235" s="639" t="s">
        <v>1055</v>
      </c>
      <c r="KI235" s="643">
        <v>3</v>
      </c>
      <c r="KJ235" s="641">
        <v>7.623333333333334</v>
      </c>
      <c r="KK235" s="642">
        <v>15.236666666666666</v>
      </c>
      <c r="KL235" s="639" t="s">
        <v>1029</v>
      </c>
      <c r="KM235" s="643">
        <v>3</v>
      </c>
      <c r="KN235" s="644">
        <v>11.09</v>
      </c>
      <c r="KO235" s="645" t="s">
        <v>179</v>
      </c>
      <c r="KP235" s="646" t="s">
        <v>179</v>
      </c>
      <c r="KQ235" s="646" t="s">
        <v>179</v>
      </c>
      <c r="KR235" s="646" t="s">
        <v>179</v>
      </c>
      <c r="KS235" s="647" t="s">
        <v>179</v>
      </c>
      <c r="KT235" s="646" t="s">
        <v>179</v>
      </c>
      <c r="KU235" s="646" t="s">
        <v>179</v>
      </c>
      <c r="KV235" s="648" t="s">
        <v>179</v>
      </c>
      <c r="KW235" s="639" t="s">
        <v>179</v>
      </c>
      <c r="KX235" s="643" t="s">
        <v>179</v>
      </c>
      <c r="KY235" s="644" t="s">
        <v>179</v>
      </c>
      <c r="KZ235" s="434" t="s">
        <v>1015</v>
      </c>
      <c r="LA235" s="434" t="s">
        <v>1015</v>
      </c>
      <c r="LB235" s="435" t="s">
        <v>1029</v>
      </c>
      <c r="LC235" s="436">
        <v>12</v>
      </c>
      <c r="LD235" s="437">
        <v>0</v>
      </c>
      <c r="LE235" s="438">
        <v>12</v>
      </c>
      <c r="LF235" s="439" t="s">
        <v>1015</v>
      </c>
      <c r="LG235" s="440">
        <v>9</v>
      </c>
      <c r="LH235" s="437">
        <v>0</v>
      </c>
      <c r="LI235" s="438">
        <v>12</v>
      </c>
      <c r="LJ235" s="649"/>
      <c r="LK235" s="650"/>
    </row>
    <row r="236" spans="2:323" ht="15" customHeight="1" x14ac:dyDescent="0.15">
      <c r="B236" s="1349" t="s">
        <v>2828</v>
      </c>
      <c r="C236" s="1350" t="s">
        <v>2829</v>
      </c>
      <c r="D236" s="1351">
        <v>2020</v>
      </c>
      <c r="E236" s="1352" t="s">
        <v>1058</v>
      </c>
      <c r="F236" s="1353">
        <v>3044322</v>
      </c>
      <c r="G236" s="1354" t="s">
        <v>2829</v>
      </c>
      <c r="H236" s="1355">
        <v>45138</v>
      </c>
      <c r="I236" s="1356" t="s">
        <v>2830</v>
      </c>
      <c r="J236" s="1357" t="s">
        <v>2829</v>
      </c>
      <c r="K236" s="1358" t="s">
        <v>2831</v>
      </c>
      <c r="L236" s="1350" t="s">
        <v>2829</v>
      </c>
      <c r="M236" s="1357" t="s">
        <v>4918</v>
      </c>
      <c r="N236" s="1358" t="s">
        <v>2832</v>
      </c>
      <c r="O236" s="1356" t="s">
        <v>48</v>
      </c>
      <c r="P236" s="1358" t="s">
        <v>51</v>
      </c>
      <c r="Q236" s="1359"/>
      <c r="R236" s="1360"/>
      <c r="S236" s="1360" t="s">
        <v>1058</v>
      </c>
      <c r="T236" s="1361"/>
      <c r="U236" s="1362"/>
      <c r="V236" s="1363"/>
      <c r="W236" s="1364"/>
      <c r="X236" s="1364"/>
      <c r="Y236" s="1365">
        <v>132</v>
      </c>
      <c r="Z236" s="1351">
        <v>2020</v>
      </c>
      <c r="AA236" s="1352">
        <v>2022</v>
      </c>
      <c r="AB236" s="1366">
        <v>2022</v>
      </c>
      <c r="AC236" s="1367"/>
      <c r="AD236" s="1358"/>
      <c r="AE236" s="1368" t="s">
        <v>4568</v>
      </c>
      <c r="AF236" s="1357" t="s">
        <v>2833</v>
      </c>
      <c r="AG236" s="1357" t="s">
        <v>2834</v>
      </c>
      <c r="AH236" s="1358" t="s">
        <v>2835</v>
      </c>
      <c r="AI236" s="1368"/>
      <c r="AJ236" s="1358"/>
      <c r="AK236" s="1369"/>
      <c r="AL236" s="1364"/>
      <c r="AM236" s="1364"/>
      <c r="AN236" s="1370"/>
      <c r="AO236" s="1371"/>
      <c r="AP236" s="1372"/>
      <c r="AQ236" s="1365"/>
      <c r="AR236" s="1373"/>
      <c r="AS236" s="1365"/>
      <c r="AT236" s="1373"/>
      <c r="AU236" s="1374"/>
      <c r="AV236" s="1371"/>
      <c r="AW236" s="1375"/>
      <c r="AX236" s="1372"/>
      <c r="AY236" s="1365"/>
      <c r="AZ236" s="1373"/>
      <c r="BA236" s="1365"/>
      <c r="BB236" s="1373"/>
      <c r="BC236" s="1374"/>
      <c r="BD236" s="1371"/>
      <c r="BE236" s="1375"/>
      <c r="BF236" s="1372"/>
      <c r="BG236" s="1365"/>
      <c r="BH236" s="1373"/>
      <c r="BI236" s="1365"/>
      <c r="BJ236" s="1373"/>
      <c r="BK236" s="1374"/>
      <c r="BL236" s="1371"/>
      <c r="BM236" s="1375"/>
      <c r="BN236" s="1372"/>
      <c r="BO236" s="1365"/>
      <c r="BP236" s="1373"/>
      <c r="BQ236" s="1365"/>
      <c r="BR236" s="1373"/>
      <c r="BS236" s="1374"/>
      <c r="BT236" s="1371"/>
      <c r="BU236" s="1375"/>
      <c r="BV236" s="1376"/>
      <c r="BW236" s="1377"/>
      <c r="BX236" s="1378"/>
      <c r="BY236" s="1379"/>
      <c r="BZ236" s="1380">
        <v>2019</v>
      </c>
      <c r="CA236" s="1364">
        <v>2396</v>
      </c>
      <c r="CB236" s="1364">
        <v>2396</v>
      </c>
      <c r="CC236" s="1370"/>
      <c r="CD236" s="1371"/>
      <c r="CE236" s="1372">
        <v>2022</v>
      </c>
      <c r="CF236" s="1365">
        <v>2324</v>
      </c>
      <c r="CG236" s="1373">
        <v>3</v>
      </c>
      <c r="CH236" s="1365">
        <v>2324</v>
      </c>
      <c r="CI236" s="1373">
        <v>3</v>
      </c>
      <c r="CJ236" s="1374"/>
      <c r="CK236" s="1371"/>
      <c r="CL236" s="1375"/>
      <c r="CM236" s="1372">
        <v>2020</v>
      </c>
      <c r="CN236" s="1365">
        <v>1931</v>
      </c>
      <c r="CO236" s="1373">
        <v>19.399999999999999</v>
      </c>
      <c r="CP236" s="1365">
        <v>1931</v>
      </c>
      <c r="CQ236" s="1373">
        <v>19.399999999999999</v>
      </c>
      <c r="CR236" s="1374"/>
      <c r="CS236" s="1371"/>
      <c r="CT236" s="1375"/>
      <c r="CU236" s="1372">
        <v>2021</v>
      </c>
      <c r="CV236" s="1365">
        <v>1832</v>
      </c>
      <c r="CW236" s="1373">
        <v>23.53</v>
      </c>
      <c r="CX236" s="1365">
        <v>1832</v>
      </c>
      <c r="CY236" s="1373">
        <v>23.53</v>
      </c>
      <c r="CZ236" s="1374"/>
      <c r="DA236" s="1371"/>
      <c r="DB236" s="1375"/>
      <c r="DC236" s="1372">
        <v>2022</v>
      </c>
      <c r="DD236" s="1365">
        <v>1547.1076000000003</v>
      </c>
      <c r="DE236" s="1373">
        <v>35.42</v>
      </c>
      <c r="DF236" s="1365">
        <v>1547.1076000000003</v>
      </c>
      <c r="DG236" s="1373">
        <v>35.42</v>
      </c>
      <c r="DH236" s="1374"/>
      <c r="DI236" s="1371"/>
      <c r="DJ236" s="1375"/>
      <c r="DK236" s="1376" t="s">
        <v>1023</v>
      </c>
      <c r="DL236" s="1377" t="s">
        <v>1072</v>
      </c>
      <c r="DM236" s="1378" t="s">
        <v>1038</v>
      </c>
      <c r="DN236" s="1379" t="s">
        <v>4919</v>
      </c>
      <c r="DO236" s="1356"/>
      <c r="DP236" s="1381"/>
      <c r="DQ236" s="1358"/>
      <c r="DR236" s="1356"/>
      <c r="DS236" s="1381"/>
      <c r="DT236" s="1358"/>
      <c r="DU236" s="1356"/>
      <c r="DV236" s="1381"/>
      <c r="DW236" s="1358"/>
      <c r="DX236" s="1356"/>
      <c r="DY236" s="1381"/>
      <c r="DZ236" s="1358"/>
      <c r="EA236" s="1356"/>
      <c r="EB236" s="1381"/>
      <c r="EC236" s="1358"/>
      <c r="ED236" s="1382"/>
      <c r="EE236" s="1383"/>
      <c r="EF236" s="1384"/>
      <c r="EG236" s="1357"/>
      <c r="EH236" s="1364"/>
      <c r="EI236" s="1352"/>
      <c r="EJ236" s="1356"/>
      <c r="EK236" s="1384"/>
      <c r="EL236" s="1357"/>
      <c r="EM236" s="1364"/>
      <c r="EN236" s="1352"/>
      <c r="EO236" s="1356"/>
      <c r="EP236" s="1384"/>
      <c r="EQ236" s="1357"/>
      <c r="ER236" s="1364"/>
      <c r="ES236" s="1352"/>
      <c r="ET236" s="1356"/>
      <c r="EU236" s="1384"/>
      <c r="EV236" s="1357"/>
      <c r="EW236" s="1364"/>
      <c r="EX236" s="1352"/>
      <c r="EY236" s="1356"/>
      <c r="EZ236" s="1384"/>
      <c r="FA236" s="1357"/>
      <c r="FB236" s="1364"/>
      <c r="FC236" s="1352"/>
      <c r="FD236" s="1385">
        <v>0</v>
      </c>
      <c r="FE236" s="1386">
        <v>1</v>
      </c>
      <c r="FF236" s="1387">
        <v>0</v>
      </c>
      <c r="FG236" s="1386">
        <v>2</v>
      </c>
      <c r="FH236" s="1387">
        <v>0</v>
      </c>
      <c r="FI236" s="1386">
        <v>0</v>
      </c>
      <c r="FJ236" s="1387">
        <v>0</v>
      </c>
      <c r="FK236" s="1386">
        <v>3</v>
      </c>
      <c r="FL236" s="1388"/>
      <c r="FM236" s="1389"/>
      <c r="FN236" s="1352"/>
      <c r="FO236" s="1390"/>
      <c r="FP236" s="1391"/>
      <c r="FQ236" s="1352"/>
      <c r="FR236" s="1390"/>
      <c r="FS236" s="1391"/>
      <c r="FT236" s="1352"/>
      <c r="FU236" s="1390"/>
      <c r="FV236" s="1391"/>
      <c r="FW236" s="1352"/>
      <c r="FX236" s="1390"/>
      <c r="FY236" s="1391"/>
      <c r="FZ236" s="1352"/>
      <c r="GA236" s="1390"/>
      <c r="GB236" s="1391"/>
      <c r="GC236" s="1352"/>
      <c r="GD236" s="1390"/>
      <c r="GE236" s="1391"/>
      <c r="GF236" s="1352"/>
      <c r="GG236" s="1390"/>
      <c r="GH236" s="1391"/>
      <c r="GI236" s="1352"/>
      <c r="GJ236" s="1390"/>
      <c r="GK236" s="1391"/>
      <c r="GL236" s="1352"/>
      <c r="GM236" s="1390"/>
      <c r="GN236" s="1391"/>
      <c r="GO236" s="1352"/>
      <c r="GP236" s="1390"/>
      <c r="GQ236" s="1391"/>
      <c r="GR236" s="1352"/>
      <c r="GS236" s="1390"/>
      <c r="GT236" s="1391"/>
      <c r="GU236" s="1352"/>
      <c r="GV236" s="1390"/>
      <c r="GW236" s="1391"/>
      <c r="GX236" s="1352"/>
      <c r="GY236" s="1388" t="s">
        <v>1008</v>
      </c>
      <c r="GZ236" s="1389" t="s">
        <v>1012</v>
      </c>
      <c r="HA236" s="1352"/>
      <c r="HB236" s="1390" t="s">
        <v>1008</v>
      </c>
      <c r="HC236" s="1391" t="s">
        <v>1012</v>
      </c>
      <c r="HD236" s="1352"/>
      <c r="HE236" s="1390" t="s">
        <v>1010</v>
      </c>
      <c r="HF236" s="1391" t="s">
        <v>1012</v>
      </c>
      <c r="HG236" s="1352"/>
      <c r="HH236" s="1390" t="s">
        <v>1010</v>
      </c>
      <c r="HI236" s="1391" t="s">
        <v>1012</v>
      </c>
      <c r="HJ236" s="1352"/>
      <c r="HK236" s="1390" t="s">
        <v>1010</v>
      </c>
      <c r="HL236" s="1391" t="s">
        <v>1012</v>
      </c>
      <c r="HM236" s="1352"/>
      <c r="HN236" s="1392"/>
      <c r="HO236" s="1393"/>
      <c r="HP236" s="1394"/>
      <c r="HQ236" s="1395"/>
      <c r="HR236" s="1357"/>
      <c r="HS236" s="1357"/>
      <c r="HT236" s="1357"/>
      <c r="HU236" s="1396"/>
      <c r="HV236" s="1397"/>
      <c r="HW236" s="1398" t="s">
        <v>4568</v>
      </c>
      <c r="HX236" s="1398"/>
      <c r="HY236" s="1398" t="s">
        <v>4568</v>
      </c>
      <c r="HZ236" s="1398"/>
      <c r="IA236" s="1398"/>
      <c r="IB236" s="1398" t="s">
        <v>4568</v>
      </c>
      <c r="IC236" s="1398"/>
      <c r="ID236" s="1399"/>
      <c r="IE236" s="1400"/>
      <c r="IF236" s="227" t="str">
        <f>_xlfn.IFNA(VLOOKUP(報告書!$B236&amp;"-"&amp;報告書!IF$12,自主項目!$G$13:$G$500,1,FALSE),"")</f>
        <v/>
      </c>
      <c r="IG236" s="227" t="str">
        <f>_xlfn.IFNA(VLOOKUP(報告書!$B236&amp;"-"&amp;報告書!IG$12,自主項目!$G$13:$G$500,1,FALSE),"")</f>
        <v/>
      </c>
      <c r="IH236" s="227" t="str">
        <f>_xlfn.IFNA(VLOOKUP(報告書!$B236&amp;"-"&amp;報告書!IH$12,自主項目!$G$13:$G$500,1,FALSE),"")</f>
        <v/>
      </c>
      <c r="II236" s="227" t="str">
        <f>_xlfn.IFNA(VLOOKUP(報告書!$B236&amp;"-"&amp;報告書!II$12,自主項目!$G$13:$G$500,1,FALSE),"")</f>
        <v/>
      </c>
      <c r="IJ236" s="227" t="str">
        <f>_xlfn.IFNA(VLOOKUP(報告書!$B236&amp;"-"&amp;報告書!IJ$12,自主項目!$G$13:$G$500,1,FALSE),"")</f>
        <v/>
      </c>
      <c r="IK236" s="227" t="str">
        <f>_xlfn.IFNA(VLOOKUP(報告書!$B236&amp;"-"&amp;報告書!IK$12,自主項目!$G$13:$G$500,1,FALSE),"")</f>
        <v/>
      </c>
      <c r="IL236" s="227" t="str">
        <f>_xlfn.IFNA(VLOOKUP(報告書!$B236&amp;"-"&amp;報告書!IL$12,自主項目!$G$13:$G$500,1,FALSE),"")</f>
        <v/>
      </c>
      <c r="IM236" s="227" t="str">
        <f>_xlfn.IFNA(VLOOKUP(報告書!$B236&amp;"-"&amp;報告書!IM$12,自主項目!$G$13:$G$500,1,FALSE),"")</f>
        <v/>
      </c>
      <c r="IN236" s="227" t="str">
        <f>_xlfn.IFNA(VLOOKUP(報告書!$B236&amp;"-"&amp;報告書!IN$12,自主項目!$G$13:$G$500,1,FALSE),"")</f>
        <v/>
      </c>
      <c r="IO236" s="227" t="str">
        <f>_xlfn.IFNA(VLOOKUP(報告書!$B236&amp;"-"&amp;報告書!IO$12,自主項目!$G$13:$G$500,1,FALSE),"")</f>
        <v/>
      </c>
      <c r="IP236" s="227" t="str">
        <f>_xlfn.IFNA(VLOOKUP(報告書!$B236&amp;"-"&amp;報告書!IP$12,自主項目!$G$13:$G$500,1,FALSE),"")</f>
        <v/>
      </c>
      <c r="IQ236" s="227" t="str">
        <f>_xlfn.IFNA(VLOOKUP(報告書!$B236&amp;"-"&amp;報告書!IQ$12,自主項目!$G$13:$G$500,1,FALSE),"")</f>
        <v/>
      </c>
      <c r="IR236" s="227" t="str">
        <f>_xlfn.IFNA(VLOOKUP(報告書!$B236&amp;"-"&amp;報告書!IR$12,自主項目!$G$13:$G$500,1,FALSE),"")</f>
        <v/>
      </c>
      <c r="IS236" s="227" t="str">
        <f>_xlfn.IFNA(VLOOKUP(報告書!$B236&amp;"-"&amp;報告書!IS$12,自主項目!$G$13:$G$500,1,FALSE),"")</f>
        <v/>
      </c>
      <c r="IV236" s="376">
        <v>14172</v>
      </c>
      <c r="IW236" s="377">
        <v>14100</v>
      </c>
      <c r="IX236" s="378" t="s">
        <v>179</v>
      </c>
      <c r="IY236" s="379">
        <v>18.739999999999998</v>
      </c>
      <c r="IZ236" s="379">
        <v>17.78</v>
      </c>
      <c r="JA236" s="380" t="s">
        <v>179</v>
      </c>
      <c r="JB236" s="381">
        <v>6.2466666666666661</v>
      </c>
      <c r="JC236" s="379">
        <v>5.9266666666666667</v>
      </c>
      <c r="JD236" s="379" t="s">
        <v>179</v>
      </c>
      <c r="JE236" s="382">
        <v>27</v>
      </c>
      <c r="JF236" s="383">
        <v>38</v>
      </c>
      <c r="JG236" s="384" t="s">
        <v>179</v>
      </c>
      <c r="JH236" s="376" t="s">
        <v>179</v>
      </c>
      <c r="JI236" s="377" t="s">
        <v>179</v>
      </c>
      <c r="JJ236" s="378" t="s">
        <v>179</v>
      </c>
      <c r="JK236" s="379" t="s">
        <v>179</v>
      </c>
      <c r="JL236" s="379" t="s">
        <v>179</v>
      </c>
      <c r="JM236" s="380" t="s">
        <v>179</v>
      </c>
      <c r="JN236" s="381" t="s">
        <v>179</v>
      </c>
      <c r="JO236" s="379" t="s">
        <v>179</v>
      </c>
      <c r="JP236" s="379" t="s">
        <v>179</v>
      </c>
      <c r="JQ236" s="382" t="s">
        <v>179</v>
      </c>
      <c r="JR236" s="383" t="s">
        <v>179</v>
      </c>
      <c r="JS236" s="384" t="s">
        <v>179</v>
      </c>
      <c r="JU236" s="634" t="s">
        <v>2708</v>
      </c>
      <c r="JV236" s="636" t="s">
        <v>2709</v>
      </c>
      <c r="JW236" s="635">
        <v>2019</v>
      </c>
      <c r="JX236" s="635" t="s">
        <v>1018</v>
      </c>
      <c r="JY236" s="386" t="s">
        <v>179</v>
      </c>
      <c r="JZ236" s="387" t="s">
        <v>179</v>
      </c>
      <c r="KA236" s="422" t="s">
        <v>179</v>
      </c>
      <c r="KB236" s="637" t="s">
        <v>179</v>
      </c>
      <c r="KC236" s="638">
        <v>0.92147728989616784</v>
      </c>
      <c r="KD236" s="639" t="s">
        <v>1055</v>
      </c>
      <c r="KE236" s="640">
        <v>2.99</v>
      </c>
      <c r="KF236" s="641">
        <v>18.739999999999998</v>
      </c>
      <c r="KG236" s="642">
        <v>14.87</v>
      </c>
      <c r="KH236" s="639" t="s">
        <v>1055</v>
      </c>
      <c r="KI236" s="643">
        <v>3</v>
      </c>
      <c r="KJ236" s="641">
        <v>5.9266666666666667</v>
      </c>
      <c r="KK236" s="642">
        <v>15.513333333333334</v>
      </c>
      <c r="KL236" s="639" t="s">
        <v>179</v>
      </c>
      <c r="KM236" s="643" t="s">
        <v>179</v>
      </c>
      <c r="KN236" s="644" t="s">
        <v>179</v>
      </c>
      <c r="KO236" s="645" t="s">
        <v>179</v>
      </c>
      <c r="KP236" s="646" t="s">
        <v>179</v>
      </c>
      <c r="KQ236" s="646" t="s">
        <v>179</v>
      </c>
      <c r="KR236" s="646" t="s">
        <v>179</v>
      </c>
      <c r="KS236" s="647" t="s">
        <v>179</v>
      </c>
      <c r="KT236" s="646" t="s">
        <v>179</v>
      </c>
      <c r="KU236" s="646" t="s">
        <v>179</v>
      </c>
      <c r="KV236" s="648" t="s">
        <v>179</v>
      </c>
      <c r="KW236" s="639" t="s">
        <v>179</v>
      </c>
      <c r="KX236" s="643" t="s">
        <v>179</v>
      </c>
      <c r="KY236" s="644" t="s">
        <v>179</v>
      </c>
      <c r="KZ236" s="434" t="s">
        <v>1151</v>
      </c>
      <c r="LA236" s="434" t="s">
        <v>1015</v>
      </c>
      <c r="LB236" s="435" t="s">
        <v>1029</v>
      </c>
      <c r="LC236" s="436">
        <v>20</v>
      </c>
      <c r="LD236" s="437">
        <v>0</v>
      </c>
      <c r="LE236" s="438">
        <v>20</v>
      </c>
      <c r="LF236" s="439" t="s">
        <v>1015</v>
      </c>
      <c r="LG236" s="440">
        <v>17</v>
      </c>
      <c r="LH236" s="437">
        <v>0</v>
      </c>
      <c r="LI236" s="438">
        <v>20</v>
      </c>
      <c r="LJ236" s="649"/>
      <c r="LK236" s="650"/>
    </row>
    <row r="237" spans="2:323" ht="15" customHeight="1" x14ac:dyDescent="0.15">
      <c r="B237" s="1349" t="s">
        <v>2836</v>
      </c>
      <c r="C237" s="1350" t="s">
        <v>2837</v>
      </c>
      <c r="D237" s="1351">
        <v>2020</v>
      </c>
      <c r="E237" s="1352" t="s">
        <v>1018</v>
      </c>
      <c r="F237" s="1353">
        <v>1060324</v>
      </c>
      <c r="G237" s="1354" t="s">
        <v>2837</v>
      </c>
      <c r="H237" s="1355">
        <v>45187</v>
      </c>
      <c r="I237" s="1356" t="s">
        <v>2838</v>
      </c>
      <c r="J237" s="1357" t="s">
        <v>2837</v>
      </c>
      <c r="K237" s="1358" t="s">
        <v>2839</v>
      </c>
      <c r="L237" s="1350" t="s">
        <v>2837</v>
      </c>
      <c r="M237" s="1357" t="s">
        <v>2839</v>
      </c>
      <c r="N237" s="1358" t="s">
        <v>2840</v>
      </c>
      <c r="O237" s="1356" t="s">
        <v>57</v>
      </c>
      <c r="P237" s="1358" t="s">
        <v>68</v>
      </c>
      <c r="Q237" s="1359" t="s">
        <v>1018</v>
      </c>
      <c r="R237" s="1360"/>
      <c r="S237" s="1360"/>
      <c r="T237" s="1361"/>
      <c r="U237" s="1362"/>
      <c r="V237" s="1363">
        <v>3724.5138000000002</v>
      </c>
      <c r="W237" s="1364">
        <v>71</v>
      </c>
      <c r="X237" s="1364">
        <v>0</v>
      </c>
      <c r="Y237" s="1365"/>
      <c r="Z237" s="1351">
        <v>2020</v>
      </c>
      <c r="AA237" s="1352">
        <v>2022</v>
      </c>
      <c r="AB237" s="1366">
        <v>2022</v>
      </c>
      <c r="AC237" s="1367"/>
      <c r="AD237" s="1358"/>
      <c r="AE237" s="1368" t="s">
        <v>4568</v>
      </c>
      <c r="AF237" s="1357" t="s">
        <v>2841</v>
      </c>
      <c r="AG237" s="1357" t="s">
        <v>2842</v>
      </c>
      <c r="AH237" s="1358" t="s">
        <v>2843</v>
      </c>
      <c r="AI237" s="1368"/>
      <c r="AJ237" s="1358"/>
      <c r="AK237" s="1369">
        <v>2019</v>
      </c>
      <c r="AL237" s="1364">
        <v>6921</v>
      </c>
      <c r="AM237" s="1364">
        <v>6732</v>
      </c>
      <c r="AN237" s="1370">
        <v>0.44</v>
      </c>
      <c r="AO237" s="1371" t="s">
        <v>2844</v>
      </c>
      <c r="AP237" s="1372">
        <v>2022</v>
      </c>
      <c r="AQ237" s="1365">
        <v>6713.33</v>
      </c>
      <c r="AR237" s="1373">
        <v>3</v>
      </c>
      <c r="AS237" s="1365">
        <v>6530.04</v>
      </c>
      <c r="AT237" s="1373">
        <v>3</v>
      </c>
      <c r="AU237" s="1374">
        <v>0.42680000000000001</v>
      </c>
      <c r="AV237" s="1371" t="s">
        <v>2844</v>
      </c>
      <c r="AW237" s="1375">
        <v>3</v>
      </c>
      <c r="AX237" s="1372">
        <v>2020</v>
      </c>
      <c r="AY237" s="1365">
        <v>7380</v>
      </c>
      <c r="AZ237" s="1373">
        <v>-6.64</v>
      </c>
      <c r="BA237" s="1365">
        <v>6978</v>
      </c>
      <c r="BB237" s="1373">
        <v>-3.66</v>
      </c>
      <c r="BC237" s="1374">
        <v>0.46</v>
      </c>
      <c r="BD237" s="1371" t="s">
        <v>2844</v>
      </c>
      <c r="BE237" s="1375">
        <v>-4.55</v>
      </c>
      <c r="BF237" s="1372">
        <v>2021</v>
      </c>
      <c r="BG237" s="1365">
        <v>7270</v>
      </c>
      <c r="BH237" s="1373">
        <v>-5.05</v>
      </c>
      <c r="BI237" s="1365">
        <v>7209</v>
      </c>
      <c r="BJ237" s="1373">
        <v>-7.09</v>
      </c>
      <c r="BK237" s="1374">
        <v>0.46</v>
      </c>
      <c r="BL237" s="1371" t="s">
        <v>2844</v>
      </c>
      <c r="BM237" s="1375">
        <v>-4.55</v>
      </c>
      <c r="BN237" s="1372">
        <v>2022</v>
      </c>
      <c r="BO237" s="1365">
        <v>6692</v>
      </c>
      <c r="BP237" s="1373">
        <v>3.3</v>
      </c>
      <c r="BQ237" s="1365">
        <v>6681</v>
      </c>
      <c r="BR237" s="1373">
        <v>0.75</v>
      </c>
      <c r="BS237" s="1374">
        <v>0.4189018286997005</v>
      </c>
      <c r="BT237" s="1371" t="s">
        <v>2844</v>
      </c>
      <c r="BU237" s="1375">
        <v>4.79</v>
      </c>
      <c r="BV237" s="1376" t="s">
        <v>1062</v>
      </c>
      <c r="BW237" s="1377" t="s">
        <v>1072</v>
      </c>
      <c r="BX237" s="1378" t="s">
        <v>1007</v>
      </c>
      <c r="BY237" s="1379" t="s">
        <v>4920</v>
      </c>
      <c r="BZ237" s="1380"/>
      <c r="CA237" s="1364"/>
      <c r="CB237" s="1364"/>
      <c r="CC237" s="1370"/>
      <c r="CD237" s="1371"/>
      <c r="CE237" s="1372"/>
      <c r="CF237" s="1365"/>
      <c r="CG237" s="1373"/>
      <c r="CH237" s="1365"/>
      <c r="CI237" s="1373"/>
      <c r="CJ237" s="1374"/>
      <c r="CK237" s="1371"/>
      <c r="CL237" s="1375"/>
      <c r="CM237" s="1372"/>
      <c r="CN237" s="1365"/>
      <c r="CO237" s="1373"/>
      <c r="CP237" s="1365"/>
      <c r="CQ237" s="1373"/>
      <c r="CR237" s="1374"/>
      <c r="CS237" s="1371"/>
      <c r="CT237" s="1375"/>
      <c r="CU237" s="1372"/>
      <c r="CV237" s="1365"/>
      <c r="CW237" s="1373"/>
      <c r="CX237" s="1365"/>
      <c r="CY237" s="1373"/>
      <c r="CZ237" s="1374"/>
      <c r="DA237" s="1371"/>
      <c r="DB237" s="1375"/>
      <c r="DC237" s="1372"/>
      <c r="DD237" s="1365"/>
      <c r="DE237" s="1373"/>
      <c r="DF237" s="1365"/>
      <c r="DG237" s="1373"/>
      <c r="DH237" s="1374"/>
      <c r="DI237" s="1371"/>
      <c r="DJ237" s="1375"/>
      <c r="DK237" s="1376"/>
      <c r="DL237" s="1377"/>
      <c r="DM237" s="1378"/>
      <c r="DN237" s="1379"/>
      <c r="DO237" s="1356"/>
      <c r="DP237" s="1381"/>
      <c r="DQ237" s="1358"/>
      <c r="DR237" s="1356"/>
      <c r="DS237" s="1381"/>
      <c r="DT237" s="1358"/>
      <c r="DU237" s="1356"/>
      <c r="DV237" s="1381"/>
      <c r="DW237" s="1358"/>
      <c r="DX237" s="1356"/>
      <c r="DY237" s="1381"/>
      <c r="DZ237" s="1358"/>
      <c r="EA237" s="1356"/>
      <c r="EB237" s="1381"/>
      <c r="EC237" s="1358"/>
      <c r="ED237" s="1382"/>
      <c r="EE237" s="1383"/>
      <c r="EF237" s="1384"/>
      <c r="EG237" s="1357"/>
      <c r="EH237" s="1364"/>
      <c r="EI237" s="1352"/>
      <c r="EJ237" s="1356"/>
      <c r="EK237" s="1384"/>
      <c r="EL237" s="1357"/>
      <c r="EM237" s="1364"/>
      <c r="EN237" s="1352"/>
      <c r="EO237" s="1356"/>
      <c r="EP237" s="1384"/>
      <c r="EQ237" s="1357"/>
      <c r="ER237" s="1364"/>
      <c r="ES237" s="1352"/>
      <c r="ET237" s="1356"/>
      <c r="EU237" s="1384"/>
      <c r="EV237" s="1357"/>
      <c r="EW237" s="1364"/>
      <c r="EX237" s="1352"/>
      <c r="EY237" s="1356"/>
      <c r="EZ237" s="1384"/>
      <c r="FA237" s="1357"/>
      <c r="FB237" s="1364"/>
      <c r="FC237" s="1352"/>
      <c r="FD237" s="1385">
        <v>0</v>
      </c>
      <c r="FE237" s="1386">
        <v>0</v>
      </c>
      <c r="FF237" s="1387">
        <v>0</v>
      </c>
      <c r="FG237" s="1386">
        <v>0</v>
      </c>
      <c r="FH237" s="1387">
        <v>0</v>
      </c>
      <c r="FI237" s="1386">
        <v>0</v>
      </c>
      <c r="FJ237" s="1387">
        <v>0</v>
      </c>
      <c r="FK237" s="1386">
        <v>0</v>
      </c>
      <c r="FL237" s="1388" t="s">
        <v>1008</v>
      </c>
      <c r="FM237" s="1389" t="s">
        <v>1012</v>
      </c>
      <c r="FN237" s="1352"/>
      <c r="FO237" s="1390" t="s">
        <v>1010</v>
      </c>
      <c r="FP237" s="1391" t="s">
        <v>1012</v>
      </c>
      <c r="FQ237" s="1352"/>
      <c r="FR237" s="1390" t="s">
        <v>1010</v>
      </c>
      <c r="FS237" s="1391" t="s">
        <v>1012</v>
      </c>
      <c r="FT237" s="1352"/>
      <c r="FU237" s="1390" t="s">
        <v>1013</v>
      </c>
      <c r="FV237" s="1391" t="s">
        <v>1013</v>
      </c>
      <c r="FW237" s="1352"/>
      <c r="FX237" s="1390" t="s">
        <v>1010</v>
      </c>
      <c r="FY237" s="1391" t="s">
        <v>1012</v>
      </c>
      <c r="FZ237" s="1352"/>
      <c r="GA237" s="1390" t="s">
        <v>1010</v>
      </c>
      <c r="GB237" s="1391" t="s">
        <v>1012</v>
      </c>
      <c r="GC237" s="1352"/>
      <c r="GD237" s="1390" t="s">
        <v>1013</v>
      </c>
      <c r="GE237" s="1391" t="s">
        <v>1013</v>
      </c>
      <c r="GF237" s="1352"/>
      <c r="GG237" s="1390" t="s">
        <v>1010</v>
      </c>
      <c r="GH237" s="1391" t="s">
        <v>1012</v>
      </c>
      <c r="GI237" s="1352"/>
      <c r="GJ237" s="1390" t="s">
        <v>1010</v>
      </c>
      <c r="GK237" s="1391" t="s">
        <v>1012</v>
      </c>
      <c r="GL237" s="1352"/>
      <c r="GM237" s="1390" t="s">
        <v>1013</v>
      </c>
      <c r="GN237" s="1391" t="s">
        <v>1013</v>
      </c>
      <c r="GO237" s="1352"/>
      <c r="GP237" s="1390" t="s">
        <v>1013</v>
      </c>
      <c r="GQ237" s="1391" t="s">
        <v>1013</v>
      </c>
      <c r="GR237" s="1352"/>
      <c r="GS237" s="1390" t="s">
        <v>1013</v>
      </c>
      <c r="GT237" s="1391" t="s">
        <v>1013</v>
      </c>
      <c r="GU237" s="1352"/>
      <c r="GV237" s="1390" t="s">
        <v>1013</v>
      </c>
      <c r="GW237" s="1391" t="s">
        <v>1013</v>
      </c>
      <c r="GX237" s="1352"/>
      <c r="GY237" s="1388"/>
      <c r="GZ237" s="1389"/>
      <c r="HA237" s="1352"/>
      <c r="HB237" s="1390"/>
      <c r="HC237" s="1391"/>
      <c r="HD237" s="1352"/>
      <c r="HE237" s="1390"/>
      <c r="HF237" s="1391"/>
      <c r="HG237" s="1352"/>
      <c r="HH237" s="1390"/>
      <c r="HI237" s="1391"/>
      <c r="HJ237" s="1352"/>
      <c r="HK237" s="1390"/>
      <c r="HL237" s="1391"/>
      <c r="HM237" s="1352"/>
      <c r="HN237" s="1392"/>
      <c r="HO237" s="1393"/>
      <c r="HP237" s="1394"/>
      <c r="HQ237" s="1395"/>
      <c r="HR237" s="1357"/>
      <c r="HS237" s="1357"/>
      <c r="HT237" s="1357"/>
      <c r="HU237" s="1396"/>
      <c r="HV237" s="1397" t="s">
        <v>4568</v>
      </c>
      <c r="HW237" s="1398" t="s">
        <v>4568</v>
      </c>
      <c r="HX237" s="1398"/>
      <c r="HY237" s="1398" t="s">
        <v>4568</v>
      </c>
      <c r="HZ237" s="1398"/>
      <c r="IA237" s="1398" t="s">
        <v>4568</v>
      </c>
      <c r="IB237" s="1398"/>
      <c r="IC237" s="1398"/>
      <c r="ID237" s="1399"/>
      <c r="IE237" s="1400"/>
      <c r="IF237" s="227" t="str">
        <f>_xlfn.IFNA(VLOOKUP(報告書!$B237&amp;"-"&amp;報告書!IF$12,自主項目!$G$13:$G$500,1,FALSE),"")</f>
        <v/>
      </c>
      <c r="IG237" s="227" t="str">
        <f>_xlfn.IFNA(VLOOKUP(報告書!$B237&amp;"-"&amp;報告書!IG$12,自主項目!$G$13:$G$500,1,FALSE),"")</f>
        <v/>
      </c>
      <c r="IH237" s="227" t="str">
        <f>_xlfn.IFNA(VLOOKUP(報告書!$B237&amp;"-"&amp;報告書!IH$12,自主項目!$G$13:$G$500,1,FALSE),"")</f>
        <v/>
      </c>
      <c r="II237" s="227" t="str">
        <f>_xlfn.IFNA(VLOOKUP(報告書!$B237&amp;"-"&amp;報告書!II$12,自主項目!$G$13:$G$500,1,FALSE),"")</f>
        <v/>
      </c>
      <c r="IJ237" s="227" t="str">
        <f>_xlfn.IFNA(VLOOKUP(報告書!$B237&amp;"-"&amp;報告書!IJ$12,自主項目!$G$13:$G$500,1,FALSE),"")</f>
        <v/>
      </c>
      <c r="IK237" s="227" t="str">
        <f>_xlfn.IFNA(VLOOKUP(報告書!$B237&amp;"-"&amp;報告書!IK$12,自主項目!$G$13:$G$500,1,FALSE),"")</f>
        <v/>
      </c>
      <c r="IL237" s="227" t="str">
        <f>_xlfn.IFNA(VLOOKUP(報告書!$B237&amp;"-"&amp;報告書!IL$12,自主項目!$G$13:$G$500,1,FALSE),"")</f>
        <v/>
      </c>
      <c r="IM237" s="227" t="str">
        <f>_xlfn.IFNA(VLOOKUP(報告書!$B237&amp;"-"&amp;報告書!IM$12,自主項目!$G$13:$G$500,1,FALSE),"")</f>
        <v/>
      </c>
      <c r="IN237" s="227" t="str">
        <f>_xlfn.IFNA(VLOOKUP(報告書!$B237&amp;"-"&amp;報告書!IN$12,自主項目!$G$13:$G$500,1,FALSE),"")</f>
        <v/>
      </c>
      <c r="IO237" s="227" t="str">
        <f>_xlfn.IFNA(VLOOKUP(報告書!$B237&amp;"-"&amp;報告書!IO$12,自主項目!$G$13:$G$500,1,FALSE),"")</f>
        <v/>
      </c>
      <c r="IP237" s="227" t="str">
        <f>_xlfn.IFNA(VLOOKUP(報告書!$B237&amp;"-"&amp;報告書!IP$12,自主項目!$G$13:$G$500,1,FALSE),"")</f>
        <v/>
      </c>
      <c r="IQ237" s="227" t="str">
        <f>_xlfn.IFNA(VLOOKUP(報告書!$B237&amp;"-"&amp;報告書!IQ$12,自主項目!$G$13:$G$500,1,FALSE),"")</f>
        <v/>
      </c>
      <c r="IR237" s="227" t="str">
        <f>_xlfn.IFNA(VLOOKUP(報告書!$B237&amp;"-"&amp;報告書!IR$12,自主項目!$G$13:$G$500,1,FALSE),"")</f>
        <v/>
      </c>
      <c r="IS237" s="227" t="str">
        <f>_xlfn.IFNA(VLOOKUP(報告書!$B237&amp;"-"&amp;報告書!IS$12,自主項目!$G$13:$G$500,1,FALSE),"")</f>
        <v/>
      </c>
      <c r="IV237" s="376">
        <v>4973</v>
      </c>
      <c r="IW237" s="377">
        <v>4929</v>
      </c>
      <c r="IX237" s="378" t="s">
        <v>179</v>
      </c>
      <c r="IY237" s="379">
        <v>20.87</v>
      </c>
      <c r="IZ237" s="379">
        <v>19.36</v>
      </c>
      <c r="JA237" s="380">
        <v>1.3700000000000045</v>
      </c>
      <c r="JB237" s="381">
        <v>6.956666666666667</v>
      </c>
      <c r="JC237" s="379">
        <v>6.4533333333333331</v>
      </c>
      <c r="JD237" s="379">
        <v>0.45666666666666816</v>
      </c>
      <c r="JE237" s="382">
        <v>19</v>
      </c>
      <c r="JF237" s="383">
        <v>32</v>
      </c>
      <c r="JG237" s="384">
        <v>71</v>
      </c>
      <c r="JH237" s="376" t="s">
        <v>179</v>
      </c>
      <c r="JI237" s="377" t="s">
        <v>179</v>
      </c>
      <c r="JJ237" s="378" t="s">
        <v>179</v>
      </c>
      <c r="JK237" s="379" t="s">
        <v>179</v>
      </c>
      <c r="JL237" s="379" t="s">
        <v>179</v>
      </c>
      <c r="JM237" s="380" t="s">
        <v>179</v>
      </c>
      <c r="JN237" s="381" t="s">
        <v>179</v>
      </c>
      <c r="JO237" s="379" t="s">
        <v>179</v>
      </c>
      <c r="JP237" s="379" t="s">
        <v>179</v>
      </c>
      <c r="JQ237" s="382" t="s">
        <v>179</v>
      </c>
      <c r="JR237" s="383" t="s">
        <v>179</v>
      </c>
      <c r="JS237" s="384" t="s">
        <v>179</v>
      </c>
      <c r="JU237" s="634" t="s">
        <v>2722</v>
      </c>
      <c r="JV237" s="636" t="s">
        <v>2723</v>
      </c>
      <c r="JW237" s="635">
        <v>2019</v>
      </c>
      <c r="JX237" s="635" t="s">
        <v>1018</v>
      </c>
      <c r="JY237" s="386" t="s">
        <v>179</v>
      </c>
      <c r="JZ237" s="387" t="s">
        <v>179</v>
      </c>
      <c r="KA237" s="422" t="s">
        <v>179</v>
      </c>
      <c r="KB237" s="637" t="s">
        <v>179</v>
      </c>
      <c r="KC237" s="638" t="s">
        <v>179</v>
      </c>
      <c r="KD237" s="639" t="s">
        <v>1055</v>
      </c>
      <c r="KE237" s="640">
        <v>9.2200000000000006</v>
      </c>
      <c r="KF237" s="641">
        <v>20.87</v>
      </c>
      <c r="KG237" s="642">
        <v>12.696666666666667</v>
      </c>
      <c r="KH237" s="639" t="s">
        <v>1028</v>
      </c>
      <c r="KI237" s="643">
        <v>17.68</v>
      </c>
      <c r="KJ237" s="641">
        <v>6.4533333333333331</v>
      </c>
      <c r="KK237" s="642">
        <v>13.966666666666667</v>
      </c>
      <c r="KL237" s="639" t="s">
        <v>1029</v>
      </c>
      <c r="KM237" s="643">
        <v>0.1</v>
      </c>
      <c r="KN237" s="644">
        <v>1.3700000000000045</v>
      </c>
      <c r="KO237" s="645" t="s">
        <v>179</v>
      </c>
      <c r="KP237" s="646" t="s">
        <v>179</v>
      </c>
      <c r="KQ237" s="646" t="s">
        <v>179</v>
      </c>
      <c r="KR237" s="646" t="s">
        <v>179</v>
      </c>
      <c r="KS237" s="647" t="s">
        <v>179</v>
      </c>
      <c r="KT237" s="646" t="s">
        <v>179</v>
      </c>
      <c r="KU237" s="646" t="s">
        <v>179</v>
      </c>
      <c r="KV237" s="648" t="s">
        <v>179</v>
      </c>
      <c r="KW237" s="639" t="s">
        <v>179</v>
      </c>
      <c r="KX237" s="643" t="s">
        <v>179</v>
      </c>
      <c r="KY237" s="644" t="s">
        <v>179</v>
      </c>
      <c r="KZ237" s="434" t="s">
        <v>1015</v>
      </c>
      <c r="LA237" s="434" t="s">
        <v>1015</v>
      </c>
      <c r="LB237" s="435" t="s">
        <v>1029</v>
      </c>
      <c r="LC237" s="436">
        <v>8</v>
      </c>
      <c r="LD237" s="437">
        <v>0</v>
      </c>
      <c r="LE237" s="438">
        <v>8</v>
      </c>
      <c r="LF237" s="439" t="s">
        <v>1015</v>
      </c>
      <c r="LG237" s="440">
        <v>5</v>
      </c>
      <c r="LH237" s="437">
        <v>0</v>
      </c>
      <c r="LI237" s="438">
        <v>8</v>
      </c>
      <c r="LJ237" s="649"/>
      <c r="LK237" s="650"/>
    </row>
    <row r="238" spans="2:323" ht="15" customHeight="1" x14ac:dyDescent="0.15">
      <c r="B238" s="1349" t="s">
        <v>2845</v>
      </c>
      <c r="C238" s="1350" t="s">
        <v>2846</v>
      </c>
      <c r="D238" s="1351">
        <v>2020</v>
      </c>
      <c r="E238" s="1352" t="s">
        <v>997</v>
      </c>
      <c r="F238" s="1353">
        <v>2076325</v>
      </c>
      <c r="G238" s="1354" t="s">
        <v>2846</v>
      </c>
      <c r="H238" s="1355">
        <v>45107</v>
      </c>
      <c r="I238" s="1356" t="s">
        <v>2847</v>
      </c>
      <c r="J238" s="1357" t="s">
        <v>2846</v>
      </c>
      <c r="K238" s="1358" t="s">
        <v>2848</v>
      </c>
      <c r="L238" s="1350" t="s">
        <v>2846</v>
      </c>
      <c r="M238" s="1357" t="s">
        <v>2849</v>
      </c>
      <c r="N238" s="1358" t="s">
        <v>2847</v>
      </c>
      <c r="O238" s="1356" t="s">
        <v>86</v>
      </c>
      <c r="P238" s="1358" t="s">
        <v>88</v>
      </c>
      <c r="Q238" s="1359"/>
      <c r="R238" s="1360" t="s">
        <v>997</v>
      </c>
      <c r="S238" s="1360"/>
      <c r="T238" s="1361"/>
      <c r="U238" s="1362"/>
      <c r="V238" s="1363">
        <v>5979.7434000000003</v>
      </c>
      <c r="W238" s="1364">
        <v>84</v>
      </c>
      <c r="X238" s="1364">
        <v>0</v>
      </c>
      <c r="Y238" s="1365"/>
      <c r="Z238" s="1351">
        <v>2020</v>
      </c>
      <c r="AA238" s="1352">
        <v>2022</v>
      </c>
      <c r="AB238" s="1366">
        <v>2022</v>
      </c>
      <c r="AC238" s="1367"/>
      <c r="AD238" s="1358"/>
      <c r="AE238" s="1368" t="s">
        <v>4568</v>
      </c>
      <c r="AF238" s="1357" t="s">
        <v>2850</v>
      </c>
      <c r="AG238" s="1357" t="s">
        <v>2851</v>
      </c>
      <c r="AH238" s="1358" t="s">
        <v>2852</v>
      </c>
      <c r="AI238" s="1368"/>
      <c r="AJ238" s="1358"/>
      <c r="AK238" s="1369">
        <v>2019</v>
      </c>
      <c r="AL238" s="1364">
        <v>10844</v>
      </c>
      <c r="AM238" s="1364">
        <v>10599</v>
      </c>
      <c r="AN238" s="1370">
        <v>3.81</v>
      </c>
      <c r="AO238" s="1371" t="s">
        <v>2853</v>
      </c>
      <c r="AP238" s="1372">
        <v>2022</v>
      </c>
      <c r="AQ238" s="1365">
        <v>10519</v>
      </c>
      <c r="AR238" s="1373">
        <v>2.99</v>
      </c>
      <c r="AS238" s="1365">
        <v>10281</v>
      </c>
      <c r="AT238" s="1373">
        <v>3</v>
      </c>
      <c r="AU238" s="1374">
        <v>3.69</v>
      </c>
      <c r="AV238" s="1371" t="s">
        <v>2853</v>
      </c>
      <c r="AW238" s="1375">
        <v>3.14</v>
      </c>
      <c r="AX238" s="1372">
        <v>2020</v>
      </c>
      <c r="AY238" s="1365">
        <v>10550</v>
      </c>
      <c r="AZ238" s="1373">
        <v>2.71</v>
      </c>
      <c r="BA238" s="1365">
        <v>10077</v>
      </c>
      <c r="BB238" s="1373">
        <v>4.92</v>
      </c>
      <c r="BC238" s="1374">
        <v>4.22</v>
      </c>
      <c r="BD238" s="1371" t="s">
        <v>2853</v>
      </c>
      <c r="BE238" s="1375">
        <v>-10.77</v>
      </c>
      <c r="BF238" s="1372">
        <v>2021</v>
      </c>
      <c r="BG238" s="1365">
        <v>10762</v>
      </c>
      <c r="BH238" s="1373">
        <v>0.75</v>
      </c>
      <c r="BI238" s="1365">
        <v>10686</v>
      </c>
      <c r="BJ238" s="1373">
        <v>-0.83</v>
      </c>
      <c r="BK238" s="1374">
        <v>3.81</v>
      </c>
      <c r="BL238" s="1371" t="s">
        <v>2853</v>
      </c>
      <c r="BM238" s="1375">
        <v>0</v>
      </c>
      <c r="BN238" s="1372">
        <v>2022</v>
      </c>
      <c r="BO238" s="1365">
        <v>10877</v>
      </c>
      <c r="BP238" s="1373">
        <v>-0.31</v>
      </c>
      <c r="BQ238" s="1365">
        <v>10858</v>
      </c>
      <c r="BR238" s="1373">
        <v>-2.4500000000000002</v>
      </c>
      <c r="BS238" s="1374">
        <v>3.6934431960355165</v>
      </c>
      <c r="BT238" s="1371" t="s">
        <v>2853</v>
      </c>
      <c r="BU238" s="1375">
        <v>3.05</v>
      </c>
      <c r="BV238" s="1376" t="s">
        <v>1062</v>
      </c>
      <c r="BW238" s="1377" t="s">
        <v>1072</v>
      </c>
      <c r="BX238" s="1378" t="s">
        <v>1007</v>
      </c>
      <c r="BY238" s="1379" t="s">
        <v>4921</v>
      </c>
      <c r="BZ238" s="1380"/>
      <c r="CA238" s="1364"/>
      <c r="CB238" s="1364"/>
      <c r="CC238" s="1370"/>
      <c r="CD238" s="1371"/>
      <c r="CE238" s="1372"/>
      <c r="CF238" s="1365"/>
      <c r="CG238" s="1373"/>
      <c r="CH238" s="1365"/>
      <c r="CI238" s="1373"/>
      <c r="CJ238" s="1374"/>
      <c r="CK238" s="1371"/>
      <c r="CL238" s="1375"/>
      <c r="CM238" s="1372"/>
      <c r="CN238" s="1365"/>
      <c r="CO238" s="1373"/>
      <c r="CP238" s="1365"/>
      <c r="CQ238" s="1373"/>
      <c r="CR238" s="1374"/>
      <c r="CS238" s="1371"/>
      <c r="CT238" s="1375"/>
      <c r="CU238" s="1372"/>
      <c r="CV238" s="1365"/>
      <c r="CW238" s="1373"/>
      <c r="CX238" s="1365"/>
      <c r="CY238" s="1373"/>
      <c r="CZ238" s="1374"/>
      <c r="DA238" s="1371"/>
      <c r="DB238" s="1375"/>
      <c r="DC238" s="1372"/>
      <c r="DD238" s="1365"/>
      <c r="DE238" s="1373"/>
      <c r="DF238" s="1365"/>
      <c r="DG238" s="1373"/>
      <c r="DH238" s="1374"/>
      <c r="DI238" s="1371"/>
      <c r="DJ238" s="1375"/>
      <c r="DK238" s="1376"/>
      <c r="DL238" s="1377"/>
      <c r="DM238" s="1378"/>
      <c r="DN238" s="1379"/>
      <c r="DO238" s="1356"/>
      <c r="DP238" s="1381"/>
      <c r="DQ238" s="1358"/>
      <c r="DR238" s="1356"/>
      <c r="DS238" s="1381"/>
      <c r="DT238" s="1358"/>
      <c r="DU238" s="1356"/>
      <c r="DV238" s="1381"/>
      <c r="DW238" s="1358"/>
      <c r="DX238" s="1356"/>
      <c r="DY238" s="1381"/>
      <c r="DZ238" s="1358"/>
      <c r="EA238" s="1356"/>
      <c r="EB238" s="1381"/>
      <c r="EC238" s="1358"/>
      <c r="ED238" s="1382"/>
      <c r="EE238" s="1383"/>
      <c r="EF238" s="1384"/>
      <c r="EG238" s="1357"/>
      <c r="EH238" s="1364"/>
      <c r="EI238" s="1352"/>
      <c r="EJ238" s="1356"/>
      <c r="EK238" s="1384"/>
      <c r="EL238" s="1357"/>
      <c r="EM238" s="1364"/>
      <c r="EN238" s="1352"/>
      <c r="EO238" s="1356"/>
      <c r="EP238" s="1384"/>
      <c r="EQ238" s="1357"/>
      <c r="ER238" s="1364"/>
      <c r="ES238" s="1352"/>
      <c r="ET238" s="1356"/>
      <c r="EU238" s="1384"/>
      <c r="EV238" s="1357"/>
      <c r="EW238" s="1364"/>
      <c r="EX238" s="1352"/>
      <c r="EY238" s="1356"/>
      <c r="EZ238" s="1384"/>
      <c r="FA238" s="1357"/>
      <c r="FB238" s="1364"/>
      <c r="FC238" s="1352"/>
      <c r="FD238" s="1385">
        <v>0</v>
      </c>
      <c r="FE238" s="1386">
        <v>0</v>
      </c>
      <c r="FF238" s="1387">
        <v>0</v>
      </c>
      <c r="FG238" s="1386">
        <v>0</v>
      </c>
      <c r="FH238" s="1387">
        <v>0</v>
      </c>
      <c r="FI238" s="1386">
        <v>0</v>
      </c>
      <c r="FJ238" s="1387">
        <v>0</v>
      </c>
      <c r="FK238" s="1386">
        <v>0</v>
      </c>
      <c r="FL238" s="1388" t="s">
        <v>1008</v>
      </c>
      <c r="FM238" s="1389" t="s">
        <v>1012</v>
      </c>
      <c r="FN238" s="1352"/>
      <c r="FO238" s="1390" t="s">
        <v>1010</v>
      </c>
      <c r="FP238" s="1391" t="s">
        <v>1012</v>
      </c>
      <c r="FQ238" s="1352"/>
      <c r="FR238" s="1390" t="s">
        <v>1025</v>
      </c>
      <c r="FS238" s="1391" t="s">
        <v>1011</v>
      </c>
      <c r="FT238" s="1352"/>
      <c r="FU238" s="1390" t="s">
        <v>1013</v>
      </c>
      <c r="FV238" s="1391" t="s">
        <v>1013</v>
      </c>
      <c r="FW238" s="1352"/>
      <c r="FX238" s="1390" t="s">
        <v>1010</v>
      </c>
      <c r="FY238" s="1391" t="s">
        <v>1012</v>
      </c>
      <c r="FZ238" s="1352"/>
      <c r="GA238" s="1390" t="s">
        <v>1025</v>
      </c>
      <c r="GB238" s="1391" t="s">
        <v>1011</v>
      </c>
      <c r="GC238" s="1352"/>
      <c r="GD238" s="1390" t="s">
        <v>1013</v>
      </c>
      <c r="GE238" s="1391" t="s">
        <v>1013</v>
      </c>
      <c r="GF238" s="1352"/>
      <c r="GG238" s="1390" t="s">
        <v>1010</v>
      </c>
      <c r="GH238" s="1391" t="s">
        <v>1012</v>
      </c>
      <c r="GI238" s="1352"/>
      <c r="GJ238" s="1390" t="s">
        <v>1010</v>
      </c>
      <c r="GK238" s="1391" t="s">
        <v>1012</v>
      </c>
      <c r="GL238" s="1352"/>
      <c r="GM238" s="1390" t="s">
        <v>1013</v>
      </c>
      <c r="GN238" s="1391" t="s">
        <v>1013</v>
      </c>
      <c r="GO238" s="1352"/>
      <c r="GP238" s="1390" t="s">
        <v>1013</v>
      </c>
      <c r="GQ238" s="1391" t="s">
        <v>1013</v>
      </c>
      <c r="GR238" s="1352"/>
      <c r="GS238" s="1390" t="s">
        <v>1013</v>
      </c>
      <c r="GT238" s="1391" t="s">
        <v>1013</v>
      </c>
      <c r="GU238" s="1352"/>
      <c r="GV238" s="1390" t="s">
        <v>1013</v>
      </c>
      <c r="GW238" s="1391" t="s">
        <v>1013</v>
      </c>
      <c r="GX238" s="1352"/>
      <c r="GY238" s="1388" t="s">
        <v>1099</v>
      </c>
      <c r="GZ238" s="1389" t="s">
        <v>1011</v>
      </c>
      <c r="HA238" s="1352"/>
      <c r="HB238" s="1390" t="s">
        <v>1013</v>
      </c>
      <c r="HC238" s="1391" t="s">
        <v>1013</v>
      </c>
      <c r="HD238" s="1352"/>
      <c r="HE238" s="1390" t="s">
        <v>1013</v>
      </c>
      <c r="HF238" s="1391" t="s">
        <v>1013</v>
      </c>
      <c r="HG238" s="1352"/>
      <c r="HH238" s="1390" t="s">
        <v>1013</v>
      </c>
      <c r="HI238" s="1391" t="s">
        <v>1013</v>
      </c>
      <c r="HJ238" s="1352"/>
      <c r="HK238" s="1390" t="s">
        <v>1013</v>
      </c>
      <c r="HL238" s="1391" t="s">
        <v>1013</v>
      </c>
      <c r="HM238" s="1352"/>
      <c r="HN238" s="1392"/>
      <c r="HO238" s="1393"/>
      <c r="HP238" s="1394"/>
      <c r="HQ238" s="1395"/>
      <c r="HR238" s="1357"/>
      <c r="HS238" s="1357"/>
      <c r="HT238" s="1357"/>
      <c r="HU238" s="1396"/>
      <c r="HV238" s="1397" t="s">
        <v>4568</v>
      </c>
      <c r="HW238" s="1398" t="s">
        <v>4568</v>
      </c>
      <c r="HX238" s="1398"/>
      <c r="HY238" s="1398"/>
      <c r="HZ238" s="1398"/>
      <c r="IA238" s="1398"/>
      <c r="IB238" s="1398"/>
      <c r="IC238" s="1398"/>
      <c r="ID238" s="1399"/>
      <c r="IE238" s="1400" t="s">
        <v>2854</v>
      </c>
      <c r="IF238" s="227" t="str">
        <f>_xlfn.IFNA(VLOOKUP(報告書!$B238&amp;"-"&amp;報告書!IF$12,自主項目!$G$13:$G$500,1,FALSE),"")</f>
        <v/>
      </c>
      <c r="IG238" s="227" t="str">
        <f>_xlfn.IFNA(VLOOKUP(報告書!$B238&amp;"-"&amp;報告書!IG$12,自主項目!$G$13:$G$500,1,FALSE),"")</f>
        <v/>
      </c>
      <c r="IH238" s="227" t="str">
        <f>_xlfn.IFNA(VLOOKUP(報告書!$B238&amp;"-"&amp;報告書!IH$12,自主項目!$G$13:$G$500,1,FALSE),"")</f>
        <v/>
      </c>
      <c r="II238" s="227" t="str">
        <f>_xlfn.IFNA(VLOOKUP(報告書!$B238&amp;"-"&amp;報告書!II$12,自主項目!$G$13:$G$500,1,FALSE),"")</f>
        <v/>
      </c>
      <c r="IJ238" s="227" t="str">
        <f>_xlfn.IFNA(VLOOKUP(報告書!$B238&amp;"-"&amp;報告書!IJ$12,自主項目!$G$13:$G$500,1,FALSE),"")</f>
        <v/>
      </c>
      <c r="IK238" s="227" t="str">
        <f>_xlfn.IFNA(VLOOKUP(報告書!$B238&amp;"-"&amp;報告書!IK$12,自主項目!$G$13:$G$500,1,FALSE),"")</f>
        <v/>
      </c>
      <c r="IL238" s="227" t="str">
        <f>_xlfn.IFNA(VLOOKUP(報告書!$B238&amp;"-"&amp;報告書!IL$12,自主項目!$G$13:$G$500,1,FALSE),"")</f>
        <v/>
      </c>
      <c r="IM238" s="227" t="str">
        <f>_xlfn.IFNA(VLOOKUP(報告書!$B238&amp;"-"&amp;報告書!IM$12,自主項目!$G$13:$G$500,1,FALSE),"")</f>
        <v/>
      </c>
      <c r="IN238" s="227" t="str">
        <f>_xlfn.IFNA(VLOOKUP(報告書!$B238&amp;"-"&amp;報告書!IN$12,自主項目!$G$13:$G$500,1,FALSE),"")</f>
        <v/>
      </c>
      <c r="IO238" s="227" t="str">
        <f>_xlfn.IFNA(VLOOKUP(報告書!$B238&amp;"-"&amp;報告書!IO$12,自主項目!$G$13:$G$500,1,FALSE),"")</f>
        <v/>
      </c>
      <c r="IP238" s="227" t="str">
        <f>_xlfn.IFNA(VLOOKUP(報告書!$B238&amp;"-"&amp;報告書!IP$12,自主項目!$G$13:$G$500,1,FALSE),"")</f>
        <v/>
      </c>
      <c r="IQ238" s="227" t="str">
        <f>_xlfn.IFNA(VLOOKUP(報告書!$B238&amp;"-"&amp;報告書!IQ$12,自主項目!$G$13:$G$500,1,FALSE),"")</f>
        <v/>
      </c>
      <c r="IR238" s="227" t="str">
        <f>_xlfn.IFNA(VLOOKUP(報告書!$B238&amp;"-"&amp;報告書!IR$12,自主項目!$G$13:$G$500,1,FALSE),"")</f>
        <v/>
      </c>
      <c r="IS238" s="227" t="str">
        <f>_xlfn.IFNA(VLOOKUP(報告書!$B238&amp;"-"&amp;報告書!IS$12,自主項目!$G$13:$G$500,1,FALSE),"")</f>
        <v/>
      </c>
      <c r="IV238" s="376">
        <v>5012</v>
      </c>
      <c r="IW238" s="377">
        <v>5248</v>
      </c>
      <c r="IX238" s="378" t="s">
        <v>179</v>
      </c>
      <c r="IY238" s="379">
        <v>-8.99</v>
      </c>
      <c r="IZ238" s="379">
        <v>-17.25</v>
      </c>
      <c r="JA238" s="380" t="s">
        <v>179</v>
      </c>
      <c r="JB238" s="381">
        <v>-2.9966666666666666</v>
      </c>
      <c r="JC238" s="379">
        <v>-5.75</v>
      </c>
      <c r="JD238" s="379" t="s">
        <v>179</v>
      </c>
      <c r="JE238" s="382">
        <v>89</v>
      </c>
      <c r="JF238" s="383">
        <v>92</v>
      </c>
      <c r="JG238" s="384" t="s">
        <v>179</v>
      </c>
      <c r="JH238" s="376" t="s">
        <v>179</v>
      </c>
      <c r="JI238" s="377" t="s">
        <v>179</v>
      </c>
      <c r="JJ238" s="378" t="s">
        <v>179</v>
      </c>
      <c r="JK238" s="379" t="s">
        <v>179</v>
      </c>
      <c r="JL238" s="379" t="s">
        <v>179</v>
      </c>
      <c r="JM238" s="380" t="s">
        <v>179</v>
      </c>
      <c r="JN238" s="381" t="s">
        <v>179</v>
      </c>
      <c r="JO238" s="379" t="s">
        <v>179</v>
      </c>
      <c r="JP238" s="379" t="s">
        <v>179</v>
      </c>
      <c r="JQ238" s="382" t="s">
        <v>179</v>
      </c>
      <c r="JR238" s="383" t="s">
        <v>179</v>
      </c>
      <c r="JS238" s="384" t="s">
        <v>179</v>
      </c>
      <c r="JU238" s="634" t="s">
        <v>2724</v>
      </c>
      <c r="JV238" s="636" t="s">
        <v>2725</v>
      </c>
      <c r="JW238" s="635">
        <v>2019</v>
      </c>
      <c r="JX238" s="635" t="s">
        <v>1018</v>
      </c>
      <c r="JY238" s="386" t="s">
        <v>179</v>
      </c>
      <c r="JZ238" s="387" t="s">
        <v>179</v>
      </c>
      <c r="KA238" s="422" t="s">
        <v>179</v>
      </c>
      <c r="KB238" s="637" t="s">
        <v>179</v>
      </c>
      <c r="KC238" s="638">
        <v>5.236530466879489</v>
      </c>
      <c r="KD238" s="639" t="s">
        <v>1015</v>
      </c>
      <c r="KE238" s="640">
        <v>3</v>
      </c>
      <c r="KF238" s="641">
        <v>-8.99</v>
      </c>
      <c r="KG238" s="642">
        <v>-3.6033333333333335</v>
      </c>
      <c r="KH238" s="639" t="s">
        <v>1015</v>
      </c>
      <c r="KI238" s="643">
        <v>2.99</v>
      </c>
      <c r="KJ238" s="641">
        <v>-5.75</v>
      </c>
      <c r="KK238" s="642">
        <v>-7.5566666666666675</v>
      </c>
      <c r="KL238" s="639" t="s">
        <v>179</v>
      </c>
      <c r="KM238" s="643" t="s">
        <v>179</v>
      </c>
      <c r="KN238" s="644" t="s">
        <v>179</v>
      </c>
      <c r="KO238" s="645" t="s">
        <v>179</v>
      </c>
      <c r="KP238" s="646" t="s">
        <v>179</v>
      </c>
      <c r="KQ238" s="646" t="s">
        <v>179</v>
      </c>
      <c r="KR238" s="646" t="s">
        <v>179</v>
      </c>
      <c r="KS238" s="647" t="s">
        <v>179</v>
      </c>
      <c r="KT238" s="646" t="s">
        <v>179</v>
      </c>
      <c r="KU238" s="646" t="s">
        <v>179</v>
      </c>
      <c r="KV238" s="648" t="s">
        <v>179</v>
      </c>
      <c r="KW238" s="639" t="s">
        <v>179</v>
      </c>
      <c r="KX238" s="643" t="s">
        <v>179</v>
      </c>
      <c r="KY238" s="644" t="s">
        <v>179</v>
      </c>
      <c r="KZ238" s="434" t="s">
        <v>1151</v>
      </c>
      <c r="LA238" s="434" t="s">
        <v>1151</v>
      </c>
      <c r="LB238" s="435" t="s">
        <v>1015</v>
      </c>
      <c r="LC238" s="436">
        <v>11</v>
      </c>
      <c r="LD238" s="437">
        <v>3</v>
      </c>
      <c r="LE238" s="438">
        <v>14</v>
      </c>
      <c r="LF238" s="439" t="s">
        <v>1015</v>
      </c>
      <c r="LG238" s="440">
        <v>8</v>
      </c>
      <c r="LH238" s="437">
        <v>3</v>
      </c>
      <c r="LI238" s="438">
        <v>14</v>
      </c>
      <c r="LJ238" s="649"/>
      <c r="LK238" s="650"/>
    </row>
    <row r="239" spans="2:323" ht="15" customHeight="1" x14ac:dyDescent="0.15">
      <c r="B239" s="1349" t="s">
        <v>2855</v>
      </c>
      <c r="C239" s="1350" t="s">
        <v>2856</v>
      </c>
      <c r="D239" s="1351">
        <v>2020</v>
      </c>
      <c r="E239" s="1352" t="s">
        <v>1018</v>
      </c>
      <c r="F239" s="1353">
        <v>1080326</v>
      </c>
      <c r="G239" s="1354" t="s">
        <v>2856</v>
      </c>
      <c r="H239" s="1355">
        <v>45169</v>
      </c>
      <c r="I239" s="1356" t="s">
        <v>2857</v>
      </c>
      <c r="J239" s="1357" t="s">
        <v>2856</v>
      </c>
      <c r="K239" s="1358" t="s">
        <v>2858</v>
      </c>
      <c r="L239" s="1350" t="s">
        <v>2856</v>
      </c>
      <c r="M239" s="1357" t="s">
        <v>2858</v>
      </c>
      <c r="N239" s="1358" t="s">
        <v>2857</v>
      </c>
      <c r="O239" s="1356" t="s">
        <v>90</v>
      </c>
      <c r="P239" s="1358" t="s">
        <v>92</v>
      </c>
      <c r="Q239" s="1359" t="s">
        <v>1018</v>
      </c>
      <c r="R239" s="1360"/>
      <c r="S239" s="1360"/>
      <c r="T239" s="1361"/>
      <c r="U239" s="1362"/>
      <c r="V239" s="1363">
        <v>3617.2889999999998</v>
      </c>
      <c r="W239" s="1364">
        <v>11</v>
      </c>
      <c r="X239" s="1364">
        <v>1</v>
      </c>
      <c r="Y239" s="1365"/>
      <c r="Z239" s="1351">
        <v>2020</v>
      </c>
      <c r="AA239" s="1352">
        <v>2022</v>
      </c>
      <c r="AB239" s="1366">
        <v>2022</v>
      </c>
      <c r="AC239" s="1367"/>
      <c r="AD239" s="1358"/>
      <c r="AE239" s="1368" t="s">
        <v>4568</v>
      </c>
      <c r="AF239" s="1357" t="s">
        <v>2859</v>
      </c>
      <c r="AG239" s="1357" t="s">
        <v>2860</v>
      </c>
      <c r="AH239" s="1358" t="s">
        <v>2861</v>
      </c>
      <c r="AI239" s="1368"/>
      <c r="AJ239" s="1358"/>
      <c r="AK239" s="1369">
        <v>2019</v>
      </c>
      <c r="AL239" s="1364">
        <v>7401</v>
      </c>
      <c r="AM239" s="1364">
        <v>7295</v>
      </c>
      <c r="AN239" s="1370">
        <v>212.59</v>
      </c>
      <c r="AO239" s="1371" t="s">
        <v>1071</v>
      </c>
      <c r="AP239" s="1372">
        <v>2022</v>
      </c>
      <c r="AQ239" s="1365">
        <v>7178.97</v>
      </c>
      <c r="AR239" s="1373">
        <v>3</v>
      </c>
      <c r="AS239" s="1365">
        <v>7076.15</v>
      </c>
      <c r="AT239" s="1373">
        <v>3</v>
      </c>
      <c r="AU239" s="1374">
        <v>206.2123</v>
      </c>
      <c r="AV239" s="1371" t="s">
        <v>1071</v>
      </c>
      <c r="AW239" s="1375">
        <v>3</v>
      </c>
      <c r="AX239" s="1372">
        <v>2020</v>
      </c>
      <c r="AY239" s="1365">
        <v>5557</v>
      </c>
      <c r="AZ239" s="1373">
        <v>24.91</v>
      </c>
      <c r="BA239" s="1365">
        <v>5378</v>
      </c>
      <c r="BB239" s="1373">
        <v>26.27</v>
      </c>
      <c r="BC239" s="1374">
        <v>159.62</v>
      </c>
      <c r="BD239" s="1371" t="s">
        <v>1071</v>
      </c>
      <c r="BE239" s="1375">
        <v>24.91</v>
      </c>
      <c r="BF239" s="1372">
        <v>2021</v>
      </c>
      <c r="BG239" s="1365">
        <v>6295</v>
      </c>
      <c r="BH239" s="1373">
        <v>14.94</v>
      </c>
      <c r="BI239" s="1365">
        <v>6264</v>
      </c>
      <c r="BJ239" s="1373">
        <v>14.13</v>
      </c>
      <c r="BK239" s="1374">
        <v>180.82</v>
      </c>
      <c r="BL239" s="1371" t="s">
        <v>1071</v>
      </c>
      <c r="BM239" s="1375">
        <v>14.94</v>
      </c>
      <c r="BN239" s="1372">
        <v>2022</v>
      </c>
      <c r="BO239" s="1365">
        <v>6831</v>
      </c>
      <c r="BP239" s="1373">
        <v>7.7</v>
      </c>
      <c r="BQ239" s="1365">
        <v>7364</v>
      </c>
      <c r="BR239" s="1373">
        <v>-0.95</v>
      </c>
      <c r="BS239" s="1374">
        <v>195.54016144730065</v>
      </c>
      <c r="BT239" s="1371" t="s">
        <v>1071</v>
      </c>
      <c r="BU239" s="1375">
        <v>8.02</v>
      </c>
      <c r="BV239" s="1376" t="s">
        <v>1062</v>
      </c>
      <c r="BW239" s="1377" t="s">
        <v>1072</v>
      </c>
      <c r="BX239" s="1378" t="s">
        <v>1007</v>
      </c>
      <c r="BY239" s="1379"/>
      <c r="BZ239" s="1380"/>
      <c r="CA239" s="1364"/>
      <c r="CB239" s="1364"/>
      <c r="CC239" s="1370"/>
      <c r="CD239" s="1371"/>
      <c r="CE239" s="1372"/>
      <c r="CF239" s="1365"/>
      <c r="CG239" s="1373"/>
      <c r="CH239" s="1365"/>
      <c r="CI239" s="1373"/>
      <c r="CJ239" s="1374"/>
      <c r="CK239" s="1371"/>
      <c r="CL239" s="1375"/>
      <c r="CM239" s="1372"/>
      <c r="CN239" s="1365"/>
      <c r="CO239" s="1373"/>
      <c r="CP239" s="1365"/>
      <c r="CQ239" s="1373"/>
      <c r="CR239" s="1374"/>
      <c r="CS239" s="1371"/>
      <c r="CT239" s="1375"/>
      <c r="CU239" s="1372"/>
      <c r="CV239" s="1365"/>
      <c r="CW239" s="1373"/>
      <c r="CX239" s="1365"/>
      <c r="CY239" s="1373"/>
      <c r="CZ239" s="1374"/>
      <c r="DA239" s="1371"/>
      <c r="DB239" s="1375"/>
      <c r="DC239" s="1372"/>
      <c r="DD239" s="1365"/>
      <c r="DE239" s="1373"/>
      <c r="DF239" s="1365"/>
      <c r="DG239" s="1373"/>
      <c r="DH239" s="1374"/>
      <c r="DI239" s="1371"/>
      <c r="DJ239" s="1375"/>
      <c r="DK239" s="1376"/>
      <c r="DL239" s="1377"/>
      <c r="DM239" s="1378"/>
      <c r="DN239" s="1379"/>
      <c r="DO239" s="1356"/>
      <c r="DP239" s="1381"/>
      <c r="DQ239" s="1358"/>
      <c r="DR239" s="1356"/>
      <c r="DS239" s="1381"/>
      <c r="DT239" s="1358"/>
      <c r="DU239" s="1356"/>
      <c r="DV239" s="1381"/>
      <c r="DW239" s="1358"/>
      <c r="DX239" s="1356"/>
      <c r="DY239" s="1381"/>
      <c r="DZ239" s="1358"/>
      <c r="EA239" s="1356"/>
      <c r="EB239" s="1381"/>
      <c r="EC239" s="1358"/>
      <c r="ED239" s="1382"/>
      <c r="EE239" s="1383"/>
      <c r="EF239" s="1384"/>
      <c r="EG239" s="1357"/>
      <c r="EH239" s="1364"/>
      <c r="EI239" s="1352"/>
      <c r="EJ239" s="1356"/>
      <c r="EK239" s="1384"/>
      <c r="EL239" s="1357"/>
      <c r="EM239" s="1364"/>
      <c r="EN239" s="1352"/>
      <c r="EO239" s="1356"/>
      <c r="EP239" s="1384"/>
      <c r="EQ239" s="1357"/>
      <c r="ER239" s="1364"/>
      <c r="ES239" s="1352"/>
      <c r="ET239" s="1356"/>
      <c r="EU239" s="1384"/>
      <c r="EV239" s="1357"/>
      <c r="EW239" s="1364"/>
      <c r="EX239" s="1352"/>
      <c r="EY239" s="1356"/>
      <c r="EZ239" s="1384"/>
      <c r="FA239" s="1357"/>
      <c r="FB239" s="1364"/>
      <c r="FC239" s="1352"/>
      <c r="FD239" s="1385">
        <v>0</v>
      </c>
      <c r="FE239" s="1386">
        <v>0</v>
      </c>
      <c r="FF239" s="1387">
        <v>0</v>
      </c>
      <c r="FG239" s="1386">
        <v>0</v>
      </c>
      <c r="FH239" s="1387">
        <v>0</v>
      </c>
      <c r="FI239" s="1386">
        <v>0</v>
      </c>
      <c r="FJ239" s="1387">
        <v>0</v>
      </c>
      <c r="FK239" s="1386">
        <v>0</v>
      </c>
      <c r="FL239" s="1388" t="s">
        <v>1008</v>
      </c>
      <c r="FM239" s="1389" t="s">
        <v>1011</v>
      </c>
      <c r="FN239" s="1352"/>
      <c r="FO239" s="1390" t="s">
        <v>1010</v>
      </c>
      <c r="FP239" s="1391" t="s">
        <v>1012</v>
      </c>
      <c r="FQ239" s="1352"/>
      <c r="FR239" s="1390" t="s">
        <v>1010</v>
      </c>
      <c r="FS239" s="1391" t="s">
        <v>1012</v>
      </c>
      <c r="FT239" s="1352"/>
      <c r="FU239" s="1390" t="s">
        <v>1010</v>
      </c>
      <c r="FV239" s="1391" t="s">
        <v>1012</v>
      </c>
      <c r="FW239" s="1352"/>
      <c r="FX239" s="1390" t="s">
        <v>1010</v>
      </c>
      <c r="FY239" s="1391" t="s">
        <v>1012</v>
      </c>
      <c r="FZ239" s="1352"/>
      <c r="GA239" s="1390" t="s">
        <v>1010</v>
      </c>
      <c r="GB239" s="1391" t="s">
        <v>1012</v>
      </c>
      <c r="GC239" s="1352"/>
      <c r="GD239" s="1390" t="s">
        <v>1013</v>
      </c>
      <c r="GE239" s="1391" t="s">
        <v>1013</v>
      </c>
      <c r="GF239" s="1352"/>
      <c r="GG239" s="1390" t="s">
        <v>1010</v>
      </c>
      <c r="GH239" s="1391" t="s">
        <v>1012</v>
      </c>
      <c r="GI239" s="1352"/>
      <c r="GJ239" s="1390" t="s">
        <v>1010</v>
      </c>
      <c r="GK239" s="1391" t="s">
        <v>1012</v>
      </c>
      <c r="GL239" s="1352"/>
      <c r="GM239" s="1390" t="s">
        <v>1010</v>
      </c>
      <c r="GN239" s="1391" t="s">
        <v>1012</v>
      </c>
      <c r="GO239" s="1352"/>
      <c r="GP239" s="1390" t="s">
        <v>1010</v>
      </c>
      <c r="GQ239" s="1391" t="s">
        <v>1012</v>
      </c>
      <c r="GR239" s="1352"/>
      <c r="GS239" s="1390" t="s">
        <v>1025</v>
      </c>
      <c r="GT239" s="1391" t="s">
        <v>1011</v>
      </c>
      <c r="GU239" s="1352"/>
      <c r="GV239" s="1390" t="s">
        <v>1010</v>
      </c>
      <c r="GW239" s="1391" t="s">
        <v>1012</v>
      </c>
      <c r="GX239" s="1352"/>
      <c r="GY239" s="1388"/>
      <c r="GZ239" s="1389"/>
      <c r="HA239" s="1352"/>
      <c r="HB239" s="1390"/>
      <c r="HC239" s="1391"/>
      <c r="HD239" s="1352"/>
      <c r="HE239" s="1390"/>
      <c r="HF239" s="1391"/>
      <c r="HG239" s="1352"/>
      <c r="HH239" s="1390"/>
      <c r="HI239" s="1391"/>
      <c r="HJ239" s="1352"/>
      <c r="HK239" s="1390"/>
      <c r="HL239" s="1391"/>
      <c r="HM239" s="1352"/>
      <c r="HN239" s="1392"/>
      <c r="HO239" s="1393"/>
      <c r="HP239" s="1394"/>
      <c r="HQ239" s="1395"/>
      <c r="HR239" s="1357"/>
      <c r="HS239" s="1357"/>
      <c r="HT239" s="1357"/>
      <c r="HU239" s="1396"/>
      <c r="HV239" s="1397"/>
      <c r="HW239" s="1398"/>
      <c r="HX239" s="1398"/>
      <c r="HY239" s="1398"/>
      <c r="HZ239" s="1398"/>
      <c r="IA239" s="1398"/>
      <c r="IB239" s="1398"/>
      <c r="IC239" s="1398"/>
      <c r="ID239" s="1399"/>
      <c r="IE239" s="1400" t="s">
        <v>4922</v>
      </c>
      <c r="IF239" s="227" t="str">
        <f>_xlfn.IFNA(VLOOKUP(報告書!$B239&amp;"-"&amp;報告書!IF$12,自主項目!$G$13:$G$500,1,FALSE),"")</f>
        <v/>
      </c>
      <c r="IG239" s="227" t="str">
        <f>_xlfn.IFNA(VLOOKUP(報告書!$B239&amp;"-"&amp;報告書!IG$12,自主項目!$G$13:$G$500,1,FALSE),"")</f>
        <v/>
      </c>
      <c r="IH239" s="227" t="str">
        <f>_xlfn.IFNA(VLOOKUP(報告書!$B239&amp;"-"&amp;報告書!IH$12,自主項目!$G$13:$G$500,1,FALSE),"")</f>
        <v/>
      </c>
      <c r="II239" s="227" t="str">
        <f>_xlfn.IFNA(VLOOKUP(報告書!$B239&amp;"-"&amp;報告書!II$12,自主項目!$G$13:$G$500,1,FALSE),"")</f>
        <v/>
      </c>
      <c r="IJ239" s="227" t="str">
        <f>_xlfn.IFNA(VLOOKUP(報告書!$B239&amp;"-"&amp;報告書!IJ$12,自主項目!$G$13:$G$500,1,FALSE),"")</f>
        <v/>
      </c>
      <c r="IK239" s="227" t="str">
        <f>_xlfn.IFNA(VLOOKUP(報告書!$B239&amp;"-"&amp;報告書!IK$12,自主項目!$G$13:$G$500,1,FALSE),"")</f>
        <v/>
      </c>
      <c r="IL239" s="227" t="str">
        <f>_xlfn.IFNA(VLOOKUP(報告書!$B239&amp;"-"&amp;報告書!IL$12,自主項目!$G$13:$G$500,1,FALSE),"")</f>
        <v/>
      </c>
      <c r="IM239" s="227" t="str">
        <f>_xlfn.IFNA(VLOOKUP(報告書!$B239&amp;"-"&amp;報告書!IM$12,自主項目!$G$13:$G$500,1,FALSE),"")</f>
        <v/>
      </c>
      <c r="IN239" s="227" t="str">
        <f>_xlfn.IFNA(VLOOKUP(報告書!$B239&amp;"-"&amp;報告書!IN$12,自主項目!$G$13:$G$500,1,FALSE),"")</f>
        <v/>
      </c>
      <c r="IO239" s="227" t="str">
        <f>_xlfn.IFNA(VLOOKUP(報告書!$B239&amp;"-"&amp;報告書!IO$12,自主項目!$G$13:$G$500,1,FALSE),"")</f>
        <v/>
      </c>
      <c r="IP239" s="227" t="str">
        <f>_xlfn.IFNA(VLOOKUP(報告書!$B239&amp;"-"&amp;報告書!IP$12,自主項目!$G$13:$G$500,1,FALSE),"")</f>
        <v/>
      </c>
      <c r="IQ239" s="227" t="str">
        <f>_xlfn.IFNA(VLOOKUP(報告書!$B239&amp;"-"&amp;報告書!IQ$12,自主項目!$G$13:$G$500,1,FALSE),"")</f>
        <v/>
      </c>
      <c r="IR239" s="227" t="str">
        <f>_xlfn.IFNA(VLOOKUP(報告書!$B239&amp;"-"&amp;報告書!IR$12,自主項目!$G$13:$G$500,1,FALSE),"")</f>
        <v/>
      </c>
      <c r="IS239" s="227" t="str">
        <f>_xlfn.IFNA(VLOOKUP(報告書!$B239&amp;"-"&amp;報告書!IS$12,自主項目!$G$13:$G$500,1,FALSE),"")</f>
        <v/>
      </c>
      <c r="IV239" s="376">
        <v>4698</v>
      </c>
      <c r="IW239" s="377">
        <v>4657</v>
      </c>
      <c r="IX239" s="378" t="s">
        <v>179</v>
      </c>
      <c r="IY239" s="379">
        <v>12.79</v>
      </c>
      <c r="IZ239" s="379">
        <v>11.12</v>
      </c>
      <c r="JA239" s="380" t="s">
        <v>179</v>
      </c>
      <c r="JB239" s="381">
        <v>4.2633333333333328</v>
      </c>
      <c r="JC239" s="379">
        <v>3.7066666666666666</v>
      </c>
      <c r="JD239" s="379" t="s">
        <v>179</v>
      </c>
      <c r="JE239" s="382">
        <v>45</v>
      </c>
      <c r="JF239" s="383">
        <v>55</v>
      </c>
      <c r="JG239" s="384" t="s">
        <v>179</v>
      </c>
      <c r="JH239" s="376" t="s">
        <v>179</v>
      </c>
      <c r="JI239" s="377" t="s">
        <v>179</v>
      </c>
      <c r="JJ239" s="378" t="s">
        <v>179</v>
      </c>
      <c r="JK239" s="379" t="s">
        <v>179</v>
      </c>
      <c r="JL239" s="379" t="s">
        <v>179</v>
      </c>
      <c r="JM239" s="380" t="s">
        <v>179</v>
      </c>
      <c r="JN239" s="381" t="s">
        <v>179</v>
      </c>
      <c r="JO239" s="379" t="s">
        <v>179</v>
      </c>
      <c r="JP239" s="379" t="s">
        <v>179</v>
      </c>
      <c r="JQ239" s="382" t="s">
        <v>179</v>
      </c>
      <c r="JR239" s="383" t="s">
        <v>179</v>
      </c>
      <c r="JS239" s="384" t="s">
        <v>179</v>
      </c>
      <c r="JU239" s="634" t="s">
        <v>2731</v>
      </c>
      <c r="JV239" s="636" t="s">
        <v>2732</v>
      </c>
      <c r="JW239" s="635">
        <v>2019</v>
      </c>
      <c r="JX239" s="635" t="s">
        <v>1018</v>
      </c>
      <c r="JY239" s="386" t="s">
        <v>179</v>
      </c>
      <c r="JZ239" s="387" t="s">
        <v>179</v>
      </c>
      <c r="KA239" s="422" t="s">
        <v>179</v>
      </c>
      <c r="KB239" s="637" t="s">
        <v>179</v>
      </c>
      <c r="KC239" s="638">
        <v>3.0267496807151989E-2</v>
      </c>
      <c r="KD239" s="639" t="s">
        <v>1055</v>
      </c>
      <c r="KE239" s="640">
        <v>3</v>
      </c>
      <c r="KF239" s="641">
        <v>12.79</v>
      </c>
      <c r="KG239" s="642">
        <v>7.3266666666666653</v>
      </c>
      <c r="KH239" s="639" t="s">
        <v>1055</v>
      </c>
      <c r="KI239" s="643">
        <v>2.99</v>
      </c>
      <c r="KJ239" s="641">
        <v>3.7066666666666666</v>
      </c>
      <c r="KK239" s="642">
        <v>8.5499999999999989</v>
      </c>
      <c r="KL239" s="639" t="s">
        <v>179</v>
      </c>
      <c r="KM239" s="643" t="s">
        <v>179</v>
      </c>
      <c r="KN239" s="644" t="s">
        <v>179</v>
      </c>
      <c r="KO239" s="645" t="s">
        <v>179</v>
      </c>
      <c r="KP239" s="646" t="s">
        <v>179</v>
      </c>
      <c r="KQ239" s="646" t="s">
        <v>179</v>
      </c>
      <c r="KR239" s="646" t="s">
        <v>179</v>
      </c>
      <c r="KS239" s="647" t="s">
        <v>179</v>
      </c>
      <c r="KT239" s="646" t="s">
        <v>179</v>
      </c>
      <c r="KU239" s="646" t="s">
        <v>179</v>
      </c>
      <c r="KV239" s="648" t="s">
        <v>179</v>
      </c>
      <c r="KW239" s="639" t="s">
        <v>179</v>
      </c>
      <c r="KX239" s="643" t="s">
        <v>179</v>
      </c>
      <c r="KY239" s="644" t="s">
        <v>179</v>
      </c>
      <c r="KZ239" s="434" t="s">
        <v>1015</v>
      </c>
      <c r="LA239" s="434" t="s">
        <v>1015</v>
      </c>
      <c r="LB239" s="435" t="s">
        <v>1029</v>
      </c>
      <c r="LC239" s="436">
        <v>26</v>
      </c>
      <c r="LD239" s="437">
        <v>0</v>
      </c>
      <c r="LE239" s="438">
        <v>26</v>
      </c>
      <c r="LF239" s="439" t="s">
        <v>1015</v>
      </c>
      <c r="LG239" s="440">
        <v>23</v>
      </c>
      <c r="LH239" s="437">
        <v>0</v>
      </c>
      <c r="LI239" s="438">
        <v>26</v>
      </c>
      <c r="LJ239" s="649"/>
      <c r="LK239" s="650"/>
    </row>
    <row r="240" spans="2:323" ht="15" customHeight="1" x14ac:dyDescent="0.15">
      <c r="B240" s="1349" t="s">
        <v>2862</v>
      </c>
      <c r="C240" s="1350" t="s">
        <v>2863</v>
      </c>
      <c r="D240" s="1351">
        <v>2020</v>
      </c>
      <c r="E240" s="1352" t="s">
        <v>1018</v>
      </c>
      <c r="F240" s="1353">
        <v>1080327</v>
      </c>
      <c r="G240" s="1354" t="s">
        <v>2863</v>
      </c>
      <c r="H240" s="1355">
        <v>45126</v>
      </c>
      <c r="I240" s="1356" t="s">
        <v>2864</v>
      </c>
      <c r="J240" s="1357" t="s">
        <v>2863</v>
      </c>
      <c r="K240" s="1358" t="s">
        <v>2865</v>
      </c>
      <c r="L240" s="1350" t="s">
        <v>2863</v>
      </c>
      <c r="M240" s="1357" t="s">
        <v>2865</v>
      </c>
      <c r="N240" s="1358" t="s">
        <v>2864</v>
      </c>
      <c r="O240" s="1356" t="s">
        <v>90</v>
      </c>
      <c r="P240" s="1358" t="s">
        <v>92</v>
      </c>
      <c r="Q240" s="1359" t="s">
        <v>1018</v>
      </c>
      <c r="R240" s="1360"/>
      <c r="S240" s="1360"/>
      <c r="T240" s="1361"/>
      <c r="U240" s="1362"/>
      <c r="V240" s="1363">
        <v>2231.8548000000001</v>
      </c>
      <c r="W240" s="1364">
        <v>7</v>
      </c>
      <c r="X240" s="1364">
        <v>0</v>
      </c>
      <c r="Y240" s="1365"/>
      <c r="Z240" s="1351">
        <v>2020</v>
      </c>
      <c r="AA240" s="1352">
        <v>2022</v>
      </c>
      <c r="AB240" s="1366">
        <v>2022</v>
      </c>
      <c r="AC240" s="1367" t="s">
        <v>4568</v>
      </c>
      <c r="AD240" s="1358" t="s">
        <v>2866</v>
      </c>
      <c r="AE240" s="1368"/>
      <c r="AF240" s="1357"/>
      <c r="AG240" s="1357"/>
      <c r="AH240" s="1358"/>
      <c r="AI240" s="1368"/>
      <c r="AJ240" s="1358"/>
      <c r="AK240" s="1369">
        <v>2019</v>
      </c>
      <c r="AL240" s="1364">
        <v>5927</v>
      </c>
      <c r="AM240" s="1364">
        <v>5870</v>
      </c>
      <c r="AN240" s="1370"/>
      <c r="AO240" s="1371"/>
      <c r="AP240" s="1372">
        <v>2022</v>
      </c>
      <c r="AQ240" s="1365">
        <v>5749</v>
      </c>
      <c r="AR240" s="1373">
        <v>3</v>
      </c>
      <c r="AS240" s="1365">
        <v>5694</v>
      </c>
      <c r="AT240" s="1373">
        <v>2.99</v>
      </c>
      <c r="AU240" s="1374"/>
      <c r="AV240" s="1371"/>
      <c r="AW240" s="1375"/>
      <c r="AX240" s="1372">
        <v>2020</v>
      </c>
      <c r="AY240" s="1365">
        <v>4462</v>
      </c>
      <c r="AZ240" s="1373">
        <v>24.71</v>
      </c>
      <c r="BA240" s="1365">
        <v>4330</v>
      </c>
      <c r="BB240" s="1373">
        <v>26.23</v>
      </c>
      <c r="BC240" s="1374"/>
      <c r="BD240" s="1371"/>
      <c r="BE240" s="1375"/>
      <c r="BF240" s="1372">
        <v>2021</v>
      </c>
      <c r="BG240" s="1365">
        <v>4108</v>
      </c>
      <c r="BH240" s="1373">
        <v>30.69</v>
      </c>
      <c r="BI240" s="1365">
        <v>4008</v>
      </c>
      <c r="BJ240" s="1373">
        <v>31.72</v>
      </c>
      <c r="BK240" s="1374"/>
      <c r="BL240" s="1371"/>
      <c r="BM240" s="1375"/>
      <c r="BN240" s="1372">
        <v>2022</v>
      </c>
      <c r="BO240" s="1365">
        <v>4117</v>
      </c>
      <c r="BP240" s="1373">
        <v>30.53</v>
      </c>
      <c r="BQ240" s="1365">
        <v>4087</v>
      </c>
      <c r="BR240" s="1373">
        <v>30.37</v>
      </c>
      <c r="BS240" s="1374"/>
      <c r="BT240" s="1371"/>
      <c r="BU240" s="1375"/>
      <c r="BV240" s="1376" t="s">
        <v>1023</v>
      </c>
      <c r="BW240" s="1377" t="s">
        <v>1072</v>
      </c>
      <c r="BX240" s="1378" t="s">
        <v>1024</v>
      </c>
      <c r="BY240" s="1379" t="s">
        <v>4923</v>
      </c>
      <c r="BZ240" s="1380"/>
      <c r="CA240" s="1364"/>
      <c r="CB240" s="1364"/>
      <c r="CC240" s="1370"/>
      <c r="CD240" s="1371"/>
      <c r="CE240" s="1372"/>
      <c r="CF240" s="1365"/>
      <c r="CG240" s="1373"/>
      <c r="CH240" s="1365"/>
      <c r="CI240" s="1373"/>
      <c r="CJ240" s="1374"/>
      <c r="CK240" s="1371"/>
      <c r="CL240" s="1375"/>
      <c r="CM240" s="1372"/>
      <c r="CN240" s="1365"/>
      <c r="CO240" s="1373"/>
      <c r="CP240" s="1365"/>
      <c r="CQ240" s="1373"/>
      <c r="CR240" s="1374"/>
      <c r="CS240" s="1371"/>
      <c r="CT240" s="1375"/>
      <c r="CU240" s="1372"/>
      <c r="CV240" s="1365"/>
      <c r="CW240" s="1373"/>
      <c r="CX240" s="1365"/>
      <c r="CY240" s="1373"/>
      <c r="CZ240" s="1374"/>
      <c r="DA240" s="1371"/>
      <c r="DB240" s="1375"/>
      <c r="DC240" s="1372"/>
      <c r="DD240" s="1365"/>
      <c r="DE240" s="1373"/>
      <c r="DF240" s="1365"/>
      <c r="DG240" s="1373"/>
      <c r="DH240" s="1374"/>
      <c r="DI240" s="1371"/>
      <c r="DJ240" s="1375"/>
      <c r="DK240" s="1376"/>
      <c r="DL240" s="1377"/>
      <c r="DM240" s="1378"/>
      <c r="DN240" s="1379"/>
      <c r="DO240" s="1356"/>
      <c r="DP240" s="1381"/>
      <c r="DQ240" s="1358"/>
      <c r="DR240" s="1356"/>
      <c r="DS240" s="1381"/>
      <c r="DT240" s="1358"/>
      <c r="DU240" s="1356"/>
      <c r="DV240" s="1381"/>
      <c r="DW240" s="1358"/>
      <c r="DX240" s="1356"/>
      <c r="DY240" s="1381"/>
      <c r="DZ240" s="1358"/>
      <c r="EA240" s="1356"/>
      <c r="EB240" s="1381"/>
      <c r="EC240" s="1358"/>
      <c r="ED240" s="1382"/>
      <c r="EE240" s="1383"/>
      <c r="EF240" s="1384"/>
      <c r="EG240" s="1357"/>
      <c r="EH240" s="1364"/>
      <c r="EI240" s="1352"/>
      <c r="EJ240" s="1356"/>
      <c r="EK240" s="1384"/>
      <c r="EL240" s="1357"/>
      <c r="EM240" s="1364"/>
      <c r="EN240" s="1352"/>
      <c r="EO240" s="1356"/>
      <c r="EP240" s="1384"/>
      <c r="EQ240" s="1357"/>
      <c r="ER240" s="1364"/>
      <c r="ES240" s="1352"/>
      <c r="ET240" s="1356"/>
      <c r="EU240" s="1384"/>
      <c r="EV240" s="1357"/>
      <c r="EW240" s="1364"/>
      <c r="EX240" s="1352"/>
      <c r="EY240" s="1356"/>
      <c r="EZ240" s="1384"/>
      <c r="FA240" s="1357"/>
      <c r="FB240" s="1364"/>
      <c r="FC240" s="1352"/>
      <c r="FD240" s="1385">
        <v>0</v>
      </c>
      <c r="FE240" s="1386">
        <v>0</v>
      </c>
      <c r="FF240" s="1387">
        <v>0</v>
      </c>
      <c r="FG240" s="1386">
        <v>0</v>
      </c>
      <c r="FH240" s="1387">
        <v>0</v>
      </c>
      <c r="FI240" s="1386">
        <v>0</v>
      </c>
      <c r="FJ240" s="1387">
        <v>0</v>
      </c>
      <c r="FK240" s="1386">
        <v>0</v>
      </c>
      <c r="FL240" s="1388" t="s">
        <v>1008</v>
      </c>
      <c r="FM240" s="1389" t="s">
        <v>1012</v>
      </c>
      <c r="FN240" s="1352"/>
      <c r="FO240" s="1390" t="s">
        <v>1010</v>
      </c>
      <c r="FP240" s="1391" t="s">
        <v>1012</v>
      </c>
      <c r="FQ240" s="1352"/>
      <c r="FR240" s="1390" t="s">
        <v>1010</v>
      </c>
      <c r="FS240" s="1391" t="s">
        <v>1012</v>
      </c>
      <c r="FT240" s="1352"/>
      <c r="FU240" s="1390" t="s">
        <v>1010</v>
      </c>
      <c r="FV240" s="1391" t="s">
        <v>1012</v>
      </c>
      <c r="FW240" s="1352"/>
      <c r="FX240" s="1390" t="s">
        <v>1010</v>
      </c>
      <c r="FY240" s="1391" t="s">
        <v>1012</v>
      </c>
      <c r="FZ240" s="1352"/>
      <c r="GA240" s="1390" t="s">
        <v>1010</v>
      </c>
      <c r="GB240" s="1391" t="s">
        <v>1012</v>
      </c>
      <c r="GC240" s="1352"/>
      <c r="GD240" s="1390" t="s">
        <v>1010</v>
      </c>
      <c r="GE240" s="1391" t="s">
        <v>1012</v>
      </c>
      <c r="GF240" s="1352"/>
      <c r="GG240" s="1390" t="s">
        <v>1010</v>
      </c>
      <c r="GH240" s="1391" t="s">
        <v>1012</v>
      </c>
      <c r="GI240" s="1352"/>
      <c r="GJ240" s="1390" t="s">
        <v>1010</v>
      </c>
      <c r="GK240" s="1391" t="s">
        <v>1012</v>
      </c>
      <c r="GL240" s="1352"/>
      <c r="GM240" s="1390" t="s">
        <v>1010</v>
      </c>
      <c r="GN240" s="1391" t="s">
        <v>1012</v>
      </c>
      <c r="GO240" s="1352"/>
      <c r="GP240" s="1390" t="s">
        <v>1010</v>
      </c>
      <c r="GQ240" s="1391" t="s">
        <v>1012</v>
      </c>
      <c r="GR240" s="1352"/>
      <c r="GS240" s="1390" t="s">
        <v>1010</v>
      </c>
      <c r="GT240" s="1391" t="s">
        <v>1012</v>
      </c>
      <c r="GU240" s="1352"/>
      <c r="GV240" s="1390" t="s">
        <v>1010</v>
      </c>
      <c r="GW240" s="1391" t="s">
        <v>1012</v>
      </c>
      <c r="GX240" s="1352"/>
      <c r="GY240" s="1388"/>
      <c r="GZ240" s="1389"/>
      <c r="HA240" s="1352"/>
      <c r="HB240" s="1390"/>
      <c r="HC240" s="1391"/>
      <c r="HD240" s="1352"/>
      <c r="HE240" s="1390"/>
      <c r="HF240" s="1391"/>
      <c r="HG240" s="1352"/>
      <c r="HH240" s="1390"/>
      <c r="HI240" s="1391"/>
      <c r="HJ240" s="1352"/>
      <c r="HK240" s="1390"/>
      <c r="HL240" s="1391"/>
      <c r="HM240" s="1352"/>
      <c r="HN240" s="1392"/>
      <c r="HO240" s="1393"/>
      <c r="HP240" s="1394"/>
      <c r="HQ240" s="1395"/>
      <c r="HR240" s="1357"/>
      <c r="HS240" s="1357"/>
      <c r="HT240" s="1357"/>
      <c r="HU240" s="1396"/>
      <c r="HV240" s="1397" t="s">
        <v>4568</v>
      </c>
      <c r="HW240" s="1398"/>
      <c r="HX240" s="1398"/>
      <c r="HY240" s="1398"/>
      <c r="HZ240" s="1398"/>
      <c r="IA240" s="1398"/>
      <c r="IB240" s="1398"/>
      <c r="IC240" s="1398"/>
      <c r="ID240" s="1399" t="s">
        <v>2867</v>
      </c>
      <c r="IE240" s="1400"/>
      <c r="IF240" s="227" t="str">
        <f>_xlfn.IFNA(VLOOKUP(報告書!$B240&amp;"-"&amp;報告書!IF$12,自主項目!$G$13:$G$500,1,FALSE),"")</f>
        <v/>
      </c>
      <c r="IG240" s="227" t="str">
        <f>_xlfn.IFNA(VLOOKUP(報告書!$B240&amp;"-"&amp;報告書!IG$12,自主項目!$G$13:$G$500,1,FALSE),"")</f>
        <v/>
      </c>
      <c r="IH240" s="227" t="str">
        <f>_xlfn.IFNA(VLOOKUP(報告書!$B240&amp;"-"&amp;報告書!IH$12,自主項目!$G$13:$G$500,1,FALSE),"")</f>
        <v/>
      </c>
      <c r="II240" s="227" t="str">
        <f>_xlfn.IFNA(VLOOKUP(報告書!$B240&amp;"-"&amp;報告書!II$12,自主項目!$G$13:$G$500,1,FALSE),"")</f>
        <v/>
      </c>
      <c r="IJ240" s="227" t="str">
        <f>_xlfn.IFNA(VLOOKUP(報告書!$B240&amp;"-"&amp;報告書!IJ$12,自主項目!$G$13:$G$500,1,FALSE),"")</f>
        <v/>
      </c>
      <c r="IK240" s="227" t="str">
        <f>_xlfn.IFNA(VLOOKUP(報告書!$B240&amp;"-"&amp;報告書!IK$12,自主項目!$G$13:$G$500,1,FALSE),"")</f>
        <v/>
      </c>
      <c r="IL240" s="227" t="str">
        <f>_xlfn.IFNA(VLOOKUP(報告書!$B240&amp;"-"&amp;報告書!IL$12,自主項目!$G$13:$G$500,1,FALSE),"")</f>
        <v/>
      </c>
      <c r="IM240" s="227" t="str">
        <f>_xlfn.IFNA(VLOOKUP(報告書!$B240&amp;"-"&amp;報告書!IM$12,自主項目!$G$13:$G$500,1,FALSE),"")</f>
        <v/>
      </c>
      <c r="IN240" s="227" t="str">
        <f>_xlfn.IFNA(VLOOKUP(報告書!$B240&amp;"-"&amp;報告書!IN$12,自主項目!$G$13:$G$500,1,FALSE),"")</f>
        <v/>
      </c>
      <c r="IO240" s="227" t="str">
        <f>_xlfn.IFNA(VLOOKUP(報告書!$B240&amp;"-"&amp;報告書!IO$12,自主項目!$G$13:$G$500,1,FALSE),"")</f>
        <v/>
      </c>
      <c r="IP240" s="227" t="str">
        <f>_xlfn.IFNA(VLOOKUP(報告書!$B240&amp;"-"&amp;報告書!IP$12,自主項目!$G$13:$G$500,1,FALSE),"")</f>
        <v/>
      </c>
      <c r="IQ240" s="227" t="str">
        <f>_xlfn.IFNA(VLOOKUP(報告書!$B240&amp;"-"&amp;報告書!IQ$12,自主項目!$G$13:$G$500,1,FALSE),"")</f>
        <v/>
      </c>
      <c r="IR240" s="227" t="str">
        <f>_xlfn.IFNA(VLOOKUP(報告書!$B240&amp;"-"&amp;報告書!IR$12,自主項目!$G$13:$G$500,1,FALSE),"")</f>
        <v/>
      </c>
      <c r="IS240" s="227" t="str">
        <f>_xlfn.IFNA(VLOOKUP(報告書!$B240&amp;"-"&amp;報告書!IS$12,自主項目!$G$13:$G$500,1,FALSE),"")</f>
        <v/>
      </c>
      <c r="IV240" s="376">
        <v>2851</v>
      </c>
      <c r="IW240" s="377">
        <v>729</v>
      </c>
      <c r="IX240" s="378">
        <v>110.84</v>
      </c>
      <c r="IY240" s="379">
        <v>-1.46</v>
      </c>
      <c r="IZ240" s="379">
        <v>73.400000000000006</v>
      </c>
      <c r="JA240" s="380">
        <v>-1.46</v>
      </c>
      <c r="JB240" s="381">
        <v>-1.46</v>
      </c>
      <c r="JC240" s="379">
        <v>73.400000000000006</v>
      </c>
      <c r="JD240" s="379">
        <v>-1.46</v>
      </c>
      <c r="JE240" s="382">
        <v>85</v>
      </c>
      <c r="JF240" s="383">
        <v>1</v>
      </c>
      <c r="JG240" s="384">
        <v>84</v>
      </c>
      <c r="JH240" s="376" t="s">
        <v>179</v>
      </c>
      <c r="JI240" s="377" t="s">
        <v>179</v>
      </c>
      <c r="JJ240" s="378" t="s">
        <v>179</v>
      </c>
      <c r="JK240" s="379" t="s">
        <v>179</v>
      </c>
      <c r="JL240" s="379" t="s">
        <v>179</v>
      </c>
      <c r="JM240" s="380" t="s">
        <v>179</v>
      </c>
      <c r="JN240" s="381" t="s">
        <v>179</v>
      </c>
      <c r="JO240" s="379" t="s">
        <v>179</v>
      </c>
      <c r="JP240" s="379" t="s">
        <v>179</v>
      </c>
      <c r="JQ240" s="382" t="s">
        <v>179</v>
      </c>
      <c r="JR240" s="383" t="s">
        <v>179</v>
      </c>
      <c r="JS240" s="384" t="s">
        <v>179</v>
      </c>
      <c r="JU240" s="634" t="s">
        <v>2735</v>
      </c>
      <c r="JV240" s="636" t="s">
        <v>2736</v>
      </c>
      <c r="JW240" s="635">
        <v>2021</v>
      </c>
      <c r="JX240" s="635" t="s">
        <v>1018</v>
      </c>
      <c r="JY240" s="386" t="s">
        <v>179</v>
      </c>
      <c r="JZ240" s="387" t="s">
        <v>179</v>
      </c>
      <c r="KA240" s="422" t="s">
        <v>179</v>
      </c>
      <c r="KB240" s="637" t="s">
        <v>179</v>
      </c>
      <c r="KC240" s="638" t="s">
        <v>179</v>
      </c>
      <c r="KD240" s="639" t="s">
        <v>1015</v>
      </c>
      <c r="KE240" s="640">
        <v>3.02</v>
      </c>
      <c r="KF240" s="641">
        <v>-1.46</v>
      </c>
      <c r="KG240" s="642">
        <v>-1.46</v>
      </c>
      <c r="KH240" s="639" t="s">
        <v>1055</v>
      </c>
      <c r="KI240" s="643">
        <v>3.02</v>
      </c>
      <c r="KJ240" s="641">
        <v>73.400000000000006</v>
      </c>
      <c r="KK240" s="642">
        <v>73.400000000000006</v>
      </c>
      <c r="KL240" s="639" t="s">
        <v>1015</v>
      </c>
      <c r="KM240" s="643">
        <v>3.02</v>
      </c>
      <c r="KN240" s="644">
        <v>-1.46</v>
      </c>
      <c r="KO240" s="645" t="s">
        <v>179</v>
      </c>
      <c r="KP240" s="646" t="s">
        <v>179</v>
      </c>
      <c r="KQ240" s="646" t="s">
        <v>179</v>
      </c>
      <c r="KR240" s="646" t="s">
        <v>179</v>
      </c>
      <c r="KS240" s="647" t="s">
        <v>179</v>
      </c>
      <c r="KT240" s="646" t="s">
        <v>179</v>
      </c>
      <c r="KU240" s="646" t="s">
        <v>179</v>
      </c>
      <c r="KV240" s="648" t="s">
        <v>179</v>
      </c>
      <c r="KW240" s="639" t="s">
        <v>179</v>
      </c>
      <c r="KX240" s="643" t="s">
        <v>179</v>
      </c>
      <c r="KY240" s="644" t="s">
        <v>179</v>
      </c>
      <c r="KZ240" s="434" t="s">
        <v>1015</v>
      </c>
      <c r="LA240" s="434" t="s">
        <v>1015</v>
      </c>
      <c r="LB240" s="435" t="s">
        <v>1029</v>
      </c>
      <c r="LC240" s="436">
        <v>18</v>
      </c>
      <c r="LD240" s="437">
        <v>0</v>
      </c>
      <c r="LE240" s="438">
        <v>18</v>
      </c>
      <c r="LF240" s="439" t="s">
        <v>1015</v>
      </c>
      <c r="LG240" s="440">
        <v>15</v>
      </c>
      <c r="LH240" s="437">
        <v>0</v>
      </c>
      <c r="LI240" s="438">
        <v>18</v>
      </c>
      <c r="LJ240" s="649"/>
      <c r="LK240" s="650"/>
    </row>
    <row r="241" spans="2:323" ht="15" customHeight="1" x14ac:dyDescent="0.15">
      <c r="B241" s="1349" t="s">
        <v>2868</v>
      </c>
      <c r="C241" s="1350" t="s">
        <v>2869</v>
      </c>
      <c r="D241" s="1351">
        <v>2020</v>
      </c>
      <c r="E241" s="1352" t="s">
        <v>3968</v>
      </c>
      <c r="F241" s="1353">
        <v>1080328</v>
      </c>
      <c r="G241" s="1354" t="s">
        <v>2869</v>
      </c>
      <c r="H241" s="1355">
        <v>45135</v>
      </c>
      <c r="I241" s="1356" t="s">
        <v>4924</v>
      </c>
      <c r="J241" s="1357" t="s">
        <v>2869</v>
      </c>
      <c r="K241" s="1358" t="s">
        <v>4925</v>
      </c>
      <c r="L241" s="1350" t="s">
        <v>2869</v>
      </c>
      <c r="M241" s="1357" t="s">
        <v>4925</v>
      </c>
      <c r="N241" s="1358" t="s">
        <v>4926</v>
      </c>
      <c r="O241" s="1356" t="s">
        <v>90</v>
      </c>
      <c r="P241" s="1358" t="s">
        <v>92</v>
      </c>
      <c r="Q241" s="1359"/>
      <c r="R241" s="1360"/>
      <c r="S241" s="1360"/>
      <c r="T241" s="1361" t="s">
        <v>3968</v>
      </c>
      <c r="U241" s="1362"/>
      <c r="V241" s="1363">
        <v>1419.1032</v>
      </c>
      <c r="W241" s="1364">
        <v>11</v>
      </c>
      <c r="X241" s="1364">
        <v>0</v>
      </c>
      <c r="Y241" s="1365"/>
      <c r="Z241" s="1351">
        <v>2020</v>
      </c>
      <c r="AA241" s="1352">
        <v>2022</v>
      </c>
      <c r="AB241" s="1366">
        <v>2022</v>
      </c>
      <c r="AC241" s="1367"/>
      <c r="AD241" s="1358"/>
      <c r="AE241" s="1368" t="s">
        <v>4568</v>
      </c>
      <c r="AF241" s="1357" t="s">
        <v>2870</v>
      </c>
      <c r="AG241" s="1357" t="s">
        <v>4926</v>
      </c>
      <c r="AH241" s="1358" t="s">
        <v>2871</v>
      </c>
      <c r="AI241" s="1368"/>
      <c r="AJ241" s="1358"/>
      <c r="AK241" s="1369">
        <v>2019</v>
      </c>
      <c r="AL241" s="1364">
        <v>2701</v>
      </c>
      <c r="AM241" s="1364">
        <v>2734</v>
      </c>
      <c r="AN241" s="1370">
        <v>142.41999999999999</v>
      </c>
      <c r="AO241" s="1371" t="s">
        <v>1240</v>
      </c>
      <c r="AP241" s="1372">
        <v>2022</v>
      </c>
      <c r="AQ241" s="1365">
        <v>2620</v>
      </c>
      <c r="AR241" s="1373">
        <v>2.99</v>
      </c>
      <c r="AS241" s="1365">
        <v>2652</v>
      </c>
      <c r="AT241" s="1373">
        <v>2.99</v>
      </c>
      <c r="AU241" s="1374">
        <v>138.15</v>
      </c>
      <c r="AV241" s="1371" t="s">
        <v>1240</v>
      </c>
      <c r="AW241" s="1375">
        <v>2.99</v>
      </c>
      <c r="AX241" s="1372">
        <v>2020</v>
      </c>
      <c r="AY241" s="1365">
        <v>2474</v>
      </c>
      <c r="AZ241" s="1373">
        <v>8.4</v>
      </c>
      <c r="BA241" s="1365">
        <v>2403</v>
      </c>
      <c r="BB241" s="1373">
        <v>12.1</v>
      </c>
      <c r="BC241" s="1374">
        <v>129.76</v>
      </c>
      <c r="BD241" s="1371" t="s">
        <v>1240</v>
      </c>
      <c r="BE241" s="1375">
        <v>8.8800000000000008</v>
      </c>
      <c r="BF241" s="1372">
        <v>2021</v>
      </c>
      <c r="BG241" s="1365">
        <v>2625</v>
      </c>
      <c r="BH241" s="1373">
        <v>2.81</v>
      </c>
      <c r="BI241" s="1365">
        <v>2612</v>
      </c>
      <c r="BJ241" s="1373">
        <v>4.46</v>
      </c>
      <c r="BK241" s="1374">
        <v>137.66999999999999</v>
      </c>
      <c r="BL241" s="1371" t="s">
        <v>1240</v>
      </c>
      <c r="BM241" s="1375">
        <v>3.33</v>
      </c>
      <c r="BN241" s="1372">
        <v>2022</v>
      </c>
      <c r="BO241" s="1365">
        <v>2579</v>
      </c>
      <c r="BP241" s="1373">
        <v>4.51</v>
      </c>
      <c r="BQ241" s="1365">
        <v>2583</v>
      </c>
      <c r="BR241" s="1373">
        <v>5.52</v>
      </c>
      <c r="BS241" s="1374">
        <v>135.25976127897215</v>
      </c>
      <c r="BT241" s="1371" t="s">
        <v>1240</v>
      </c>
      <c r="BU241" s="1375">
        <v>5.0199999999999996</v>
      </c>
      <c r="BV241" s="1376" t="s">
        <v>1062</v>
      </c>
      <c r="BW241" s="1377" t="s">
        <v>1072</v>
      </c>
      <c r="BX241" s="1378" t="s">
        <v>1024</v>
      </c>
      <c r="BY241" s="1379" t="s">
        <v>4927</v>
      </c>
      <c r="BZ241" s="1380"/>
      <c r="CA241" s="1364"/>
      <c r="CB241" s="1364"/>
      <c r="CC241" s="1370"/>
      <c r="CD241" s="1371"/>
      <c r="CE241" s="1372"/>
      <c r="CF241" s="1365"/>
      <c r="CG241" s="1373"/>
      <c r="CH241" s="1365"/>
      <c r="CI241" s="1373"/>
      <c r="CJ241" s="1374"/>
      <c r="CK241" s="1371"/>
      <c r="CL241" s="1375"/>
      <c r="CM241" s="1372"/>
      <c r="CN241" s="1365"/>
      <c r="CO241" s="1373"/>
      <c r="CP241" s="1365"/>
      <c r="CQ241" s="1373"/>
      <c r="CR241" s="1374"/>
      <c r="CS241" s="1371"/>
      <c r="CT241" s="1375"/>
      <c r="CU241" s="1372"/>
      <c r="CV241" s="1365"/>
      <c r="CW241" s="1373"/>
      <c r="CX241" s="1365"/>
      <c r="CY241" s="1373"/>
      <c r="CZ241" s="1374"/>
      <c r="DA241" s="1371"/>
      <c r="DB241" s="1375"/>
      <c r="DC241" s="1372"/>
      <c r="DD241" s="1365"/>
      <c r="DE241" s="1373"/>
      <c r="DF241" s="1365"/>
      <c r="DG241" s="1373"/>
      <c r="DH241" s="1374"/>
      <c r="DI241" s="1371"/>
      <c r="DJ241" s="1375"/>
      <c r="DK241" s="1376"/>
      <c r="DL241" s="1377"/>
      <c r="DM241" s="1378"/>
      <c r="DN241" s="1379"/>
      <c r="DO241" s="1356"/>
      <c r="DP241" s="1381"/>
      <c r="DQ241" s="1358"/>
      <c r="DR241" s="1356"/>
      <c r="DS241" s="1381"/>
      <c r="DT241" s="1358"/>
      <c r="DU241" s="1356"/>
      <c r="DV241" s="1381"/>
      <c r="DW241" s="1358"/>
      <c r="DX241" s="1356"/>
      <c r="DY241" s="1381"/>
      <c r="DZ241" s="1358"/>
      <c r="EA241" s="1356"/>
      <c r="EB241" s="1381"/>
      <c r="EC241" s="1358"/>
      <c r="ED241" s="1382"/>
      <c r="EE241" s="1383"/>
      <c r="EF241" s="1384"/>
      <c r="EG241" s="1357"/>
      <c r="EH241" s="1364"/>
      <c r="EI241" s="1352"/>
      <c r="EJ241" s="1356"/>
      <c r="EK241" s="1384"/>
      <c r="EL241" s="1357"/>
      <c r="EM241" s="1364"/>
      <c r="EN241" s="1352"/>
      <c r="EO241" s="1356"/>
      <c r="EP241" s="1384"/>
      <c r="EQ241" s="1357"/>
      <c r="ER241" s="1364"/>
      <c r="ES241" s="1352"/>
      <c r="ET241" s="1356"/>
      <c r="EU241" s="1384"/>
      <c r="EV241" s="1357"/>
      <c r="EW241" s="1364"/>
      <c r="EX241" s="1352"/>
      <c r="EY241" s="1356"/>
      <c r="EZ241" s="1384"/>
      <c r="FA241" s="1357"/>
      <c r="FB241" s="1364"/>
      <c r="FC241" s="1352"/>
      <c r="FD241" s="1385">
        <v>0</v>
      </c>
      <c r="FE241" s="1386">
        <v>0</v>
      </c>
      <c r="FF241" s="1387">
        <v>0</v>
      </c>
      <c r="FG241" s="1386">
        <v>0</v>
      </c>
      <c r="FH241" s="1387">
        <v>0</v>
      </c>
      <c r="FI241" s="1386">
        <v>0</v>
      </c>
      <c r="FJ241" s="1387">
        <v>0</v>
      </c>
      <c r="FK241" s="1386">
        <v>0</v>
      </c>
      <c r="FL241" s="1388" t="s">
        <v>1008</v>
      </c>
      <c r="FM241" s="1389" t="s">
        <v>1012</v>
      </c>
      <c r="FN241" s="1352"/>
      <c r="FO241" s="1390" t="s">
        <v>1010</v>
      </c>
      <c r="FP241" s="1391" t="s">
        <v>1012</v>
      </c>
      <c r="FQ241" s="1352"/>
      <c r="FR241" s="1390" t="s">
        <v>1010</v>
      </c>
      <c r="FS241" s="1391" t="s">
        <v>1012</v>
      </c>
      <c r="FT241" s="1352"/>
      <c r="FU241" s="1390" t="s">
        <v>1010</v>
      </c>
      <c r="FV241" s="1391" t="s">
        <v>1012</v>
      </c>
      <c r="FW241" s="1352"/>
      <c r="FX241" s="1390" t="s">
        <v>1010</v>
      </c>
      <c r="FY241" s="1391" t="s">
        <v>1012</v>
      </c>
      <c r="FZ241" s="1352"/>
      <c r="GA241" s="1390" t="s">
        <v>1013</v>
      </c>
      <c r="GB241" s="1391" t="s">
        <v>1013</v>
      </c>
      <c r="GC241" s="1352"/>
      <c r="GD241" s="1390" t="s">
        <v>1010</v>
      </c>
      <c r="GE241" s="1391" t="s">
        <v>1012</v>
      </c>
      <c r="GF241" s="1352"/>
      <c r="GG241" s="1390" t="s">
        <v>1010</v>
      </c>
      <c r="GH241" s="1391" t="s">
        <v>1012</v>
      </c>
      <c r="GI241" s="1352"/>
      <c r="GJ241" s="1390" t="s">
        <v>1010</v>
      </c>
      <c r="GK241" s="1391" t="s">
        <v>1012</v>
      </c>
      <c r="GL241" s="1352"/>
      <c r="GM241" s="1390" t="s">
        <v>1010</v>
      </c>
      <c r="GN241" s="1391" t="s">
        <v>1012</v>
      </c>
      <c r="GO241" s="1352"/>
      <c r="GP241" s="1390" t="s">
        <v>1013</v>
      </c>
      <c r="GQ241" s="1391" t="s">
        <v>1013</v>
      </c>
      <c r="GR241" s="1352"/>
      <c r="GS241" s="1390" t="s">
        <v>1013</v>
      </c>
      <c r="GT241" s="1391" t="s">
        <v>1013</v>
      </c>
      <c r="GU241" s="1352"/>
      <c r="GV241" s="1390" t="s">
        <v>1010</v>
      </c>
      <c r="GW241" s="1391" t="s">
        <v>1012</v>
      </c>
      <c r="GX241" s="1352"/>
      <c r="GY241" s="1388"/>
      <c r="GZ241" s="1389"/>
      <c r="HA241" s="1352"/>
      <c r="HB241" s="1390"/>
      <c r="HC241" s="1391"/>
      <c r="HD241" s="1352"/>
      <c r="HE241" s="1390"/>
      <c r="HF241" s="1391"/>
      <c r="HG241" s="1352"/>
      <c r="HH241" s="1390"/>
      <c r="HI241" s="1391"/>
      <c r="HJ241" s="1352"/>
      <c r="HK241" s="1390"/>
      <c r="HL241" s="1391"/>
      <c r="HM241" s="1352"/>
      <c r="HN241" s="1392"/>
      <c r="HO241" s="1393"/>
      <c r="HP241" s="1394"/>
      <c r="HQ241" s="1395"/>
      <c r="HR241" s="1357"/>
      <c r="HS241" s="1357"/>
      <c r="HT241" s="1357"/>
      <c r="HU241" s="1396"/>
      <c r="HV241" s="1397" t="s">
        <v>4568</v>
      </c>
      <c r="HW241" s="1398"/>
      <c r="HX241" s="1398"/>
      <c r="HY241" s="1398"/>
      <c r="HZ241" s="1398"/>
      <c r="IA241" s="1398"/>
      <c r="IB241" s="1398"/>
      <c r="IC241" s="1398"/>
      <c r="ID241" s="1399" t="s">
        <v>2872</v>
      </c>
      <c r="IE241" s="1400"/>
      <c r="IF241" s="227" t="str">
        <f>_xlfn.IFNA(VLOOKUP(報告書!$B241&amp;"-"&amp;報告書!IF$12,自主項目!$G$13:$G$500,1,FALSE),"")</f>
        <v/>
      </c>
      <c r="IG241" s="227" t="str">
        <f>_xlfn.IFNA(VLOOKUP(報告書!$B241&amp;"-"&amp;報告書!IG$12,自主項目!$G$13:$G$500,1,FALSE),"")</f>
        <v/>
      </c>
      <c r="IH241" s="227" t="str">
        <f>_xlfn.IFNA(VLOOKUP(報告書!$B241&amp;"-"&amp;報告書!IH$12,自主項目!$G$13:$G$500,1,FALSE),"")</f>
        <v/>
      </c>
      <c r="II241" s="227" t="str">
        <f>_xlfn.IFNA(VLOOKUP(報告書!$B241&amp;"-"&amp;報告書!II$12,自主項目!$G$13:$G$500,1,FALSE),"")</f>
        <v/>
      </c>
      <c r="IJ241" s="227" t="str">
        <f>_xlfn.IFNA(VLOOKUP(報告書!$B241&amp;"-"&amp;報告書!IJ$12,自主項目!$G$13:$G$500,1,FALSE),"")</f>
        <v/>
      </c>
      <c r="IK241" s="227" t="str">
        <f>_xlfn.IFNA(VLOOKUP(報告書!$B241&amp;"-"&amp;報告書!IK$12,自主項目!$G$13:$G$500,1,FALSE),"")</f>
        <v/>
      </c>
      <c r="IL241" s="227" t="str">
        <f>_xlfn.IFNA(VLOOKUP(報告書!$B241&amp;"-"&amp;報告書!IL$12,自主項目!$G$13:$G$500,1,FALSE),"")</f>
        <v/>
      </c>
      <c r="IM241" s="227" t="str">
        <f>_xlfn.IFNA(VLOOKUP(報告書!$B241&amp;"-"&amp;報告書!IM$12,自主項目!$G$13:$G$500,1,FALSE),"")</f>
        <v/>
      </c>
      <c r="IN241" s="227" t="str">
        <f>_xlfn.IFNA(VLOOKUP(報告書!$B241&amp;"-"&amp;報告書!IN$12,自主項目!$G$13:$G$500,1,FALSE),"")</f>
        <v/>
      </c>
      <c r="IO241" s="227" t="str">
        <f>_xlfn.IFNA(VLOOKUP(報告書!$B241&amp;"-"&amp;報告書!IO$12,自主項目!$G$13:$G$500,1,FALSE),"")</f>
        <v/>
      </c>
      <c r="IP241" s="227" t="str">
        <f>_xlfn.IFNA(VLOOKUP(報告書!$B241&amp;"-"&amp;報告書!IP$12,自主項目!$G$13:$G$500,1,FALSE),"")</f>
        <v/>
      </c>
      <c r="IQ241" s="227" t="str">
        <f>_xlfn.IFNA(VLOOKUP(報告書!$B241&amp;"-"&amp;報告書!IQ$12,自主項目!$G$13:$G$500,1,FALSE),"")</f>
        <v/>
      </c>
      <c r="IR241" s="227" t="str">
        <f>_xlfn.IFNA(VLOOKUP(報告書!$B241&amp;"-"&amp;報告書!IR$12,自主項目!$G$13:$G$500,1,FALSE),"")</f>
        <v/>
      </c>
      <c r="IS241" s="227" t="str">
        <f>_xlfn.IFNA(VLOOKUP(報告書!$B241&amp;"-"&amp;報告書!IS$12,自主項目!$G$13:$G$500,1,FALSE),"")</f>
        <v/>
      </c>
      <c r="IV241" s="376" t="s">
        <v>179</v>
      </c>
      <c r="IW241" s="377" t="s">
        <v>179</v>
      </c>
      <c r="IX241" s="378" t="s">
        <v>179</v>
      </c>
      <c r="IY241" s="379" t="s">
        <v>179</v>
      </c>
      <c r="IZ241" s="379" t="s">
        <v>179</v>
      </c>
      <c r="JA241" s="380" t="s">
        <v>179</v>
      </c>
      <c r="JB241" s="381" t="s">
        <v>179</v>
      </c>
      <c r="JC241" s="379" t="s">
        <v>179</v>
      </c>
      <c r="JD241" s="379" t="s">
        <v>179</v>
      </c>
      <c r="JE241" s="382" t="s">
        <v>179</v>
      </c>
      <c r="JF241" s="383" t="s">
        <v>179</v>
      </c>
      <c r="JG241" s="384" t="s">
        <v>179</v>
      </c>
      <c r="JH241" s="376">
        <v>547</v>
      </c>
      <c r="JI241" s="377">
        <v>547</v>
      </c>
      <c r="JJ241" s="378" t="s">
        <v>179</v>
      </c>
      <c r="JK241" s="379">
        <v>27.64</v>
      </c>
      <c r="JL241" s="379">
        <v>27.64</v>
      </c>
      <c r="JM241" s="380" t="s">
        <v>179</v>
      </c>
      <c r="JN241" s="381">
        <v>9.2133333333333329</v>
      </c>
      <c r="JO241" s="379">
        <v>9.2133333333333329</v>
      </c>
      <c r="JP241" s="379" t="s">
        <v>179</v>
      </c>
      <c r="JQ241" s="382">
        <v>36</v>
      </c>
      <c r="JR241" s="383">
        <v>36</v>
      </c>
      <c r="JS241" s="384" t="s">
        <v>179</v>
      </c>
      <c r="JU241" s="634" t="s">
        <v>2739</v>
      </c>
      <c r="JV241" s="636" t="s">
        <v>2740</v>
      </c>
      <c r="JW241" s="635">
        <v>2019</v>
      </c>
      <c r="JX241" s="635" t="s">
        <v>1058</v>
      </c>
      <c r="JY241" s="386" t="s">
        <v>179</v>
      </c>
      <c r="JZ241" s="387" t="s">
        <v>179</v>
      </c>
      <c r="KA241" s="422" t="s">
        <v>179</v>
      </c>
      <c r="KB241" s="637" t="s">
        <v>179</v>
      </c>
      <c r="KC241" s="638" t="s">
        <v>179</v>
      </c>
      <c r="KD241" s="639" t="s">
        <v>179</v>
      </c>
      <c r="KE241" s="640" t="s">
        <v>179</v>
      </c>
      <c r="KF241" s="641" t="s">
        <v>179</v>
      </c>
      <c r="KG241" s="642" t="s">
        <v>179</v>
      </c>
      <c r="KH241" s="639" t="s">
        <v>179</v>
      </c>
      <c r="KI241" s="643" t="s">
        <v>179</v>
      </c>
      <c r="KJ241" s="641" t="s">
        <v>179</v>
      </c>
      <c r="KK241" s="642" t="s">
        <v>179</v>
      </c>
      <c r="KL241" s="639" t="s">
        <v>179</v>
      </c>
      <c r="KM241" s="643" t="s">
        <v>179</v>
      </c>
      <c r="KN241" s="644" t="s">
        <v>179</v>
      </c>
      <c r="KO241" s="645" t="s">
        <v>1055</v>
      </c>
      <c r="KP241" s="646">
        <v>25.52</v>
      </c>
      <c r="KQ241" s="646">
        <v>27.64</v>
      </c>
      <c r="KR241" s="646">
        <v>28.126666666666665</v>
      </c>
      <c r="KS241" s="647" t="s">
        <v>1055</v>
      </c>
      <c r="KT241" s="646">
        <v>25.52</v>
      </c>
      <c r="KU241" s="646">
        <v>9.2133333333333329</v>
      </c>
      <c r="KV241" s="648">
        <v>28.369999999999997</v>
      </c>
      <c r="KW241" s="639" t="s">
        <v>179</v>
      </c>
      <c r="KX241" s="643">
        <v>0</v>
      </c>
      <c r="KY241" s="644" t="s">
        <v>179</v>
      </c>
      <c r="KZ241" s="434" t="s">
        <v>1015</v>
      </c>
      <c r="LA241" s="434" t="s">
        <v>1151</v>
      </c>
      <c r="LB241" s="435" t="s">
        <v>179</v>
      </c>
      <c r="LC241" s="436" t="s">
        <v>179</v>
      </c>
      <c r="LD241" s="437" t="s">
        <v>179</v>
      </c>
      <c r="LE241" s="438" t="s">
        <v>179</v>
      </c>
      <c r="LF241" s="439" t="s">
        <v>179</v>
      </c>
      <c r="LG241" s="440" t="s">
        <v>179</v>
      </c>
      <c r="LH241" s="437" t="s">
        <v>179</v>
      </c>
      <c r="LI241" s="438" t="s">
        <v>179</v>
      </c>
      <c r="LJ241" s="649"/>
      <c r="LK241" s="650"/>
    </row>
    <row r="242" spans="2:323" ht="15" customHeight="1" x14ac:dyDescent="0.15">
      <c r="B242" s="1349" t="s">
        <v>2873</v>
      </c>
      <c r="C242" s="1350" t="s">
        <v>2874</v>
      </c>
      <c r="D242" s="1351">
        <v>2020</v>
      </c>
      <c r="E242" s="1352" t="s">
        <v>1058</v>
      </c>
      <c r="F242" s="1353">
        <v>3044329</v>
      </c>
      <c r="G242" s="1354" t="s">
        <v>2874</v>
      </c>
      <c r="H242" s="1355">
        <v>45210</v>
      </c>
      <c r="I242" s="1356" t="s">
        <v>2875</v>
      </c>
      <c r="J242" s="1357" t="s">
        <v>2874</v>
      </c>
      <c r="K242" s="1358" t="s">
        <v>2876</v>
      </c>
      <c r="L242" s="1350" t="s">
        <v>2874</v>
      </c>
      <c r="M242" s="1357" t="s">
        <v>2876</v>
      </c>
      <c r="N242" s="1358" t="s">
        <v>2875</v>
      </c>
      <c r="O242" s="1356" t="s">
        <v>48</v>
      </c>
      <c r="P242" s="1358" t="s">
        <v>51</v>
      </c>
      <c r="Q242" s="1359"/>
      <c r="R242" s="1360"/>
      <c r="S242" s="1360" t="s">
        <v>1058</v>
      </c>
      <c r="T242" s="1361"/>
      <c r="U242" s="1362"/>
      <c r="V242" s="1363"/>
      <c r="W242" s="1364"/>
      <c r="X242" s="1364"/>
      <c r="Y242" s="1365">
        <v>328</v>
      </c>
      <c r="Z242" s="1351">
        <v>2020</v>
      </c>
      <c r="AA242" s="1352">
        <v>2022</v>
      </c>
      <c r="AB242" s="1366">
        <v>2022</v>
      </c>
      <c r="AC242" s="1367"/>
      <c r="AD242" s="1358"/>
      <c r="AE242" s="1368" t="s">
        <v>4568</v>
      </c>
      <c r="AF242" s="1357" t="s">
        <v>2877</v>
      </c>
      <c r="AG242" s="1357" t="s">
        <v>2875</v>
      </c>
      <c r="AH242" s="1358" t="s">
        <v>2878</v>
      </c>
      <c r="AI242" s="1368"/>
      <c r="AJ242" s="1358"/>
      <c r="AK242" s="1369"/>
      <c r="AL242" s="1364"/>
      <c r="AM242" s="1364"/>
      <c r="AN242" s="1370"/>
      <c r="AO242" s="1371"/>
      <c r="AP242" s="1372"/>
      <c r="AQ242" s="1365"/>
      <c r="AR242" s="1373"/>
      <c r="AS242" s="1365"/>
      <c r="AT242" s="1373"/>
      <c r="AU242" s="1374"/>
      <c r="AV242" s="1371"/>
      <c r="AW242" s="1375"/>
      <c r="AX242" s="1372"/>
      <c r="AY242" s="1365"/>
      <c r="AZ242" s="1373"/>
      <c r="BA242" s="1365"/>
      <c r="BB242" s="1373"/>
      <c r="BC242" s="1374"/>
      <c r="BD242" s="1371"/>
      <c r="BE242" s="1375"/>
      <c r="BF242" s="1372"/>
      <c r="BG242" s="1365"/>
      <c r="BH242" s="1373"/>
      <c r="BI242" s="1365"/>
      <c r="BJ242" s="1373"/>
      <c r="BK242" s="1374"/>
      <c r="BL242" s="1371"/>
      <c r="BM242" s="1375"/>
      <c r="BN242" s="1372"/>
      <c r="BO242" s="1365"/>
      <c r="BP242" s="1373"/>
      <c r="BQ242" s="1365"/>
      <c r="BR242" s="1373"/>
      <c r="BS242" s="1374"/>
      <c r="BT242" s="1371"/>
      <c r="BU242" s="1375"/>
      <c r="BV242" s="1376"/>
      <c r="BW242" s="1377"/>
      <c r="BX242" s="1378"/>
      <c r="BY242" s="1379"/>
      <c r="BZ242" s="1380">
        <v>2019</v>
      </c>
      <c r="CA242" s="1364">
        <v>2785</v>
      </c>
      <c r="CB242" s="1364">
        <v>2785</v>
      </c>
      <c r="CC242" s="1370"/>
      <c r="CD242" s="1371"/>
      <c r="CE242" s="1372">
        <v>2022</v>
      </c>
      <c r="CF242" s="1365">
        <v>2702</v>
      </c>
      <c r="CG242" s="1373">
        <v>2.98</v>
      </c>
      <c r="CH242" s="1365">
        <v>2702</v>
      </c>
      <c r="CI242" s="1373">
        <v>2.98</v>
      </c>
      <c r="CJ242" s="1374"/>
      <c r="CK242" s="1371"/>
      <c r="CL242" s="1375"/>
      <c r="CM242" s="1372">
        <v>2020</v>
      </c>
      <c r="CN242" s="1365">
        <v>2692</v>
      </c>
      <c r="CO242" s="1373">
        <v>3.33</v>
      </c>
      <c r="CP242" s="1365">
        <v>2692</v>
      </c>
      <c r="CQ242" s="1373">
        <v>3.33</v>
      </c>
      <c r="CR242" s="1374"/>
      <c r="CS242" s="1371"/>
      <c r="CT242" s="1375"/>
      <c r="CU242" s="1372">
        <v>2021</v>
      </c>
      <c r="CV242" s="1365">
        <v>2790</v>
      </c>
      <c r="CW242" s="1373">
        <v>-0.18</v>
      </c>
      <c r="CX242" s="1365">
        <v>2790</v>
      </c>
      <c r="CY242" s="1373">
        <v>-0.18</v>
      </c>
      <c r="CZ242" s="1374"/>
      <c r="DA242" s="1371"/>
      <c r="DB242" s="1375"/>
      <c r="DC242" s="1372">
        <v>2022</v>
      </c>
      <c r="DD242" s="1365">
        <v>2976.0385399999996</v>
      </c>
      <c r="DE242" s="1373">
        <v>-6.86</v>
      </c>
      <c r="DF242" s="1365">
        <v>2976.0385399999996</v>
      </c>
      <c r="DG242" s="1373">
        <v>-6.86</v>
      </c>
      <c r="DH242" s="1374"/>
      <c r="DI242" s="1371"/>
      <c r="DJ242" s="1375"/>
      <c r="DK242" s="1376" t="s">
        <v>1005</v>
      </c>
      <c r="DL242" s="1377" t="s">
        <v>1072</v>
      </c>
      <c r="DM242" s="1378" t="s">
        <v>1007</v>
      </c>
      <c r="DN242" s="1379" t="s">
        <v>4928</v>
      </c>
      <c r="DO242" s="1356"/>
      <c r="DP242" s="1381"/>
      <c r="DQ242" s="1358"/>
      <c r="DR242" s="1356"/>
      <c r="DS242" s="1381"/>
      <c r="DT242" s="1358"/>
      <c r="DU242" s="1356"/>
      <c r="DV242" s="1381"/>
      <c r="DW242" s="1358"/>
      <c r="DX242" s="1356"/>
      <c r="DY242" s="1381"/>
      <c r="DZ242" s="1358"/>
      <c r="EA242" s="1356"/>
      <c r="EB242" s="1381"/>
      <c r="EC242" s="1358"/>
      <c r="ED242" s="1382"/>
      <c r="EE242" s="1383"/>
      <c r="EF242" s="1384"/>
      <c r="EG242" s="1357"/>
      <c r="EH242" s="1364"/>
      <c r="EI242" s="1352"/>
      <c r="EJ242" s="1356"/>
      <c r="EK242" s="1384"/>
      <c r="EL242" s="1357"/>
      <c r="EM242" s="1364"/>
      <c r="EN242" s="1352"/>
      <c r="EO242" s="1356"/>
      <c r="EP242" s="1384"/>
      <c r="EQ242" s="1357"/>
      <c r="ER242" s="1364"/>
      <c r="ES242" s="1352"/>
      <c r="ET242" s="1356"/>
      <c r="EU242" s="1384"/>
      <c r="EV242" s="1357"/>
      <c r="EW242" s="1364"/>
      <c r="EX242" s="1352"/>
      <c r="EY242" s="1356"/>
      <c r="EZ242" s="1384"/>
      <c r="FA242" s="1357"/>
      <c r="FB242" s="1364"/>
      <c r="FC242" s="1352"/>
      <c r="FD242" s="1385">
        <v>0</v>
      </c>
      <c r="FE242" s="1386">
        <v>2</v>
      </c>
      <c r="FF242" s="1387">
        <v>0</v>
      </c>
      <c r="FG242" s="1386">
        <v>0</v>
      </c>
      <c r="FH242" s="1387">
        <v>0</v>
      </c>
      <c r="FI242" s="1386">
        <v>0</v>
      </c>
      <c r="FJ242" s="1387">
        <v>0</v>
      </c>
      <c r="FK242" s="1386">
        <v>2</v>
      </c>
      <c r="FL242" s="1388"/>
      <c r="FM242" s="1389"/>
      <c r="FN242" s="1352"/>
      <c r="FO242" s="1390"/>
      <c r="FP242" s="1391"/>
      <c r="FQ242" s="1352"/>
      <c r="FR242" s="1390"/>
      <c r="FS242" s="1391"/>
      <c r="FT242" s="1352"/>
      <c r="FU242" s="1390"/>
      <c r="FV242" s="1391"/>
      <c r="FW242" s="1352"/>
      <c r="FX242" s="1390"/>
      <c r="FY242" s="1391"/>
      <c r="FZ242" s="1352"/>
      <c r="GA242" s="1390"/>
      <c r="GB242" s="1391"/>
      <c r="GC242" s="1352"/>
      <c r="GD242" s="1390"/>
      <c r="GE242" s="1391"/>
      <c r="GF242" s="1352"/>
      <c r="GG242" s="1390"/>
      <c r="GH242" s="1391"/>
      <c r="GI242" s="1352"/>
      <c r="GJ242" s="1390"/>
      <c r="GK242" s="1391"/>
      <c r="GL242" s="1352"/>
      <c r="GM242" s="1390"/>
      <c r="GN242" s="1391"/>
      <c r="GO242" s="1352"/>
      <c r="GP242" s="1390"/>
      <c r="GQ242" s="1391"/>
      <c r="GR242" s="1352"/>
      <c r="GS242" s="1390"/>
      <c r="GT242" s="1391"/>
      <c r="GU242" s="1352"/>
      <c r="GV242" s="1390"/>
      <c r="GW242" s="1391"/>
      <c r="GX242" s="1352"/>
      <c r="GY242" s="1388" t="s">
        <v>1008</v>
      </c>
      <c r="GZ242" s="1389" t="s">
        <v>1012</v>
      </c>
      <c r="HA242" s="1352"/>
      <c r="HB242" s="1390" t="s">
        <v>1008</v>
      </c>
      <c r="HC242" s="1391" t="s">
        <v>1012</v>
      </c>
      <c r="HD242" s="1352"/>
      <c r="HE242" s="1390" t="s">
        <v>1010</v>
      </c>
      <c r="HF242" s="1391" t="s">
        <v>1012</v>
      </c>
      <c r="HG242" s="1352"/>
      <c r="HH242" s="1390" t="s">
        <v>1010</v>
      </c>
      <c r="HI242" s="1391" t="s">
        <v>1012</v>
      </c>
      <c r="HJ242" s="1352"/>
      <c r="HK242" s="1390" t="s">
        <v>1010</v>
      </c>
      <c r="HL242" s="1391" t="s">
        <v>1012</v>
      </c>
      <c r="HM242" s="1352"/>
      <c r="HN242" s="1392"/>
      <c r="HO242" s="1393"/>
      <c r="HP242" s="1394"/>
      <c r="HQ242" s="1395"/>
      <c r="HR242" s="1357"/>
      <c r="HS242" s="1357"/>
      <c r="HT242" s="1357"/>
      <c r="HU242" s="1396"/>
      <c r="HV242" s="1397" t="s">
        <v>4568</v>
      </c>
      <c r="HW242" s="1398" t="s">
        <v>4568</v>
      </c>
      <c r="HX242" s="1398"/>
      <c r="HY242" s="1398"/>
      <c r="HZ242" s="1398"/>
      <c r="IA242" s="1398"/>
      <c r="IB242" s="1398"/>
      <c r="IC242" s="1398"/>
      <c r="ID242" s="1399"/>
      <c r="IE242" s="1400"/>
      <c r="IF242" s="227" t="str">
        <f>_xlfn.IFNA(VLOOKUP(報告書!$B242&amp;"-"&amp;報告書!IF$12,自主項目!$G$13:$G$500,1,FALSE),"")</f>
        <v/>
      </c>
      <c r="IG242" s="227" t="str">
        <f>_xlfn.IFNA(VLOOKUP(報告書!$B242&amp;"-"&amp;報告書!IG$12,自主項目!$G$13:$G$500,1,FALSE),"")</f>
        <v/>
      </c>
      <c r="IH242" s="227" t="str">
        <f>_xlfn.IFNA(VLOOKUP(報告書!$B242&amp;"-"&amp;報告書!IH$12,自主項目!$G$13:$G$500,1,FALSE),"")</f>
        <v/>
      </c>
      <c r="II242" s="227" t="str">
        <f>_xlfn.IFNA(VLOOKUP(報告書!$B242&amp;"-"&amp;報告書!II$12,自主項目!$G$13:$G$500,1,FALSE),"")</f>
        <v/>
      </c>
      <c r="IJ242" s="227" t="str">
        <f>_xlfn.IFNA(VLOOKUP(報告書!$B242&amp;"-"&amp;報告書!IJ$12,自主項目!$G$13:$G$500,1,FALSE),"")</f>
        <v/>
      </c>
      <c r="IK242" s="227" t="str">
        <f>_xlfn.IFNA(VLOOKUP(報告書!$B242&amp;"-"&amp;報告書!IK$12,自主項目!$G$13:$G$500,1,FALSE),"")</f>
        <v/>
      </c>
      <c r="IL242" s="227" t="str">
        <f>_xlfn.IFNA(VLOOKUP(報告書!$B242&amp;"-"&amp;報告書!IL$12,自主項目!$G$13:$G$500,1,FALSE),"")</f>
        <v/>
      </c>
      <c r="IM242" s="227" t="str">
        <f>_xlfn.IFNA(VLOOKUP(報告書!$B242&amp;"-"&amp;報告書!IM$12,自主項目!$G$13:$G$500,1,FALSE),"")</f>
        <v/>
      </c>
      <c r="IN242" s="227" t="str">
        <f>_xlfn.IFNA(VLOOKUP(報告書!$B242&amp;"-"&amp;報告書!IN$12,自主項目!$G$13:$G$500,1,FALSE),"")</f>
        <v/>
      </c>
      <c r="IO242" s="227" t="str">
        <f>_xlfn.IFNA(VLOOKUP(報告書!$B242&amp;"-"&amp;報告書!IO$12,自主項目!$G$13:$G$500,1,FALSE),"")</f>
        <v/>
      </c>
      <c r="IP242" s="227" t="str">
        <f>_xlfn.IFNA(VLOOKUP(報告書!$B242&amp;"-"&amp;報告書!IP$12,自主項目!$G$13:$G$500,1,FALSE),"")</f>
        <v/>
      </c>
      <c r="IQ242" s="227" t="str">
        <f>_xlfn.IFNA(VLOOKUP(報告書!$B242&amp;"-"&amp;報告書!IQ$12,自主項目!$G$13:$G$500,1,FALSE),"")</f>
        <v/>
      </c>
      <c r="IR242" s="227" t="str">
        <f>_xlfn.IFNA(VLOOKUP(報告書!$B242&amp;"-"&amp;報告書!IR$12,自主項目!$G$13:$G$500,1,FALSE),"")</f>
        <v/>
      </c>
      <c r="IS242" s="227" t="str">
        <f>_xlfn.IFNA(VLOOKUP(報告書!$B242&amp;"-"&amp;報告書!IS$12,自主項目!$G$13:$G$500,1,FALSE),"")</f>
        <v/>
      </c>
      <c r="IV242" s="376">
        <v>21693</v>
      </c>
      <c r="IW242" s="377">
        <v>21510</v>
      </c>
      <c r="IX242" s="378">
        <v>8.43</v>
      </c>
      <c r="IY242" s="379">
        <v>9.4499999999999993</v>
      </c>
      <c r="IZ242" s="379">
        <v>7.82</v>
      </c>
      <c r="JA242" s="380">
        <v>12</v>
      </c>
      <c r="JB242" s="381">
        <v>3.15</v>
      </c>
      <c r="JC242" s="379">
        <v>2.6066666666666669</v>
      </c>
      <c r="JD242" s="379">
        <v>4</v>
      </c>
      <c r="JE242" s="382">
        <v>58</v>
      </c>
      <c r="JF242" s="383">
        <v>66</v>
      </c>
      <c r="JG242" s="384">
        <v>38</v>
      </c>
      <c r="JH242" s="376" t="s">
        <v>179</v>
      </c>
      <c r="JI242" s="377" t="s">
        <v>179</v>
      </c>
      <c r="JJ242" s="378" t="s">
        <v>179</v>
      </c>
      <c r="JK242" s="379" t="s">
        <v>179</v>
      </c>
      <c r="JL242" s="379" t="s">
        <v>179</v>
      </c>
      <c r="JM242" s="380" t="s">
        <v>179</v>
      </c>
      <c r="JN242" s="381" t="s">
        <v>179</v>
      </c>
      <c r="JO242" s="379" t="s">
        <v>179</v>
      </c>
      <c r="JP242" s="379" t="s">
        <v>179</v>
      </c>
      <c r="JQ242" s="382" t="s">
        <v>179</v>
      </c>
      <c r="JR242" s="383" t="s">
        <v>179</v>
      </c>
      <c r="JS242" s="384" t="s">
        <v>179</v>
      </c>
      <c r="JU242" s="634" t="s">
        <v>2744</v>
      </c>
      <c r="JV242" s="636" t="s">
        <v>2745</v>
      </c>
      <c r="JW242" s="635">
        <v>2019</v>
      </c>
      <c r="JX242" s="635" t="s">
        <v>1018</v>
      </c>
      <c r="JY242" s="386" t="s">
        <v>179</v>
      </c>
      <c r="JZ242" s="387" t="s">
        <v>179</v>
      </c>
      <c r="KA242" s="422" t="s">
        <v>179</v>
      </c>
      <c r="KB242" s="637" t="s">
        <v>179</v>
      </c>
      <c r="KC242" s="638">
        <v>0.17709662563960729</v>
      </c>
      <c r="KD242" s="639" t="s">
        <v>1055</v>
      </c>
      <c r="KE242" s="640">
        <v>3</v>
      </c>
      <c r="KF242" s="641">
        <v>9.4499999999999993</v>
      </c>
      <c r="KG242" s="642">
        <v>8.3066666666666666</v>
      </c>
      <c r="KH242" s="639" t="s">
        <v>1055</v>
      </c>
      <c r="KI242" s="643">
        <v>3</v>
      </c>
      <c r="KJ242" s="641">
        <v>2.6066666666666669</v>
      </c>
      <c r="KK242" s="642">
        <v>9.4466666666666672</v>
      </c>
      <c r="KL242" s="639" t="s">
        <v>1029</v>
      </c>
      <c r="KM242" s="643">
        <v>3</v>
      </c>
      <c r="KN242" s="644">
        <v>12</v>
      </c>
      <c r="KO242" s="645" t="s">
        <v>179</v>
      </c>
      <c r="KP242" s="646" t="s">
        <v>179</v>
      </c>
      <c r="KQ242" s="646" t="s">
        <v>179</v>
      </c>
      <c r="KR242" s="646" t="s">
        <v>179</v>
      </c>
      <c r="KS242" s="647" t="s">
        <v>179</v>
      </c>
      <c r="KT242" s="646" t="s">
        <v>179</v>
      </c>
      <c r="KU242" s="646" t="s">
        <v>179</v>
      </c>
      <c r="KV242" s="648" t="s">
        <v>179</v>
      </c>
      <c r="KW242" s="639" t="s">
        <v>179</v>
      </c>
      <c r="KX242" s="643" t="s">
        <v>179</v>
      </c>
      <c r="KY242" s="644" t="s">
        <v>179</v>
      </c>
      <c r="KZ242" s="434" t="s">
        <v>1015</v>
      </c>
      <c r="LA242" s="434" t="s">
        <v>1015</v>
      </c>
      <c r="LB242" s="435" t="s">
        <v>1029</v>
      </c>
      <c r="LC242" s="436">
        <v>26</v>
      </c>
      <c r="LD242" s="437">
        <v>0</v>
      </c>
      <c r="LE242" s="438">
        <v>26</v>
      </c>
      <c r="LF242" s="439" t="s">
        <v>1015</v>
      </c>
      <c r="LG242" s="440">
        <v>23</v>
      </c>
      <c r="LH242" s="437">
        <v>0</v>
      </c>
      <c r="LI242" s="438">
        <v>26</v>
      </c>
      <c r="LJ242" s="649"/>
      <c r="LK242" s="650"/>
    </row>
    <row r="243" spans="2:323" ht="15" customHeight="1" x14ac:dyDescent="0.15">
      <c r="B243" s="1349" t="s">
        <v>2879</v>
      </c>
      <c r="C243" s="1350" t="s">
        <v>2880</v>
      </c>
      <c r="D243" s="1351">
        <v>2020</v>
      </c>
      <c r="E243" s="1352" t="s">
        <v>1018</v>
      </c>
      <c r="F243" s="1353">
        <v>1076330</v>
      </c>
      <c r="G243" s="1354" t="s">
        <v>2880</v>
      </c>
      <c r="H243" s="1355">
        <v>45117</v>
      </c>
      <c r="I243" s="1356" t="s">
        <v>2881</v>
      </c>
      <c r="J243" s="1357" t="s">
        <v>2880</v>
      </c>
      <c r="K243" s="1358" t="s">
        <v>2882</v>
      </c>
      <c r="L243" s="1350" t="s">
        <v>2880</v>
      </c>
      <c r="M243" s="1357" t="s">
        <v>2882</v>
      </c>
      <c r="N243" s="1358" t="s">
        <v>2883</v>
      </c>
      <c r="O243" s="1356" t="s">
        <v>86</v>
      </c>
      <c r="P243" s="1358" t="s">
        <v>88</v>
      </c>
      <c r="Q243" s="1359" t="s">
        <v>1018</v>
      </c>
      <c r="R243" s="1360"/>
      <c r="S243" s="1360"/>
      <c r="T243" s="1361"/>
      <c r="U243" s="1362"/>
      <c r="V243" s="1363">
        <v>4663.3242</v>
      </c>
      <c r="W243" s="1364">
        <v>124</v>
      </c>
      <c r="X243" s="1364">
        <v>0</v>
      </c>
      <c r="Y243" s="1365"/>
      <c r="Z243" s="1351">
        <v>2020</v>
      </c>
      <c r="AA243" s="1352">
        <v>2022</v>
      </c>
      <c r="AB243" s="1366">
        <v>2022</v>
      </c>
      <c r="AC243" s="1367"/>
      <c r="AD243" s="1358"/>
      <c r="AE243" s="1368" t="s">
        <v>4568</v>
      </c>
      <c r="AF243" s="1357" t="s">
        <v>2884</v>
      </c>
      <c r="AG243" s="1357" t="s">
        <v>2885</v>
      </c>
      <c r="AH243" s="1358" t="s">
        <v>2886</v>
      </c>
      <c r="AI243" s="1368"/>
      <c r="AJ243" s="1358"/>
      <c r="AK243" s="1369">
        <v>2019</v>
      </c>
      <c r="AL243" s="1364">
        <v>9381</v>
      </c>
      <c r="AM243" s="1364">
        <v>9163</v>
      </c>
      <c r="AN243" s="1370">
        <v>0.72</v>
      </c>
      <c r="AO243" s="1371" t="s">
        <v>1004</v>
      </c>
      <c r="AP243" s="1372">
        <v>2022</v>
      </c>
      <c r="AQ243" s="1365">
        <v>9100</v>
      </c>
      <c r="AR243" s="1373">
        <v>2.99</v>
      </c>
      <c r="AS243" s="1365">
        <v>8888</v>
      </c>
      <c r="AT243" s="1373">
        <v>3</v>
      </c>
      <c r="AU243" s="1374">
        <v>0.67103999999999997</v>
      </c>
      <c r="AV243" s="1371" t="s">
        <v>1004</v>
      </c>
      <c r="AW243" s="1375">
        <v>6.8</v>
      </c>
      <c r="AX243" s="1372">
        <v>2020</v>
      </c>
      <c r="AY243" s="1365">
        <v>9515</v>
      </c>
      <c r="AZ243" s="1373">
        <v>-1.43</v>
      </c>
      <c r="BA243" s="1365">
        <v>9069</v>
      </c>
      <c r="BB243" s="1373">
        <v>1.02</v>
      </c>
      <c r="BC243" s="1374">
        <v>0.82</v>
      </c>
      <c r="BD243" s="1371" t="s">
        <v>1004</v>
      </c>
      <c r="BE243" s="1375">
        <v>-13.89</v>
      </c>
      <c r="BF243" s="1372">
        <v>2021</v>
      </c>
      <c r="BG243" s="1365">
        <v>8224</v>
      </c>
      <c r="BH243" s="1373">
        <v>12.33</v>
      </c>
      <c r="BI243" s="1365">
        <v>8170</v>
      </c>
      <c r="BJ243" s="1373">
        <v>10.83</v>
      </c>
      <c r="BK243" s="1374">
        <v>0.68</v>
      </c>
      <c r="BL243" s="1371" t="s">
        <v>1004</v>
      </c>
      <c r="BM243" s="1375">
        <v>5.55</v>
      </c>
      <c r="BN243" s="1372">
        <v>2022</v>
      </c>
      <c r="BO243" s="1365">
        <v>8231</v>
      </c>
      <c r="BP243" s="1373">
        <v>12.25</v>
      </c>
      <c r="BQ243" s="1365">
        <v>8231</v>
      </c>
      <c r="BR243" s="1373">
        <v>10.17</v>
      </c>
      <c r="BS243" s="1374">
        <v>0.57985206058471295</v>
      </c>
      <c r="BT243" s="1371" t="s">
        <v>1004</v>
      </c>
      <c r="BU243" s="1375">
        <v>19.46</v>
      </c>
      <c r="BV243" s="1376" t="s">
        <v>1023</v>
      </c>
      <c r="BW243" s="1377" t="s">
        <v>1072</v>
      </c>
      <c r="BX243" s="1378" t="s">
        <v>1007</v>
      </c>
      <c r="BY243" s="1379"/>
      <c r="BZ243" s="1380"/>
      <c r="CA243" s="1364"/>
      <c r="CB243" s="1364"/>
      <c r="CC243" s="1370"/>
      <c r="CD243" s="1371"/>
      <c r="CE243" s="1372"/>
      <c r="CF243" s="1365"/>
      <c r="CG243" s="1373"/>
      <c r="CH243" s="1365"/>
      <c r="CI243" s="1373"/>
      <c r="CJ243" s="1374"/>
      <c r="CK243" s="1371"/>
      <c r="CL243" s="1375"/>
      <c r="CM243" s="1372"/>
      <c r="CN243" s="1365"/>
      <c r="CO243" s="1373"/>
      <c r="CP243" s="1365"/>
      <c r="CQ243" s="1373"/>
      <c r="CR243" s="1374"/>
      <c r="CS243" s="1371"/>
      <c r="CT243" s="1375"/>
      <c r="CU243" s="1372"/>
      <c r="CV243" s="1365"/>
      <c r="CW243" s="1373"/>
      <c r="CX243" s="1365"/>
      <c r="CY243" s="1373"/>
      <c r="CZ243" s="1374"/>
      <c r="DA243" s="1371"/>
      <c r="DB243" s="1375"/>
      <c r="DC243" s="1372"/>
      <c r="DD243" s="1365"/>
      <c r="DE243" s="1373"/>
      <c r="DF243" s="1365"/>
      <c r="DG243" s="1373"/>
      <c r="DH243" s="1374"/>
      <c r="DI243" s="1371"/>
      <c r="DJ243" s="1375"/>
      <c r="DK243" s="1376"/>
      <c r="DL243" s="1377"/>
      <c r="DM243" s="1378"/>
      <c r="DN243" s="1379"/>
      <c r="DO243" s="1356"/>
      <c r="DP243" s="1381"/>
      <c r="DQ243" s="1358"/>
      <c r="DR243" s="1356"/>
      <c r="DS243" s="1381"/>
      <c r="DT243" s="1358"/>
      <c r="DU243" s="1356"/>
      <c r="DV243" s="1381"/>
      <c r="DW243" s="1358"/>
      <c r="DX243" s="1356"/>
      <c r="DY243" s="1381"/>
      <c r="DZ243" s="1358"/>
      <c r="EA243" s="1356"/>
      <c r="EB243" s="1381"/>
      <c r="EC243" s="1358"/>
      <c r="ED243" s="1382"/>
      <c r="EE243" s="1383"/>
      <c r="EF243" s="1384"/>
      <c r="EG243" s="1357"/>
      <c r="EH243" s="1364"/>
      <c r="EI243" s="1352"/>
      <c r="EJ243" s="1356"/>
      <c r="EK243" s="1384"/>
      <c r="EL243" s="1357"/>
      <c r="EM243" s="1364"/>
      <c r="EN243" s="1352"/>
      <c r="EO243" s="1356"/>
      <c r="EP243" s="1384"/>
      <c r="EQ243" s="1357"/>
      <c r="ER243" s="1364"/>
      <c r="ES243" s="1352"/>
      <c r="ET243" s="1356"/>
      <c r="EU243" s="1384"/>
      <c r="EV243" s="1357"/>
      <c r="EW243" s="1364"/>
      <c r="EX243" s="1352"/>
      <c r="EY243" s="1356"/>
      <c r="EZ243" s="1384"/>
      <c r="FA243" s="1357"/>
      <c r="FB243" s="1364"/>
      <c r="FC243" s="1352"/>
      <c r="FD243" s="1385">
        <v>0</v>
      </c>
      <c r="FE243" s="1386">
        <v>0</v>
      </c>
      <c r="FF243" s="1387">
        <v>0</v>
      </c>
      <c r="FG243" s="1386">
        <v>0</v>
      </c>
      <c r="FH243" s="1387">
        <v>0</v>
      </c>
      <c r="FI243" s="1386">
        <v>0</v>
      </c>
      <c r="FJ243" s="1387">
        <v>0</v>
      </c>
      <c r="FK243" s="1386">
        <v>0</v>
      </c>
      <c r="FL243" s="1388" t="s">
        <v>1008</v>
      </c>
      <c r="FM243" s="1389" t="s">
        <v>1012</v>
      </c>
      <c r="FN243" s="1352"/>
      <c r="FO243" s="1390" t="s">
        <v>1010</v>
      </c>
      <c r="FP243" s="1391" t="s">
        <v>1012</v>
      </c>
      <c r="FQ243" s="1352"/>
      <c r="FR243" s="1390" t="s">
        <v>1010</v>
      </c>
      <c r="FS243" s="1391" t="s">
        <v>1012</v>
      </c>
      <c r="FT243" s="1352"/>
      <c r="FU243" s="1390" t="s">
        <v>1010</v>
      </c>
      <c r="FV243" s="1391" t="s">
        <v>1012</v>
      </c>
      <c r="FW243" s="1352"/>
      <c r="FX243" s="1390" t="s">
        <v>1010</v>
      </c>
      <c r="FY243" s="1391" t="s">
        <v>1012</v>
      </c>
      <c r="FZ243" s="1352"/>
      <c r="GA243" s="1390" t="s">
        <v>1010</v>
      </c>
      <c r="GB243" s="1391" t="s">
        <v>1012</v>
      </c>
      <c r="GC243" s="1352"/>
      <c r="GD243" s="1390" t="s">
        <v>1010</v>
      </c>
      <c r="GE243" s="1391" t="s">
        <v>1012</v>
      </c>
      <c r="GF243" s="1352"/>
      <c r="GG243" s="1390" t="s">
        <v>1010</v>
      </c>
      <c r="GH243" s="1391" t="s">
        <v>1012</v>
      </c>
      <c r="GI243" s="1352"/>
      <c r="GJ243" s="1390" t="s">
        <v>1010</v>
      </c>
      <c r="GK243" s="1391" t="s">
        <v>1012</v>
      </c>
      <c r="GL243" s="1352"/>
      <c r="GM243" s="1390" t="s">
        <v>1013</v>
      </c>
      <c r="GN243" s="1391" t="s">
        <v>1013</v>
      </c>
      <c r="GO243" s="1352"/>
      <c r="GP243" s="1390" t="s">
        <v>1013</v>
      </c>
      <c r="GQ243" s="1391" t="s">
        <v>1013</v>
      </c>
      <c r="GR243" s="1352"/>
      <c r="GS243" s="1390" t="s">
        <v>1013</v>
      </c>
      <c r="GT243" s="1391" t="s">
        <v>1013</v>
      </c>
      <c r="GU243" s="1352"/>
      <c r="GV243" s="1390" t="s">
        <v>1013</v>
      </c>
      <c r="GW243" s="1391" t="s">
        <v>1013</v>
      </c>
      <c r="GX243" s="1352"/>
      <c r="GY243" s="1388"/>
      <c r="GZ243" s="1389"/>
      <c r="HA243" s="1352"/>
      <c r="HB243" s="1390"/>
      <c r="HC243" s="1391"/>
      <c r="HD243" s="1352"/>
      <c r="HE243" s="1390"/>
      <c r="HF243" s="1391"/>
      <c r="HG243" s="1352"/>
      <c r="HH243" s="1390"/>
      <c r="HI243" s="1391"/>
      <c r="HJ243" s="1352"/>
      <c r="HK243" s="1390"/>
      <c r="HL243" s="1391"/>
      <c r="HM243" s="1352"/>
      <c r="HN243" s="1392">
        <v>8231</v>
      </c>
      <c r="HO243" s="1393"/>
      <c r="HP243" s="1394"/>
      <c r="HQ243" s="1395" t="s">
        <v>4030</v>
      </c>
      <c r="HR243" s="1357" t="s">
        <v>333</v>
      </c>
      <c r="HS243" s="1357" t="s">
        <v>349</v>
      </c>
      <c r="HT243" s="1357" t="s">
        <v>4257</v>
      </c>
      <c r="HU243" s="1396"/>
      <c r="HV243" s="1397" t="s">
        <v>4568</v>
      </c>
      <c r="HW243" s="1398"/>
      <c r="HX243" s="1398"/>
      <c r="HY243" s="1398"/>
      <c r="HZ243" s="1398"/>
      <c r="IA243" s="1398"/>
      <c r="IB243" s="1398"/>
      <c r="IC243" s="1398"/>
      <c r="ID243" s="1399"/>
      <c r="IE243" s="1400" t="s">
        <v>2887</v>
      </c>
      <c r="IF243" s="227" t="str">
        <f>_xlfn.IFNA(VLOOKUP(報告書!$B243&amp;"-"&amp;報告書!IF$12,自主項目!$G$13:$G$500,1,FALSE),"")</f>
        <v>330-1</v>
      </c>
      <c r="IG243" s="227" t="str">
        <f>_xlfn.IFNA(VLOOKUP(報告書!$B243&amp;"-"&amp;報告書!IG$12,自主項目!$G$13:$G$500,1,FALSE),"")</f>
        <v/>
      </c>
      <c r="IH243" s="227" t="str">
        <f>_xlfn.IFNA(VLOOKUP(報告書!$B243&amp;"-"&amp;報告書!IH$12,自主項目!$G$13:$G$500,1,FALSE),"")</f>
        <v/>
      </c>
      <c r="II243" s="227" t="str">
        <f>_xlfn.IFNA(VLOOKUP(報告書!$B243&amp;"-"&amp;報告書!II$12,自主項目!$G$13:$G$500,1,FALSE),"")</f>
        <v/>
      </c>
      <c r="IJ243" s="227" t="str">
        <f>_xlfn.IFNA(VLOOKUP(報告書!$B243&amp;"-"&amp;報告書!IJ$12,自主項目!$G$13:$G$500,1,FALSE),"")</f>
        <v/>
      </c>
      <c r="IK243" s="227" t="str">
        <f>_xlfn.IFNA(VLOOKUP(報告書!$B243&amp;"-"&amp;報告書!IK$12,自主項目!$G$13:$G$500,1,FALSE),"")</f>
        <v/>
      </c>
      <c r="IL243" s="227" t="str">
        <f>_xlfn.IFNA(VLOOKUP(報告書!$B243&amp;"-"&amp;報告書!IL$12,自主項目!$G$13:$G$500,1,FALSE),"")</f>
        <v/>
      </c>
      <c r="IM243" s="227" t="str">
        <f>_xlfn.IFNA(VLOOKUP(報告書!$B243&amp;"-"&amp;報告書!IM$12,自主項目!$G$13:$G$500,1,FALSE),"")</f>
        <v/>
      </c>
      <c r="IN243" s="227" t="str">
        <f>_xlfn.IFNA(VLOOKUP(報告書!$B243&amp;"-"&amp;報告書!IN$12,自主項目!$G$13:$G$500,1,FALSE),"")</f>
        <v/>
      </c>
      <c r="IO243" s="227" t="str">
        <f>_xlfn.IFNA(VLOOKUP(報告書!$B243&amp;"-"&amp;報告書!IO$12,自主項目!$G$13:$G$500,1,FALSE),"")</f>
        <v/>
      </c>
      <c r="IP243" s="227" t="str">
        <f>_xlfn.IFNA(VLOOKUP(報告書!$B243&amp;"-"&amp;報告書!IP$12,自主項目!$G$13:$G$500,1,FALSE),"")</f>
        <v/>
      </c>
      <c r="IQ243" s="227" t="str">
        <f>_xlfn.IFNA(VLOOKUP(報告書!$B243&amp;"-"&amp;報告書!IQ$12,自主項目!$G$13:$G$500,1,FALSE),"")</f>
        <v/>
      </c>
      <c r="IR243" s="227" t="str">
        <f>_xlfn.IFNA(VLOOKUP(報告書!$B243&amp;"-"&amp;報告書!IR$12,自主項目!$G$13:$G$500,1,FALSE),"")</f>
        <v/>
      </c>
      <c r="IS243" s="227" t="str">
        <f>_xlfn.IFNA(VLOOKUP(報告書!$B243&amp;"-"&amp;報告書!IS$12,自主項目!$G$13:$G$500,1,FALSE),"")</f>
        <v/>
      </c>
      <c r="IV243" s="376">
        <v>2705</v>
      </c>
      <c r="IW243" s="377">
        <v>2698</v>
      </c>
      <c r="IX243" s="378">
        <v>4.5599999999999996</v>
      </c>
      <c r="IY243" s="379">
        <v>7.48</v>
      </c>
      <c r="IZ243" s="379">
        <v>5.96</v>
      </c>
      <c r="JA243" s="380">
        <v>14.12</v>
      </c>
      <c r="JB243" s="381">
        <v>7.48</v>
      </c>
      <c r="JC243" s="379">
        <v>5.96</v>
      </c>
      <c r="JD243" s="379">
        <v>14.12</v>
      </c>
      <c r="JE243" s="382">
        <v>14</v>
      </c>
      <c r="JF243" s="383">
        <v>37</v>
      </c>
      <c r="JG243" s="384">
        <v>7</v>
      </c>
      <c r="JH243" s="376" t="s">
        <v>179</v>
      </c>
      <c r="JI243" s="377" t="s">
        <v>179</v>
      </c>
      <c r="JJ243" s="378" t="s">
        <v>179</v>
      </c>
      <c r="JK243" s="379" t="s">
        <v>179</v>
      </c>
      <c r="JL243" s="379" t="s">
        <v>179</v>
      </c>
      <c r="JM243" s="380" t="s">
        <v>179</v>
      </c>
      <c r="JN243" s="381" t="s">
        <v>179</v>
      </c>
      <c r="JO243" s="379" t="s">
        <v>179</v>
      </c>
      <c r="JP243" s="379" t="s">
        <v>179</v>
      </c>
      <c r="JQ243" s="382" t="s">
        <v>179</v>
      </c>
      <c r="JR243" s="383" t="s">
        <v>179</v>
      </c>
      <c r="JS243" s="384" t="s">
        <v>179</v>
      </c>
      <c r="JU243" s="634" t="s">
        <v>2750</v>
      </c>
      <c r="JV243" s="636" t="s">
        <v>2751</v>
      </c>
      <c r="JW243" s="635">
        <v>2021</v>
      </c>
      <c r="JX243" s="635" t="s">
        <v>997</v>
      </c>
      <c r="JY243" s="386" t="s">
        <v>179</v>
      </c>
      <c r="JZ243" s="387" t="s">
        <v>179</v>
      </c>
      <c r="KA243" s="422" t="s">
        <v>179</v>
      </c>
      <c r="KB243" s="637" t="s">
        <v>179</v>
      </c>
      <c r="KC243" s="638" t="s">
        <v>179</v>
      </c>
      <c r="KD243" s="639" t="s">
        <v>1055</v>
      </c>
      <c r="KE243" s="640">
        <v>2.97</v>
      </c>
      <c r="KF243" s="641">
        <v>7.48</v>
      </c>
      <c r="KG243" s="642">
        <v>7.48</v>
      </c>
      <c r="KH243" s="639" t="s">
        <v>1055</v>
      </c>
      <c r="KI243" s="643">
        <v>2.99</v>
      </c>
      <c r="KJ243" s="641">
        <v>5.96</v>
      </c>
      <c r="KK243" s="642">
        <v>5.96</v>
      </c>
      <c r="KL243" s="639" t="s">
        <v>1029</v>
      </c>
      <c r="KM243" s="643">
        <v>3.01</v>
      </c>
      <c r="KN243" s="644">
        <v>14.12</v>
      </c>
      <c r="KO243" s="645" t="s">
        <v>179</v>
      </c>
      <c r="KP243" s="646" t="s">
        <v>179</v>
      </c>
      <c r="KQ243" s="646" t="s">
        <v>179</v>
      </c>
      <c r="KR243" s="646" t="s">
        <v>179</v>
      </c>
      <c r="KS243" s="647" t="s">
        <v>179</v>
      </c>
      <c r="KT243" s="646" t="s">
        <v>179</v>
      </c>
      <c r="KU243" s="646" t="s">
        <v>179</v>
      </c>
      <c r="KV243" s="648" t="s">
        <v>179</v>
      </c>
      <c r="KW243" s="639" t="s">
        <v>179</v>
      </c>
      <c r="KX243" s="643" t="s">
        <v>179</v>
      </c>
      <c r="KY243" s="644" t="s">
        <v>179</v>
      </c>
      <c r="KZ243" s="434" t="s">
        <v>1015</v>
      </c>
      <c r="LA243" s="434" t="s">
        <v>1015</v>
      </c>
      <c r="LB243" s="435" t="s">
        <v>1029</v>
      </c>
      <c r="LC243" s="436">
        <v>14</v>
      </c>
      <c r="LD243" s="437">
        <v>0</v>
      </c>
      <c r="LE243" s="438">
        <v>14</v>
      </c>
      <c r="LF243" s="439" t="s">
        <v>1015</v>
      </c>
      <c r="LG243" s="440">
        <v>11</v>
      </c>
      <c r="LH243" s="437">
        <v>0</v>
      </c>
      <c r="LI243" s="438">
        <v>14</v>
      </c>
      <c r="LJ243" s="649"/>
      <c r="LK243" s="650"/>
    </row>
    <row r="244" spans="2:323" ht="15" customHeight="1" x14ac:dyDescent="0.15">
      <c r="B244" s="1349" t="s">
        <v>2888</v>
      </c>
      <c r="C244" s="1350" t="s">
        <v>2889</v>
      </c>
      <c r="D244" s="1351">
        <v>2020</v>
      </c>
      <c r="E244" s="1352" t="s">
        <v>1018</v>
      </c>
      <c r="F244" s="1353">
        <v>1052332</v>
      </c>
      <c r="G244" s="1354" t="s">
        <v>2889</v>
      </c>
      <c r="H244" s="1355">
        <v>45138</v>
      </c>
      <c r="I244" s="1356" t="s">
        <v>2890</v>
      </c>
      <c r="J244" s="1357" t="s">
        <v>2889</v>
      </c>
      <c r="K244" s="1358" t="s">
        <v>2891</v>
      </c>
      <c r="L244" s="1350" t="s">
        <v>2889</v>
      </c>
      <c r="M244" s="1357" t="s">
        <v>2892</v>
      </c>
      <c r="N244" s="1358" t="s">
        <v>2890</v>
      </c>
      <c r="O244" s="1356" t="s">
        <v>57</v>
      </c>
      <c r="P244" s="1358" t="s">
        <v>66</v>
      </c>
      <c r="Q244" s="1359" t="s">
        <v>1018</v>
      </c>
      <c r="R244" s="1360"/>
      <c r="S244" s="1360"/>
      <c r="T244" s="1361"/>
      <c r="U244" s="1362"/>
      <c r="V244" s="1363">
        <v>4199.3886000000002</v>
      </c>
      <c r="W244" s="1364">
        <v>17</v>
      </c>
      <c r="X244" s="1364">
        <v>0</v>
      </c>
      <c r="Y244" s="1365">
        <v>1</v>
      </c>
      <c r="Z244" s="1351">
        <v>2020</v>
      </c>
      <c r="AA244" s="1352">
        <v>2022</v>
      </c>
      <c r="AB244" s="1366">
        <v>2022</v>
      </c>
      <c r="AC244" s="1367"/>
      <c r="AD244" s="1358"/>
      <c r="AE244" s="1368" t="s">
        <v>4568</v>
      </c>
      <c r="AF244" s="1357" t="s">
        <v>2893</v>
      </c>
      <c r="AG244" s="1357" t="s">
        <v>2894</v>
      </c>
      <c r="AH244" s="1358" t="s">
        <v>1095</v>
      </c>
      <c r="AI244" s="1368"/>
      <c r="AJ244" s="1358"/>
      <c r="AK244" s="1369">
        <v>2019</v>
      </c>
      <c r="AL244" s="1364">
        <v>8575</v>
      </c>
      <c r="AM244" s="1364">
        <v>9468</v>
      </c>
      <c r="AN244" s="1370">
        <v>1.51</v>
      </c>
      <c r="AO244" s="1371" t="s">
        <v>2844</v>
      </c>
      <c r="AP244" s="1372">
        <v>2022</v>
      </c>
      <c r="AQ244" s="1365">
        <v>9527</v>
      </c>
      <c r="AR244" s="1373">
        <v>-11.11</v>
      </c>
      <c r="AS244" s="1365">
        <v>10575</v>
      </c>
      <c r="AT244" s="1373">
        <v>-11.7</v>
      </c>
      <c r="AU244" s="1374">
        <v>1.46</v>
      </c>
      <c r="AV244" s="1371" t="s">
        <v>2844</v>
      </c>
      <c r="AW244" s="1375">
        <v>3.31</v>
      </c>
      <c r="AX244" s="1372">
        <v>2020</v>
      </c>
      <c r="AY244" s="1365">
        <v>8368</v>
      </c>
      <c r="AZ244" s="1373">
        <v>2.41</v>
      </c>
      <c r="BA244" s="1365">
        <v>7766</v>
      </c>
      <c r="BB244" s="1373">
        <v>17.97</v>
      </c>
      <c r="BC244" s="1374">
        <v>1.45</v>
      </c>
      <c r="BD244" s="1371" t="s">
        <v>2844</v>
      </c>
      <c r="BE244" s="1375">
        <v>3.97</v>
      </c>
      <c r="BF244" s="1372">
        <v>2021</v>
      </c>
      <c r="BG244" s="1365">
        <v>7340</v>
      </c>
      <c r="BH244" s="1373">
        <v>14.4</v>
      </c>
      <c r="BI244" s="1365">
        <v>7862</v>
      </c>
      <c r="BJ244" s="1373">
        <v>16.96</v>
      </c>
      <c r="BK244" s="1374">
        <v>1.34</v>
      </c>
      <c r="BL244" s="1371" t="s">
        <v>2844</v>
      </c>
      <c r="BM244" s="1375">
        <v>11.25</v>
      </c>
      <c r="BN244" s="1372">
        <v>2022</v>
      </c>
      <c r="BO244" s="1365">
        <v>7467</v>
      </c>
      <c r="BP244" s="1373">
        <v>12.92</v>
      </c>
      <c r="BQ244" s="1365">
        <v>7450</v>
      </c>
      <c r="BR244" s="1373">
        <v>21.31</v>
      </c>
      <c r="BS244" s="1374">
        <v>1.3606049562682216</v>
      </c>
      <c r="BT244" s="1371" t="s">
        <v>2844</v>
      </c>
      <c r="BU244" s="1375">
        <v>9.89</v>
      </c>
      <c r="BV244" s="1376" t="s">
        <v>1023</v>
      </c>
      <c r="BW244" s="1377" t="s">
        <v>1072</v>
      </c>
      <c r="BX244" s="1378" t="s">
        <v>1024</v>
      </c>
      <c r="BY244" s="1379"/>
      <c r="BZ244" s="1380"/>
      <c r="CA244" s="1364"/>
      <c r="CB244" s="1364"/>
      <c r="CC244" s="1370"/>
      <c r="CD244" s="1371"/>
      <c r="CE244" s="1372"/>
      <c r="CF244" s="1365"/>
      <c r="CG244" s="1373"/>
      <c r="CH244" s="1365"/>
      <c r="CI244" s="1373"/>
      <c r="CJ244" s="1374"/>
      <c r="CK244" s="1371"/>
      <c r="CL244" s="1375"/>
      <c r="CM244" s="1372"/>
      <c r="CN244" s="1365"/>
      <c r="CO244" s="1373"/>
      <c r="CP244" s="1365"/>
      <c r="CQ244" s="1373"/>
      <c r="CR244" s="1374"/>
      <c r="CS244" s="1371"/>
      <c r="CT244" s="1375"/>
      <c r="CU244" s="1372"/>
      <c r="CV244" s="1365"/>
      <c r="CW244" s="1373"/>
      <c r="CX244" s="1365"/>
      <c r="CY244" s="1373"/>
      <c r="CZ244" s="1374"/>
      <c r="DA244" s="1371"/>
      <c r="DB244" s="1375"/>
      <c r="DC244" s="1372"/>
      <c r="DD244" s="1365"/>
      <c r="DE244" s="1373"/>
      <c r="DF244" s="1365"/>
      <c r="DG244" s="1373"/>
      <c r="DH244" s="1374"/>
      <c r="DI244" s="1371"/>
      <c r="DJ244" s="1375"/>
      <c r="DK244" s="1376"/>
      <c r="DL244" s="1377"/>
      <c r="DM244" s="1378"/>
      <c r="DN244" s="1379"/>
      <c r="DO244" s="1356"/>
      <c r="DP244" s="1381"/>
      <c r="DQ244" s="1358"/>
      <c r="DR244" s="1356"/>
      <c r="DS244" s="1381"/>
      <c r="DT244" s="1358"/>
      <c r="DU244" s="1356"/>
      <c r="DV244" s="1381"/>
      <c r="DW244" s="1358"/>
      <c r="DX244" s="1356"/>
      <c r="DY244" s="1381"/>
      <c r="DZ244" s="1358"/>
      <c r="EA244" s="1356"/>
      <c r="EB244" s="1381"/>
      <c r="EC244" s="1358"/>
      <c r="ED244" s="1382"/>
      <c r="EE244" s="1383"/>
      <c r="EF244" s="1384"/>
      <c r="EG244" s="1357"/>
      <c r="EH244" s="1364"/>
      <c r="EI244" s="1352"/>
      <c r="EJ244" s="1356"/>
      <c r="EK244" s="1384"/>
      <c r="EL244" s="1357"/>
      <c r="EM244" s="1364"/>
      <c r="EN244" s="1352"/>
      <c r="EO244" s="1356"/>
      <c r="EP244" s="1384"/>
      <c r="EQ244" s="1357"/>
      <c r="ER244" s="1364"/>
      <c r="ES244" s="1352"/>
      <c r="ET244" s="1356"/>
      <c r="EU244" s="1384"/>
      <c r="EV244" s="1357"/>
      <c r="EW244" s="1364"/>
      <c r="EX244" s="1352"/>
      <c r="EY244" s="1356"/>
      <c r="EZ244" s="1384"/>
      <c r="FA244" s="1357"/>
      <c r="FB244" s="1364"/>
      <c r="FC244" s="1352"/>
      <c r="FD244" s="1385">
        <v>0</v>
      </c>
      <c r="FE244" s="1386">
        <v>0</v>
      </c>
      <c r="FF244" s="1387">
        <v>0</v>
      </c>
      <c r="FG244" s="1386">
        <v>0</v>
      </c>
      <c r="FH244" s="1387">
        <v>0</v>
      </c>
      <c r="FI244" s="1386">
        <v>0</v>
      </c>
      <c r="FJ244" s="1387">
        <v>0</v>
      </c>
      <c r="FK244" s="1386">
        <v>0</v>
      </c>
      <c r="FL244" s="1388" t="s">
        <v>1008</v>
      </c>
      <c r="FM244" s="1389" t="s">
        <v>1012</v>
      </c>
      <c r="FN244" s="1352"/>
      <c r="FO244" s="1390" t="s">
        <v>1010</v>
      </c>
      <c r="FP244" s="1391" t="s">
        <v>1012</v>
      </c>
      <c r="FQ244" s="1352"/>
      <c r="FR244" s="1390" t="s">
        <v>1010</v>
      </c>
      <c r="FS244" s="1391" t="s">
        <v>1012</v>
      </c>
      <c r="FT244" s="1352"/>
      <c r="FU244" s="1390" t="s">
        <v>1010</v>
      </c>
      <c r="FV244" s="1391" t="s">
        <v>1012</v>
      </c>
      <c r="FW244" s="1352"/>
      <c r="FX244" s="1390" t="s">
        <v>1010</v>
      </c>
      <c r="FY244" s="1391" t="s">
        <v>1012</v>
      </c>
      <c r="FZ244" s="1352"/>
      <c r="GA244" s="1390" t="s">
        <v>1010</v>
      </c>
      <c r="GB244" s="1391" t="s">
        <v>1012</v>
      </c>
      <c r="GC244" s="1352"/>
      <c r="GD244" s="1390" t="s">
        <v>1013</v>
      </c>
      <c r="GE244" s="1391" t="s">
        <v>1013</v>
      </c>
      <c r="GF244" s="1352"/>
      <c r="GG244" s="1390" t="s">
        <v>1010</v>
      </c>
      <c r="GH244" s="1391" t="s">
        <v>1012</v>
      </c>
      <c r="GI244" s="1352"/>
      <c r="GJ244" s="1390" t="s">
        <v>1010</v>
      </c>
      <c r="GK244" s="1391" t="s">
        <v>1012</v>
      </c>
      <c r="GL244" s="1352"/>
      <c r="GM244" s="1390" t="s">
        <v>1013</v>
      </c>
      <c r="GN244" s="1391" t="s">
        <v>1013</v>
      </c>
      <c r="GO244" s="1352"/>
      <c r="GP244" s="1390" t="s">
        <v>1013</v>
      </c>
      <c r="GQ244" s="1391" t="s">
        <v>1013</v>
      </c>
      <c r="GR244" s="1352"/>
      <c r="GS244" s="1390" t="s">
        <v>1013</v>
      </c>
      <c r="GT244" s="1391" t="s">
        <v>1013</v>
      </c>
      <c r="GU244" s="1352"/>
      <c r="GV244" s="1390" t="s">
        <v>1010</v>
      </c>
      <c r="GW244" s="1391" t="s">
        <v>1012</v>
      </c>
      <c r="GX244" s="1352"/>
      <c r="GY244" s="1388"/>
      <c r="GZ244" s="1389"/>
      <c r="HA244" s="1352"/>
      <c r="HB244" s="1390"/>
      <c r="HC244" s="1391"/>
      <c r="HD244" s="1352"/>
      <c r="HE244" s="1390"/>
      <c r="HF244" s="1391"/>
      <c r="HG244" s="1352"/>
      <c r="HH244" s="1390"/>
      <c r="HI244" s="1391"/>
      <c r="HJ244" s="1352"/>
      <c r="HK244" s="1390"/>
      <c r="HL244" s="1391"/>
      <c r="HM244" s="1352"/>
      <c r="HN244" s="1392"/>
      <c r="HO244" s="1393"/>
      <c r="HP244" s="1394"/>
      <c r="HQ244" s="1395"/>
      <c r="HR244" s="1357"/>
      <c r="HS244" s="1357"/>
      <c r="HT244" s="1357"/>
      <c r="HU244" s="1396"/>
      <c r="HV244" s="1397" t="s">
        <v>4568</v>
      </c>
      <c r="HW244" s="1398" t="s">
        <v>4568</v>
      </c>
      <c r="HX244" s="1398"/>
      <c r="HY244" s="1398" t="s">
        <v>4568</v>
      </c>
      <c r="HZ244" s="1398"/>
      <c r="IA244" s="1398"/>
      <c r="IB244" s="1398"/>
      <c r="IC244" s="1398"/>
      <c r="ID244" s="1399"/>
      <c r="IE244" s="1400" t="s">
        <v>4929</v>
      </c>
      <c r="IF244" s="227" t="str">
        <f>_xlfn.IFNA(VLOOKUP(報告書!$B244&amp;"-"&amp;報告書!IF$12,自主項目!$G$13:$G$500,1,FALSE),"")</f>
        <v/>
      </c>
      <c r="IG244" s="227" t="str">
        <f>_xlfn.IFNA(VLOOKUP(報告書!$B244&amp;"-"&amp;報告書!IG$12,自主項目!$G$13:$G$500,1,FALSE),"")</f>
        <v/>
      </c>
      <c r="IH244" s="227" t="str">
        <f>_xlfn.IFNA(VLOOKUP(報告書!$B244&amp;"-"&amp;報告書!IH$12,自主項目!$G$13:$G$500,1,FALSE),"")</f>
        <v/>
      </c>
      <c r="II244" s="227" t="str">
        <f>_xlfn.IFNA(VLOOKUP(報告書!$B244&amp;"-"&amp;報告書!II$12,自主項目!$G$13:$G$500,1,FALSE),"")</f>
        <v/>
      </c>
      <c r="IJ244" s="227" t="str">
        <f>_xlfn.IFNA(VLOOKUP(報告書!$B244&amp;"-"&amp;報告書!IJ$12,自主項目!$G$13:$G$500,1,FALSE),"")</f>
        <v/>
      </c>
      <c r="IK244" s="227" t="str">
        <f>_xlfn.IFNA(VLOOKUP(報告書!$B244&amp;"-"&amp;報告書!IK$12,自主項目!$G$13:$G$500,1,FALSE),"")</f>
        <v/>
      </c>
      <c r="IL244" s="227" t="str">
        <f>_xlfn.IFNA(VLOOKUP(報告書!$B244&amp;"-"&amp;報告書!IL$12,自主項目!$G$13:$G$500,1,FALSE),"")</f>
        <v/>
      </c>
      <c r="IM244" s="227" t="str">
        <f>_xlfn.IFNA(VLOOKUP(報告書!$B244&amp;"-"&amp;報告書!IM$12,自主項目!$G$13:$G$500,1,FALSE),"")</f>
        <v/>
      </c>
      <c r="IN244" s="227" t="str">
        <f>_xlfn.IFNA(VLOOKUP(報告書!$B244&amp;"-"&amp;報告書!IN$12,自主項目!$G$13:$G$500,1,FALSE),"")</f>
        <v/>
      </c>
      <c r="IO244" s="227" t="str">
        <f>_xlfn.IFNA(VLOOKUP(報告書!$B244&amp;"-"&amp;報告書!IO$12,自主項目!$G$13:$G$500,1,FALSE),"")</f>
        <v/>
      </c>
      <c r="IP244" s="227" t="str">
        <f>_xlfn.IFNA(VLOOKUP(報告書!$B244&amp;"-"&amp;報告書!IP$12,自主項目!$G$13:$G$500,1,FALSE),"")</f>
        <v/>
      </c>
      <c r="IQ244" s="227" t="str">
        <f>_xlfn.IFNA(VLOOKUP(報告書!$B244&amp;"-"&amp;報告書!IQ$12,自主項目!$G$13:$G$500,1,FALSE),"")</f>
        <v/>
      </c>
      <c r="IR244" s="227" t="str">
        <f>_xlfn.IFNA(VLOOKUP(報告書!$B244&amp;"-"&amp;報告書!IR$12,自主項目!$G$13:$G$500,1,FALSE),"")</f>
        <v/>
      </c>
      <c r="IS244" s="227" t="str">
        <f>_xlfn.IFNA(VLOOKUP(報告書!$B244&amp;"-"&amp;報告書!IS$12,自主項目!$G$13:$G$500,1,FALSE),"")</f>
        <v/>
      </c>
      <c r="IV244" s="376">
        <v>11399</v>
      </c>
      <c r="IW244" s="377">
        <v>11568</v>
      </c>
      <c r="IX244" s="378" t="s">
        <v>179</v>
      </c>
      <c r="IY244" s="379">
        <v>9.43</v>
      </c>
      <c r="IZ244" s="379">
        <v>5.95</v>
      </c>
      <c r="JA244" s="380" t="s">
        <v>179</v>
      </c>
      <c r="JB244" s="381">
        <v>3.1433333333333331</v>
      </c>
      <c r="JC244" s="379">
        <v>1.9833333333333334</v>
      </c>
      <c r="JD244" s="379" t="s">
        <v>179</v>
      </c>
      <c r="JE244" s="382">
        <v>58</v>
      </c>
      <c r="JF244" s="383">
        <v>70</v>
      </c>
      <c r="JG244" s="384" t="s">
        <v>179</v>
      </c>
      <c r="JH244" s="376" t="s">
        <v>179</v>
      </c>
      <c r="JI244" s="377" t="s">
        <v>179</v>
      </c>
      <c r="JJ244" s="378" t="s">
        <v>179</v>
      </c>
      <c r="JK244" s="379" t="s">
        <v>179</v>
      </c>
      <c r="JL244" s="379" t="s">
        <v>179</v>
      </c>
      <c r="JM244" s="380" t="s">
        <v>179</v>
      </c>
      <c r="JN244" s="381" t="s">
        <v>179</v>
      </c>
      <c r="JO244" s="379" t="s">
        <v>179</v>
      </c>
      <c r="JP244" s="379" t="s">
        <v>179</v>
      </c>
      <c r="JQ244" s="382" t="s">
        <v>179</v>
      </c>
      <c r="JR244" s="383" t="s">
        <v>179</v>
      </c>
      <c r="JS244" s="384" t="s">
        <v>179</v>
      </c>
      <c r="JU244" s="634" t="s">
        <v>2757</v>
      </c>
      <c r="JV244" s="636" t="s">
        <v>2758</v>
      </c>
      <c r="JW244" s="635">
        <v>2019</v>
      </c>
      <c r="JX244" s="635" t="s">
        <v>1018</v>
      </c>
      <c r="JY244" s="386" t="s">
        <v>179</v>
      </c>
      <c r="JZ244" s="387" t="s">
        <v>179</v>
      </c>
      <c r="KA244" s="422" t="s">
        <v>179</v>
      </c>
      <c r="KB244" s="637" t="s">
        <v>179</v>
      </c>
      <c r="KC244" s="638" t="s">
        <v>179</v>
      </c>
      <c r="KD244" s="639" t="s">
        <v>1055</v>
      </c>
      <c r="KE244" s="640">
        <v>3</v>
      </c>
      <c r="KF244" s="641">
        <v>9.43</v>
      </c>
      <c r="KG244" s="642">
        <v>1.0366666666666664</v>
      </c>
      <c r="KH244" s="639" t="s">
        <v>1028</v>
      </c>
      <c r="KI244" s="643">
        <v>3</v>
      </c>
      <c r="KJ244" s="641">
        <v>1.9833333333333334</v>
      </c>
      <c r="KK244" s="642">
        <v>1.6333333333333335</v>
      </c>
      <c r="KL244" s="639" t="s">
        <v>179</v>
      </c>
      <c r="KM244" s="643" t="s">
        <v>179</v>
      </c>
      <c r="KN244" s="644" t="s">
        <v>179</v>
      </c>
      <c r="KO244" s="645" t="s">
        <v>179</v>
      </c>
      <c r="KP244" s="646" t="s">
        <v>179</v>
      </c>
      <c r="KQ244" s="646" t="s">
        <v>179</v>
      </c>
      <c r="KR244" s="646" t="s">
        <v>179</v>
      </c>
      <c r="KS244" s="647" t="s">
        <v>179</v>
      </c>
      <c r="KT244" s="646" t="s">
        <v>179</v>
      </c>
      <c r="KU244" s="646" t="s">
        <v>179</v>
      </c>
      <c r="KV244" s="648" t="s">
        <v>179</v>
      </c>
      <c r="KW244" s="639" t="s">
        <v>179</v>
      </c>
      <c r="KX244" s="643" t="s">
        <v>179</v>
      </c>
      <c r="KY244" s="644" t="s">
        <v>179</v>
      </c>
      <c r="KZ244" s="434" t="s">
        <v>1015</v>
      </c>
      <c r="LA244" s="434" t="s">
        <v>1015</v>
      </c>
      <c r="LB244" s="435" t="s">
        <v>1015</v>
      </c>
      <c r="LC244" s="436">
        <v>8</v>
      </c>
      <c r="LD244" s="437">
        <v>0</v>
      </c>
      <c r="LE244" s="438">
        <v>14</v>
      </c>
      <c r="LF244" s="439" t="s">
        <v>1015</v>
      </c>
      <c r="LG244" s="440">
        <v>5</v>
      </c>
      <c r="LH244" s="437">
        <v>0</v>
      </c>
      <c r="LI244" s="438">
        <v>14</v>
      </c>
      <c r="LJ244" s="649"/>
      <c r="LK244" s="650"/>
    </row>
    <row r="245" spans="2:323" ht="15" customHeight="1" x14ac:dyDescent="0.15">
      <c r="B245" s="1349" t="s">
        <v>2895</v>
      </c>
      <c r="C245" s="1350" t="s">
        <v>2896</v>
      </c>
      <c r="D245" s="1351">
        <v>2020</v>
      </c>
      <c r="E245" s="1352" t="s">
        <v>1018</v>
      </c>
      <c r="F245" s="1353">
        <v>1058333</v>
      </c>
      <c r="G245" s="1354" t="s">
        <v>2896</v>
      </c>
      <c r="H245" s="1355">
        <v>45120</v>
      </c>
      <c r="I245" s="1356" t="s">
        <v>2897</v>
      </c>
      <c r="J245" s="1357" t="s">
        <v>2896</v>
      </c>
      <c r="K245" s="1358" t="s">
        <v>2898</v>
      </c>
      <c r="L245" s="1350" t="s">
        <v>2896</v>
      </c>
      <c r="M245" s="1357" t="s">
        <v>2898</v>
      </c>
      <c r="N245" s="1358" t="s">
        <v>2897</v>
      </c>
      <c r="O245" s="1356" t="s">
        <v>57</v>
      </c>
      <c r="P245" s="1358" t="s">
        <v>66</v>
      </c>
      <c r="Q245" s="1359" t="s">
        <v>1018</v>
      </c>
      <c r="R245" s="1360"/>
      <c r="S245" s="1360"/>
      <c r="T245" s="1361"/>
      <c r="U245" s="1362"/>
      <c r="V245" s="1363">
        <v>10893.379200000001</v>
      </c>
      <c r="W245" s="1364">
        <v>24</v>
      </c>
      <c r="X245" s="1364">
        <v>8</v>
      </c>
      <c r="Y245" s="1365"/>
      <c r="Z245" s="1351">
        <v>2020</v>
      </c>
      <c r="AA245" s="1352">
        <v>2022</v>
      </c>
      <c r="AB245" s="1366">
        <v>2022</v>
      </c>
      <c r="AC245" s="1367"/>
      <c r="AD245" s="1358"/>
      <c r="AE245" s="1368" t="s">
        <v>4568</v>
      </c>
      <c r="AF245" s="1357" t="s">
        <v>2899</v>
      </c>
      <c r="AG245" s="1357" t="s">
        <v>2897</v>
      </c>
      <c r="AH245" s="1358" t="s">
        <v>2900</v>
      </c>
      <c r="AI245" s="1368"/>
      <c r="AJ245" s="1358"/>
      <c r="AK245" s="1369">
        <v>2019</v>
      </c>
      <c r="AL245" s="1364">
        <v>19532</v>
      </c>
      <c r="AM245" s="1364">
        <v>19009</v>
      </c>
      <c r="AN245" s="1370"/>
      <c r="AO245" s="1371"/>
      <c r="AP245" s="1372">
        <v>2022</v>
      </c>
      <c r="AQ245" s="1365">
        <v>19337</v>
      </c>
      <c r="AR245" s="1373">
        <v>0.99</v>
      </c>
      <c r="AS245" s="1365">
        <v>18819</v>
      </c>
      <c r="AT245" s="1373">
        <v>0.99</v>
      </c>
      <c r="AU245" s="1374"/>
      <c r="AV245" s="1371"/>
      <c r="AW245" s="1375"/>
      <c r="AX245" s="1372">
        <v>2020</v>
      </c>
      <c r="AY245" s="1365">
        <v>19864</v>
      </c>
      <c r="AZ245" s="1373">
        <v>-1.7</v>
      </c>
      <c r="BA245" s="1365">
        <v>18816</v>
      </c>
      <c r="BB245" s="1373">
        <v>1.01</v>
      </c>
      <c r="BC245" s="1374"/>
      <c r="BD245" s="1371"/>
      <c r="BE245" s="1375"/>
      <c r="BF245" s="1372">
        <v>2021</v>
      </c>
      <c r="BG245" s="1365">
        <v>19103</v>
      </c>
      <c r="BH245" s="1373">
        <v>2.19</v>
      </c>
      <c r="BI245" s="1365">
        <v>18943</v>
      </c>
      <c r="BJ245" s="1373">
        <v>0.34</v>
      </c>
      <c r="BK245" s="1374"/>
      <c r="BL245" s="1371"/>
      <c r="BM245" s="1375"/>
      <c r="BN245" s="1372">
        <v>2022</v>
      </c>
      <c r="BO245" s="1365">
        <v>19556</v>
      </c>
      <c r="BP245" s="1373">
        <v>-0.13</v>
      </c>
      <c r="BQ245" s="1365">
        <v>19512</v>
      </c>
      <c r="BR245" s="1373">
        <v>-2.65</v>
      </c>
      <c r="BS245" s="1374"/>
      <c r="BT245" s="1371"/>
      <c r="BU245" s="1375"/>
      <c r="BV245" s="1376" t="s">
        <v>1005</v>
      </c>
      <c r="BW245" s="1377" t="s">
        <v>1072</v>
      </c>
      <c r="BX245" s="1378" t="s">
        <v>1007</v>
      </c>
      <c r="BY245" s="1379"/>
      <c r="BZ245" s="1380"/>
      <c r="CA245" s="1364"/>
      <c r="CB245" s="1364"/>
      <c r="CC245" s="1370"/>
      <c r="CD245" s="1371"/>
      <c r="CE245" s="1372"/>
      <c r="CF245" s="1365"/>
      <c r="CG245" s="1373"/>
      <c r="CH245" s="1365"/>
      <c r="CI245" s="1373"/>
      <c r="CJ245" s="1374"/>
      <c r="CK245" s="1371"/>
      <c r="CL245" s="1375"/>
      <c r="CM245" s="1372"/>
      <c r="CN245" s="1365"/>
      <c r="CO245" s="1373"/>
      <c r="CP245" s="1365"/>
      <c r="CQ245" s="1373"/>
      <c r="CR245" s="1374"/>
      <c r="CS245" s="1371"/>
      <c r="CT245" s="1375"/>
      <c r="CU245" s="1372"/>
      <c r="CV245" s="1365"/>
      <c r="CW245" s="1373"/>
      <c r="CX245" s="1365"/>
      <c r="CY245" s="1373"/>
      <c r="CZ245" s="1374"/>
      <c r="DA245" s="1371"/>
      <c r="DB245" s="1375"/>
      <c r="DC245" s="1372"/>
      <c r="DD245" s="1365"/>
      <c r="DE245" s="1373"/>
      <c r="DF245" s="1365"/>
      <c r="DG245" s="1373"/>
      <c r="DH245" s="1374"/>
      <c r="DI245" s="1371"/>
      <c r="DJ245" s="1375"/>
      <c r="DK245" s="1376"/>
      <c r="DL245" s="1377"/>
      <c r="DM245" s="1378"/>
      <c r="DN245" s="1379"/>
      <c r="DO245" s="1356"/>
      <c r="DP245" s="1381"/>
      <c r="DQ245" s="1358"/>
      <c r="DR245" s="1356"/>
      <c r="DS245" s="1381"/>
      <c r="DT245" s="1358"/>
      <c r="DU245" s="1356"/>
      <c r="DV245" s="1381"/>
      <c r="DW245" s="1358"/>
      <c r="DX245" s="1356"/>
      <c r="DY245" s="1381"/>
      <c r="DZ245" s="1358"/>
      <c r="EA245" s="1356"/>
      <c r="EB245" s="1381"/>
      <c r="EC245" s="1358"/>
      <c r="ED245" s="1382"/>
      <c r="EE245" s="1383"/>
      <c r="EF245" s="1384"/>
      <c r="EG245" s="1357"/>
      <c r="EH245" s="1364"/>
      <c r="EI245" s="1352"/>
      <c r="EJ245" s="1356"/>
      <c r="EK245" s="1384"/>
      <c r="EL245" s="1357"/>
      <c r="EM245" s="1364"/>
      <c r="EN245" s="1352"/>
      <c r="EO245" s="1356"/>
      <c r="EP245" s="1384"/>
      <c r="EQ245" s="1357"/>
      <c r="ER245" s="1364"/>
      <c r="ES245" s="1352"/>
      <c r="ET245" s="1356"/>
      <c r="EU245" s="1384"/>
      <c r="EV245" s="1357"/>
      <c r="EW245" s="1364"/>
      <c r="EX245" s="1352"/>
      <c r="EY245" s="1356"/>
      <c r="EZ245" s="1384"/>
      <c r="FA245" s="1357"/>
      <c r="FB245" s="1364"/>
      <c r="FC245" s="1352"/>
      <c r="FD245" s="1385">
        <v>0</v>
      </c>
      <c r="FE245" s="1386">
        <v>0</v>
      </c>
      <c r="FF245" s="1387">
        <v>0</v>
      </c>
      <c r="FG245" s="1386">
        <v>0</v>
      </c>
      <c r="FH245" s="1387">
        <v>0</v>
      </c>
      <c r="FI245" s="1386">
        <v>0</v>
      </c>
      <c r="FJ245" s="1387">
        <v>0</v>
      </c>
      <c r="FK245" s="1386">
        <v>0</v>
      </c>
      <c r="FL245" s="1388" t="s">
        <v>1099</v>
      </c>
      <c r="FM245" s="1389" t="s">
        <v>1011</v>
      </c>
      <c r="FN245" s="1352"/>
      <c r="FO245" s="1390" t="s">
        <v>1010</v>
      </c>
      <c r="FP245" s="1391" t="s">
        <v>1012</v>
      </c>
      <c r="FQ245" s="1352"/>
      <c r="FR245" s="1390" t="s">
        <v>1025</v>
      </c>
      <c r="FS245" s="1391" t="s">
        <v>1011</v>
      </c>
      <c r="FT245" s="1352"/>
      <c r="FU245" s="1390" t="s">
        <v>1025</v>
      </c>
      <c r="FV245" s="1391" t="s">
        <v>1011</v>
      </c>
      <c r="FW245" s="1352"/>
      <c r="FX245" s="1390" t="s">
        <v>1010</v>
      </c>
      <c r="FY245" s="1391" t="s">
        <v>1012</v>
      </c>
      <c r="FZ245" s="1352"/>
      <c r="GA245" s="1390" t="s">
        <v>1010</v>
      </c>
      <c r="GB245" s="1391" t="s">
        <v>1012</v>
      </c>
      <c r="GC245" s="1352"/>
      <c r="GD245" s="1390" t="s">
        <v>1025</v>
      </c>
      <c r="GE245" s="1391" t="s">
        <v>1011</v>
      </c>
      <c r="GF245" s="1352"/>
      <c r="GG245" s="1390" t="s">
        <v>1025</v>
      </c>
      <c r="GH245" s="1391" t="s">
        <v>1011</v>
      </c>
      <c r="GI245" s="1352"/>
      <c r="GJ245" s="1390" t="s">
        <v>1010</v>
      </c>
      <c r="GK245" s="1391" t="s">
        <v>1012</v>
      </c>
      <c r="GL245" s="1352"/>
      <c r="GM245" s="1390" t="s">
        <v>1013</v>
      </c>
      <c r="GN245" s="1391" t="s">
        <v>1013</v>
      </c>
      <c r="GO245" s="1352"/>
      <c r="GP245" s="1390" t="s">
        <v>1013</v>
      </c>
      <c r="GQ245" s="1391" t="s">
        <v>1013</v>
      </c>
      <c r="GR245" s="1352"/>
      <c r="GS245" s="1390" t="s">
        <v>1013</v>
      </c>
      <c r="GT245" s="1391" t="s">
        <v>1013</v>
      </c>
      <c r="GU245" s="1352"/>
      <c r="GV245" s="1390" t="s">
        <v>1013</v>
      </c>
      <c r="GW245" s="1391" t="s">
        <v>1013</v>
      </c>
      <c r="GX245" s="1352"/>
      <c r="GY245" s="1388"/>
      <c r="GZ245" s="1389"/>
      <c r="HA245" s="1352"/>
      <c r="HB245" s="1390"/>
      <c r="HC245" s="1391"/>
      <c r="HD245" s="1352"/>
      <c r="HE245" s="1390"/>
      <c r="HF245" s="1391"/>
      <c r="HG245" s="1352"/>
      <c r="HH245" s="1390"/>
      <c r="HI245" s="1391"/>
      <c r="HJ245" s="1352"/>
      <c r="HK245" s="1390"/>
      <c r="HL245" s="1391"/>
      <c r="HM245" s="1352"/>
      <c r="HN245" s="1392"/>
      <c r="HO245" s="1393"/>
      <c r="HP245" s="1394"/>
      <c r="HQ245" s="1395"/>
      <c r="HR245" s="1357"/>
      <c r="HS245" s="1357"/>
      <c r="HT245" s="1357"/>
      <c r="HU245" s="1396"/>
      <c r="HV245" s="1397"/>
      <c r="HW245" s="1398"/>
      <c r="HX245" s="1398"/>
      <c r="HY245" s="1398"/>
      <c r="HZ245" s="1398"/>
      <c r="IA245" s="1398"/>
      <c r="IB245" s="1398"/>
      <c r="IC245" s="1398"/>
      <c r="ID245" s="1399"/>
      <c r="IE245" s="1400" t="s">
        <v>2901</v>
      </c>
      <c r="IF245" s="227" t="str">
        <f>_xlfn.IFNA(VLOOKUP(報告書!$B245&amp;"-"&amp;報告書!IF$12,自主項目!$G$13:$G$500,1,FALSE),"")</f>
        <v/>
      </c>
      <c r="IG245" s="227" t="str">
        <f>_xlfn.IFNA(VLOOKUP(報告書!$B245&amp;"-"&amp;報告書!IG$12,自主項目!$G$13:$G$500,1,FALSE),"")</f>
        <v/>
      </c>
      <c r="IH245" s="227" t="str">
        <f>_xlfn.IFNA(VLOOKUP(報告書!$B245&amp;"-"&amp;報告書!IH$12,自主項目!$G$13:$G$500,1,FALSE),"")</f>
        <v/>
      </c>
      <c r="II245" s="227" t="str">
        <f>_xlfn.IFNA(VLOOKUP(報告書!$B245&amp;"-"&amp;報告書!II$12,自主項目!$G$13:$G$500,1,FALSE),"")</f>
        <v/>
      </c>
      <c r="IJ245" s="227" t="str">
        <f>_xlfn.IFNA(VLOOKUP(報告書!$B245&amp;"-"&amp;報告書!IJ$12,自主項目!$G$13:$G$500,1,FALSE),"")</f>
        <v/>
      </c>
      <c r="IK245" s="227" t="str">
        <f>_xlfn.IFNA(VLOOKUP(報告書!$B245&amp;"-"&amp;報告書!IK$12,自主項目!$G$13:$G$500,1,FALSE),"")</f>
        <v/>
      </c>
      <c r="IL245" s="227" t="str">
        <f>_xlfn.IFNA(VLOOKUP(報告書!$B245&amp;"-"&amp;報告書!IL$12,自主項目!$G$13:$G$500,1,FALSE),"")</f>
        <v/>
      </c>
      <c r="IM245" s="227" t="str">
        <f>_xlfn.IFNA(VLOOKUP(報告書!$B245&amp;"-"&amp;報告書!IM$12,自主項目!$G$13:$G$500,1,FALSE),"")</f>
        <v/>
      </c>
      <c r="IN245" s="227" t="str">
        <f>_xlfn.IFNA(VLOOKUP(報告書!$B245&amp;"-"&amp;報告書!IN$12,自主項目!$G$13:$G$500,1,FALSE),"")</f>
        <v/>
      </c>
      <c r="IO245" s="227" t="str">
        <f>_xlfn.IFNA(VLOOKUP(報告書!$B245&amp;"-"&amp;報告書!IO$12,自主項目!$G$13:$G$500,1,FALSE),"")</f>
        <v/>
      </c>
      <c r="IP245" s="227" t="str">
        <f>_xlfn.IFNA(VLOOKUP(報告書!$B245&amp;"-"&amp;報告書!IP$12,自主項目!$G$13:$G$500,1,FALSE),"")</f>
        <v/>
      </c>
      <c r="IQ245" s="227" t="str">
        <f>_xlfn.IFNA(VLOOKUP(報告書!$B245&amp;"-"&amp;報告書!IQ$12,自主項目!$G$13:$G$500,1,FALSE),"")</f>
        <v/>
      </c>
      <c r="IR245" s="227" t="str">
        <f>_xlfn.IFNA(VLOOKUP(報告書!$B245&amp;"-"&amp;報告書!IR$12,自主項目!$G$13:$G$500,1,FALSE),"")</f>
        <v/>
      </c>
      <c r="IS245" s="227" t="str">
        <f>_xlfn.IFNA(VLOOKUP(報告書!$B245&amp;"-"&amp;報告書!IS$12,自主項目!$G$13:$G$500,1,FALSE),"")</f>
        <v/>
      </c>
      <c r="IV245" s="376">
        <v>34819</v>
      </c>
      <c r="IW245" s="377">
        <v>35903</v>
      </c>
      <c r="IX245" s="378" t="s">
        <v>179</v>
      </c>
      <c r="IY245" s="379">
        <v>19.57</v>
      </c>
      <c r="IZ245" s="379">
        <v>16.21</v>
      </c>
      <c r="JA245" s="380" t="s">
        <v>179</v>
      </c>
      <c r="JB245" s="381">
        <v>6.5233333333333334</v>
      </c>
      <c r="JC245" s="379">
        <v>5.4033333333333333</v>
      </c>
      <c r="JD245" s="379" t="s">
        <v>179</v>
      </c>
      <c r="JE245" s="382">
        <v>24</v>
      </c>
      <c r="JF245" s="383">
        <v>43</v>
      </c>
      <c r="JG245" s="384" t="s">
        <v>179</v>
      </c>
      <c r="JH245" s="376" t="s">
        <v>179</v>
      </c>
      <c r="JI245" s="377" t="s">
        <v>179</v>
      </c>
      <c r="JJ245" s="378" t="s">
        <v>179</v>
      </c>
      <c r="JK245" s="379" t="s">
        <v>179</v>
      </c>
      <c r="JL245" s="379" t="s">
        <v>179</v>
      </c>
      <c r="JM245" s="380" t="s">
        <v>179</v>
      </c>
      <c r="JN245" s="381" t="s">
        <v>179</v>
      </c>
      <c r="JO245" s="379" t="s">
        <v>179</v>
      </c>
      <c r="JP245" s="379" t="s">
        <v>179</v>
      </c>
      <c r="JQ245" s="382" t="s">
        <v>179</v>
      </c>
      <c r="JR245" s="383" t="s">
        <v>179</v>
      </c>
      <c r="JS245" s="384" t="s">
        <v>179</v>
      </c>
      <c r="JU245" s="634" t="s">
        <v>2763</v>
      </c>
      <c r="JV245" s="636" t="s">
        <v>2764</v>
      </c>
      <c r="JW245" s="635">
        <v>2019</v>
      </c>
      <c r="JX245" s="635" t="s">
        <v>1018</v>
      </c>
      <c r="JY245" s="386" t="s">
        <v>179</v>
      </c>
      <c r="JZ245" s="387" t="s">
        <v>179</v>
      </c>
      <c r="KA245" s="422" t="s">
        <v>179</v>
      </c>
      <c r="KB245" s="637" t="s">
        <v>179</v>
      </c>
      <c r="KC245" s="638">
        <v>1.8331570835256671E-4</v>
      </c>
      <c r="KD245" s="639" t="s">
        <v>1029</v>
      </c>
      <c r="KE245" s="640">
        <v>0.59</v>
      </c>
      <c r="KF245" s="641">
        <v>19.57</v>
      </c>
      <c r="KG245" s="642">
        <v>8.0233333333333334</v>
      </c>
      <c r="KH245" s="639" t="s">
        <v>1029</v>
      </c>
      <c r="KI245" s="643">
        <v>0.8</v>
      </c>
      <c r="KJ245" s="641">
        <v>5.4033333333333333</v>
      </c>
      <c r="KK245" s="642">
        <v>9.1833333333333336</v>
      </c>
      <c r="KL245" s="639" t="s">
        <v>179</v>
      </c>
      <c r="KM245" s="643" t="s">
        <v>179</v>
      </c>
      <c r="KN245" s="644" t="s">
        <v>179</v>
      </c>
      <c r="KO245" s="645" t="s">
        <v>179</v>
      </c>
      <c r="KP245" s="646" t="s">
        <v>179</v>
      </c>
      <c r="KQ245" s="646" t="s">
        <v>179</v>
      </c>
      <c r="KR245" s="646" t="s">
        <v>179</v>
      </c>
      <c r="KS245" s="647" t="s">
        <v>179</v>
      </c>
      <c r="KT245" s="646" t="s">
        <v>179</v>
      </c>
      <c r="KU245" s="646" t="s">
        <v>179</v>
      </c>
      <c r="KV245" s="648" t="s">
        <v>179</v>
      </c>
      <c r="KW245" s="639" t="s">
        <v>179</v>
      </c>
      <c r="KX245" s="643" t="s">
        <v>179</v>
      </c>
      <c r="KY245" s="644" t="s">
        <v>179</v>
      </c>
      <c r="KZ245" s="434" t="s">
        <v>1151</v>
      </c>
      <c r="LA245" s="434" t="s">
        <v>1151</v>
      </c>
      <c r="LB245" s="435" t="s">
        <v>1029</v>
      </c>
      <c r="LC245" s="436">
        <v>16</v>
      </c>
      <c r="LD245" s="437">
        <v>0</v>
      </c>
      <c r="LE245" s="438">
        <v>16</v>
      </c>
      <c r="LF245" s="439" t="s">
        <v>1015</v>
      </c>
      <c r="LG245" s="440">
        <v>13</v>
      </c>
      <c r="LH245" s="437">
        <v>0</v>
      </c>
      <c r="LI245" s="438">
        <v>16</v>
      </c>
      <c r="LJ245" s="649"/>
      <c r="LK245" s="650"/>
    </row>
    <row r="246" spans="2:323" ht="15" customHeight="1" x14ac:dyDescent="0.15">
      <c r="B246" s="1349" t="s">
        <v>2902</v>
      </c>
      <c r="C246" s="1350" t="s">
        <v>2903</v>
      </c>
      <c r="D246" s="1351">
        <v>2021</v>
      </c>
      <c r="E246" s="1352" t="s">
        <v>1018</v>
      </c>
      <c r="F246" s="1353">
        <v>1069336</v>
      </c>
      <c r="G246" s="1354" t="s">
        <v>2903</v>
      </c>
      <c r="H246" s="1355">
        <v>45135</v>
      </c>
      <c r="I246" s="1356" t="s">
        <v>2904</v>
      </c>
      <c r="J246" s="1357" t="s">
        <v>2903</v>
      </c>
      <c r="K246" s="1358" t="s">
        <v>2905</v>
      </c>
      <c r="L246" s="1350" t="s">
        <v>2903</v>
      </c>
      <c r="M246" s="1357" t="s">
        <v>2905</v>
      </c>
      <c r="N246" s="1358" t="s">
        <v>2906</v>
      </c>
      <c r="O246" s="1356" t="s">
        <v>70</v>
      </c>
      <c r="P246" s="1358" t="s">
        <v>73</v>
      </c>
      <c r="Q246" s="1359" t="s">
        <v>1018</v>
      </c>
      <c r="R246" s="1360"/>
      <c r="S246" s="1360"/>
      <c r="T246" s="1361"/>
      <c r="U246" s="1362"/>
      <c r="V246" s="1363">
        <v>1510.0740000000001</v>
      </c>
      <c r="W246" s="1364">
        <v>5</v>
      </c>
      <c r="X246" s="1364">
        <v>1</v>
      </c>
      <c r="Y246" s="1365"/>
      <c r="Z246" s="1351">
        <v>2021</v>
      </c>
      <c r="AA246" s="1352">
        <v>2023</v>
      </c>
      <c r="AB246" s="1366">
        <v>2022</v>
      </c>
      <c r="AC246" s="1367"/>
      <c r="AD246" s="1358"/>
      <c r="AE246" s="1368" t="s">
        <v>4568</v>
      </c>
      <c r="AF246" s="1357" t="s">
        <v>2907</v>
      </c>
      <c r="AG246" s="1357" t="s">
        <v>2908</v>
      </c>
      <c r="AH246" s="1358" t="s">
        <v>2909</v>
      </c>
      <c r="AI246" s="1368"/>
      <c r="AJ246" s="1358"/>
      <c r="AK246" s="1369">
        <v>2020</v>
      </c>
      <c r="AL246" s="1364">
        <v>1875</v>
      </c>
      <c r="AM246" s="1364">
        <v>2912</v>
      </c>
      <c r="AN246" s="1370">
        <v>41.38</v>
      </c>
      <c r="AO246" s="1371" t="s">
        <v>1071</v>
      </c>
      <c r="AP246" s="1372">
        <v>2023</v>
      </c>
      <c r="AQ246" s="1365">
        <v>1818.75</v>
      </c>
      <c r="AR246" s="1373">
        <v>3</v>
      </c>
      <c r="AS246" s="1365">
        <v>2824.64</v>
      </c>
      <c r="AT246" s="1373">
        <v>3</v>
      </c>
      <c r="AU246" s="1374">
        <v>40.138600000000004</v>
      </c>
      <c r="AV246" s="1371" t="s">
        <v>1071</v>
      </c>
      <c r="AW246" s="1375">
        <v>3</v>
      </c>
      <c r="AX246" s="1372">
        <v>2021</v>
      </c>
      <c r="AY246" s="1365">
        <v>2319</v>
      </c>
      <c r="AZ246" s="1373">
        <v>-23.68</v>
      </c>
      <c r="BA246" s="1365">
        <v>3032</v>
      </c>
      <c r="BB246" s="1373">
        <v>-4.13</v>
      </c>
      <c r="BC246" s="1374">
        <v>51.36</v>
      </c>
      <c r="BD246" s="1371" t="s">
        <v>1071</v>
      </c>
      <c r="BE246" s="1375">
        <v>-24.12</v>
      </c>
      <c r="BF246" s="1372">
        <v>2022</v>
      </c>
      <c r="BG246" s="1365">
        <v>2724</v>
      </c>
      <c r="BH246" s="1373">
        <v>-45.28</v>
      </c>
      <c r="BI246" s="1365">
        <v>3263</v>
      </c>
      <c r="BJ246" s="1373">
        <v>-12.06</v>
      </c>
      <c r="BK246" s="1374">
        <v>61.769369297664241</v>
      </c>
      <c r="BL246" s="1371" t="s">
        <v>1071</v>
      </c>
      <c r="BM246" s="1375">
        <v>-49.28</v>
      </c>
      <c r="BN246" s="1372">
        <v>2023</v>
      </c>
      <c r="BO246" s="1365"/>
      <c r="BP246" s="1373"/>
      <c r="BQ246" s="1365"/>
      <c r="BR246" s="1373"/>
      <c r="BS246" s="1374"/>
      <c r="BT246" s="1371"/>
      <c r="BU246" s="1375"/>
      <c r="BV246" s="1376" t="s">
        <v>1005</v>
      </c>
      <c r="BW246" s="1377" t="s">
        <v>1072</v>
      </c>
      <c r="BX246" s="1378" t="s">
        <v>1024</v>
      </c>
      <c r="BY246" s="1379" t="s">
        <v>4930</v>
      </c>
      <c r="BZ246" s="1380"/>
      <c r="CA246" s="1364"/>
      <c r="CB246" s="1364"/>
      <c r="CC246" s="1370"/>
      <c r="CD246" s="1371"/>
      <c r="CE246" s="1372"/>
      <c r="CF246" s="1365"/>
      <c r="CG246" s="1373"/>
      <c r="CH246" s="1365"/>
      <c r="CI246" s="1373"/>
      <c r="CJ246" s="1374"/>
      <c r="CK246" s="1371"/>
      <c r="CL246" s="1375"/>
      <c r="CM246" s="1372"/>
      <c r="CN246" s="1365"/>
      <c r="CO246" s="1373"/>
      <c r="CP246" s="1365"/>
      <c r="CQ246" s="1373"/>
      <c r="CR246" s="1374"/>
      <c r="CS246" s="1371"/>
      <c r="CT246" s="1375"/>
      <c r="CU246" s="1372"/>
      <c r="CV246" s="1365"/>
      <c r="CW246" s="1373"/>
      <c r="CX246" s="1365"/>
      <c r="CY246" s="1373"/>
      <c r="CZ246" s="1374"/>
      <c r="DA246" s="1371"/>
      <c r="DB246" s="1375"/>
      <c r="DC246" s="1372"/>
      <c r="DD246" s="1365"/>
      <c r="DE246" s="1373"/>
      <c r="DF246" s="1365"/>
      <c r="DG246" s="1373"/>
      <c r="DH246" s="1374"/>
      <c r="DI246" s="1371"/>
      <c r="DJ246" s="1375"/>
      <c r="DK246" s="1376"/>
      <c r="DL246" s="1377"/>
      <c r="DM246" s="1378"/>
      <c r="DN246" s="1379"/>
      <c r="DO246" s="1356"/>
      <c r="DP246" s="1381"/>
      <c r="DQ246" s="1358"/>
      <c r="DR246" s="1356"/>
      <c r="DS246" s="1381"/>
      <c r="DT246" s="1358"/>
      <c r="DU246" s="1356"/>
      <c r="DV246" s="1381"/>
      <c r="DW246" s="1358"/>
      <c r="DX246" s="1356"/>
      <c r="DY246" s="1381"/>
      <c r="DZ246" s="1358"/>
      <c r="EA246" s="1356"/>
      <c r="EB246" s="1381"/>
      <c r="EC246" s="1358"/>
      <c r="ED246" s="1382"/>
      <c r="EE246" s="1383"/>
      <c r="EF246" s="1384"/>
      <c r="EG246" s="1357"/>
      <c r="EH246" s="1364"/>
      <c r="EI246" s="1352"/>
      <c r="EJ246" s="1356"/>
      <c r="EK246" s="1384"/>
      <c r="EL246" s="1357"/>
      <c r="EM246" s="1364"/>
      <c r="EN246" s="1352"/>
      <c r="EO246" s="1356"/>
      <c r="EP246" s="1384"/>
      <c r="EQ246" s="1357"/>
      <c r="ER246" s="1364"/>
      <c r="ES246" s="1352"/>
      <c r="ET246" s="1356"/>
      <c r="EU246" s="1384"/>
      <c r="EV246" s="1357"/>
      <c r="EW246" s="1364"/>
      <c r="EX246" s="1352"/>
      <c r="EY246" s="1356"/>
      <c r="EZ246" s="1384"/>
      <c r="FA246" s="1357"/>
      <c r="FB246" s="1364"/>
      <c r="FC246" s="1352"/>
      <c r="FD246" s="1385">
        <v>0</v>
      </c>
      <c r="FE246" s="1386">
        <v>0</v>
      </c>
      <c r="FF246" s="1387">
        <v>0</v>
      </c>
      <c r="FG246" s="1386">
        <v>0</v>
      </c>
      <c r="FH246" s="1387">
        <v>0</v>
      </c>
      <c r="FI246" s="1386">
        <v>0</v>
      </c>
      <c r="FJ246" s="1387">
        <v>0</v>
      </c>
      <c r="FK246" s="1386">
        <v>0</v>
      </c>
      <c r="FL246" s="1388" t="s">
        <v>1008</v>
      </c>
      <c r="FM246" s="1389" t="s">
        <v>1012</v>
      </c>
      <c r="FN246" s="1352"/>
      <c r="FO246" s="1390" t="s">
        <v>1010</v>
      </c>
      <c r="FP246" s="1391" t="s">
        <v>1012</v>
      </c>
      <c r="FQ246" s="1352"/>
      <c r="FR246" s="1390" t="s">
        <v>1010</v>
      </c>
      <c r="FS246" s="1391" t="s">
        <v>1012</v>
      </c>
      <c r="FT246" s="1352"/>
      <c r="FU246" s="1390" t="s">
        <v>1010</v>
      </c>
      <c r="FV246" s="1391" t="s">
        <v>1012</v>
      </c>
      <c r="FW246" s="1352"/>
      <c r="FX246" s="1390" t="s">
        <v>1010</v>
      </c>
      <c r="FY246" s="1391" t="s">
        <v>1012</v>
      </c>
      <c r="FZ246" s="1352"/>
      <c r="GA246" s="1390" t="s">
        <v>1010</v>
      </c>
      <c r="GB246" s="1391" t="s">
        <v>1012</v>
      </c>
      <c r="GC246" s="1352"/>
      <c r="GD246" s="1390" t="s">
        <v>1013</v>
      </c>
      <c r="GE246" s="1391" t="s">
        <v>1013</v>
      </c>
      <c r="GF246" s="1352"/>
      <c r="GG246" s="1390" t="s">
        <v>1010</v>
      </c>
      <c r="GH246" s="1391" t="s">
        <v>1012</v>
      </c>
      <c r="GI246" s="1352"/>
      <c r="GJ246" s="1390" t="s">
        <v>1010</v>
      </c>
      <c r="GK246" s="1391" t="s">
        <v>1012</v>
      </c>
      <c r="GL246" s="1352"/>
      <c r="GM246" s="1390" t="s">
        <v>1013</v>
      </c>
      <c r="GN246" s="1391" t="s">
        <v>1013</v>
      </c>
      <c r="GO246" s="1352"/>
      <c r="GP246" s="1390" t="s">
        <v>1013</v>
      </c>
      <c r="GQ246" s="1391" t="s">
        <v>1013</v>
      </c>
      <c r="GR246" s="1352"/>
      <c r="GS246" s="1390" t="s">
        <v>1013</v>
      </c>
      <c r="GT246" s="1391" t="s">
        <v>1013</v>
      </c>
      <c r="GU246" s="1352"/>
      <c r="GV246" s="1390" t="s">
        <v>1013</v>
      </c>
      <c r="GW246" s="1391" t="s">
        <v>1013</v>
      </c>
      <c r="GX246" s="1352"/>
      <c r="GY246" s="1388"/>
      <c r="GZ246" s="1389"/>
      <c r="HA246" s="1352"/>
      <c r="HB246" s="1390"/>
      <c r="HC246" s="1391"/>
      <c r="HD246" s="1352"/>
      <c r="HE246" s="1390"/>
      <c r="HF246" s="1391"/>
      <c r="HG246" s="1352"/>
      <c r="HH246" s="1390"/>
      <c r="HI246" s="1391"/>
      <c r="HJ246" s="1352"/>
      <c r="HK246" s="1390"/>
      <c r="HL246" s="1391"/>
      <c r="HM246" s="1352"/>
      <c r="HN246" s="1392">
        <v>2724</v>
      </c>
      <c r="HO246" s="1393">
        <v>14.633139999999997</v>
      </c>
      <c r="HP246" s="1394">
        <v>0.53719309838472828</v>
      </c>
      <c r="HQ246" s="1395">
        <v>2021</v>
      </c>
      <c r="HR246" s="1357" t="s">
        <v>333</v>
      </c>
      <c r="HS246" s="1357" t="s">
        <v>348</v>
      </c>
      <c r="HT246" s="1357" t="s">
        <v>2910</v>
      </c>
      <c r="HU246" s="1396">
        <v>3.9827549999999974</v>
      </c>
      <c r="HV246" s="1397" t="s">
        <v>4568</v>
      </c>
      <c r="HW246" s="1398" t="s">
        <v>4568</v>
      </c>
      <c r="HX246" s="1398"/>
      <c r="HY246" s="1398"/>
      <c r="HZ246" s="1398"/>
      <c r="IA246" s="1398"/>
      <c r="IB246" s="1398"/>
      <c r="IC246" s="1398"/>
      <c r="ID246" s="1399"/>
      <c r="IE246" s="1400"/>
      <c r="IF246" s="227" t="str">
        <f>_xlfn.IFNA(VLOOKUP(報告書!$B246&amp;"-"&amp;報告書!IF$12,自主項目!$G$13:$G$500,1,FALSE),"")</f>
        <v>336-1</v>
      </c>
      <c r="IG246" s="227" t="str">
        <f>_xlfn.IFNA(VLOOKUP(報告書!$B246&amp;"-"&amp;報告書!IG$12,自主項目!$G$13:$G$500,1,FALSE),"")</f>
        <v>336-2</v>
      </c>
      <c r="IH246" s="227" t="str">
        <f>_xlfn.IFNA(VLOOKUP(報告書!$B246&amp;"-"&amp;報告書!IH$12,自主項目!$G$13:$G$500,1,FALSE),"")</f>
        <v/>
      </c>
      <c r="II246" s="227" t="str">
        <f>_xlfn.IFNA(VLOOKUP(報告書!$B246&amp;"-"&amp;報告書!II$12,自主項目!$G$13:$G$500,1,FALSE),"")</f>
        <v/>
      </c>
      <c r="IJ246" s="227" t="str">
        <f>_xlfn.IFNA(VLOOKUP(報告書!$B246&amp;"-"&amp;報告書!IJ$12,自主項目!$G$13:$G$500,1,FALSE),"")</f>
        <v/>
      </c>
      <c r="IK246" s="227" t="str">
        <f>_xlfn.IFNA(VLOOKUP(報告書!$B246&amp;"-"&amp;報告書!IK$12,自主項目!$G$13:$G$500,1,FALSE),"")</f>
        <v/>
      </c>
      <c r="IL246" s="227" t="str">
        <f>_xlfn.IFNA(VLOOKUP(報告書!$B246&amp;"-"&amp;報告書!IL$12,自主項目!$G$13:$G$500,1,FALSE),"")</f>
        <v/>
      </c>
      <c r="IM246" s="227" t="str">
        <f>_xlfn.IFNA(VLOOKUP(報告書!$B246&amp;"-"&amp;報告書!IM$12,自主項目!$G$13:$G$500,1,FALSE),"")</f>
        <v/>
      </c>
      <c r="IN246" s="227" t="str">
        <f>_xlfn.IFNA(VLOOKUP(報告書!$B246&amp;"-"&amp;報告書!IN$12,自主項目!$G$13:$G$500,1,FALSE),"")</f>
        <v/>
      </c>
      <c r="IO246" s="227" t="str">
        <f>_xlfn.IFNA(VLOOKUP(報告書!$B246&amp;"-"&amp;報告書!IO$12,自主項目!$G$13:$G$500,1,FALSE),"")</f>
        <v/>
      </c>
      <c r="IP246" s="227" t="str">
        <f>_xlfn.IFNA(VLOOKUP(報告書!$B246&amp;"-"&amp;報告書!IP$12,自主項目!$G$13:$G$500,1,FALSE),"")</f>
        <v/>
      </c>
      <c r="IQ246" s="227" t="str">
        <f>_xlfn.IFNA(VLOOKUP(報告書!$B246&amp;"-"&amp;報告書!IQ$12,自主項目!$G$13:$G$500,1,FALSE),"")</f>
        <v/>
      </c>
      <c r="IR246" s="227" t="str">
        <f>_xlfn.IFNA(VLOOKUP(報告書!$B246&amp;"-"&amp;報告書!IR$12,自主項目!$G$13:$G$500,1,FALSE),"")</f>
        <v/>
      </c>
      <c r="IS246" s="227" t="str">
        <f>_xlfn.IFNA(VLOOKUP(報告書!$B246&amp;"-"&amp;報告書!IS$12,自主項目!$G$13:$G$500,1,FALSE),"")</f>
        <v/>
      </c>
      <c r="IV246" s="376">
        <v>7044</v>
      </c>
      <c r="IW246" s="377">
        <v>6158</v>
      </c>
      <c r="IX246" s="378">
        <v>44.3</v>
      </c>
      <c r="IY246" s="379">
        <v>6.04</v>
      </c>
      <c r="IZ246" s="379">
        <v>16.010000000000002</v>
      </c>
      <c r="JA246" s="380">
        <v>6.04</v>
      </c>
      <c r="JB246" s="381">
        <v>2.0133333333333332</v>
      </c>
      <c r="JC246" s="379">
        <v>5.3366666666666669</v>
      </c>
      <c r="JD246" s="379">
        <v>2.0133333333333332</v>
      </c>
      <c r="JE246" s="382">
        <v>65</v>
      </c>
      <c r="JF246" s="383">
        <v>43</v>
      </c>
      <c r="JG246" s="384">
        <v>56</v>
      </c>
      <c r="JH246" s="376" t="s">
        <v>179</v>
      </c>
      <c r="JI246" s="377" t="s">
        <v>179</v>
      </c>
      <c r="JJ246" s="378" t="s">
        <v>179</v>
      </c>
      <c r="JK246" s="379" t="s">
        <v>179</v>
      </c>
      <c r="JL246" s="379" t="s">
        <v>179</v>
      </c>
      <c r="JM246" s="380" t="s">
        <v>179</v>
      </c>
      <c r="JN246" s="381" t="s">
        <v>179</v>
      </c>
      <c r="JO246" s="379" t="s">
        <v>179</v>
      </c>
      <c r="JP246" s="379" t="s">
        <v>179</v>
      </c>
      <c r="JQ246" s="382" t="s">
        <v>179</v>
      </c>
      <c r="JR246" s="383" t="s">
        <v>179</v>
      </c>
      <c r="JS246" s="384" t="s">
        <v>179</v>
      </c>
      <c r="JU246" s="634" t="s">
        <v>2769</v>
      </c>
      <c r="JV246" s="636" t="s">
        <v>2770</v>
      </c>
      <c r="JW246" s="635">
        <v>2019</v>
      </c>
      <c r="JX246" s="635" t="s">
        <v>1018</v>
      </c>
      <c r="JY246" s="386" t="s">
        <v>179</v>
      </c>
      <c r="JZ246" s="387" t="s">
        <v>179</v>
      </c>
      <c r="KA246" s="422" t="s">
        <v>179</v>
      </c>
      <c r="KB246" s="637" t="s">
        <v>179</v>
      </c>
      <c r="KC246" s="638" t="s">
        <v>179</v>
      </c>
      <c r="KD246" s="639" t="s">
        <v>1029</v>
      </c>
      <c r="KE246" s="640">
        <v>1.29</v>
      </c>
      <c r="KF246" s="641">
        <v>6.04</v>
      </c>
      <c r="KG246" s="642">
        <v>8.3033333333333328</v>
      </c>
      <c r="KH246" s="639" t="s">
        <v>1029</v>
      </c>
      <c r="KI246" s="643">
        <v>0.43</v>
      </c>
      <c r="KJ246" s="641">
        <v>5.3366666666666669</v>
      </c>
      <c r="KK246" s="642">
        <v>7.0066666666666677</v>
      </c>
      <c r="KL246" s="639" t="s">
        <v>1029</v>
      </c>
      <c r="KM246" s="643">
        <v>1.9</v>
      </c>
      <c r="KN246" s="644">
        <v>6.04</v>
      </c>
      <c r="KO246" s="645" t="s">
        <v>179</v>
      </c>
      <c r="KP246" s="646" t="s">
        <v>179</v>
      </c>
      <c r="KQ246" s="646" t="s">
        <v>179</v>
      </c>
      <c r="KR246" s="646" t="s">
        <v>179</v>
      </c>
      <c r="KS246" s="647" t="s">
        <v>179</v>
      </c>
      <c r="KT246" s="646" t="s">
        <v>179</v>
      </c>
      <c r="KU246" s="646" t="s">
        <v>179</v>
      </c>
      <c r="KV246" s="648" t="s">
        <v>179</v>
      </c>
      <c r="KW246" s="639" t="s">
        <v>179</v>
      </c>
      <c r="KX246" s="643" t="s">
        <v>179</v>
      </c>
      <c r="KY246" s="644" t="s">
        <v>179</v>
      </c>
      <c r="KZ246" s="434" t="s">
        <v>1015</v>
      </c>
      <c r="LA246" s="434" t="s">
        <v>1015</v>
      </c>
      <c r="LB246" s="435" t="s">
        <v>1015</v>
      </c>
      <c r="LC246" s="436">
        <v>6</v>
      </c>
      <c r="LD246" s="437">
        <v>12</v>
      </c>
      <c r="LE246" s="438">
        <v>22</v>
      </c>
      <c r="LF246" s="439" t="s">
        <v>1015</v>
      </c>
      <c r="LG246" s="440">
        <v>4</v>
      </c>
      <c r="LH246" s="437">
        <v>11</v>
      </c>
      <c r="LI246" s="438">
        <v>22</v>
      </c>
      <c r="LJ246" s="649"/>
      <c r="LK246" s="650"/>
    </row>
    <row r="247" spans="2:323" ht="15" customHeight="1" x14ac:dyDescent="0.15">
      <c r="B247" s="1349" t="s">
        <v>2911</v>
      </c>
      <c r="C247" s="1350" t="s">
        <v>2914</v>
      </c>
      <c r="D247" s="1351">
        <v>2021</v>
      </c>
      <c r="E247" s="1352" t="s">
        <v>1018</v>
      </c>
      <c r="F247" s="1353">
        <v>1083337</v>
      </c>
      <c r="G247" s="1354" t="s">
        <v>2914</v>
      </c>
      <c r="H247" s="1355">
        <v>45135</v>
      </c>
      <c r="I247" s="1356" t="s">
        <v>2913</v>
      </c>
      <c r="J247" s="1357" t="s">
        <v>2914</v>
      </c>
      <c r="K247" s="1358" t="s">
        <v>2915</v>
      </c>
      <c r="L247" s="1350" t="s">
        <v>2914</v>
      </c>
      <c r="M247" s="1357" t="s">
        <v>2915</v>
      </c>
      <c r="N247" s="1358" t="s">
        <v>2916</v>
      </c>
      <c r="O247" s="1356" t="s">
        <v>491</v>
      </c>
      <c r="P247" s="1358" t="s">
        <v>96</v>
      </c>
      <c r="Q247" s="1359" t="s">
        <v>1018</v>
      </c>
      <c r="R247" s="1360"/>
      <c r="S247" s="1360"/>
      <c r="T247" s="1361"/>
      <c r="U247" s="1362"/>
      <c r="V247" s="1363">
        <v>4909.9979999999996</v>
      </c>
      <c r="W247" s="1364">
        <v>1</v>
      </c>
      <c r="X247" s="1364">
        <v>1</v>
      </c>
      <c r="Y247" s="1365"/>
      <c r="Z247" s="1351">
        <v>2021</v>
      </c>
      <c r="AA247" s="1352">
        <v>2023</v>
      </c>
      <c r="AB247" s="1366">
        <v>2022</v>
      </c>
      <c r="AC247" s="1367"/>
      <c r="AD247" s="1358"/>
      <c r="AE247" s="1368" t="s">
        <v>4568</v>
      </c>
      <c r="AF247" s="1357" t="s">
        <v>2917</v>
      </c>
      <c r="AG247" s="1357" t="s">
        <v>2918</v>
      </c>
      <c r="AH247" s="1358" t="s">
        <v>2919</v>
      </c>
      <c r="AI247" s="1368"/>
      <c r="AJ247" s="1358"/>
      <c r="AK247" s="1369">
        <v>2020</v>
      </c>
      <c r="AL247" s="1364">
        <v>9089</v>
      </c>
      <c r="AM247" s="1364">
        <v>8882</v>
      </c>
      <c r="AN247" s="1370"/>
      <c r="AO247" s="1371"/>
      <c r="AP247" s="1372">
        <v>2023</v>
      </c>
      <c r="AQ247" s="1365">
        <v>8953</v>
      </c>
      <c r="AR247" s="1373">
        <v>1.49</v>
      </c>
      <c r="AS247" s="1365">
        <v>8749</v>
      </c>
      <c r="AT247" s="1373">
        <v>1.49</v>
      </c>
      <c r="AU247" s="1374"/>
      <c r="AV247" s="1371"/>
      <c r="AW247" s="1375"/>
      <c r="AX247" s="1372">
        <v>2021</v>
      </c>
      <c r="AY247" s="1365">
        <v>9137</v>
      </c>
      <c r="AZ247" s="1373">
        <v>-0.53</v>
      </c>
      <c r="BA247" s="1365">
        <v>9081</v>
      </c>
      <c r="BB247" s="1373">
        <v>-2.25</v>
      </c>
      <c r="BC247" s="1374"/>
      <c r="BD247" s="1371"/>
      <c r="BE247" s="1375"/>
      <c r="BF247" s="1372">
        <v>2022</v>
      </c>
      <c r="BG247" s="1365">
        <v>9108</v>
      </c>
      <c r="BH247" s="1373">
        <v>-0.21</v>
      </c>
      <c r="BI247" s="1365">
        <v>9094</v>
      </c>
      <c r="BJ247" s="1373">
        <v>-2.39</v>
      </c>
      <c r="BK247" s="1374"/>
      <c r="BL247" s="1371"/>
      <c r="BM247" s="1375"/>
      <c r="BN247" s="1372">
        <v>2023</v>
      </c>
      <c r="BO247" s="1365"/>
      <c r="BP247" s="1373"/>
      <c r="BQ247" s="1365"/>
      <c r="BR247" s="1373"/>
      <c r="BS247" s="1374"/>
      <c r="BT247" s="1371"/>
      <c r="BU247" s="1375"/>
      <c r="BV247" s="1376" t="s">
        <v>1005</v>
      </c>
      <c r="BW247" s="1377" t="s">
        <v>1072</v>
      </c>
      <c r="BX247" s="1378" t="s">
        <v>1007</v>
      </c>
      <c r="BY247" s="1379" t="s">
        <v>4931</v>
      </c>
      <c r="BZ247" s="1380"/>
      <c r="CA247" s="1364"/>
      <c r="CB247" s="1364"/>
      <c r="CC247" s="1370"/>
      <c r="CD247" s="1371"/>
      <c r="CE247" s="1372"/>
      <c r="CF247" s="1365"/>
      <c r="CG247" s="1373"/>
      <c r="CH247" s="1365"/>
      <c r="CI247" s="1373"/>
      <c r="CJ247" s="1374"/>
      <c r="CK247" s="1371"/>
      <c r="CL247" s="1375"/>
      <c r="CM247" s="1372"/>
      <c r="CN247" s="1365"/>
      <c r="CO247" s="1373"/>
      <c r="CP247" s="1365"/>
      <c r="CQ247" s="1373"/>
      <c r="CR247" s="1374"/>
      <c r="CS247" s="1371"/>
      <c r="CT247" s="1375"/>
      <c r="CU247" s="1372"/>
      <c r="CV247" s="1365"/>
      <c r="CW247" s="1373"/>
      <c r="CX247" s="1365"/>
      <c r="CY247" s="1373"/>
      <c r="CZ247" s="1374"/>
      <c r="DA247" s="1371"/>
      <c r="DB247" s="1375"/>
      <c r="DC247" s="1372"/>
      <c r="DD247" s="1365"/>
      <c r="DE247" s="1373"/>
      <c r="DF247" s="1365"/>
      <c r="DG247" s="1373"/>
      <c r="DH247" s="1374"/>
      <c r="DI247" s="1371"/>
      <c r="DJ247" s="1375"/>
      <c r="DK247" s="1376"/>
      <c r="DL247" s="1377"/>
      <c r="DM247" s="1378"/>
      <c r="DN247" s="1379"/>
      <c r="DO247" s="1356"/>
      <c r="DP247" s="1381"/>
      <c r="DQ247" s="1358"/>
      <c r="DR247" s="1356"/>
      <c r="DS247" s="1381"/>
      <c r="DT247" s="1358"/>
      <c r="DU247" s="1356"/>
      <c r="DV247" s="1381"/>
      <c r="DW247" s="1358"/>
      <c r="DX247" s="1356"/>
      <c r="DY247" s="1381"/>
      <c r="DZ247" s="1358"/>
      <c r="EA247" s="1356"/>
      <c r="EB247" s="1381"/>
      <c r="EC247" s="1358"/>
      <c r="ED247" s="1382"/>
      <c r="EE247" s="1383"/>
      <c r="EF247" s="1384"/>
      <c r="EG247" s="1357"/>
      <c r="EH247" s="1364"/>
      <c r="EI247" s="1352"/>
      <c r="EJ247" s="1356"/>
      <c r="EK247" s="1384"/>
      <c r="EL247" s="1357"/>
      <c r="EM247" s="1364"/>
      <c r="EN247" s="1352"/>
      <c r="EO247" s="1356"/>
      <c r="EP247" s="1384"/>
      <c r="EQ247" s="1357"/>
      <c r="ER247" s="1364"/>
      <c r="ES247" s="1352"/>
      <c r="ET247" s="1356"/>
      <c r="EU247" s="1384"/>
      <c r="EV247" s="1357"/>
      <c r="EW247" s="1364"/>
      <c r="EX247" s="1352"/>
      <c r="EY247" s="1356"/>
      <c r="EZ247" s="1384"/>
      <c r="FA247" s="1357"/>
      <c r="FB247" s="1364"/>
      <c r="FC247" s="1352"/>
      <c r="FD247" s="1385">
        <v>0</v>
      </c>
      <c r="FE247" s="1386">
        <v>0</v>
      </c>
      <c r="FF247" s="1387">
        <v>0</v>
      </c>
      <c r="FG247" s="1386">
        <v>0</v>
      </c>
      <c r="FH247" s="1387">
        <v>0</v>
      </c>
      <c r="FI247" s="1386">
        <v>0</v>
      </c>
      <c r="FJ247" s="1387">
        <v>0</v>
      </c>
      <c r="FK247" s="1386">
        <v>0</v>
      </c>
      <c r="FL247" s="1388" t="s">
        <v>1008</v>
      </c>
      <c r="FM247" s="1389" t="s">
        <v>1012</v>
      </c>
      <c r="FN247" s="1352"/>
      <c r="FO247" s="1390" t="s">
        <v>1010</v>
      </c>
      <c r="FP247" s="1391" t="s">
        <v>1012</v>
      </c>
      <c r="FQ247" s="1352"/>
      <c r="FR247" s="1390" t="s">
        <v>1010</v>
      </c>
      <c r="FS247" s="1391" t="s">
        <v>1012</v>
      </c>
      <c r="FT247" s="1352"/>
      <c r="FU247" s="1390" t="s">
        <v>1010</v>
      </c>
      <c r="FV247" s="1391" t="s">
        <v>1012</v>
      </c>
      <c r="FW247" s="1352"/>
      <c r="FX247" s="1390" t="s">
        <v>1010</v>
      </c>
      <c r="FY247" s="1391" t="s">
        <v>1012</v>
      </c>
      <c r="FZ247" s="1352"/>
      <c r="GA247" s="1390" t="s">
        <v>1010</v>
      </c>
      <c r="GB247" s="1391" t="s">
        <v>1012</v>
      </c>
      <c r="GC247" s="1352"/>
      <c r="GD247" s="1390" t="s">
        <v>1010</v>
      </c>
      <c r="GE247" s="1391" t="s">
        <v>1012</v>
      </c>
      <c r="GF247" s="1352"/>
      <c r="GG247" s="1390" t="s">
        <v>1010</v>
      </c>
      <c r="GH247" s="1391" t="s">
        <v>1012</v>
      </c>
      <c r="GI247" s="1352"/>
      <c r="GJ247" s="1390" t="s">
        <v>1010</v>
      </c>
      <c r="GK247" s="1391" t="s">
        <v>1012</v>
      </c>
      <c r="GL247" s="1352"/>
      <c r="GM247" s="1390" t="s">
        <v>1010</v>
      </c>
      <c r="GN247" s="1391" t="s">
        <v>1012</v>
      </c>
      <c r="GO247" s="1352"/>
      <c r="GP247" s="1390" t="s">
        <v>1010</v>
      </c>
      <c r="GQ247" s="1391" t="s">
        <v>1012</v>
      </c>
      <c r="GR247" s="1352"/>
      <c r="GS247" s="1390" t="s">
        <v>1010</v>
      </c>
      <c r="GT247" s="1391" t="s">
        <v>1012</v>
      </c>
      <c r="GU247" s="1352"/>
      <c r="GV247" s="1390" t="s">
        <v>1010</v>
      </c>
      <c r="GW247" s="1391" t="s">
        <v>1012</v>
      </c>
      <c r="GX247" s="1352"/>
      <c r="GY247" s="1388"/>
      <c r="GZ247" s="1389"/>
      <c r="HA247" s="1352"/>
      <c r="HB247" s="1390"/>
      <c r="HC247" s="1391"/>
      <c r="HD247" s="1352"/>
      <c r="HE247" s="1390"/>
      <c r="HF247" s="1391"/>
      <c r="HG247" s="1352"/>
      <c r="HH247" s="1390"/>
      <c r="HI247" s="1391"/>
      <c r="HJ247" s="1352"/>
      <c r="HK247" s="1390"/>
      <c r="HL247" s="1391"/>
      <c r="HM247" s="1352"/>
      <c r="HN247" s="1392"/>
      <c r="HO247" s="1393"/>
      <c r="HP247" s="1394"/>
      <c r="HQ247" s="1395"/>
      <c r="HR247" s="1357"/>
      <c r="HS247" s="1357"/>
      <c r="HT247" s="1357"/>
      <c r="HU247" s="1396"/>
      <c r="HV247" s="1397" t="s">
        <v>4568</v>
      </c>
      <c r="HW247" s="1398" t="s">
        <v>4568</v>
      </c>
      <c r="HX247" s="1398"/>
      <c r="HY247" s="1398"/>
      <c r="HZ247" s="1398"/>
      <c r="IA247" s="1398"/>
      <c r="IB247" s="1398"/>
      <c r="IC247" s="1398" t="s">
        <v>4568</v>
      </c>
      <c r="ID247" s="1399" t="s">
        <v>4932</v>
      </c>
      <c r="IE247" s="1400"/>
      <c r="IF247" s="227" t="str">
        <f>_xlfn.IFNA(VLOOKUP(報告書!$B247&amp;"-"&amp;報告書!IF$12,自主項目!$G$13:$G$500,1,FALSE),"")</f>
        <v/>
      </c>
      <c r="IG247" s="227" t="str">
        <f>_xlfn.IFNA(VLOOKUP(報告書!$B247&amp;"-"&amp;報告書!IG$12,自主項目!$G$13:$G$500,1,FALSE),"")</f>
        <v/>
      </c>
      <c r="IH247" s="227" t="str">
        <f>_xlfn.IFNA(VLOOKUP(報告書!$B247&amp;"-"&amp;報告書!IH$12,自主項目!$G$13:$G$500,1,FALSE),"")</f>
        <v/>
      </c>
      <c r="II247" s="227" t="str">
        <f>_xlfn.IFNA(VLOOKUP(報告書!$B247&amp;"-"&amp;報告書!II$12,自主項目!$G$13:$G$500,1,FALSE),"")</f>
        <v/>
      </c>
      <c r="IJ247" s="227" t="str">
        <f>_xlfn.IFNA(VLOOKUP(報告書!$B247&amp;"-"&amp;報告書!IJ$12,自主項目!$G$13:$G$500,1,FALSE),"")</f>
        <v/>
      </c>
      <c r="IK247" s="227" t="str">
        <f>_xlfn.IFNA(VLOOKUP(報告書!$B247&amp;"-"&amp;報告書!IK$12,自主項目!$G$13:$G$500,1,FALSE),"")</f>
        <v/>
      </c>
      <c r="IL247" s="227" t="str">
        <f>_xlfn.IFNA(VLOOKUP(報告書!$B247&amp;"-"&amp;報告書!IL$12,自主項目!$G$13:$G$500,1,FALSE),"")</f>
        <v/>
      </c>
      <c r="IM247" s="227" t="str">
        <f>_xlfn.IFNA(VLOOKUP(報告書!$B247&amp;"-"&amp;報告書!IM$12,自主項目!$G$13:$G$500,1,FALSE),"")</f>
        <v/>
      </c>
      <c r="IN247" s="227" t="str">
        <f>_xlfn.IFNA(VLOOKUP(報告書!$B247&amp;"-"&amp;報告書!IN$12,自主項目!$G$13:$G$500,1,FALSE),"")</f>
        <v/>
      </c>
      <c r="IO247" s="227" t="str">
        <f>_xlfn.IFNA(VLOOKUP(報告書!$B247&amp;"-"&amp;報告書!IO$12,自主項目!$G$13:$G$500,1,FALSE),"")</f>
        <v/>
      </c>
      <c r="IP247" s="227" t="str">
        <f>_xlfn.IFNA(VLOOKUP(報告書!$B247&amp;"-"&amp;報告書!IP$12,自主項目!$G$13:$G$500,1,FALSE),"")</f>
        <v/>
      </c>
      <c r="IQ247" s="227" t="str">
        <f>_xlfn.IFNA(VLOOKUP(報告書!$B247&amp;"-"&amp;報告書!IQ$12,自主項目!$G$13:$G$500,1,FALSE),"")</f>
        <v/>
      </c>
      <c r="IR247" s="227" t="str">
        <f>_xlfn.IFNA(VLOOKUP(報告書!$B247&amp;"-"&amp;報告書!IR$12,自主項目!$G$13:$G$500,1,FALSE),"")</f>
        <v/>
      </c>
      <c r="IS247" s="227" t="str">
        <f>_xlfn.IFNA(VLOOKUP(報告書!$B247&amp;"-"&amp;報告書!IS$12,自主項目!$G$13:$G$500,1,FALSE),"")</f>
        <v/>
      </c>
      <c r="IV247" s="376">
        <v>3679</v>
      </c>
      <c r="IW247" s="377">
        <v>2758</v>
      </c>
      <c r="IX247" s="378" t="s">
        <v>179</v>
      </c>
      <c r="IY247" s="379">
        <v>7.56</v>
      </c>
      <c r="IZ247" s="379">
        <v>30.24</v>
      </c>
      <c r="JA247" s="380" t="s">
        <v>179</v>
      </c>
      <c r="JB247" s="381">
        <v>2.52</v>
      </c>
      <c r="JC247" s="379">
        <v>10.08</v>
      </c>
      <c r="JD247" s="379" t="s">
        <v>179</v>
      </c>
      <c r="JE247" s="382">
        <v>63</v>
      </c>
      <c r="JF247" s="383">
        <v>18</v>
      </c>
      <c r="JG247" s="384" t="s">
        <v>179</v>
      </c>
      <c r="JH247" s="376" t="s">
        <v>179</v>
      </c>
      <c r="JI247" s="377" t="s">
        <v>179</v>
      </c>
      <c r="JJ247" s="378" t="s">
        <v>179</v>
      </c>
      <c r="JK247" s="379" t="s">
        <v>179</v>
      </c>
      <c r="JL247" s="379" t="s">
        <v>179</v>
      </c>
      <c r="JM247" s="380" t="s">
        <v>179</v>
      </c>
      <c r="JN247" s="381" t="s">
        <v>179</v>
      </c>
      <c r="JO247" s="379" t="s">
        <v>179</v>
      </c>
      <c r="JP247" s="379" t="s">
        <v>179</v>
      </c>
      <c r="JQ247" s="382" t="s">
        <v>179</v>
      </c>
      <c r="JR247" s="383" t="s">
        <v>179</v>
      </c>
      <c r="JS247" s="384" t="s">
        <v>179</v>
      </c>
      <c r="JU247" s="634" t="s">
        <v>2777</v>
      </c>
      <c r="JV247" s="636" t="s">
        <v>2778</v>
      </c>
      <c r="JW247" s="635">
        <v>2019</v>
      </c>
      <c r="JX247" s="635" t="s">
        <v>1018</v>
      </c>
      <c r="JY247" s="386" t="s">
        <v>179</v>
      </c>
      <c r="JZ247" s="387" t="s">
        <v>179</v>
      </c>
      <c r="KA247" s="422" t="s">
        <v>179</v>
      </c>
      <c r="KB247" s="637" t="s">
        <v>179</v>
      </c>
      <c r="KC247" s="638">
        <v>0.84170746887741232</v>
      </c>
      <c r="KD247" s="639" t="s">
        <v>1055</v>
      </c>
      <c r="KE247" s="640">
        <v>6</v>
      </c>
      <c r="KF247" s="641">
        <v>7.56</v>
      </c>
      <c r="KG247" s="642">
        <v>2.61</v>
      </c>
      <c r="KH247" s="639" t="s">
        <v>1055</v>
      </c>
      <c r="KI247" s="643">
        <v>6.03</v>
      </c>
      <c r="KJ247" s="641">
        <v>10.08</v>
      </c>
      <c r="KK247" s="642">
        <v>11.013333333333334</v>
      </c>
      <c r="KL247" s="639" t="s">
        <v>179</v>
      </c>
      <c r="KM247" s="643" t="s">
        <v>179</v>
      </c>
      <c r="KN247" s="644" t="s">
        <v>179</v>
      </c>
      <c r="KO247" s="645" t="s">
        <v>179</v>
      </c>
      <c r="KP247" s="646" t="s">
        <v>179</v>
      </c>
      <c r="KQ247" s="646" t="s">
        <v>179</v>
      </c>
      <c r="KR247" s="646" t="s">
        <v>179</v>
      </c>
      <c r="KS247" s="647" t="s">
        <v>179</v>
      </c>
      <c r="KT247" s="646" t="s">
        <v>179</v>
      </c>
      <c r="KU247" s="646" t="s">
        <v>179</v>
      </c>
      <c r="KV247" s="648" t="s">
        <v>179</v>
      </c>
      <c r="KW247" s="639" t="s">
        <v>179</v>
      </c>
      <c r="KX247" s="643" t="s">
        <v>179</v>
      </c>
      <c r="KY247" s="644" t="s">
        <v>179</v>
      </c>
      <c r="KZ247" s="434" t="s">
        <v>1015</v>
      </c>
      <c r="LA247" s="434" t="s">
        <v>1015</v>
      </c>
      <c r="LB247" s="435" t="s">
        <v>1029</v>
      </c>
      <c r="LC247" s="436">
        <v>24</v>
      </c>
      <c r="LD247" s="437">
        <v>0</v>
      </c>
      <c r="LE247" s="438">
        <v>24</v>
      </c>
      <c r="LF247" s="439" t="s">
        <v>1015</v>
      </c>
      <c r="LG247" s="440">
        <v>21</v>
      </c>
      <c r="LH247" s="437">
        <v>0</v>
      </c>
      <c r="LI247" s="438">
        <v>24</v>
      </c>
      <c r="LJ247" s="649"/>
      <c r="LK247" s="650"/>
    </row>
    <row r="248" spans="2:323" ht="15" customHeight="1" x14ac:dyDescent="0.15">
      <c r="B248" s="1349" t="s">
        <v>2920</v>
      </c>
      <c r="C248" s="1350" t="s">
        <v>2921</v>
      </c>
      <c r="D248" s="1351">
        <v>2021</v>
      </c>
      <c r="E248" s="1352" t="s">
        <v>1018</v>
      </c>
      <c r="F248" s="1353">
        <v>1017338</v>
      </c>
      <c r="G248" s="1354" t="s">
        <v>2921</v>
      </c>
      <c r="H248" s="1355">
        <v>45133</v>
      </c>
      <c r="I248" s="1356" t="s">
        <v>2922</v>
      </c>
      <c r="J248" s="1357" t="s">
        <v>2921</v>
      </c>
      <c r="K248" s="1358" t="s">
        <v>2923</v>
      </c>
      <c r="L248" s="1350" t="s">
        <v>2924</v>
      </c>
      <c r="M248" s="1357" t="s">
        <v>2925</v>
      </c>
      <c r="N248" s="1358" t="s">
        <v>2926</v>
      </c>
      <c r="O248" s="1356" t="s">
        <v>12</v>
      </c>
      <c r="P248" s="1358" t="s">
        <v>21</v>
      </c>
      <c r="Q248" s="1359" t="s">
        <v>1018</v>
      </c>
      <c r="R248" s="1360"/>
      <c r="S248" s="1360"/>
      <c r="T248" s="1361"/>
      <c r="U248" s="1362"/>
      <c r="V248" s="1363">
        <v>1991.9664</v>
      </c>
      <c r="W248" s="1364">
        <v>1</v>
      </c>
      <c r="X248" s="1364">
        <v>1</v>
      </c>
      <c r="Y248" s="1365"/>
      <c r="Z248" s="1351">
        <v>2021</v>
      </c>
      <c r="AA248" s="1352">
        <v>2023</v>
      </c>
      <c r="AB248" s="1366">
        <v>2022</v>
      </c>
      <c r="AC248" s="1367"/>
      <c r="AD248" s="1358"/>
      <c r="AE248" s="1368" t="s">
        <v>4568</v>
      </c>
      <c r="AF248" s="1357" t="s">
        <v>2927</v>
      </c>
      <c r="AG248" s="1357" t="s">
        <v>2928</v>
      </c>
      <c r="AH248" s="1358" t="s">
        <v>2929</v>
      </c>
      <c r="AI248" s="1368"/>
      <c r="AJ248" s="1358"/>
      <c r="AK248" s="1369">
        <v>2020</v>
      </c>
      <c r="AL248" s="1364">
        <v>4388</v>
      </c>
      <c r="AM248" s="1364">
        <v>4483</v>
      </c>
      <c r="AN248" s="1370">
        <v>21.67</v>
      </c>
      <c r="AO248" s="1371" t="s">
        <v>2930</v>
      </c>
      <c r="AP248" s="1372">
        <v>2023</v>
      </c>
      <c r="AQ248" s="1365">
        <v>4344</v>
      </c>
      <c r="AR248" s="1373">
        <v>1</v>
      </c>
      <c r="AS248" s="1365">
        <v>4438</v>
      </c>
      <c r="AT248" s="1373">
        <v>1</v>
      </c>
      <c r="AU248" s="1374">
        <v>21.45</v>
      </c>
      <c r="AV248" s="1371" t="s">
        <v>2930</v>
      </c>
      <c r="AW248" s="1375">
        <v>1.01</v>
      </c>
      <c r="AX248" s="1372">
        <v>2021</v>
      </c>
      <c r="AY248" s="1365">
        <v>4466</v>
      </c>
      <c r="AZ248" s="1373">
        <v>-1.78</v>
      </c>
      <c r="BA248" s="1365">
        <v>4830</v>
      </c>
      <c r="BB248" s="1373">
        <v>-7.75</v>
      </c>
      <c r="BC248" s="1374">
        <v>21.41</v>
      </c>
      <c r="BD248" s="1371" t="s">
        <v>2930</v>
      </c>
      <c r="BE248" s="1375">
        <v>1.19</v>
      </c>
      <c r="BF248" s="1372">
        <v>2022</v>
      </c>
      <c r="BG248" s="1365">
        <v>4073</v>
      </c>
      <c r="BH248" s="1373">
        <v>7.17</v>
      </c>
      <c r="BI248" s="1365">
        <v>3137</v>
      </c>
      <c r="BJ248" s="1373">
        <v>30.02</v>
      </c>
      <c r="BK248" s="1374">
        <v>20.887179487179488</v>
      </c>
      <c r="BL248" s="1371" t="s">
        <v>2930</v>
      </c>
      <c r="BM248" s="1375">
        <v>3.61</v>
      </c>
      <c r="BN248" s="1372">
        <v>2023</v>
      </c>
      <c r="BO248" s="1365"/>
      <c r="BP248" s="1373"/>
      <c r="BQ248" s="1365"/>
      <c r="BR248" s="1373"/>
      <c r="BS248" s="1374"/>
      <c r="BT248" s="1371"/>
      <c r="BU248" s="1375"/>
      <c r="BV248" s="1376" t="s">
        <v>1023</v>
      </c>
      <c r="BW248" s="1377" t="s">
        <v>1072</v>
      </c>
      <c r="BX248" s="1378" t="s">
        <v>1024</v>
      </c>
      <c r="BY248" s="1379" t="s">
        <v>2931</v>
      </c>
      <c r="BZ248" s="1380"/>
      <c r="CA248" s="1364"/>
      <c r="CB248" s="1364"/>
      <c r="CC248" s="1370"/>
      <c r="CD248" s="1371"/>
      <c r="CE248" s="1372"/>
      <c r="CF248" s="1365"/>
      <c r="CG248" s="1373"/>
      <c r="CH248" s="1365"/>
      <c r="CI248" s="1373"/>
      <c r="CJ248" s="1374"/>
      <c r="CK248" s="1371"/>
      <c r="CL248" s="1375"/>
      <c r="CM248" s="1372"/>
      <c r="CN248" s="1365"/>
      <c r="CO248" s="1373"/>
      <c r="CP248" s="1365"/>
      <c r="CQ248" s="1373"/>
      <c r="CR248" s="1374"/>
      <c r="CS248" s="1371"/>
      <c r="CT248" s="1375"/>
      <c r="CU248" s="1372"/>
      <c r="CV248" s="1365"/>
      <c r="CW248" s="1373"/>
      <c r="CX248" s="1365"/>
      <c r="CY248" s="1373"/>
      <c r="CZ248" s="1374"/>
      <c r="DA248" s="1371"/>
      <c r="DB248" s="1375"/>
      <c r="DC248" s="1372"/>
      <c r="DD248" s="1365"/>
      <c r="DE248" s="1373"/>
      <c r="DF248" s="1365"/>
      <c r="DG248" s="1373"/>
      <c r="DH248" s="1374"/>
      <c r="DI248" s="1371"/>
      <c r="DJ248" s="1375"/>
      <c r="DK248" s="1376"/>
      <c r="DL248" s="1377"/>
      <c r="DM248" s="1378"/>
      <c r="DN248" s="1379"/>
      <c r="DO248" s="1356"/>
      <c r="DP248" s="1381"/>
      <c r="DQ248" s="1358"/>
      <c r="DR248" s="1356"/>
      <c r="DS248" s="1381"/>
      <c r="DT248" s="1358"/>
      <c r="DU248" s="1356"/>
      <c r="DV248" s="1381"/>
      <c r="DW248" s="1358"/>
      <c r="DX248" s="1356"/>
      <c r="DY248" s="1381"/>
      <c r="DZ248" s="1358"/>
      <c r="EA248" s="1356"/>
      <c r="EB248" s="1381"/>
      <c r="EC248" s="1358"/>
      <c r="ED248" s="1382"/>
      <c r="EE248" s="1383" t="s">
        <v>1160</v>
      </c>
      <c r="EF248" s="1384">
        <v>2015</v>
      </c>
      <c r="EG248" s="1357" t="s">
        <v>2932</v>
      </c>
      <c r="EH248" s="1364" t="s">
        <v>2933</v>
      </c>
      <c r="EI248" s="1352" t="s">
        <v>1162</v>
      </c>
      <c r="EJ248" s="1356"/>
      <c r="EK248" s="1384"/>
      <c r="EL248" s="1357"/>
      <c r="EM248" s="1364"/>
      <c r="EN248" s="1352"/>
      <c r="EO248" s="1356"/>
      <c r="EP248" s="1384"/>
      <c r="EQ248" s="1357"/>
      <c r="ER248" s="1364"/>
      <c r="ES248" s="1352"/>
      <c r="ET248" s="1356"/>
      <c r="EU248" s="1384"/>
      <c r="EV248" s="1357"/>
      <c r="EW248" s="1364"/>
      <c r="EX248" s="1352"/>
      <c r="EY248" s="1356"/>
      <c r="EZ248" s="1384"/>
      <c r="FA248" s="1357"/>
      <c r="FB248" s="1364"/>
      <c r="FC248" s="1352"/>
      <c r="FD248" s="1385">
        <v>0</v>
      </c>
      <c r="FE248" s="1386">
        <v>1</v>
      </c>
      <c r="FF248" s="1387">
        <v>0</v>
      </c>
      <c r="FG248" s="1386">
        <v>0</v>
      </c>
      <c r="FH248" s="1387">
        <v>0</v>
      </c>
      <c r="FI248" s="1386">
        <v>0</v>
      </c>
      <c r="FJ248" s="1387">
        <v>0</v>
      </c>
      <c r="FK248" s="1386">
        <v>1</v>
      </c>
      <c r="FL248" s="1388" t="s">
        <v>1008</v>
      </c>
      <c r="FM248" s="1389" t="s">
        <v>1012</v>
      </c>
      <c r="FN248" s="1352"/>
      <c r="FO248" s="1390" t="s">
        <v>1010</v>
      </c>
      <c r="FP248" s="1391" t="s">
        <v>1012</v>
      </c>
      <c r="FQ248" s="1352"/>
      <c r="FR248" s="1390" t="s">
        <v>1010</v>
      </c>
      <c r="FS248" s="1391" t="s">
        <v>1012</v>
      </c>
      <c r="FT248" s="1352"/>
      <c r="FU248" s="1390" t="s">
        <v>1010</v>
      </c>
      <c r="FV248" s="1391" t="s">
        <v>1012</v>
      </c>
      <c r="FW248" s="1352"/>
      <c r="FX248" s="1390" t="s">
        <v>1010</v>
      </c>
      <c r="FY248" s="1391" t="s">
        <v>1012</v>
      </c>
      <c r="FZ248" s="1352"/>
      <c r="GA248" s="1390" t="s">
        <v>1010</v>
      </c>
      <c r="GB248" s="1391" t="s">
        <v>1012</v>
      </c>
      <c r="GC248" s="1352"/>
      <c r="GD248" s="1390" t="s">
        <v>1013</v>
      </c>
      <c r="GE248" s="1391" t="s">
        <v>1013</v>
      </c>
      <c r="GF248" s="1352"/>
      <c r="GG248" s="1390" t="s">
        <v>1013</v>
      </c>
      <c r="GH248" s="1391" t="s">
        <v>1013</v>
      </c>
      <c r="GI248" s="1352"/>
      <c r="GJ248" s="1390" t="s">
        <v>1010</v>
      </c>
      <c r="GK248" s="1391" t="s">
        <v>1012</v>
      </c>
      <c r="GL248" s="1352"/>
      <c r="GM248" s="1390" t="s">
        <v>1010</v>
      </c>
      <c r="GN248" s="1391" t="s">
        <v>1012</v>
      </c>
      <c r="GO248" s="1352"/>
      <c r="GP248" s="1390" t="s">
        <v>1010</v>
      </c>
      <c r="GQ248" s="1391" t="s">
        <v>1012</v>
      </c>
      <c r="GR248" s="1352"/>
      <c r="GS248" s="1390" t="s">
        <v>1010</v>
      </c>
      <c r="GT248" s="1391" t="s">
        <v>1012</v>
      </c>
      <c r="GU248" s="1352"/>
      <c r="GV248" s="1390" t="s">
        <v>1010</v>
      </c>
      <c r="GW248" s="1391" t="s">
        <v>1012</v>
      </c>
      <c r="GX248" s="1352"/>
      <c r="GY248" s="1388"/>
      <c r="GZ248" s="1389"/>
      <c r="HA248" s="1352"/>
      <c r="HB248" s="1390"/>
      <c r="HC248" s="1391"/>
      <c r="HD248" s="1352"/>
      <c r="HE248" s="1390"/>
      <c r="HF248" s="1391"/>
      <c r="HG248" s="1352"/>
      <c r="HH248" s="1390"/>
      <c r="HI248" s="1391"/>
      <c r="HJ248" s="1352"/>
      <c r="HK248" s="1390"/>
      <c r="HL248" s="1391"/>
      <c r="HM248" s="1352"/>
      <c r="HN248" s="1392"/>
      <c r="HO248" s="1393"/>
      <c r="HP248" s="1394"/>
      <c r="HQ248" s="1395"/>
      <c r="HR248" s="1357"/>
      <c r="HS248" s="1357"/>
      <c r="HT248" s="1357"/>
      <c r="HU248" s="1396"/>
      <c r="HV248" s="1397"/>
      <c r="HW248" s="1398" t="s">
        <v>4568</v>
      </c>
      <c r="HX248" s="1398"/>
      <c r="HY248" s="1398"/>
      <c r="HZ248" s="1398"/>
      <c r="IA248" s="1398"/>
      <c r="IB248" s="1398"/>
      <c r="IC248" s="1398" t="s">
        <v>4568</v>
      </c>
      <c r="ID248" s="1399" t="s">
        <v>2934</v>
      </c>
      <c r="IE248" s="1400" t="s">
        <v>2935</v>
      </c>
      <c r="IF248" s="227" t="str">
        <f>_xlfn.IFNA(VLOOKUP(報告書!$B248&amp;"-"&amp;報告書!IF$12,自主項目!$G$13:$G$500,1,FALSE),"")</f>
        <v/>
      </c>
      <c r="IG248" s="227" t="str">
        <f>_xlfn.IFNA(VLOOKUP(報告書!$B248&amp;"-"&amp;報告書!IG$12,自主項目!$G$13:$G$500,1,FALSE),"")</f>
        <v/>
      </c>
      <c r="IH248" s="227" t="str">
        <f>_xlfn.IFNA(VLOOKUP(報告書!$B248&amp;"-"&amp;報告書!IH$12,自主項目!$G$13:$G$500,1,FALSE),"")</f>
        <v/>
      </c>
      <c r="II248" s="227" t="str">
        <f>_xlfn.IFNA(VLOOKUP(報告書!$B248&amp;"-"&amp;報告書!II$12,自主項目!$G$13:$G$500,1,FALSE),"")</f>
        <v/>
      </c>
      <c r="IJ248" s="227" t="str">
        <f>_xlfn.IFNA(VLOOKUP(報告書!$B248&amp;"-"&amp;報告書!IJ$12,自主項目!$G$13:$G$500,1,FALSE),"")</f>
        <v/>
      </c>
      <c r="IK248" s="227" t="str">
        <f>_xlfn.IFNA(VLOOKUP(報告書!$B248&amp;"-"&amp;報告書!IK$12,自主項目!$G$13:$G$500,1,FALSE),"")</f>
        <v/>
      </c>
      <c r="IL248" s="227" t="str">
        <f>_xlfn.IFNA(VLOOKUP(報告書!$B248&amp;"-"&amp;報告書!IL$12,自主項目!$G$13:$G$500,1,FALSE),"")</f>
        <v/>
      </c>
      <c r="IM248" s="227" t="str">
        <f>_xlfn.IFNA(VLOOKUP(報告書!$B248&amp;"-"&amp;報告書!IM$12,自主項目!$G$13:$G$500,1,FALSE),"")</f>
        <v/>
      </c>
      <c r="IN248" s="227" t="str">
        <f>_xlfn.IFNA(VLOOKUP(報告書!$B248&amp;"-"&amp;報告書!IN$12,自主項目!$G$13:$G$500,1,FALSE),"")</f>
        <v/>
      </c>
      <c r="IO248" s="227" t="str">
        <f>_xlfn.IFNA(VLOOKUP(報告書!$B248&amp;"-"&amp;報告書!IO$12,自主項目!$G$13:$G$500,1,FALSE),"")</f>
        <v/>
      </c>
      <c r="IP248" s="227" t="str">
        <f>_xlfn.IFNA(VLOOKUP(報告書!$B248&amp;"-"&amp;報告書!IP$12,自主項目!$G$13:$G$500,1,FALSE),"")</f>
        <v/>
      </c>
      <c r="IQ248" s="227" t="str">
        <f>_xlfn.IFNA(VLOOKUP(報告書!$B248&amp;"-"&amp;報告書!IQ$12,自主項目!$G$13:$G$500,1,FALSE),"")</f>
        <v/>
      </c>
      <c r="IR248" s="227" t="str">
        <f>_xlfn.IFNA(VLOOKUP(報告書!$B248&amp;"-"&amp;報告書!IR$12,自主項目!$G$13:$G$500,1,FALSE),"")</f>
        <v/>
      </c>
      <c r="IS248" s="227" t="str">
        <f>_xlfn.IFNA(VLOOKUP(報告書!$B248&amp;"-"&amp;報告書!IS$12,自主項目!$G$13:$G$500,1,FALSE),"")</f>
        <v/>
      </c>
      <c r="IV248" s="376">
        <v>5238</v>
      </c>
      <c r="IW248" s="377">
        <v>5225</v>
      </c>
      <c r="IX248" s="378" t="s">
        <v>179</v>
      </c>
      <c r="IY248" s="379">
        <v>3.19</v>
      </c>
      <c r="IZ248" s="379">
        <v>1.54</v>
      </c>
      <c r="JA248" s="380" t="s">
        <v>179</v>
      </c>
      <c r="JB248" s="381">
        <v>1.0633333333333332</v>
      </c>
      <c r="JC248" s="379">
        <v>0.51333333333333331</v>
      </c>
      <c r="JD248" s="379" t="s">
        <v>179</v>
      </c>
      <c r="JE248" s="382">
        <v>75</v>
      </c>
      <c r="JF248" s="383">
        <v>78</v>
      </c>
      <c r="JG248" s="384" t="s">
        <v>179</v>
      </c>
      <c r="JH248" s="376" t="s">
        <v>179</v>
      </c>
      <c r="JI248" s="377" t="s">
        <v>179</v>
      </c>
      <c r="JJ248" s="378" t="s">
        <v>179</v>
      </c>
      <c r="JK248" s="379" t="s">
        <v>179</v>
      </c>
      <c r="JL248" s="379" t="s">
        <v>179</v>
      </c>
      <c r="JM248" s="380" t="s">
        <v>179</v>
      </c>
      <c r="JN248" s="381" t="s">
        <v>179</v>
      </c>
      <c r="JO248" s="379" t="s">
        <v>179</v>
      </c>
      <c r="JP248" s="379" t="s">
        <v>179</v>
      </c>
      <c r="JQ248" s="382" t="s">
        <v>179</v>
      </c>
      <c r="JR248" s="383" t="s">
        <v>179</v>
      </c>
      <c r="JS248" s="384" t="s">
        <v>179</v>
      </c>
      <c r="JU248" s="634" t="s">
        <v>2785</v>
      </c>
      <c r="JV248" s="636" t="s">
        <v>2786</v>
      </c>
      <c r="JW248" s="635">
        <v>2019</v>
      </c>
      <c r="JX248" s="635" t="s">
        <v>1018</v>
      </c>
      <c r="JY248" s="386" t="s">
        <v>179</v>
      </c>
      <c r="JZ248" s="387" t="s">
        <v>179</v>
      </c>
      <c r="KA248" s="422" t="s">
        <v>179</v>
      </c>
      <c r="KB248" s="637" t="s">
        <v>179</v>
      </c>
      <c r="KC248" s="638" t="s">
        <v>179</v>
      </c>
      <c r="KD248" s="639" t="s">
        <v>1028</v>
      </c>
      <c r="KE248" s="640">
        <v>9.73</v>
      </c>
      <c r="KF248" s="641">
        <v>3.19</v>
      </c>
      <c r="KG248" s="642">
        <v>1.9366666666666668</v>
      </c>
      <c r="KH248" s="639" t="s">
        <v>1028</v>
      </c>
      <c r="KI248" s="643">
        <v>9.6999999999999993</v>
      </c>
      <c r="KJ248" s="641">
        <v>0.51333333333333331</v>
      </c>
      <c r="KK248" s="642">
        <v>2.0633333333333335</v>
      </c>
      <c r="KL248" s="639" t="s">
        <v>179</v>
      </c>
      <c r="KM248" s="643" t="s">
        <v>179</v>
      </c>
      <c r="KN248" s="644" t="s">
        <v>179</v>
      </c>
      <c r="KO248" s="645" t="s">
        <v>179</v>
      </c>
      <c r="KP248" s="646" t="s">
        <v>179</v>
      </c>
      <c r="KQ248" s="646" t="s">
        <v>179</v>
      </c>
      <c r="KR248" s="646" t="s">
        <v>179</v>
      </c>
      <c r="KS248" s="647" t="s">
        <v>179</v>
      </c>
      <c r="KT248" s="646" t="s">
        <v>179</v>
      </c>
      <c r="KU248" s="646" t="s">
        <v>179</v>
      </c>
      <c r="KV248" s="648" t="s">
        <v>179</v>
      </c>
      <c r="KW248" s="639" t="s">
        <v>179</v>
      </c>
      <c r="KX248" s="643" t="s">
        <v>179</v>
      </c>
      <c r="KY248" s="644" t="s">
        <v>179</v>
      </c>
      <c r="KZ248" s="434" t="s">
        <v>1151</v>
      </c>
      <c r="LA248" s="434" t="s">
        <v>1015</v>
      </c>
      <c r="LB248" s="435" t="s">
        <v>1029</v>
      </c>
      <c r="LC248" s="436">
        <v>26</v>
      </c>
      <c r="LD248" s="437">
        <v>0</v>
      </c>
      <c r="LE248" s="438">
        <v>26</v>
      </c>
      <c r="LF248" s="439" t="s">
        <v>1015</v>
      </c>
      <c r="LG248" s="440">
        <v>23</v>
      </c>
      <c r="LH248" s="437">
        <v>0</v>
      </c>
      <c r="LI248" s="438">
        <v>26</v>
      </c>
      <c r="LJ248" s="649"/>
      <c r="LK248" s="650"/>
    </row>
    <row r="249" spans="2:323" ht="15" customHeight="1" x14ac:dyDescent="0.15">
      <c r="B249" s="1349" t="s">
        <v>2936</v>
      </c>
      <c r="C249" s="1350" t="s">
        <v>2937</v>
      </c>
      <c r="D249" s="1351">
        <v>2021</v>
      </c>
      <c r="E249" s="1352" t="s">
        <v>1018</v>
      </c>
      <c r="F249" s="1353">
        <v>1006339</v>
      </c>
      <c r="G249" s="1354" t="s">
        <v>2937</v>
      </c>
      <c r="H249" s="1355">
        <v>45191</v>
      </c>
      <c r="I249" s="1356" t="s">
        <v>4933</v>
      </c>
      <c r="J249" s="1357" t="s">
        <v>2937</v>
      </c>
      <c r="K249" s="1358" t="s">
        <v>2938</v>
      </c>
      <c r="L249" s="1350" t="s">
        <v>2937</v>
      </c>
      <c r="M249" s="1357" t="s">
        <v>2938</v>
      </c>
      <c r="N249" s="1358" t="s">
        <v>4933</v>
      </c>
      <c r="O249" s="1356" t="s">
        <v>8</v>
      </c>
      <c r="P249" s="1358" t="s">
        <v>9</v>
      </c>
      <c r="Q249" s="1359" t="s">
        <v>1018</v>
      </c>
      <c r="R249" s="1360"/>
      <c r="S249" s="1360"/>
      <c r="T249" s="1361"/>
      <c r="U249" s="1362"/>
      <c r="V249" s="1363">
        <v>3940.5114000000003</v>
      </c>
      <c r="W249" s="1364">
        <v>4</v>
      </c>
      <c r="X249" s="1364">
        <v>2</v>
      </c>
      <c r="Y249" s="1365"/>
      <c r="Z249" s="1351">
        <v>2021</v>
      </c>
      <c r="AA249" s="1352">
        <v>2023</v>
      </c>
      <c r="AB249" s="1366">
        <v>2022</v>
      </c>
      <c r="AC249" s="1367"/>
      <c r="AD249" s="1358"/>
      <c r="AE249" s="1368" t="s">
        <v>4568</v>
      </c>
      <c r="AF249" s="1357" t="s">
        <v>2939</v>
      </c>
      <c r="AG249" s="1357" t="s">
        <v>2940</v>
      </c>
      <c r="AH249" s="1358" t="s">
        <v>2941</v>
      </c>
      <c r="AI249" s="1368"/>
      <c r="AJ249" s="1358"/>
      <c r="AK249" s="1369">
        <v>2020</v>
      </c>
      <c r="AL249" s="1364">
        <v>7995</v>
      </c>
      <c r="AM249" s="1364">
        <v>8698</v>
      </c>
      <c r="AN249" s="1370">
        <v>29.04</v>
      </c>
      <c r="AO249" s="1371" t="s">
        <v>1409</v>
      </c>
      <c r="AP249" s="1372">
        <v>2023</v>
      </c>
      <c r="AQ249" s="1365">
        <v>7899</v>
      </c>
      <c r="AR249" s="1373">
        <v>1.2</v>
      </c>
      <c r="AS249" s="1365">
        <v>8594</v>
      </c>
      <c r="AT249" s="1373">
        <v>1.19</v>
      </c>
      <c r="AU249" s="1374">
        <v>28.69</v>
      </c>
      <c r="AV249" s="1371" t="s">
        <v>1409</v>
      </c>
      <c r="AW249" s="1375">
        <v>1.2</v>
      </c>
      <c r="AX249" s="1372">
        <v>2021</v>
      </c>
      <c r="AY249" s="1365">
        <v>7221</v>
      </c>
      <c r="AZ249" s="1373">
        <v>9.68</v>
      </c>
      <c r="BA249" s="1365">
        <v>6896</v>
      </c>
      <c r="BB249" s="1373">
        <v>20.71</v>
      </c>
      <c r="BC249" s="1374">
        <v>31.05</v>
      </c>
      <c r="BD249" s="1371" t="s">
        <v>1409</v>
      </c>
      <c r="BE249" s="1375">
        <v>-6.93</v>
      </c>
      <c r="BF249" s="1372">
        <v>2022</v>
      </c>
      <c r="BG249" s="1365">
        <v>7497</v>
      </c>
      <c r="BH249" s="1373">
        <v>6.22</v>
      </c>
      <c r="BI249" s="1365">
        <v>7264</v>
      </c>
      <c r="BJ249" s="1373">
        <v>16.48</v>
      </c>
      <c r="BK249" s="1374">
        <v>29.228070175438596</v>
      </c>
      <c r="BL249" s="1371" t="s">
        <v>1409</v>
      </c>
      <c r="BM249" s="1375">
        <v>-0.65</v>
      </c>
      <c r="BN249" s="1372">
        <v>2023</v>
      </c>
      <c r="BO249" s="1365"/>
      <c r="BP249" s="1373"/>
      <c r="BQ249" s="1365"/>
      <c r="BR249" s="1373"/>
      <c r="BS249" s="1374"/>
      <c r="BT249" s="1371"/>
      <c r="BU249" s="1375"/>
      <c r="BV249" s="1376" t="s">
        <v>1005</v>
      </c>
      <c r="BW249" s="1377" t="s">
        <v>1006</v>
      </c>
      <c r="BX249" s="1378" t="s">
        <v>1007</v>
      </c>
      <c r="BY249" s="1379" t="s">
        <v>4934</v>
      </c>
      <c r="BZ249" s="1380"/>
      <c r="CA249" s="1364"/>
      <c r="CB249" s="1364"/>
      <c r="CC249" s="1370"/>
      <c r="CD249" s="1371"/>
      <c r="CE249" s="1372"/>
      <c r="CF249" s="1365"/>
      <c r="CG249" s="1373"/>
      <c r="CH249" s="1365"/>
      <c r="CI249" s="1373"/>
      <c r="CJ249" s="1374"/>
      <c r="CK249" s="1371"/>
      <c r="CL249" s="1375"/>
      <c r="CM249" s="1372"/>
      <c r="CN249" s="1365"/>
      <c r="CO249" s="1373"/>
      <c r="CP249" s="1365"/>
      <c r="CQ249" s="1373"/>
      <c r="CR249" s="1374"/>
      <c r="CS249" s="1371"/>
      <c r="CT249" s="1375"/>
      <c r="CU249" s="1372"/>
      <c r="CV249" s="1365"/>
      <c r="CW249" s="1373"/>
      <c r="CX249" s="1365"/>
      <c r="CY249" s="1373"/>
      <c r="CZ249" s="1374"/>
      <c r="DA249" s="1371"/>
      <c r="DB249" s="1375"/>
      <c r="DC249" s="1372"/>
      <c r="DD249" s="1365"/>
      <c r="DE249" s="1373"/>
      <c r="DF249" s="1365"/>
      <c r="DG249" s="1373"/>
      <c r="DH249" s="1374"/>
      <c r="DI249" s="1371"/>
      <c r="DJ249" s="1375"/>
      <c r="DK249" s="1376"/>
      <c r="DL249" s="1377"/>
      <c r="DM249" s="1378"/>
      <c r="DN249" s="1379"/>
      <c r="DO249" s="1356"/>
      <c r="DP249" s="1381"/>
      <c r="DQ249" s="1358"/>
      <c r="DR249" s="1356"/>
      <c r="DS249" s="1381"/>
      <c r="DT249" s="1358"/>
      <c r="DU249" s="1356"/>
      <c r="DV249" s="1381"/>
      <c r="DW249" s="1358"/>
      <c r="DX249" s="1356"/>
      <c r="DY249" s="1381"/>
      <c r="DZ249" s="1358"/>
      <c r="EA249" s="1356"/>
      <c r="EB249" s="1381"/>
      <c r="EC249" s="1358"/>
      <c r="ED249" s="1382"/>
      <c r="EE249" s="1383"/>
      <c r="EF249" s="1384"/>
      <c r="EG249" s="1357"/>
      <c r="EH249" s="1364"/>
      <c r="EI249" s="1352"/>
      <c r="EJ249" s="1356"/>
      <c r="EK249" s="1384"/>
      <c r="EL249" s="1357"/>
      <c r="EM249" s="1364"/>
      <c r="EN249" s="1352"/>
      <c r="EO249" s="1356"/>
      <c r="EP249" s="1384"/>
      <c r="EQ249" s="1357"/>
      <c r="ER249" s="1364"/>
      <c r="ES249" s="1352"/>
      <c r="ET249" s="1356"/>
      <c r="EU249" s="1384"/>
      <c r="EV249" s="1357"/>
      <c r="EW249" s="1364"/>
      <c r="EX249" s="1352"/>
      <c r="EY249" s="1356"/>
      <c r="EZ249" s="1384"/>
      <c r="FA249" s="1357"/>
      <c r="FB249" s="1364"/>
      <c r="FC249" s="1352"/>
      <c r="FD249" s="1385">
        <v>0</v>
      </c>
      <c r="FE249" s="1386">
        <v>0</v>
      </c>
      <c r="FF249" s="1387">
        <v>0</v>
      </c>
      <c r="FG249" s="1386">
        <v>0</v>
      </c>
      <c r="FH249" s="1387">
        <v>0</v>
      </c>
      <c r="FI249" s="1386">
        <v>0</v>
      </c>
      <c r="FJ249" s="1387">
        <v>0</v>
      </c>
      <c r="FK249" s="1386">
        <v>0</v>
      </c>
      <c r="FL249" s="1388" t="s">
        <v>1100</v>
      </c>
      <c r="FM249" s="1389" t="s">
        <v>1009</v>
      </c>
      <c r="FN249" s="1352"/>
      <c r="FO249" s="1390" t="s">
        <v>1010</v>
      </c>
      <c r="FP249" s="1391" t="s">
        <v>1012</v>
      </c>
      <c r="FQ249" s="1352"/>
      <c r="FR249" s="1390" t="s">
        <v>1014</v>
      </c>
      <c r="FS249" s="1391" t="s">
        <v>1009</v>
      </c>
      <c r="FT249" s="1352"/>
      <c r="FU249" s="1390" t="s">
        <v>1010</v>
      </c>
      <c r="FV249" s="1391" t="s">
        <v>1012</v>
      </c>
      <c r="FW249" s="1352"/>
      <c r="FX249" s="1390" t="s">
        <v>1014</v>
      </c>
      <c r="FY249" s="1391" t="s">
        <v>1009</v>
      </c>
      <c r="FZ249" s="1352"/>
      <c r="GA249" s="1390" t="s">
        <v>1014</v>
      </c>
      <c r="GB249" s="1391" t="s">
        <v>1009</v>
      </c>
      <c r="GC249" s="1352"/>
      <c r="GD249" s="1390" t="s">
        <v>1013</v>
      </c>
      <c r="GE249" s="1391" t="s">
        <v>1013</v>
      </c>
      <c r="GF249" s="1352"/>
      <c r="GG249" s="1390" t="s">
        <v>1014</v>
      </c>
      <c r="GH249" s="1391" t="s">
        <v>1009</v>
      </c>
      <c r="GI249" s="1352"/>
      <c r="GJ249" s="1390" t="s">
        <v>1025</v>
      </c>
      <c r="GK249" s="1391" t="s">
        <v>1011</v>
      </c>
      <c r="GL249" s="1352"/>
      <c r="GM249" s="1390" t="s">
        <v>1013</v>
      </c>
      <c r="GN249" s="1391" t="s">
        <v>1013</v>
      </c>
      <c r="GO249" s="1352"/>
      <c r="GP249" s="1390" t="s">
        <v>1013</v>
      </c>
      <c r="GQ249" s="1391" t="s">
        <v>1013</v>
      </c>
      <c r="GR249" s="1352"/>
      <c r="GS249" s="1390" t="s">
        <v>1014</v>
      </c>
      <c r="GT249" s="1391" t="s">
        <v>1009</v>
      </c>
      <c r="GU249" s="1352"/>
      <c r="GV249" s="1390" t="s">
        <v>1014</v>
      </c>
      <c r="GW249" s="1391" t="s">
        <v>1009</v>
      </c>
      <c r="GX249" s="1352"/>
      <c r="GY249" s="1388"/>
      <c r="GZ249" s="1389"/>
      <c r="HA249" s="1352"/>
      <c r="HB249" s="1390"/>
      <c r="HC249" s="1391"/>
      <c r="HD249" s="1352"/>
      <c r="HE249" s="1390"/>
      <c r="HF249" s="1391"/>
      <c r="HG249" s="1352"/>
      <c r="HH249" s="1390"/>
      <c r="HI249" s="1391"/>
      <c r="HJ249" s="1352"/>
      <c r="HK249" s="1390"/>
      <c r="HL249" s="1391"/>
      <c r="HM249" s="1352"/>
      <c r="HN249" s="1392"/>
      <c r="HO249" s="1393"/>
      <c r="HP249" s="1394"/>
      <c r="HQ249" s="1395"/>
      <c r="HR249" s="1357"/>
      <c r="HS249" s="1357"/>
      <c r="HT249" s="1357"/>
      <c r="HU249" s="1396"/>
      <c r="HV249" s="1397"/>
      <c r="HW249" s="1398"/>
      <c r="HX249" s="1398"/>
      <c r="HY249" s="1398"/>
      <c r="HZ249" s="1398"/>
      <c r="IA249" s="1398"/>
      <c r="IB249" s="1398"/>
      <c r="IC249" s="1398"/>
      <c r="ID249" s="1399"/>
      <c r="IE249" s="1400"/>
      <c r="IF249" s="227" t="str">
        <f>_xlfn.IFNA(VLOOKUP(報告書!$B249&amp;"-"&amp;報告書!IF$12,自主項目!$G$13:$G$500,1,FALSE),"")</f>
        <v/>
      </c>
      <c r="IG249" s="227" t="str">
        <f>_xlfn.IFNA(VLOOKUP(報告書!$B249&amp;"-"&amp;報告書!IG$12,自主項目!$G$13:$G$500,1,FALSE),"")</f>
        <v/>
      </c>
      <c r="IH249" s="227" t="str">
        <f>_xlfn.IFNA(VLOOKUP(報告書!$B249&amp;"-"&amp;報告書!IH$12,自主項目!$G$13:$G$500,1,FALSE),"")</f>
        <v/>
      </c>
      <c r="II249" s="227" t="str">
        <f>_xlfn.IFNA(VLOOKUP(報告書!$B249&amp;"-"&amp;報告書!II$12,自主項目!$G$13:$G$500,1,FALSE),"")</f>
        <v/>
      </c>
      <c r="IJ249" s="227" t="str">
        <f>_xlfn.IFNA(VLOOKUP(報告書!$B249&amp;"-"&amp;報告書!IJ$12,自主項目!$G$13:$G$500,1,FALSE),"")</f>
        <v/>
      </c>
      <c r="IK249" s="227" t="str">
        <f>_xlfn.IFNA(VLOOKUP(報告書!$B249&amp;"-"&amp;報告書!IK$12,自主項目!$G$13:$G$500,1,FALSE),"")</f>
        <v/>
      </c>
      <c r="IL249" s="227" t="str">
        <f>_xlfn.IFNA(VLOOKUP(報告書!$B249&amp;"-"&amp;報告書!IL$12,自主項目!$G$13:$G$500,1,FALSE),"")</f>
        <v/>
      </c>
      <c r="IM249" s="227" t="str">
        <f>_xlfn.IFNA(VLOOKUP(報告書!$B249&amp;"-"&amp;報告書!IM$12,自主項目!$G$13:$G$500,1,FALSE),"")</f>
        <v/>
      </c>
      <c r="IN249" s="227" t="str">
        <f>_xlfn.IFNA(VLOOKUP(報告書!$B249&amp;"-"&amp;報告書!IN$12,自主項目!$G$13:$G$500,1,FALSE),"")</f>
        <v/>
      </c>
      <c r="IO249" s="227" t="str">
        <f>_xlfn.IFNA(VLOOKUP(報告書!$B249&amp;"-"&amp;報告書!IO$12,自主項目!$G$13:$G$500,1,FALSE),"")</f>
        <v/>
      </c>
      <c r="IP249" s="227" t="str">
        <f>_xlfn.IFNA(VLOOKUP(報告書!$B249&amp;"-"&amp;報告書!IP$12,自主項目!$G$13:$G$500,1,FALSE),"")</f>
        <v/>
      </c>
      <c r="IQ249" s="227" t="str">
        <f>_xlfn.IFNA(VLOOKUP(報告書!$B249&amp;"-"&amp;報告書!IQ$12,自主項目!$G$13:$G$500,1,FALSE),"")</f>
        <v/>
      </c>
      <c r="IR249" s="227" t="str">
        <f>_xlfn.IFNA(VLOOKUP(報告書!$B249&amp;"-"&amp;報告書!IR$12,自主項目!$G$13:$G$500,1,FALSE),"")</f>
        <v/>
      </c>
      <c r="IS249" s="227" t="str">
        <f>_xlfn.IFNA(VLOOKUP(報告書!$B249&amp;"-"&amp;報告書!IS$12,自主項目!$G$13:$G$500,1,FALSE),"")</f>
        <v/>
      </c>
      <c r="IV249" s="376">
        <v>4715</v>
      </c>
      <c r="IW249" s="377">
        <v>4624</v>
      </c>
      <c r="IX249" s="378">
        <v>46.93</v>
      </c>
      <c r="IY249" s="379">
        <v>-3.04</v>
      </c>
      <c r="IZ249" s="379">
        <v>-2.42</v>
      </c>
      <c r="JA249" s="380">
        <v>-2.14</v>
      </c>
      <c r="JB249" s="381">
        <v>-1.0133333333333334</v>
      </c>
      <c r="JC249" s="379">
        <v>-0.80666666666666664</v>
      </c>
      <c r="JD249" s="379">
        <v>-0.71333333333333337</v>
      </c>
      <c r="JE249" s="382">
        <v>84</v>
      </c>
      <c r="JF249" s="383">
        <v>84</v>
      </c>
      <c r="JG249" s="384">
        <v>82</v>
      </c>
      <c r="JH249" s="376" t="s">
        <v>179</v>
      </c>
      <c r="JI249" s="377" t="s">
        <v>179</v>
      </c>
      <c r="JJ249" s="378" t="s">
        <v>179</v>
      </c>
      <c r="JK249" s="379" t="s">
        <v>179</v>
      </c>
      <c r="JL249" s="379" t="s">
        <v>179</v>
      </c>
      <c r="JM249" s="380" t="s">
        <v>179</v>
      </c>
      <c r="JN249" s="381" t="s">
        <v>179</v>
      </c>
      <c r="JO249" s="379" t="s">
        <v>179</v>
      </c>
      <c r="JP249" s="379" t="s">
        <v>179</v>
      </c>
      <c r="JQ249" s="382" t="s">
        <v>179</v>
      </c>
      <c r="JR249" s="383" t="s">
        <v>179</v>
      </c>
      <c r="JS249" s="384" t="s">
        <v>179</v>
      </c>
      <c r="JU249" s="634" t="s">
        <v>2790</v>
      </c>
      <c r="JV249" s="636" t="s">
        <v>2791</v>
      </c>
      <c r="JW249" s="635">
        <v>2019</v>
      </c>
      <c r="JX249" s="635" t="s">
        <v>1018</v>
      </c>
      <c r="JY249" s="386" t="s">
        <v>179</v>
      </c>
      <c r="JZ249" s="387" t="s">
        <v>179</v>
      </c>
      <c r="KA249" s="422" t="s">
        <v>179</v>
      </c>
      <c r="KB249" s="637" t="s">
        <v>179</v>
      </c>
      <c r="KC249" s="638" t="s">
        <v>179</v>
      </c>
      <c r="KD249" s="639" t="s">
        <v>1028</v>
      </c>
      <c r="KE249" s="640">
        <v>2.99</v>
      </c>
      <c r="KF249" s="641">
        <v>-3.04</v>
      </c>
      <c r="KG249" s="642">
        <v>0.18666666666666654</v>
      </c>
      <c r="KH249" s="639" t="s">
        <v>1028</v>
      </c>
      <c r="KI249" s="643">
        <v>2.99</v>
      </c>
      <c r="KJ249" s="641">
        <v>-0.80666666666666664</v>
      </c>
      <c r="KK249" s="642">
        <v>2.6533333333333338</v>
      </c>
      <c r="KL249" s="639" t="s">
        <v>1015</v>
      </c>
      <c r="KM249" s="643">
        <v>3</v>
      </c>
      <c r="KN249" s="644">
        <v>-2.14</v>
      </c>
      <c r="KO249" s="645" t="s">
        <v>179</v>
      </c>
      <c r="KP249" s="646" t="s">
        <v>179</v>
      </c>
      <c r="KQ249" s="646" t="s">
        <v>179</v>
      </c>
      <c r="KR249" s="646" t="s">
        <v>179</v>
      </c>
      <c r="KS249" s="647" t="s">
        <v>179</v>
      </c>
      <c r="KT249" s="646" t="s">
        <v>179</v>
      </c>
      <c r="KU249" s="646" t="s">
        <v>179</v>
      </c>
      <c r="KV249" s="648" t="s">
        <v>179</v>
      </c>
      <c r="KW249" s="639" t="s">
        <v>179</v>
      </c>
      <c r="KX249" s="643" t="s">
        <v>179</v>
      </c>
      <c r="KY249" s="644" t="s">
        <v>179</v>
      </c>
      <c r="KZ249" s="434" t="s">
        <v>1151</v>
      </c>
      <c r="LA249" s="434" t="s">
        <v>1015</v>
      </c>
      <c r="LB249" s="435" t="s">
        <v>1029</v>
      </c>
      <c r="LC249" s="436">
        <v>26</v>
      </c>
      <c r="LD249" s="437">
        <v>0</v>
      </c>
      <c r="LE249" s="438">
        <v>26</v>
      </c>
      <c r="LF249" s="439" t="s">
        <v>1015</v>
      </c>
      <c r="LG249" s="440">
        <v>23</v>
      </c>
      <c r="LH249" s="437">
        <v>0</v>
      </c>
      <c r="LI249" s="438">
        <v>26</v>
      </c>
      <c r="LJ249" s="649"/>
      <c r="LK249" s="650"/>
    </row>
    <row r="250" spans="2:323" ht="15" customHeight="1" x14ac:dyDescent="0.15">
      <c r="B250" s="1349" t="s">
        <v>2942</v>
      </c>
      <c r="C250" s="1350" t="s">
        <v>2943</v>
      </c>
      <c r="D250" s="1351">
        <v>2022</v>
      </c>
      <c r="E250" s="1352" t="s">
        <v>1018</v>
      </c>
      <c r="F250" s="1353">
        <v>1083342</v>
      </c>
      <c r="G250" s="1354" t="s">
        <v>2943</v>
      </c>
      <c r="H250" s="1355">
        <v>45128</v>
      </c>
      <c r="I250" s="1356" t="s">
        <v>2944</v>
      </c>
      <c r="J250" s="1357" t="s">
        <v>2943</v>
      </c>
      <c r="K250" s="1358" t="s">
        <v>2945</v>
      </c>
      <c r="L250" s="1350" t="s">
        <v>2943</v>
      </c>
      <c r="M250" s="1357" t="s">
        <v>2945</v>
      </c>
      <c r="N250" s="1358" t="s">
        <v>2944</v>
      </c>
      <c r="O250" s="1356" t="s">
        <v>491</v>
      </c>
      <c r="P250" s="1358" t="s">
        <v>96</v>
      </c>
      <c r="Q250" s="1359" t="s">
        <v>1018</v>
      </c>
      <c r="R250" s="1360"/>
      <c r="S250" s="1360"/>
      <c r="T250" s="1361"/>
      <c r="U250" s="1362"/>
      <c r="V250" s="1363">
        <v>3938.0088000000005</v>
      </c>
      <c r="W250" s="1364">
        <v>6</v>
      </c>
      <c r="X250" s="1364">
        <v>3</v>
      </c>
      <c r="Y250" s="1365"/>
      <c r="Z250" s="1351">
        <v>2022</v>
      </c>
      <c r="AA250" s="1352">
        <v>2024</v>
      </c>
      <c r="AB250" s="1366">
        <v>2022</v>
      </c>
      <c r="AC250" s="1367"/>
      <c r="AD250" s="1358"/>
      <c r="AE250" s="1368" t="s">
        <v>4568</v>
      </c>
      <c r="AF250" s="1357" t="s">
        <v>2946</v>
      </c>
      <c r="AG250" s="1357" t="s">
        <v>2947</v>
      </c>
      <c r="AH250" s="1358" t="s">
        <v>1321</v>
      </c>
      <c r="AI250" s="1368"/>
      <c r="AJ250" s="1358"/>
      <c r="AK250" s="1369">
        <v>2021</v>
      </c>
      <c r="AL250" s="1364">
        <v>7141</v>
      </c>
      <c r="AM250" s="1364">
        <v>7088</v>
      </c>
      <c r="AN250" s="1370"/>
      <c r="AO250" s="1371"/>
      <c r="AP250" s="1372">
        <v>2024</v>
      </c>
      <c r="AQ250" s="1365">
        <v>6927</v>
      </c>
      <c r="AR250" s="1373">
        <v>2.99</v>
      </c>
      <c r="AS250" s="1365">
        <v>6875.36</v>
      </c>
      <c r="AT250" s="1373">
        <v>3</v>
      </c>
      <c r="AU250" s="1374"/>
      <c r="AV250" s="1371"/>
      <c r="AW250" s="1375"/>
      <c r="AX250" s="1372">
        <v>2022</v>
      </c>
      <c r="AY250" s="1365">
        <v>7261</v>
      </c>
      <c r="AZ250" s="1373">
        <v>-1.69</v>
      </c>
      <c r="BA250" s="1365">
        <v>7247</v>
      </c>
      <c r="BB250" s="1373">
        <v>-2.25</v>
      </c>
      <c r="BC250" s="1374"/>
      <c r="BD250" s="1371"/>
      <c r="BE250" s="1375"/>
      <c r="BF250" s="1372">
        <v>2023</v>
      </c>
      <c r="BG250" s="1365"/>
      <c r="BH250" s="1373"/>
      <c r="BI250" s="1365"/>
      <c r="BJ250" s="1373"/>
      <c r="BK250" s="1374"/>
      <c r="BL250" s="1371"/>
      <c r="BM250" s="1375"/>
      <c r="BN250" s="1372">
        <v>2024</v>
      </c>
      <c r="BO250" s="1365"/>
      <c r="BP250" s="1373"/>
      <c r="BQ250" s="1365"/>
      <c r="BR250" s="1373"/>
      <c r="BS250" s="1374"/>
      <c r="BT250" s="1371"/>
      <c r="BU250" s="1375"/>
      <c r="BV250" s="1376" t="s">
        <v>1005</v>
      </c>
      <c r="BW250" s="1377" t="s">
        <v>1072</v>
      </c>
      <c r="BX250" s="1378" t="s">
        <v>1007</v>
      </c>
      <c r="BY250" s="1379" t="s">
        <v>4935</v>
      </c>
      <c r="BZ250" s="1380"/>
      <c r="CA250" s="1364"/>
      <c r="CB250" s="1364"/>
      <c r="CC250" s="1370"/>
      <c r="CD250" s="1371"/>
      <c r="CE250" s="1372"/>
      <c r="CF250" s="1365"/>
      <c r="CG250" s="1373"/>
      <c r="CH250" s="1365"/>
      <c r="CI250" s="1373"/>
      <c r="CJ250" s="1374"/>
      <c r="CK250" s="1371"/>
      <c r="CL250" s="1375"/>
      <c r="CM250" s="1372"/>
      <c r="CN250" s="1365"/>
      <c r="CO250" s="1373"/>
      <c r="CP250" s="1365"/>
      <c r="CQ250" s="1373"/>
      <c r="CR250" s="1374"/>
      <c r="CS250" s="1371"/>
      <c r="CT250" s="1375"/>
      <c r="CU250" s="1372"/>
      <c r="CV250" s="1365"/>
      <c r="CW250" s="1373"/>
      <c r="CX250" s="1365"/>
      <c r="CY250" s="1373"/>
      <c r="CZ250" s="1374"/>
      <c r="DA250" s="1371"/>
      <c r="DB250" s="1375"/>
      <c r="DC250" s="1372"/>
      <c r="DD250" s="1365"/>
      <c r="DE250" s="1373"/>
      <c r="DF250" s="1365"/>
      <c r="DG250" s="1373"/>
      <c r="DH250" s="1374"/>
      <c r="DI250" s="1371"/>
      <c r="DJ250" s="1375"/>
      <c r="DK250" s="1376"/>
      <c r="DL250" s="1377"/>
      <c r="DM250" s="1378"/>
      <c r="DN250" s="1379"/>
      <c r="DO250" s="1356"/>
      <c r="DP250" s="1381"/>
      <c r="DQ250" s="1358"/>
      <c r="DR250" s="1356"/>
      <c r="DS250" s="1381"/>
      <c r="DT250" s="1358"/>
      <c r="DU250" s="1356"/>
      <c r="DV250" s="1381"/>
      <c r="DW250" s="1358"/>
      <c r="DX250" s="1356"/>
      <c r="DY250" s="1381"/>
      <c r="DZ250" s="1358"/>
      <c r="EA250" s="1356"/>
      <c r="EB250" s="1381"/>
      <c r="EC250" s="1358"/>
      <c r="ED250" s="1382"/>
      <c r="EE250" s="1383"/>
      <c r="EF250" s="1384"/>
      <c r="EG250" s="1357"/>
      <c r="EH250" s="1364"/>
      <c r="EI250" s="1352"/>
      <c r="EJ250" s="1356"/>
      <c r="EK250" s="1384"/>
      <c r="EL250" s="1357"/>
      <c r="EM250" s="1364"/>
      <c r="EN250" s="1352"/>
      <c r="EO250" s="1356"/>
      <c r="EP250" s="1384"/>
      <c r="EQ250" s="1357"/>
      <c r="ER250" s="1364"/>
      <c r="ES250" s="1352"/>
      <c r="ET250" s="1356"/>
      <c r="EU250" s="1384"/>
      <c r="EV250" s="1357"/>
      <c r="EW250" s="1364"/>
      <c r="EX250" s="1352"/>
      <c r="EY250" s="1356"/>
      <c r="EZ250" s="1384"/>
      <c r="FA250" s="1357"/>
      <c r="FB250" s="1364"/>
      <c r="FC250" s="1352"/>
      <c r="FD250" s="1385">
        <v>0</v>
      </c>
      <c r="FE250" s="1386">
        <v>0</v>
      </c>
      <c r="FF250" s="1387">
        <v>0</v>
      </c>
      <c r="FG250" s="1386">
        <v>0</v>
      </c>
      <c r="FH250" s="1387">
        <v>0</v>
      </c>
      <c r="FI250" s="1386">
        <v>0</v>
      </c>
      <c r="FJ250" s="1387">
        <v>0</v>
      </c>
      <c r="FK250" s="1386">
        <v>0</v>
      </c>
      <c r="FL250" s="1388" t="s">
        <v>1008</v>
      </c>
      <c r="FM250" s="1389" t="s">
        <v>1012</v>
      </c>
      <c r="FN250" s="1352"/>
      <c r="FO250" s="1390" t="s">
        <v>1010</v>
      </c>
      <c r="FP250" s="1391" t="s">
        <v>1012</v>
      </c>
      <c r="FQ250" s="1352"/>
      <c r="FR250" s="1390" t="s">
        <v>1010</v>
      </c>
      <c r="FS250" s="1391" t="s">
        <v>1012</v>
      </c>
      <c r="FT250" s="1352"/>
      <c r="FU250" s="1390" t="s">
        <v>1010</v>
      </c>
      <c r="FV250" s="1391" t="s">
        <v>1012</v>
      </c>
      <c r="FW250" s="1352"/>
      <c r="FX250" s="1390" t="s">
        <v>1010</v>
      </c>
      <c r="FY250" s="1391" t="s">
        <v>1012</v>
      </c>
      <c r="FZ250" s="1352"/>
      <c r="GA250" s="1390" t="s">
        <v>1010</v>
      </c>
      <c r="GB250" s="1391" t="s">
        <v>1012</v>
      </c>
      <c r="GC250" s="1352"/>
      <c r="GD250" s="1390" t="s">
        <v>1013</v>
      </c>
      <c r="GE250" s="1391" t="s">
        <v>1013</v>
      </c>
      <c r="GF250" s="1352"/>
      <c r="GG250" s="1390" t="s">
        <v>1010</v>
      </c>
      <c r="GH250" s="1391" t="s">
        <v>1012</v>
      </c>
      <c r="GI250" s="1352"/>
      <c r="GJ250" s="1390" t="s">
        <v>1010</v>
      </c>
      <c r="GK250" s="1391" t="s">
        <v>1012</v>
      </c>
      <c r="GL250" s="1352"/>
      <c r="GM250" s="1390" t="s">
        <v>1010</v>
      </c>
      <c r="GN250" s="1391" t="s">
        <v>1012</v>
      </c>
      <c r="GO250" s="1352"/>
      <c r="GP250" s="1390" t="s">
        <v>1010</v>
      </c>
      <c r="GQ250" s="1391" t="s">
        <v>1012</v>
      </c>
      <c r="GR250" s="1352"/>
      <c r="GS250" s="1390" t="s">
        <v>1010</v>
      </c>
      <c r="GT250" s="1391" t="s">
        <v>1012</v>
      </c>
      <c r="GU250" s="1352"/>
      <c r="GV250" s="1390" t="s">
        <v>1010</v>
      </c>
      <c r="GW250" s="1391" t="s">
        <v>1012</v>
      </c>
      <c r="GX250" s="1352"/>
      <c r="GY250" s="1388"/>
      <c r="GZ250" s="1389"/>
      <c r="HA250" s="1352"/>
      <c r="HB250" s="1390"/>
      <c r="HC250" s="1391"/>
      <c r="HD250" s="1352"/>
      <c r="HE250" s="1390"/>
      <c r="HF250" s="1391"/>
      <c r="HG250" s="1352"/>
      <c r="HH250" s="1390"/>
      <c r="HI250" s="1391"/>
      <c r="HJ250" s="1352"/>
      <c r="HK250" s="1390"/>
      <c r="HL250" s="1391"/>
      <c r="HM250" s="1352"/>
      <c r="HN250" s="1392"/>
      <c r="HO250" s="1393"/>
      <c r="HP250" s="1394"/>
      <c r="HQ250" s="1395"/>
      <c r="HR250" s="1357"/>
      <c r="HS250" s="1357"/>
      <c r="HT250" s="1357"/>
      <c r="HU250" s="1396"/>
      <c r="HV250" s="1397"/>
      <c r="HW250" s="1398"/>
      <c r="HX250" s="1398"/>
      <c r="HY250" s="1398" t="s">
        <v>4568</v>
      </c>
      <c r="HZ250" s="1398"/>
      <c r="IA250" s="1398"/>
      <c r="IB250" s="1398"/>
      <c r="IC250" s="1398"/>
      <c r="ID250" s="1399"/>
      <c r="IE250" s="1400"/>
      <c r="IF250" s="227" t="str">
        <f>_xlfn.IFNA(VLOOKUP(報告書!$B250&amp;"-"&amp;報告書!IF$12,自主項目!$G$13:$G$500,1,FALSE),"")</f>
        <v/>
      </c>
      <c r="IG250" s="227" t="str">
        <f>_xlfn.IFNA(VLOOKUP(報告書!$B250&amp;"-"&amp;報告書!IG$12,自主項目!$G$13:$G$500,1,FALSE),"")</f>
        <v/>
      </c>
      <c r="IH250" s="227" t="str">
        <f>_xlfn.IFNA(VLOOKUP(報告書!$B250&amp;"-"&amp;報告書!IH$12,自主項目!$G$13:$G$500,1,FALSE),"")</f>
        <v/>
      </c>
      <c r="II250" s="227" t="str">
        <f>_xlfn.IFNA(VLOOKUP(報告書!$B250&amp;"-"&amp;報告書!II$12,自主項目!$G$13:$G$500,1,FALSE),"")</f>
        <v/>
      </c>
      <c r="IJ250" s="227" t="str">
        <f>_xlfn.IFNA(VLOOKUP(報告書!$B250&amp;"-"&amp;報告書!IJ$12,自主項目!$G$13:$G$500,1,FALSE),"")</f>
        <v/>
      </c>
      <c r="IK250" s="227" t="str">
        <f>_xlfn.IFNA(VLOOKUP(報告書!$B250&amp;"-"&amp;報告書!IK$12,自主項目!$G$13:$G$500,1,FALSE),"")</f>
        <v/>
      </c>
      <c r="IL250" s="227" t="str">
        <f>_xlfn.IFNA(VLOOKUP(報告書!$B250&amp;"-"&amp;報告書!IL$12,自主項目!$G$13:$G$500,1,FALSE),"")</f>
        <v/>
      </c>
      <c r="IM250" s="227" t="str">
        <f>_xlfn.IFNA(VLOOKUP(報告書!$B250&amp;"-"&amp;報告書!IM$12,自主項目!$G$13:$G$500,1,FALSE),"")</f>
        <v/>
      </c>
      <c r="IN250" s="227" t="str">
        <f>_xlfn.IFNA(VLOOKUP(報告書!$B250&amp;"-"&amp;報告書!IN$12,自主項目!$G$13:$G$500,1,FALSE),"")</f>
        <v/>
      </c>
      <c r="IO250" s="227" t="str">
        <f>_xlfn.IFNA(VLOOKUP(報告書!$B250&amp;"-"&amp;報告書!IO$12,自主項目!$G$13:$G$500,1,FALSE),"")</f>
        <v/>
      </c>
      <c r="IP250" s="227" t="str">
        <f>_xlfn.IFNA(VLOOKUP(報告書!$B250&amp;"-"&amp;報告書!IP$12,自主項目!$G$13:$G$500,1,FALSE),"")</f>
        <v/>
      </c>
      <c r="IQ250" s="227" t="str">
        <f>_xlfn.IFNA(VLOOKUP(報告書!$B250&amp;"-"&amp;報告書!IQ$12,自主項目!$G$13:$G$500,1,FALSE),"")</f>
        <v/>
      </c>
      <c r="IR250" s="227" t="str">
        <f>_xlfn.IFNA(VLOOKUP(報告書!$B250&amp;"-"&amp;報告書!IR$12,自主項目!$G$13:$G$500,1,FALSE),"")</f>
        <v/>
      </c>
      <c r="IS250" s="227" t="str">
        <f>_xlfn.IFNA(VLOOKUP(報告書!$B250&amp;"-"&amp;報告書!IS$12,自主項目!$G$13:$G$500,1,FALSE),"")</f>
        <v/>
      </c>
      <c r="IV250" s="376">
        <v>5284</v>
      </c>
      <c r="IW250" s="377">
        <v>5245</v>
      </c>
      <c r="IX250" s="378">
        <v>296.61</v>
      </c>
      <c r="IY250" s="379">
        <v>9.3800000000000008</v>
      </c>
      <c r="IZ250" s="379">
        <v>7.6</v>
      </c>
      <c r="JA250" s="380">
        <v>17.739999999999998</v>
      </c>
      <c r="JB250" s="381">
        <v>3.1266666666666669</v>
      </c>
      <c r="JC250" s="379">
        <v>2.5333333333333332</v>
      </c>
      <c r="JD250" s="379">
        <v>5.9133333333333331</v>
      </c>
      <c r="JE250" s="382">
        <v>59</v>
      </c>
      <c r="JF250" s="383">
        <v>67</v>
      </c>
      <c r="JG250" s="384">
        <v>26</v>
      </c>
      <c r="JH250" s="376" t="s">
        <v>179</v>
      </c>
      <c r="JI250" s="377" t="s">
        <v>179</v>
      </c>
      <c r="JJ250" s="378" t="s">
        <v>179</v>
      </c>
      <c r="JK250" s="379" t="s">
        <v>179</v>
      </c>
      <c r="JL250" s="379" t="s">
        <v>179</v>
      </c>
      <c r="JM250" s="380" t="s">
        <v>179</v>
      </c>
      <c r="JN250" s="381" t="s">
        <v>179</v>
      </c>
      <c r="JO250" s="379" t="s">
        <v>179</v>
      </c>
      <c r="JP250" s="379" t="s">
        <v>179</v>
      </c>
      <c r="JQ250" s="382" t="s">
        <v>179</v>
      </c>
      <c r="JR250" s="383" t="s">
        <v>179</v>
      </c>
      <c r="JS250" s="384" t="s">
        <v>179</v>
      </c>
      <c r="JU250" s="634" t="s">
        <v>2795</v>
      </c>
      <c r="JV250" s="636" t="s">
        <v>2796</v>
      </c>
      <c r="JW250" s="635">
        <v>2019</v>
      </c>
      <c r="JX250" s="635" t="s">
        <v>1018</v>
      </c>
      <c r="JY250" s="386" t="s">
        <v>179</v>
      </c>
      <c r="JZ250" s="387" t="s">
        <v>179</v>
      </c>
      <c r="KA250" s="422" t="s">
        <v>179</v>
      </c>
      <c r="KB250" s="637" t="s">
        <v>179</v>
      </c>
      <c r="KC250" s="638" t="s">
        <v>179</v>
      </c>
      <c r="KD250" s="639" t="s">
        <v>1055</v>
      </c>
      <c r="KE250" s="640">
        <v>3</v>
      </c>
      <c r="KF250" s="641">
        <v>9.3800000000000008</v>
      </c>
      <c r="KG250" s="642">
        <v>5.246666666666667</v>
      </c>
      <c r="KH250" s="639" t="s">
        <v>1055</v>
      </c>
      <c r="KI250" s="643">
        <v>2.99</v>
      </c>
      <c r="KJ250" s="641">
        <v>2.5333333333333332</v>
      </c>
      <c r="KK250" s="642">
        <v>6.413333333333334</v>
      </c>
      <c r="KL250" s="639" t="s">
        <v>1029</v>
      </c>
      <c r="KM250" s="643">
        <v>3</v>
      </c>
      <c r="KN250" s="644">
        <v>17.739999999999998</v>
      </c>
      <c r="KO250" s="645" t="s">
        <v>179</v>
      </c>
      <c r="KP250" s="646" t="s">
        <v>179</v>
      </c>
      <c r="KQ250" s="646" t="s">
        <v>179</v>
      </c>
      <c r="KR250" s="646" t="s">
        <v>179</v>
      </c>
      <c r="KS250" s="647" t="s">
        <v>179</v>
      </c>
      <c r="KT250" s="646" t="s">
        <v>179</v>
      </c>
      <c r="KU250" s="646" t="s">
        <v>179</v>
      </c>
      <c r="KV250" s="648" t="s">
        <v>179</v>
      </c>
      <c r="KW250" s="639" t="s">
        <v>179</v>
      </c>
      <c r="KX250" s="643" t="s">
        <v>179</v>
      </c>
      <c r="KY250" s="644" t="s">
        <v>179</v>
      </c>
      <c r="KZ250" s="434" t="s">
        <v>1015</v>
      </c>
      <c r="LA250" s="434" t="s">
        <v>1015</v>
      </c>
      <c r="LB250" s="435" t="s">
        <v>1015</v>
      </c>
      <c r="LC250" s="436">
        <v>8</v>
      </c>
      <c r="LD250" s="437">
        <v>10</v>
      </c>
      <c r="LE250" s="438">
        <v>18</v>
      </c>
      <c r="LF250" s="439" t="s">
        <v>1015</v>
      </c>
      <c r="LG250" s="440">
        <v>5</v>
      </c>
      <c r="LH250" s="437">
        <v>10</v>
      </c>
      <c r="LI250" s="438">
        <v>18</v>
      </c>
      <c r="LJ250" s="649"/>
      <c r="LK250" s="650"/>
    </row>
    <row r="251" spans="2:323" ht="15" customHeight="1" x14ac:dyDescent="0.15">
      <c r="B251" s="1349" t="s">
        <v>2948</v>
      </c>
      <c r="C251" s="1350" t="s">
        <v>2949</v>
      </c>
      <c r="D251" s="1351">
        <v>2021</v>
      </c>
      <c r="E251" s="1352" t="s">
        <v>1018</v>
      </c>
      <c r="F251" s="1353">
        <v>1083343</v>
      </c>
      <c r="G251" s="1354" t="s">
        <v>2949</v>
      </c>
      <c r="H251" s="1355">
        <v>45201</v>
      </c>
      <c r="I251" s="1356" t="s">
        <v>2950</v>
      </c>
      <c r="J251" s="1357" t="s">
        <v>2949</v>
      </c>
      <c r="K251" s="1358" t="s">
        <v>4936</v>
      </c>
      <c r="L251" s="1350" t="s">
        <v>2949</v>
      </c>
      <c r="M251" s="1357" t="s">
        <v>2951</v>
      </c>
      <c r="N251" s="1358" t="s">
        <v>2952</v>
      </c>
      <c r="O251" s="1356" t="s">
        <v>491</v>
      </c>
      <c r="P251" s="1358" t="s">
        <v>96</v>
      </c>
      <c r="Q251" s="1359" t="s">
        <v>1018</v>
      </c>
      <c r="R251" s="1360"/>
      <c r="S251" s="1360"/>
      <c r="T251" s="1361"/>
      <c r="U251" s="1362"/>
      <c r="V251" s="1363">
        <v>2274.3732</v>
      </c>
      <c r="W251" s="1364">
        <v>1</v>
      </c>
      <c r="X251" s="1364">
        <v>1</v>
      </c>
      <c r="Y251" s="1365"/>
      <c r="Z251" s="1351">
        <v>2021</v>
      </c>
      <c r="AA251" s="1352">
        <v>2023</v>
      </c>
      <c r="AB251" s="1366">
        <v>2022</v>
      </c>
      <c r="AC251" s="1367"/>
      <c r="AD251" s="1358"/>
      <c r="AE251" s="1368" t="s">
        <v>4568</v>
      </c>
      <c r="AF251" s="1357" t="s">
        <v>2953</v>
      </c>
      <c r="AG251" s="1357" t="s">
        <v>2950</v>
      </c>
      <c r="AH251" s="1358" t="s">
        <v>1288</v>
      </c>
      <c r="AI251" s="1368" t="s">
        <v>4568</v>
      </c>
      <c r="AJ251" s="1358" t="s">
        <v>2954</v>
      </c>
      <c r="AK251" s="1369">
        <v>2020</v>
      </c>
      <c r="AL251" s="1364">
        <v>4026</v>
      </c>
      <c r="AM251" s="1364">
        <v>3861</v>
      </c>
      <c r="AN251" s="1370">
        <v>105.51</v>
      </c>
      <c r="AO251" s="1371" t="s">
        <v>1071</v>
      </c>
      <c r="AP251" s="1372">
        <v>2023</v>
      </c>
      <c r="AQ251" s="1365">
        <v>3905.22</v>
      </c>
      <c r="AR251" s="1373">
        <v>3</v>
      </c>
      <c r="AS251" s="1365">
        <v>3745.17</v>
      </c>
      <c r="AT251" s="1373">
        <v>3</v>
      </c>
      <c r="AU251" s="1374">
        <v>102.3447</v>
      </c>
      <c r="AV251" s="1371" t="s">
        <v>1071</v>
      </c>
      <c r="AW251" s="1375">
        <v>3</v>
      </c>
      <c r="AX251" s="1372">
        <v>2021</v>
      </c>
      <c r="AY251" s="1365">
        <v>4350</v>
      </c>
      <c r="AZ251" s="1373">
        <v>-8.0500000000000007</v>
      </c>
      <c r="BA251" s="1365">
        <v>4289</v>
      </c>
      <c r="BB251" s="1373">
        <v>-11.09</v>
      </c>
      <c r="BC251" s="1374">
        <v>114</v>
      </c>
      <c r="BD251" s="1371" t="s">
        <v>1071</v>
      </c>
      <c r="BE251" s="1375">
        <v>-8.0500000000000007</v>
      </c>
      <c r="BF251" s="1372">
        <v>2022</v>
      </c>
      <c r="BG251" s="1365">
        <v>4026</v>
      </c>
      <c r="BH251" s="1373">
        <v>0</v>
      </c>
      <c r="BI251" s="1365">
        <v>4026</v>
      </c>
      <c r="BJ251" s="1373">
        <v>-4.28</v>
      </c>
      <c r="BK251" s="1374">
        <v>105.50867445882908</v>
      </c>
      <c r="BL251" s="1371" t="s">
        <v>1071</v>
      </c>
      <c r="BM251" s="1375">
        <v>0</v>
      </c>
      <c r="BN251" s="1372">
        <v>2023</v>
      </c>
      <c r="BO251" s="1365"/>
      <c r="BP251" s="1373"/>
      <c r="BQ251" s="1365"/>
      <c r="BR251" s="1373"/>
      <c r="BS251" s="1374"/>
      <c r="BT251" s="1371"/>
      <c r="BU251" s="1375"/>
      <c r="BV251" s="1376" t="s">
        <v>1005</v>
      </c>
      <c r="BW251" s="1377" t="s">
        <v>1072</v>
      </c>
      <c r="BX251" s="1378" t="s">
        <v>1024</v>
      </c>
      <c r="BY251" s="1379"/>
      <c r="BZ251" s="1380"/>
      <c r="CA251" s="1364"/>
      <c r="CB251" s="1364"/>
      <c r="CC251" s="1370"/>
      <c r="CD251" s="1371"/>
      <c r="CE251" s="1372"/>
      <c r="CF251" s="1365"/>
      <c r="CG251" s="1373"/>
      <c r="CH251" s="1365"/>
      <c r="CI251" s="1373"/>
      <c r="CJ251" s="1374"/>
      <c r="CK251" s="1371"/>
      <c r="CL251" s="1375"/>
      <c r="CM251" s="1372"/>
      <c r="CN251" s="1365"/>
      <c r="CO251" s="1373"/>
      <c r="CP251" s="1365"/>
      <c r="CQ251" s="1373"/>
      <c r="CR251" s="1374"/>
      <c r="CS251" s="1371"/>
      <c r="CT251" s="1375"/>
      <c r="CU251" s="1372"/>
      <c r="CV251" s="1365"/>
      <c r="CW251" s="1373"/>
      <c r="CX251" s="1365"/>
      <c r="CY251" s="1373"/>
      <c r="CZ251" s="1374"/>
      <c r="DA251" s="1371"/>
      <c r="DB251" s="1375"/>
      <c r="DC251" s="1372"/>
      <c r="DD251" s="1365"/>
      <c r="DE251" s="1373"/>
      <c r="DF251" s="1365"/>
      <c r="DG251" s="1373"/>
      <c r="DH251" s="1374"/>
      <c r="DI251" s="1371"/>
      <c r="DJ251" s="1375"/>
      <c r="DK251" s="1376"/>
      <c r="DL251" s="1377"/>
      <c r="DM251" s="1378"/>
      <c r="DN251" s="1379"/>
      <c r="DO251" s="1356"/>
      <c r="DP251" s="1381"/>
      <c r="DQ251" s="1358"/>
      <c r="DR251" s="1356"/>
      <c r="DS251" s="1381"/>
      <c r="DT251" s="1358"/>
      <c r="DU251" s="1356"/>
      <c r="DV251" s="1381"/>
      <c r="DW251" s="1358"/>
      <c r="DX251" s="1356"/>
      <c r="DY251" s="1381"/>
      <c r="DZ251" s="1358"/>
      <c r="EA251" s="1356"/>
      <c r="EB251" s="1381"/>
      <c r="EC251" s="1358"/>
      <c r="ED251" s="1382"/>
      <c r="EE251" s="1383"/>
      <c r="EF251" s="1384"/>
      <c r="EG251" s="1357"/>
      <c r="EH251" s="1364"/>
      <c r="EI251" s="1352"/>
      <c r="EJ251" s="1356"/>
      <c r="EK251" s="1384"/>
      <c r="EL251" s="1357"/>
      <c r="EM251" s="1364"/>
      <c r="EN251" s="1352"/>
      <c r="EO251" s="1356"/>
      <c r="EP251" s="1384"/>
      <c r="EQ251" s="1357"/>
      <c r="ER251" s="1364"/>
      <c r="ES251" s="1352"/>
      <c r="ET251" s="1356"/>
      <c r="EU251" s="1384"/>
      <c r="EV251" s="1357"/>
      <c r="EW251" s="1364"/>
      <c r="EX251" s="1352"/>
      <c r="EY251" s="1356"/>
      <c r="EZ251" s="1384"/>
      <c r="FA251" s="1357"/>
      <c r="FB251" s="1364"/>
      <c r="FC251" s="1352"/>
      <c r="FD251" s="1385">
        <v>0</v>
      </c>
      <c r="FE251" s="1386">
        <v>0</v>
      </c>
      <c r="FF251" s="1387">
        <v>0</v>
      </c>
      <c r="FG251" s="1386">
        <v>1</v>
      </c>
      <c r="FH251" s="1387">
        <v>0</v>
      </c>
      <c r="FI251" s="1386">
        <v>0</v>
      </c>
      <c r="FJ251" s="1387">
        <v>0</v>
      </c>
      <c r="FK251" s="1386">
        <v>1</v>
      </c>
      <c r="FL251" s="1388" t="s">
        <v>1008</v>
      </c>
      <c r="FM251" s="1389" t="s">
        <v>1012</v>
      </c>
      <c r="FN251" s="1352"/>
      <c r="FO251" s="1390" t="s">
        <v>1010</v>
      </c>
      <c r="FP251" s="1391" t="s">
        <v>1012</v>
      </c>
      <c r="FQ251" s="1352"/>
      <c r="FR251" s="1390" t="s">
        <v>1010</v>
      </c>
      <c r="FS251" s="1391" t="s">
        <v>1012</v>
      </c>
      <c r="FT251" s="1352"/>
      <c r="FU251" s="1390" t="s">
        <v>1010</v>
      </c>
      <c r="FV251" s="1391" t="s">
        <v>1012</v>
      </c>
      <c r="FW251" s="1352"/>
      <c r="FX251" s="1390" t="s">
        <v>1010</v>
      </c>
      <c r="FY251" s="1391" t="s">
        <v>1012</v>
      </c>
      <c r="FZ251" s="1352"/>
      <c r="GA251" s="1390" t="s">
        <v>1010</v>
      </c>
      <c r="GB251" s="1391" t="s">
        <v>1012</v>
      </c>
      <c r="GC251" s="1352"/>
      <c r="GD251" s="1390" t="s">
        <v>1010</v>
      </c>
      <c r="GE251" s="1391" t="s">
        <v>1012</v>
      </c>
      <c r="GF251" s="1352"/>
      <c r="GG251" s="1390" t="s">
        <v>1010</v>
      </c>
      <c r="GH251" s="1391" t="s">
        <v>1012</v>
      </c>
      <c r="GI251" s="1352"/>
      <c r="GJ251" s="1390" t="s">
        <v>1010</v>
      </c>
      <c r="GK251" s="1391" t="s">
        <v>1012</v>
      </c>
      <c r="GL251" s="1352"/>
      <c r="GM251" s="1390" t="s">
        <v>1013</v>
      </c>
      <c r="GN251" s="1391" t="s">
        <v>1013</v>
      </c>
      <c r="GO251" s="1352"/>
      <c r="GP251" s="1390" t="s">
        <v>1013</v>
      </c>
      <c r="GQ251" s="1391" t="s">
        <v>1013</v>
      </c>
      <c r="GR251" s="1352"/>
      <c r="GS251" s="1390" t="s">
        <v>1013</v>
      </c>
      <c r="GT251" s="1391" t="s">
        <v>1013</v>
      </c>
      <c r="GU251" s="1352"/>
      <c r="GV251" s="1390" t="s">
        <v>1010</v>
      </c>
      <c r="GW251" s="1391" t="s">
        <v>1012</v>
      </c>
      <c r="GX251" s="1352"/>
      <c r="GY251" s="1388"/>
      <c r="GZ251" s="1389"/>
      <c r="HA251" s="1352"/>
      <c r="HB251" s="1390"/>
      <c r="HC251" s="1391"/>
      <c r="HD251" s="1352"/>
      <c r="HE251" s="1390"/>
      <c r="HF251" s="1391"/>
      <c r="HG251" s="1352"/>
      <c r="HH251" s="1390"/>
      <c r="HI251" s="1391"/>
      <c r="HJ251" s="1352"/>
      <c r="HK251" s="1390"/>
      <c r="HL251" s="1391"/>
      <c r="HM251" s="1352"/>
      <c r="HN251" s="1392"/>
      <c r="HO251" s="1393"/>
      <c r="HP251" s="1394"/>
      <c r="HQ251" s="1395"/>
      <c r="HR251" s="1357"/>
      <c r="HS251" s="1357"/>
      <c r="HT251" s="1357"/>
      <c r="HU251" s="1396"/>
      <c r="HV251" s="1397"/>
      <c r="HW251" s="1398"/>
      <c r="HX251" s="1398"/>
      <c r="HY251" s="1398"/>
      <c r="HZ251" s="1398"/>
      <c r="IA251" s="1398"/>
      <c r="IB251" s="1398"/>
      <c r="IC251" s="1398"/>
      <c r="ID251" s="1399"/>
      <c r="IE251" s="1400"/>
      <c r="IF251" s="227" t="str">
        <f>_xlfn.IFNA(VLOOKUP(報告書!$B251&amp;"-"&amp;報告書!IF$12,自主項目!$G$13:$G$500,1,FALSE),"")</f>
        <v/>
      </c>
      <c r="IG251" s="227" t="str">
        <f>_xlfn.IFNA(VLOOKUP(報告書!$B251&amp;"-"&amp;報告書!IG$12,自主項目!$G$13:$G$500,1,FALSE),"")</f>
        <v/>
      </c>
      <c r="IH251" s="227" t="str">
        <f>_xlfn.IFNA(VLOOKUP(報告書!$B251&amp;"-"&amp;報告書!IH$12,自主項目!$G$13:$G$500,1,FALSE),"")</f>
        <v/>
      </c>
      <c r="II251" s="227" t="str">
        <f>_xlfn.IFNA(VLOOKUP(報告書!$B251&amp;"-"&amp;報告書!II$12,自主項目!$G$13:$G$500,1,FALSE),"")</f>
        <v/>
      </c>
      <c r="IJ251" s="227" t="str">
        <f>_xlfn.IFNA(VLOOKUP(報告書!$B251&amp;"-"&amp;報告書!IJ$12,自主項目!$G$13:$G$500,1,FALSE),"")</f>
        <v/>
      </c>
      <c r="IK251" s="227" t="str">
        <f>_xlfn.IFNA(VLOOKUP(報告書!$B251&amp;"-"&amp;報告書!IK$12,自主項目!$G$13:$G$500,1,FALSE),"")</f>
        <v/>
      </c>
      <c r="IL251" s="227" t="str">
        <f>_xlfn.IFNA(VLOOKUP(報告書!$B251&amp;"-"&amp;報告書!IL$12,自主項目!$G$13:$G$500,1,FALSE),"")</f>
        <v/>
      </c>
      <c r="IM251" s="227" t="str">
        <f>_xlfn.IFNA(VLOOKUP(報告書!$B251&amp;"-"&amp;報告書!IM$12,自主項目!$G$13:$G$500,1,FALSE),"")</f>
        <v/>
      </c>
      <c r="IN251" s="227" t="str">
        <f>_xlfn.IFNA(VLOOKUP(報告書!$B251&amp;"-"&amp;報告書!IN$12,自主項目!$G$13:$G$500,1,FALSE),"")</f>
        <v/>
      </c>
      <c r="IO251" s="227" t="str">
        <f>_xlfn.IFNA(VLOOKUP(報告書!$B251&amp;"-"&amp;報告書!IO$12,自主項目!$G$13:$G$500,1,FALSE),"")</f>
        <v/>
      </c>
      <c r="IP251" s="227" t="str">
        <f>_xlfn.IFNA(VLOOKUP(報告書!$B251&amp;"-"&amp;報告書!IP$12,自主項目!$G$13:$G$500,1,FALSE),"")</f>
        <v/>
      </c>
      <c r="IQ251" s="227" t="str">
        <f>_xlfn.IFNA(VLOOKUP(報告書!$B251&amp;"-"&amp;報告書!IQ$12,自主項目!$G$13:$G$500,1,FALSE),"")</f>
        <v/>
      </c>
      <c r="IR251" s="227" t="str">
        <f>_xlfn.IFNA(VLOOKUP(報告書!$B251&amp;"-"&amp;報告書!IR$12,自主項目!$G$13:$G$500,1,FALSE),"")</f>
        <v/>
      </c>
      <c r="IS251" s="227" t="str">
        <f>_xlfn.IFNA(VLOOKUP(報告書!$B251&amp;"-"&amp;報告書!IS$12,自主項目!$G$13:$G$500,1,FALSE),"")</f>
        <v/>
      </c>
      <c r="IV251" s="376">
        <v>66952</v>
      </c>
      <c r="IW251" s="377">
        <v>66952</v>
      </c>
      <c r="IX251" s="378">
        <v>9.52</v>
      </c>
      <c r="IY251" s="379">
        <v>8.2100000000000009</v>
      </c>
      <c r="IZ251" s="379">
        <v>8.2100000000000009</v>
      </c>
      <c r="JA251" s="380">
        <v>-3.37</v>
      </c>
      <c r="JB251" s="381">
        <v>4.1050000000000004</v>
      </c>
      <c r="JC251" s="379">
        <v>4.1050000000000004</v>
      </c>
      <c r="JD251" s="379">
        <v>-1.6850000000000001</v>
      </c>
      <c r="JE251" s="382">
        <v>47</v>
      </c>
      <c r="JF251" s="383">
        <v>52</v>
      </c>
      <c r="JG251" s="384">
        <v>85</v>
      </c>
      <c r="JH251" s="376" t="s">
        <v>179</v>
      </c>
      <c r="JI251" s="377" t="s">
        <v>179</v>
      </c>
      <c r="JJ251" s="378" t="s">
        <v>179</v>
      </c>
      <c r="JK251" s="379" t="s">
        <v>179</v>
      </c>
      <c r="JL251" s="379" t="s">
        <v>179</v>
      </c>
      <c r="JM251" s="380" t="s">
        <v>179</v>
      </c>
      <c r="JN251" s="381" t="s">
        <v>179</v>
      </c>
      <c r="JO251" s="379" t="s">
        <v>179</v>
      </c>
      <c r="JP251" s="379" t="s">
        <v>179</v>
      </c>
      <c r="JQ251" s="382" t="s">
        <v>179</v>
      </c>
      <c r="JR251" s="383" t="s">
        <v>179</v>
      </c>
      <c r="JS251" s="384" t="s">
        <v>179</v>
      </c>
      <c r="JU251" s="634" t="s">
        <v>2802</v>
      </c>
      <c r="JV251" s="636" t="s">
        <v>2803</v>
      </c>
      <c r="JW251" s="635">
        <v>2020</v>
      </c>
      <c r="JX251" s="635" t="s">
        <v>1018</v>
      </c>
      <c r="JY251" s="386" t="s">
        <v>179</v>
      </c>
      <c r="JZ251" s="387" t="s">
        <v>179</v>
      </c>
      <c r="KA251" s="422" t="s">
        <v>179</v>
      </c>
      <c r="KB251" s="637" t="s">
        <v>179</v>
      </c>
      <c r="KC251" s="638">
        <v>1.1289139980881827E-2</v>
      </c>
      <c r="KD251" s="639" t="s">
        <v>1028</v>
      </c>
      <c r="KE251" s="640">
        <v>-1</v>
      </c>
      <c r="KF251" s="641">
        <v>8.2100000000000009</v>
      </c>
      <c r="KG251" s="642">
        <v>4.5600000000000005</v>
      </c>
      <c r="KH251" s="639" t="s">
        <v>1028</v>
      </c>
      <c r="KI251" s="643">
        <v>-1</v>
      </c>
      <c r="KJ251" s="641">
        <v>4.1050000000000004</v>
      </c>
      <c r="KK251" s="642">
        <v>4.5600000000000005</v>
      </c>
      <c r="KL251" s="639" t="s">
        <v>1015</v>
      </c>
      <c r="KM251" s="643">
        <v>-1.02</v>
      </c>
      <c r="KN251" s="644">
        <v>-3.37</v>
      </c>
      <c r="KO251" s="645" t="s">
        <v>179</v>
      </c>
      <c r="KP251" s="646" t="s">
        <v>179</v>
      </c>
      <c r="KQ251" s="646" t="s">
        <v>179</v>
      </c>
      <c r="KR251" s="646" t="s">
        <v>179</v>
      </c>
      <c r="KS251" s="647" t="s">
        <v>179</v>
      </c>
      <c r="KT251" s="646" t="s">
        <v>179</v>
      </c>
      <c r="KU251" s="646" t="s">
        <v>179</v>
      </c>
      <c r="KV251" s="648" t="s">
        <v>179</v>
      </c>
      <c r="KW251" s="639" t="s">
        <v>179</v>
      </c>
      <c r="KX251" s="643" t="s">
        <v>179</v>
      </c>
      <c r="KY251" s="644" t="s">
        <v>179</v>
      </c>
      <c r="KZ251" s="434" t="s">
        <v>1015</v>
      </c>
      <c r="LA251" s="434" t="s">
        <v>1015</v>
      </c>
      <c r="LB251" s="435" t="s">
        <v>1029</v>
      </c>
      <c r="LC251" s="436">
        <v>24</v>
      </c>
      <c r="LD251" s="437">
        <v>0</v>
      </c>
      <c r="LE251" s="438">
        <v>24</v>
      </c>
      <c r="LF251" s="439" t="s">
        <v>1015</v>
      </c>
      <c r="LG251" s="440">
        <v>21</v>
      </c>
      <c r="LH251" s="437">
        <v>0</v>
      </c>
      <c r="LI251" s="438">
        <v>24</v>
      </c>
      <c r="LJ251" s="649"/>
      <c r="LK251" s="650"/>
    </row>
    <row r="252" spans="2:323" ht="15" customHeight="1" x14ac:dyDescent="0.15">
      <c r="B252" s="1349" t="s">
        <v>2958</v>
      </c>
      <c r="C252" s="1350" t="s">
        <v>2959</v>
      </c>
      <c r="D252" s="1351">
        <v>2022</v>
      </c>
      <c r="E252" s="1352" t="s">
        <v>1018</v>
      </c>
      <c r="F252" s="1353">
        <v>1058346</v>
      </c>
      <c r="G252" s="1354" t="s">
        <v>2959</v>
      </c>
      <c r="H252" s="1355">
        <v>45132</v>
      </c>
      <c r="I252" s="1356" t="s">
        <v>2960</v>
      </c>
      <c r="J252" s="1357" t="s">
        <v>2959</v>
      </c>
      <c r="K252" s="1358" t="s">
        <v>2961</v>
      </c>
      <c r="L252" s="1350" t="s">
        <v>2959</v>
      </c>
      <c r="M252" s="1357" t="s">
        <v>2961</v>
      </c>
      <c r="N252" s="1358" t="s">
        <v>2960</v>
      </c>
      <c r="O252" s="1356" t="s">
        <v>57</v>
      </c>
      <c r="P252" s="1358" t="s">
        <v>66</v>
      </c>
      <c r="Q252" s="1359" t="s">
        <v>1018</v>
      </c>
      <c r="R252" s="1360"/>
      <c r="S252" s="1360"/>
      <c r="T252" s="1361"/>
      <c r="U252" s="1362"/>
      <c r="V252" s="1363">
        <v>10335.093000000001</v>
      </c>
      <c r="W252" s="1364">
        <v>205</v>
      </c>
      <c r="X252" s="1364">
        <v>0</v>
      </c>
      <c r="Y252" s="1365"/>
      <c r="Z252" s="1351">
        <v>2022</v>
      </c>
      <c r="AA252" s="1352">
        <v>2024</v>
      </c>
      <c r="AB252" s="1366">
        <v>2022</v>
      </c>
      <c r="AC252" s="1367"/>
      <c r="AD252" s="1358"/>
      <c r="AE252" s="1368" t="s">
        <v>4568</v>
      </c>
      <c r="AF252" s="1357" t="s">
        <v>2962</v>
      </c>
      <c r="AG252" s="1357" t="s">
        <v>1530</v>
      </c>
      <c r="AH252" s="1358" t="s">
        <v>2963</v>
      </c>
      <c r="AI252" s="1368"/>
      <c r="AJ252" s="1358"/>
      <c r="AK252" s="1369">
        <v>2021</v>
      </c>
      <c r="AL252" s="1364">
        <v>17188</v>
      </c>
      <c r="AM252" s="1364">
        <v>17035</v>
      </c>
      <c r="AN252" s="1370">
        <v>459.23</v>
      </c>
      <c r="AO252" s="1371" t="s">
        <v>1071</v>
      </c>
      <c r="AP252" s="1372">
        <v>2024</v>
      </c>
      <c r="AQ252" s="1365">
        <v>19690</v>
      </c>
      <c r="AR252" s="1373">
        <v>-14.56</v>
      </c>
      <c r="AS252" s="1365">
        <v>19513</v>
      </c>
      <c r="AT252" s="1373">
        <v>-14.55</v>
      </c>
      <c r="AU252" s="1374">
        <v>451.88</v>
      </c>
      <c r="AV252" s="1371" t="s">
        <v>1071</v>
      </c>
      <c r="AW252" s="1375">
        <v>1.62</v>
      </c>
      <c r="AX252" s="1372">
        <v>2022</v>
      </c>
      <c r="AY252" s="1365">
        <v>18362</v>
      </c>
      <c r="AZ252" s="1373">
        <v>-6.84</v>
      </c>
      <c r="BA252" s="1365">
        <v>18322</v>
      </c>
      <c r="BB252" s="1373">
        <v>-7.56</v>
      </c>
      <c r="BC252" s="1374">
        <v>447.85365853658539</v>
      </c>
      <c r="BD252" s="1371" t="s">
        <v>1071</v>
      </c>
      <c r="BE252" s="1375">
        <v>2.4700000000000002</v>
      </c>
      <c r="BF252" s="1372">
        <v>2023</v>
      </c>
      <c r="BG252" s="1365"/>
      <c r="BH252" s="1373"/>
      <c r="BI252" s="1365"/>
      <c r="BJ252" s="1373"/>
      <c r="BK252" s="1374"/>
      <c r="BL252" s="1371"/>
      <c r="BM252" s="1375"/>
      <c r="BN252" s="1372">
        <v>2024</v>
      </c>
      <c r="BO252" s="1365"/>
      <c r="BP252" s="1373"/>
      <c r="BQ252" s="1365"/>
      <c r="BR252" s="1373"/>
      <c r="BS252" s="1374"/>
      <c r="BT252" s="1371"/>
      <c r="BU252" s="1375"/>
      <c r="BV252" s="1376" t="s">
        <v>1062</v>
      </c>
      <c r="BW252" s="1377" t="s">
        <v>1072</v>
      </c>
      <c r="BX252" s="1378" t="s">
        <v>1007</v>
      </c>
      <c r="BY252" s="1379" t="s">
        <v>4937</v>
      </c>
      <c r="BZ252" s="1380"/>
      <c r="CA252" s="1364"/>
      <c r="CB252" s="1364"/>
      <c r="CC252" s="1370"/>
      <c r="CD252" s="1371"/>
      <c r="CE252" s="1372"/>
      <c r="CF252" s="1365"/>
      <c r="CG252" s="1373"/>
      <c r="CH252" s="1365"/>
      <c r="CI252" s="1373"/>
      <c r="CJ252" s="1374"/>
      <c r="CK252" s="1371"/>
      <c r="CL252" s="1375"/>
      <c r="CM252" s="1372"/>
      <c r="CN252" s="1365"/>
      <c r="CO252" s="1373"/>
      <c r="CP252" s="1365"/>
      <c r="CQ252" s="1373"/>
      <c r="CR252" s="1374"/>
      <c r="CS252" s="1371"/>
      <c r="CT252" s="1375"/>
      <c r="CU252" s="1372"/>
      <c r="CV252" s="1365"/>
      <c r="CW252" s="1373"/>
      <c r="CX252" s="1365"/>
      <c r="CY252" s="1373"/>
      <c r="CZ252" s="1374"/>
      <c r="DA252" s="1371"/>
      <c r="DB252" s="1375"/>
      <c r="DC252" s="1372"/>
      <c r="DD252" s="1365"/>
      <c r="DE252" s="1373"/>
      <c r="DF252" s="1365"/>
      <c r="DG252" s="1373"/>
      <c r="DH252" s="1374"/>
      <c r="DI252" s="1371"/>
      <c r="DJ252" s="1375"/>
      <c r="DK252" s="1376"/>
      <c r="DL252" s="1377"/>
      <c r="DM252" s="1378"/>
      <c r="DN252" s="1379"/>
      <c r="DO252" s="1356"/>
      <c r="DP252" s="1381"/>
      <c r="DQ252" s="1358"/>
      <c r="DR252" s="1356"/>
      <c r="DS252" s="1381"/>
      <c r="DT252" s="1358"/>
      <c r="DU252" s="1356"/>
      <c r="DV252" s="1381"/>
      <c r="DW252" s="1358"/>
      <c r="DX252" s="1356"/>
      <c r="DY252" s="1381"/>
      <c r="DZ252" s="1358"/>
      <c r="EA252" s="1356"/>
      <c r="EB252" s="1381"/>
      <c r="EC252" s="1358"/>
      <c r="ED252" s="1382"/>
      <c r="EE252" s="1383"/>
      <c r="EF252" s="1384"/>
      <c r="EG252" s="1357"/>
      <c r="EH252" s="1364"/>
      <c r="EI252" s="1352"/>
      <c r="EJ252" s="1356"/>
      <c r="EK252" s="1384"/>
      <c r="EL252" s="1357"/>
      <c r="EM252" s="1364"/>
      <c r="EN252" s="1352"/>
      <c r="EO252" s="1356"/>
      <c r="EP252" s="1384"/>
      <c r="EQ252" s="1357"/>
      <c r="ER252" s="1364"/>
      <c r="ES252" s="1352"/>
      <c r="ET252" s="1356"/>
      <c r="EU252" s="1384"/>
      <c r="EV252" s="1357"/>
      <c r="EW252" s="1364"/>
      <c r="EX252" s="1352"/>
      <c r="EY252" s="1356"/>
      <c r="EZ252" s="1384"/>
      <c r="FA252" s="1357"/>
      <c r="FB252" s="1364"/>
      <c r="FC252" s="1352"/>
      <c r="FD252" s="1385">
        <v>0</v>
      </c>
      <c r="FE252" s="1386">
        <v>0</v>
      </c>
      <c r="FF252" s="1387">
        <v>0</v>
      </c>
      <c r="FG252" s="1386">
        <v>0</v>
      </c>
      <c r="FH252" s="1387">
        <v>0</v>
      </c>
      <c r="FI252" s="1386">
        <v>0</v>
      </c>
      <c r="FJ252" s="1387">
        <v>0</v>
      </c>
      <c r="FK252" s="1386">
        <v>0</v>
      </c>
      <c r="FL252" s="1388" t="s">
        <v>1008</v>
      </c>
      <c r="FM252" s="1389" t="s">
        <v>1012</v>
      </c>
      <c r="FN252" s="1352"/>
      <c r="FO252" s="1390" t="s">
        <v>1010</v>
      </c>
      <c r="FP252" s="1391" t="s">
        <v>1012</v>
      </c>
      <c r="FQ252" s="1352"/>
      <c r="FR252" s="1390" t="s">
        <v>1014</v>
      </c>
      <c r="FS252" s="1391" t="s">
        <v>1009</v>
      </c>
      <c r="FT252" s="1352"/>
      <c r="FU252" s="1390" t="s">
        <v>1014</v>
      </c>
      <c r="FV252" s="1391" t="s">
        <v>1009</v>
      </c>
      <c r="FW252" s="1352"/>
      <c r="FX252" s="1390" t="s">
        <v>1010</v>
      </c>
      <c r="FY252" s="1391" t="s">
        <v>1012</v>
      </c>
      <c r="FZ252" s="1352"/>
      <c r="GA252" s="1390" t="s">
        <v>1010</v>
      </c>
      <c r="GB252" s="1391" t="s">
        <v>1012</v>
      </c>
      <c r="GC252" s="1352"/>
      <c r="GD252" s="1390" t="s">
        <v>1010</v>
      </c>
      <c r="GE252" s="1391" t="s">
        <v>1012</v>
      </c>
      <c r="GF252" s="1352"/>
      <c r="GG252" s="1390" t="s">
        <v>1013</v>
      </c>
      <c r="GH252" s="1391" t="s">
        <v>1013</v>
      </c>
      <c r="GI252" s="1352"/>
      <c r="GJ252" s="1390" t="s">
        <v>1010</v>
      </c>
      <c r="GK252" s="1391" t="s">
        <v>1012</v>
      </c>
      <c r="GL252" s="1352"/>
      <c r="GM252" s="1390" t="s">
        <v>1013</v>
      </c>
      <c r="GN252" s="1391" t="s">
        <v>1013</v>
      </c>
      <c r="GO252" s="1352"/>
      <c r="GP252" s="1390" t="s">
        <v>1013</v>
      </c>
      <c r="GQ252" s="1391" t="s">
        <v>1013</v>
      </c>
      <c r="GR252" s="1352"/>
      <c r="GS252" s="1390" t="s">
        <v>1013</v>
      </c>
      <c r="GT252" s="1391" t="s">
        <v>1013</v>
      </c>
      <c r="GU252" s="1352"/>
      <c r="GV252" s="1390" t="s">
        <v>1013</v>
      </c>
      <c r="GW252" s="1391" t="s">
        <v>1013</v>
      </c>
      <c r="GX252" s="1352"/>
      <c r="GY252" s="1388"/>
      <c r="GZ252" s="1389"/>
      <c r="HA252" s="1352"/>
      <c r="HB252" s="1390"/>
      <c r="HC252" s="1391"/>
      <c r="HD252" s="1352"/>
      <c r="HE252" s="1390"/>
      <c r="HF252" s="1391"/>
      <c r="HG252" s="1352"/>
      <c r="HH252" s="1390"/>
      <c r="HI252" s="1391"/>
      <c r="HJ252" s="1352"/>
      <c r="HK252" s="1390"/>
      <c r="HL252" s="1391"/>
      <c r="HM252" s="1352"/>
      <c r="HN252" s="1392">
        <v>18362</v>
      </c>
      <c r="HO252" s="1393">
        <v>292.48</v>
      </c>
      <c r="HP252" s="1394">
        <v>1.5928548088443524</v>
      </c>
      <c r="HQ252" s="1395">
        <v>2022</v>
      </c>
      <c r="HR252" s="1357" t="s">
        <v>333</v>
      </c>
      <c r="HS252" s="1357" t="s">
        <v>349</v>
      </c>
      <c r="HT252" s="1357" t="s">
        <v>4258</v>
      </c>
      <c r="HU252" s="1396">
        <v>292.48</v>
      </c>
      <c r="HV252" s="1397"/>
      <c r="HW252" s="1398" t="s">
        <v>4568</v>
      </c>
      <c r="HX252" s="1398"/>
      <c r="HY252" s="1398" t="s">
        <v>4568</v>
      </c>
      <c r="HZ252" s="1398" t="s">
        <v>4568</v>
      </c>
      <c r="IA252" s="1398" t="s">
        <v>4568</v>
      </c>
      <c r="IB252" s="1398" t="s">
        <v>4568</v>
      </c>
      <c r="IC252" s="1398" t="s">
        <v>4568</v>
      </c>
      <c r="ID252" s="1399"/>
      <c r="IE252" s="1400" t="s">
        <v>4938</v>
      </c>
      <c r="IF252" s="227" t="str">
        <f>_xlfn.IFNA(VLOOKUP(報告書!$B252&amp;"-"&amp;報告書!IF$12,自主項目!$G$13:$G$500,1,FALSE),"")</f>
        <v>346-1</v>
      </c>
      <c r="IG252" s="227" t="str">
        <f>_xlfn.IFNA(VLOOKUP(報告書!$B252&amp;"-"&amp;報告書!IG$12,自主項目!$G$13:$G$500,1,FALSE),"")</f>
        <v/>
      </c>
      <c r="IH252" s="227" t="str">
        <f>_xlfn.IFNA(VLOOKUP(報告書!$B252&amp;"-"&amp;報告書!IH$12,自主項目!$G$13:$G$500,1,FALSE),"")</f>
        <v/>
      </c>
      <c r="II252" s="227" t="str">
        <f>_xlfn.IFNA(VLOOKUP(報告書!$B252&amp;"-"&amp;報告書!II$12,自主項目!$G$13:$G$500,1,FALSE),"")</f>
        <v/>
      </c>
      <c r="IJ252" s="227" t="str">
        <f>_xlfn.IFNA(VLOOKUP(報告書!$B252&amp;"-"&amp;報告書!IJ$12,自主項目!$G$13:$G$500,1,FALSE),"")</f>
        <v/>
      </c>
      <c r="IK252" s="227" t="str">
        <f>_xlfn.IFNA(VLOOKUP(報告書!$B252&amp;"-"&amp;報告書!IK$12,自主項目!$G$13:$G$500,1,FALSE),"")</f>
        <v/>
      </c>
      <c r="IL252" s="227" t="str">
        <f>_xlfn.IFNA(VLOOKUP(報告書!$B252&amp;"-"&amp;報告書!IL$12,自主項目!$G$13:$G$500,1,FALSE),"")</f>
        <v/>
      </c>
      <c r="IM252" s="227" t="str">
        <f>_xlfn.IFNA(VLOOKUP(報告書!$B252&amp;"-"&amp;報告書!IM$12,自主項目!$G$13:$G$500,1,FALSE),"")</f>
        <v/>
      </c>
      <c r="IN252" s="227" t="str">
        <f>_xlfn.IFNA(VLOOKUP(報告書!$B252&amp;"-"&amp;報告書!IN$12,自主項目!$G$13:$G$500,1,FALSE),"")</f>
        <v/>
      </c>
      <c r="IO252" s="227" t="str">
        <f>_xlfn.IFNA(VLOOKUP(報告書!$B252&amp;"-"&amp;報告書!IO$12,自主項目!$G$13:$G$500,1,FALSE),"")</f>
        <v/>
      </c>
      <c r="IP252" s="227" t="str">
        <f>_xlfn.IFNA(VLOOKUP(報告書!$B252&amp;"-"&amp;報告書!IP$12,自主項目!$G$13:$G$500,1,FALSE),"")</f>
        <v/>
      </c>
      <c r="IQ252" s="227" t="str">
        <f>_xlfn.IFNA(VLOOKUP(報告書!$B252&amp;"-"&amp;報告書!IQ$12,自主項目!$G$13:$G$500,1,FALSE),"")</f>
        <v/>
      </c>
      <c r="IR252" s="227" t="str">
        <f>_xlfn.IFNA(VLOOKUP(報告書!$B252&amp;"-"&amp;報告書!IR$12,自主項目!$G$13:$G$500,1,FALSE),"")</f>
        <v/>
      </c>
      <c r="IS252" s="227" t="str">
        <f>_xlfn.IFNA(VLOOKUP(報告書!$B252&amp;"-"&amp;報告書!IS$12,自主項目!$G$13:$G$500,1,FALSE),"")</f>
        <v/>
      </c>
      <c r="IV252" s="376">
        <v>10590</v>
      </c>
      <c r="IW252" s="377">
        <v>10851</v>
      </c>
      <c r="IX252" s="378" t="s">
        <v>179</v>
      </c>
      <c r="IY252" s="379">
        <v>12.27</v>
      </c>
      <c r="IZ252" s="379">
        <v>9.0399999999999991</v>
      </c>
      <c r="JA252" s="380" t="s">
        <v>179</v>
      </c>
      <c r="JB252" s="381">
        <v>6.1349999999999998</v>
      </c>
      <c r="JC252" s="379">
        <v>4.5199999999999996</v>
      </c>
      <c r="JD252" s="379" t="s">
        <v>179</v>
      </c>
      <c r="JE252" s="382">
        <v>29</v>
      </c>
      <c r="JF252" s="383">
        <v>49</v>
      </c>
      <c r="JG252" s="384" t="s">
        <v>179</v>
      </c>
      <c r="JH252" s="376" t="s">
        <v>179</v>
      </c>
      <c r="JI252" s="377" t="s">
        <v>179</v>
      </c>
      <c r="JJ252" s="378" t="s">
        <v>179</v>
      </c>
      <c r="JK252" s="379" t="s">
        <v>179</v>
      </c>
      <c r="JL252" s="379" t="s">
        <v>179</v>
      </c>
      <c r="JM252" s="380" t="s">
        <v>179</v>
      </c>
      <c r="JN252" s="381" t="s">
        <v>179</v>
      </c>
      <c r="JO252" s="379" t="s">
        <v>179</v>
      </c>
      <c r="JP252" s="379" t="s">
        <v>179</v>
      </c>
      <c r="JQ252" s="382" t="s">
        <v>179</v>
      </c>
      <c r="JR252" s="383" t="s">
        <v>179</v>
      </c>
      <c r="JS252" s="384" t="s">
        <v>179</v>
      </c>
      <c r="JU252" s="634" t="s">
        <v>2811</v>
      </c>
      <c r="JV252" s="636" t="s">
        <v>2812</v>
      </c>
      <c r="JW252" s="635">
        <v>2020</v>
      </c>
      <c r="JX252" s="635" t="s">
        <v>1018</v>
      </c>
      <c r="JY252" s="386" t="s">
        <v>179</v>
      </c>
      <c r="JZ252" s="387" t="s">
        <v>179</v>
      </c>
      <c r="KA252" s="422" t="s">
        <v>179</v>
      </c>
      <c r="KB252" s="637" t="s">
        <v>179</v>
      </c>
      <c r="KC252" s="638">
        <v>0.40659563739376769</v>
      </c>
      <c r="KD252" s="639" t="s">
        <v>1055</v>
      </c>
      <c r="KE252" s="640">
        <v>5.99</v>
      </c>
      <c r="KF252" s="641">
        <v>12.27</v>
      </c>
      <c r="KG252" s="642">
        <v>9.51</v>
      </c>
      <c r="KH252" s="639" t="s">
        <v>1055</v>
      </c>
      <c r="KI252" s="643">
        <v>6</v>
      </c>
      <c r="KJ252" s="641">
        <v>4.5199999999999996</v>
      </c>
      <c r="KK252" s="642">
        <v>9.2049999999999983</v>
      </c>
      <c r="KL252" s="639" t="s">
        <v>179</v>
      </c>
      <c r="KM252" s="643" t="s">
        <v>179</v>
      </c>
      <c r="KN252" s="644" t="s">
        <v>179</v>
      </c>
      <c r="KO252" s="645" t="s">
        <v>179</v>
      </c>
      <c r="KP252" s="646" t="s">
        <v>179</v>
      </c>
      <c r="KQ252" s="646" t="s">
        <v>179</v>
      </c>
      <c r="KR252" s="646" t="s">
        <v>179</v>
      </c>
      <c r="KS252" s="647" t="s">
        <v>179</v>
      </c>
      <c r="KT252" s="646" t="s">
        <v>179</v>
      </c>
      <c r="KU252" s="646" t="s">
        <v>179</v>
      </c>
      <c r="KV252" s="648" t="s">
        <v>179</v>
      </c>
      <c r="KW252" s="639" t="s">
        <v>179</v>
      </c>
      <c r="KX252" s="643" t="s">
        <v>179</v>
      </c>
      <c r="KY252" s="644" t="s">
        <v>179</v>
      </c>
      <c r="KZ252" s="434" t="s">
        <v>1015</v>
      </c>
      <c r="LA252" s="434" t="s">
        <v>1015</v>
      </c>
      <c r="LB252" s="435" t="s">
        <v>1029</v>
      </c>
      <c r="LC252" s="436">
        <v>18</v>
      </c>
      <c r="LD252" s="437">
        <v>0</v>
      </c>
      <c r="LE252" s="438">
        <v>18</v>
      </c>
      <c r="LF252" s="439" t="s">
        <v>1015</v>
      </c>
      <c r="LG252" s="440">
        <v>15</v>
      </c>
      <c r="LH252" s="437">
        <v>0</v>
      </c>
      <c r="LI252" s="438">
        <v>18</v>
      </c>
      <c r="LJ252" s="649"/>
      <c r="LK252" s="650"/>
    </row>
    <row r="253" spans="2:323" ht="15" customHeight="1" x14ac:dyDescent="0.15">
      <c r="B253" s="1349" t="s">
        <v>2964</v>
      </c>
      <c r="C253" s="1350" t="s">
        <v>2965</v>
      </c>
      <c r="D253" s="1351">
        <v>2022</v>
      </c>
      <c r="E253" s="1352" t="s">
        <v>1018</v>
      </c>
      <c r="F253" s="1353">
        <v>1031348</v>
      </c>
      <c r="G253" s="1354" t="s">
        <v>2965</v>
      </c>
      <c r="H253" s="1355">
        <v>45118</v>
      </c>
      <c r="I253" s="1356" t="s">
        <v>2966</v>
      </c>
      <c r="J253" s="1357" t="s">
        <v>2965</v>
      </c>
      <c r="K253" s="1358" t="s">
        <v>2967</v>
      </c>
      <c r="L253" s="1350" t="s">
        <v>2965</v>
      </c>
      <c r="M253" s="1357" t="s">
        <v>2967</v>
      </c>
      <c r="N253" s="1358" t="s">
        <v>2968</v>
      </c>
      <c r="O253" s="1356" t="s">
        <v>12</v>
      </c>
      <c r="P253" s="1358" t="s">
        <v>35</v>
      </c>
      <c r="Q253" s="1359" t="s">
        <v>1018</v>
      </c>
      <c r="R253" s="1360"/>
      <c r="S253" s="1360"/>
      <c r="T253" s="1361"/>
      <c r="U253" s="1362"/>
      <c r="V253" s="1363">
        <v>2083.6853999999998</v>
      </c>
      <c r="W253" s="1364">
        <v>1</v>
      </c>
      <c r="X253" s="1364">
        <v>1</v>
      </c>
      <c r="Y253" s="1365"/>
      <c r="Z253" s="1351">
        <v>2022</v>
      </c>
      <c r="AA253" s="1352">
        <v>2024</v>
      </c>
      <c r="AB253" s="1366">
        <v>2022</v>
      </c>
      <c r="AC253" s="1367"/>
      <c r="AD253" s="1358"/>
      <c r="AE253" s="1368" t="s">
        <v>4568</v>
      </c>
      <c r="AF253" s="1357" t="s">
        <v>2969</v>
      </c>
      <c r="AG253" s="1357" t="s">
        <v>2970</v>
      </c>
      <c r="AH253" s="1358" t="s">
        <v>2971</v>
      </c>
      <c r="AI253" s="1368"/>
      <c r="AJ253" s="1358"/>
      <c r="AK253" s="1369">
        <v>2021</v>
      </c>
      <c r="AL253" s="1364">
        <v>4440</v>
      </c>
      <c r="AM253" s="1364">
        <v>4409</v>
      </c>
      <c r="AN253" s="1370">
        <v>3.27</v>
      </c>
      <c r="AO253" s="1371" t="s">
        <v>2972</v>
      </c>
      <c r="AP253" s="1372">
        <v>2024</v>
      </c>
      <c r="AQ253" s="1365">
        <v>4305</v>
      </c>
      <c r="AR253" s="1373">
        <v>3.04</v>
      </c>
      <c r="AS253" s="1365">
        <v>4275</v>
      </c>
      <c r="AT253" s="1373">
        <v>3.03</v>
      </c>
      <c r="AU253" s="1374">
        <v>3.1709999999999998</v>
      </c>
      <c r="AV253" s="1371" t="s">
        <v>2972</v>
      </c>
      <c r="AW253" s="1375">
        <v>3.02</v>
      </c>
      <c r="AX253" s="1372">
        <v>2022</v>
      </c>
      <c r="AY253" s="1365">
        <v>3873</v>
      </c>
      <c r="AZ253" s="1373">
        <v>12.77</v>
      </c>
      <c r="BA253" s="1365">
        <v>3866</v>
      </c>
      <c r="BB253" s="1373">
        <v>12.31</v>
      </c>
      <c r="BC253" s="1374">
        <v>3.8916409601993549</v>
      </c>
      <c r="BD253" s="1371" t="s">
        <v>2972</v>
      </c>
      <c r="BE253" s="1375">
        <v>-19.02</v>
      </c>
      <c r="BF253" s="1372">
        <v>2023</v>
      </c>
      <c r="BG253" s="1365"/>
      <c r="BH253" s="1373"/>
      <c r="BI253" s="1365"/>
      <c r="BJ253" s="1373"/>
      <c r="BK253" s="1374"/>
      <c r="BL253" s="1371"/>
      <c r="BM253" s="1375"/>
      <c r="BN253" s="1372">
        <v>2024</v>
      </c>
      <c r="BO253" s="1365"/>
      <c r="BP253" s="1373"/>
      <c r="BQ253" s="1365"/>
      <c r="BR253" s="1373"/>
      <c r="BS253" s="1374"/>
      <c r="BT253" s="1371"/>
      <c r="BU253" s="1375"/>
      <c r="BV253" s="1376" t="s">
        <v>1005</v>
      </c>
      <c r="BW253" s="1377" t="s">
        <v>1072</v>
      </c>
      <c r="BX253" s="1378" t="s">
        <v>1038</v>
      </c>
      <c r="BY253" s="1379" t="s">
        <v>4939</v>
      </c>
      <c r="BZ253" s="1380"/>
      <c r="CA253" s="1364"/>
      <c r="CB253" s="1364"/>
      <c r="CC253" s="1370"/>
      <c r="CD253" s="1371"/>
      <c r="CE253" s="1372"/>
      <c r="CF253" s="1365"/>
      <c r="CG253" s="1373"/>
      <c r="CH253" s="1365"/>
      <c r="CI253" s="1373"/>
      <c r="CJ253" s="1374"/>
      <c r="CK253" s="1371"/>
      <c r="CL253" s="1375"/>
      <c r="CM253" s="1372"/>
      <c r="CN253" s="1365"/>
      <c r="CO253" s="1373"/>
      <c r="CP253" s="1365"/>
      <c r="CQ253" s="1373"/>
      <c r="CR253" s="1374"/>
      <c r="CS253" s="1371"/>
      <c r="CT253" s="1375"/>
      <c r="CU253" s="1372"/>
      <c r="CV253" s="1365"/>
      <c r="CW253" s="1373"/>
      <c r="CX253" s="1365"/>
      <c r="CY253" s="1373"/>
      <c r="CZ253" s="1374"/>
      <c r="DA253" s="1371"/>
      <c r="DB253" s="1375"/>
      <c r="DC253" s="1372"/>
      <c r="DD253" s="1365"/>
      <c r="DE253" s="1373"/>
      <c r="DF253" s="1365"/>
      <c r="DG253" s="1373"/>
      <c r="DH253" s="1374"/>
      <c r="DI253" s="1371"/>
      <c r="DJ253" s="1375"/>
      <c r="DK253" s="1376"/>
      <c r="DL253" s="1377"/>
      <c r="DM253" s="1378"/>
      <c r="DN253" s="1379"/>
      <c r="DO253" s="1356"/>
      <c r="DP253" s="1381"/>
      <c r="DQ253" s="1358"/>
      <c r="DR253" s="1356"/>
      <c r="DS253" s="1381"/>
      <c r="DT253" s="1358"/>
      <c r="DU253" s="1356"/>
      <c r="DV253" s="1381"/>
      <c r="DW253" s="1358"/>
      <c r="DX253" s="1356"/>
      <c r="DY253" s="1381"/>
      <c r="DZ253" s="1358"/>
      <c r="EA253" s="1356"/>
      <c r="EB253" s="1381"/>
      <c r="EC253" s="1358"/>
      <c r="ED253" s="1382"/>
      <c r="EE253" s="1383"/>
      <c r="EF253" s="1384"/>
      <c r="EG253" s="1357"/>
      <c r="EH253" s="1364"/>
      <c r="EI253" s="1352"/>
      <c r="EJ253" s="1356"/>
      <c r="EK253" s="1384"/>
      <c r="EL253" s="1357"/>
      <c r="EM253" s="1364"/>
      <c r="EN253" s="1352"/>
      <c r="EO253" s="1356"/>
      <c r="EP253" s="1384"/>
      <c r="EQ253" s="1357"/>
      <c r="ER253" s="1364"/>
      <c r="ES253" s="1352"/>
      <c r="ET253" s="1356"/>
      <c r="EU253" s="1384"/>
      <c r="EV253" s="1357"/>
      <c r="EW253" s="1364"/>
      <c r="EX253" s="1352"/>
      <c r="EY253" s="1356"/>
      <c r="EZ253" s="1384"/>
      <c r="FA253" s="1357"/>
      <c r="FB253" s="1364"/>
      <c r="FC253" s="1352"/>
      <c r="FD253" s="1385">
        <v>0</v>
      </c>
      <c r="FE253" s="1386">
        <v>0</v>
      </c>
      <c r="FF253" s="1387">
        <v>0</v>
      </c>
      <c r="FG253" s="1386">
        <v>0</v>
      </c>
      <c r="FH253" s="1387">
        <v>0</v>
      </c>
      <c r="FI253" s="1386">
        <v>0</v>
      </c>
      <c r="FJ253" s="1387">
        <v>0</v>
      </c>
      <c r="FK253" s="1386">
        <v>0</v>
      </c>
      <c r="FL253" s="1388" t="s">
        <v>1008</v>
      </c>
      <c r="FM253" s="1389" t="s">
        <v>1012</v>
      </c>
      <c r="FN253" s="1352"/>
      <c r="FO253" s="1390" t="s">
        <v>1010</v>
      </c>
      <c r="FP253" s="1391" t="s">
        <v>1012</v>
      </c>
      <c r="FQ253" s="1352"/>
      <c r="FR253" s="1390" t="s">
        <v>1010</v>
      </c>
      <c r="FS253" s="1391" t="s">
        <v>1012</v>
      </c>
      <c r="FT253" s="1352"/>
      <c r="FU253" s="1390" t="s">
        <v>1010</v>
      </c>
      <c r="FV253" s="1391" t="s">
        <v>1012</v>
      </c>
      <c r="FW253" s="1352"/>
      <c r="FX253" s="1390" t="s">
        <v>1025</v>
      </c>
      <c r="FY253" s="1391" t="s">
        <v>1011</v>
      </c>
      <c r="FZ253" s="1352"/>
      <c r="GA253" s="1390" t="s">
        <v>1025</v>
      </c>
      <c r="GB253" s="1391" t="s">
        <v>1011</v>
      </c>
      <c r="GC253" s="1352"/>
      <c r="GD253" s="1390" t="s">
        <v>1013</v>
      </c>
      <c r="GE253" s="1391" t="s">
        <v>1013</v>
      </c>
      <c r="GF253" s="1352"/>
      <c r="GG253" s="1390" t="s">
        <v>1010</v>
      </c>
      <c r="GH253" s="1391" t="s">
        <v>1012</v>
      </c>
      <c r="GI253" s="1352"/>
      <c r="GJ253" s="1390" t="s">
        <v>1010</v>
      </c>
      <c r="GK253" s="1391" t="s">
        <v>1012</v>
      </c>
      <c r="GL253" s="1352"/>
      <c r="GM253" s="1390" t="s">
        <v>1013</v>
      </c>
      <c r="GN253" s="1391" t="s">
        <v>1013</v>
      </c>
      <c r="GO253" s="1352"/>
      <c r="GP253" s="1390" t="s">
        <v>1010</v>
      </c>
      <c r="GQ253" s="1391" t="s">
        <v>1012</v>
      </c>
      <c r="GR253" s="1352"/>
      <c r="GS253" s="1390" t="s">
        <v>1010</v>
      </c>
      <c r="GT253" s="1391" t="s">
        <v>1012</v>
      </c>
      <c r="GU253" s="1352"/>
      <c r="GV253" s="1390" t="s">
        <v>1010</v>
      </c>
      <c r="GW253" s="1391" t="s">
        <v>1012</v>
      </c>
      <c r="GX253" s="1352"/>
      <c r="GY253" s="1388"/>
      <c r="GZ253" s="1389"/>
      <c r="HA253" s="1352"/>
      <c r="HB253" s="1390"/>
      <c r="HC253" s="1391"/>
      <c r="HD253" s="1352"/>
      <c r="HE253" s="1390"/>
      <c r="HF253" s="1391"/>
      <c r="HG253" s="1352"/>
      <c r="HH253" s="1390"/>
      <c r="HI253" s="1391"/>
      <c r="HJ253" s="1352"/>
      <c r="HK253" s="1390"/>
      <c r="HL253" s="1391"/>
      <c r="HM253" s="1352"/>
      <c r="HN253" s="1392">
        <v>3873</v>
      </c>
      <c r="HO253" s="1393">
        <v>39.178353490000021</v>
      </c>
      <c r="HP253" s="1394">
        <v>1.0115763875548676</v>
      </c>
      <c r="HQ253" s="1395" t="s">
        <v>4037</v>
      </c>
      <c r="HR253" s="1357" t="s">
        <v>333</v>
      </c>
      <c r="HS253" s="1357" t="s">
        <v>349</v>
      </c>
      <c r="HT253" s="1357" t="s">
        <v>4259</v>
      </c>
      <c r="HU253" s="1396">
        <v>3.8625639999999999</v>
      </c>
      <c r="HV253" s="1397"/>
      <c r="HW253" s="1398" t="s">
        <v>4568</v>
      </c>
      <c r="HX253" s="1398"/>
      <c r="HY253" s="1398"/>
      <c r="HZ253" s="1398"/>
      <c r="IA253" s="1398"/>
      <c r="IB253" s="1398" t="s">
        <v>4568</v>
      </c>
      <c r="IC253" s="1398" t="s">
        <v>4568</v>
      </c>
      <c r="ID253" s="1399" t="s">
        <v>2973</v>
      </c>
      <c r="IE253" s="1400" t="s">
        <v>4940</v>
      </c>
      <c r="IF253" s="227" t="str">
        <f>_xlfn.IFNA(VLOOKUP(報告書!$B253&amp;"-"&amp;報告書!IF$12,自主項目!$G$13:$G$500,1,FALSE),"")</f>
        <v>348-1</v>
      </c>
      <c r="IG253" s="227" t="str">
        <f>_xlfn.IFNA(VLOOKUP(報告書!$B253&amp;"-"&amp;報告書!IG$12,自主項目!$G$13:$G$500,1,FALSE),"")</f>
        <v>348-2</v>
      </c>
      <c r="IH253" s="227" t="str">
        <f>_xlfn.IFNA(VLOOKUP(報告書!$B253&amp;"-"&amp;報告書!IH$12,自主項目!$G$13:$G$500,1,FALSE),"")</f>
        <v>348-3</v>
      </c>
      <c r="II253" s="227" t="str">
        <f>_xlfn.IFNA(VLOOKUP(報告書!$B253&amp;"-"&amp;報告書!II$12,自主項目!$G$13:$G$500,1,FALSE),"")</f>
        <v>348-4</v>
      </c>
      <c r="IJ253" s="227" t="str">
        <f>_xlfn.IFNA(VLOOKUP(報告書!$B253&amp;"-"&amp;報告書!IJ$12,自主項目!$G$13:$G$500,1,FALSE),"")</f>
        <v>348-5</v>
      </c>
      <c r="IK253" s="227" t="str">
        <f>_xlfn.IFNA(VLOOKUP(報告書!$B253&amp;"-"&amp;報告書!IK$12,自主項目!$G$13:$G$500,1,FALSE),"")</f>
        <v>348-6</v>
      </c>
      <c r="IL253" s="227" t="str">
        <f>_xlfn.IFNA(VLOOKUP(報告書!$B253&amp;"-"&amp;報告書!IL$12,自主項目!$G$13:$G$500,1,FALSE),"")</f>
        <v>348-7</v>
      </c>
      <c r="IM253" s="227" t="str">
        <f>_xlfn.IFNA(VLOOKUP(報告書!$B253&amp;"-"&amp;報告書!IM$12,自主項目!$G$13:$G$500,1,FALSE),"")</f>
        <v/>
      </c>
      <c r="IN253" s="227" t="str">
        <f>_xlfn.IFNA(VLOOKUP(報告書!$B253&amp;"-"&amp;報告書!IN$12,自主項目!$G$13:$G$500,1,FALSE),"")</f>
        <v/>
      </c>
      <c r="IO253" s="227" t="str">
        <f>_xlfn.IFNA(VLOOKUP(報告書!$B253&amp;"-"&amp;報告書!IO$12,自主項目!$G$13:$G$500,1,FALSE),"")</f>
        <v/>
      </c>
      <c r="IP253" s="227" t="str">
        <f>_xlfn.IFNA(VLOOKUP(報告書!$B253&amp;"-"&amp;報告書!IP$12,自主項目!$G$13:$G$500,1,FALSE),"")</f>
        <v/>
      </c>
      <c r="IQ253" s="227" t="str">
        <f>_xlfn.IFNA(VLOOKUP(報告書!$B253&amp;"-"&amp;報告書!IQ$12,自主項目!$G$13:$G$500,1,FALSE),"")</f>
        <v/>
      </c>
      <c r="IR253" s="227" t="str">
        <f>_xlfn.IFNA(VLOOKUP(報告書!$B253&amp;"-"&amp;報告書!IR$12,自主項目!$G$13:$G$500,1,FALSE),"")</f>
        <v/>
      </c>
      <c r="IS253" s="227" t="str">
        <f>_xlfn.IFNA(VLOOKUP(報告書!$B253&amp;"-"&amp;報告書!IS$12,自主項目!$G$13:$G$500,1,FALSE),"")</f>
        <v/>
      </c>
      <c r="IV253" s="376" t="s">
        <v>179</v>
      </c>
      <c r="IW253" s="377" t="s">
        <v>179</v>
      </c>
      <c r="IX253" s="378" t="s">
        <v>179</v>
      </c>
      <c r="IY253" s="379" t="s">
        <v>179</v>
      </c>
      <c r="IZ253" s="379" t="s">
        <v>179</v>
      </c>
      <c r="JA253" s="380" t="s">
        <v>179</v>
      </c>
      <c r="JB253" s="381" t="s">
        <v>179</v>
      </c>
      <c r="JC253" s="379" t="s">
        <v>179</v>
      </c>
      <c r="JD253" s="379" t="s">
        <v>179</v>
      </c>
      <c r="JE253" s="382" t="s">
        <v>179</v>
      </c>
      <c r="JF253" s="383" t="s">
        <v>179</v>
      </c>
      <c r="JG253" s="384" t="s">
        <v>179</v>
      </c>
      <c r="JH253" s="376">
        <v>5076</v>
      </c>
      <c r="JI253" s="377">
        <v>5076</v>
      </c>
      <c r="JJ253" s="378" t="s">
        <v>179</v>
      </c>
      <c r="JK253" s="379">
        <v>-0.32</v>
      </c>
      <c r="JL253" s="379">
        <v>-0.32</v>
      </c>
      <c r="JM253" s="380" t="s">
        <v>179</v>
      </c>
      <c r="JN253" s="381">
        <v>-0.16</v>
      </c>
      <c r="JO253" s="379">
        <v>-0.16</v>
      </c>
      <c r="JP253" s="379" t="s">
        <v>179</v>
      </c>
      <c r="JQ253" s="382">
        <v>85</v>
      </c>
      <c r="JR253" s="383">
        <v>85</v>
      </c>
      <c r="JS253" s="384" t="s">
        <v>179</v>
      </c>
      <c r="JU253" s="634" t="s">
        <v>2817</v>
      </c>
      <c r="JV253" s="636" t="s">
        <v>2818</v>
      </c>
      <c r="JW253" s="635">
        <v>2020</v>
      </c>
      <c r="JX253" s="635" t="s">
        <v>1058</v>
      </c>
      <c r="JY253" s="386" t="s">
        <v>179</v>
      </c>
      <c r="JZ253" s="387" t="s">
        <v>179</v>
      </c>
      <c r="KA253" s="422" t="s">
        <v>179</v>
      </c>
      <c r="KB253" s="637" t="s">
        <v>179</v>
      </c>
      <c r="KC253" s="638" t="s">
        <v>179</v>
      </c>
      <c r="KD253" s="639" t="s">
        <v>179</v>
      </c>
      <c r="KE253" s="640" t="s">
        <v>179</v>
      </c>
      <c r="KF253" s="641" t="s">
        <v>179</v>
      </c>
      <c r="KG253" s="642" t="s">
        <v>179</v>
      </c>
      <c r="KH253" s="639" t="s">
        <v>179</v>
      </c>
      <c r="KI253" s="643" t="s">
        <v>179</v>
      </c>
      <c r="KJ253" s="641" t="s">
        <v>179</v>
      </c>
      <c r="KK253" s="642" t="s">
        <v>179</v>
      </c>
      <c r="KL253" s="639" t="s">
        <v>179</v>
      </c>
      <c r="KM253" s="643" t="s">
        <v>179</v>
      </c>
      <c r="KN253" s="644" t="s">
        <v>179</v>
      </c>
      <c r="KO253" s="645" t="s">
        <v>1015</v>
      </c>
      <c r="KP253" s="646">
        <v>3</v>
      </c>
      <c r="KQ253" s="646">
        <v>-0.32</v>
      </c>
      <c r="KR253" s="646">
        <v>-3.89</v>
      </c>
      <c r="KS253" s="647" t="s">
        <v>1015</v>
      </c>
      <c r="KT253" s="646">
        <v>3</v>
      </c>
      <c r="KU253" s="646">
        <v>-0.16</v>
      </c>
      <c r="KV253" s="648">
        <v>-3.89</v>
      </c>
      <c r="KW253" s="639" t="s">
        <v>179</v>
      </c>
      <c r="KX253" s="643">
        <v>0</v>
      </c>
      <c r="KY253" s="644" t="s">
        <v>179</v>
      </c>
      <c r="KZ253" s="434" t="s">
        <v>1015</v>
      </c>
      <c r="LA253" s="434" t="s">
        <v>1015</v>
      </c>
      <c r="LB253" s="435" t="s">
        <v>179</v>
      </c>
      <c r="LC253" s="436" t="s">
        <v>179</v>
      </c>
      <c r="LD253" s="437" t="s">
        <v>179</v>
      </c>
      <c r="LE253" s="438" t="s">
        <v>179</v>
      </c>
      <c r="LF253" s="439" t="s">
        <v>179</v>
      </c>
      <c r="LG253" s="440" t="s">
        <v>179</v>
      </c>
      <c r="LH253" s="437" t="s">
        <v>179</v>
      </c>
      <c r="LI253" s="438" t="s">
        <v>179</v>
      </c>
      <c r="LJ253" s="649"/>
      <c r="LK253" s="650"/>
    </row>
    <row r="254" spans="2:323" ht="15" customHeight="1" x14ac:dyDescent="0.15">
      <c r="B254" s="1349" t="s">
        <v>2974</v>
      </c>
      <c r="C254" s="1350" t="s">
        <v>2975</v>
      </c>
      <c r="D254" s="1351">
        <v>2022</v>
      </c>
      <c r="E254" s="1352" t="s">
        <v>1018</v>
      </c>
      <c r="F254" s="1353">
        <v>1088349</v>
      </c>
      <c r="G254" s="1354" t="s">
        <v>2975</v>
      </c>
      <c r="H254" s="1355">
        <v>45138</v>
      </c>
      <c r="I254" s="1356" t="s">
        <v>2976</v>
      </c>
      <c r="J254" s="1357" t="s">
        <v>2975</v>
      </c>
      <c r="K254" s="1358" t="s">
        <v>2977</v>
      </c>
      <c r="L254" s="1350" t="s">
        <v>2975</v>
      </c>
      <c r="M254" s="1357" t="s">
        <v>2977</v>
      </c>
      <c r="N254" s="1358" t="s">
        <v>2976</v>
      </c>
      <c r="O254" s="1356" t="s">
        <v>102</v>
      </c>
      <c r="P254" s="1358" t="s">
        <v>103</v>
      </c>
      <c r="Q254" s="1359" t="s">
        <v>1018</v>
      </c>
      <c r="R254" s="1360"/>
      <c r="S254" s="1360"/>
      <c r="T254" s="1361"/>
      <c r="U254" s="1362"/>
      <c r="V254" s="1363">
        <v>3259.2882</v>
      </c>
      <c r="W254" s="1364">
        <v>3</v>
      </c>
      <c r="X254" s="1364">
        <v>1</v>
      </c>
      <c r="Y254" s="1365"/>
      <c r="Z254" s="1351">
        <v>2022</v>
      </c>
      <c r="AA254" s="1352">
        <v>2024</v>
      </c>
      <c r="AB254" s="1366">
        <v>2022</v>
      </c>
      <c r="AC254" s="1367"/>
      <c r="AD254" s="1358"/>
      <c r="AE254" s="1368" t="s">
        <v>4568</v>
      </c>
      <c r="AF254" s="1357" t="s">
        <v>2978</v>
      </c>
      <c r="AG254" s="1357" t="s">
        <v>2979</v>
      </c>
      <c r="AH254" s="1358" t="s">
        <v>2077</v>
      </c>
      <c r="AI254" s="1368"/>
      <c r="AJ254" s="1358"/>
      <c r="AK254" s="1369">
        <v>2021</v>
      </c>
      <c r="AL254" s="1364">
        <v>6194</v>
      </c>
      <c r="AM254" s="1364">
        <v>6152</v>
      </c>
      <c r="AN254" s="1370">
        <v>15.53</v>
      </c>
      <c r="AO254" s="1371" t="s">
        <v>2445</v>
      </c>
      <c r="AP254" s="1372">
        <v>2024</v>
      </c>
      <c r="AQ254" s="1365">
        <v>6000</v>
      </c>
      <c r="AR254" s="1373">
        <v>3.13</v>
      </c>
      <c r="AS254" s="1365">
        <v>5960</v>
      </c>
      <c r="AT254" s="1373">
        <v>3.12</v>
      </c>
      <c r="AU254" s="1374">
        <v>15.05</v>
      </c>
      <c r="AV254" s="1371" t="s">
        <v>2445</v>
      </c>
      <c r="AW254" s="1375">
        <v>3.09</v>
      </c>
      <c r="AX254" s="1372">
        <v>2022</v>
      </c>
      <c r="AY254" s="1365">
        <v>6218</v>
      </c>
      <c r="AZ254" s="1373">
        <v>-0.39</v>
      </c>
      <c r="BA254" s="1365">
        <v>6218</v>
      </c>
      <c r="BB254" s="1373">
        <v>-1.08</v>
      </c>
      <c r="BC254" s="1374">
        <v>15.702020202020202</v>
      </c>
      <c r="BD254" s="1371" t="s">
        <v>2445</v>
      </c>
      <c r="BE254" s="1375">
        <v>-1.1100000000000001</v>
      </c>
      <c r="BF254" s="1372">
        <v>2023</v>
      </c>
      <c r="BG254" s="1365"/>
      <c r="BH254" s="1373"/>
      <c r="BI254" s="1365"/>
      <c r="BJ254" s="1373"/>
      <c r="BK254" s="1374"/>
      <c r="BL254" s="1371"/>
      <c r="BM254" s="1375"/>
      <c r="BN254" s="1372">
        <v>2024</v>
      </c>
      <c r="BO254" s="1365"/>
      <c r="BP254" s="1373"/>
      <c r="BQ254" s="1365"/>
      <c r="BR254" s="1373"/>
      <c r="BS254" s="1374"/>
      <c r="BT254" s="1371"/>
      <c r="BU254" s="1375"/>
      <c r="BV254" s="1376" t="s">
        <v>1005</v>
      </c>
      <c r="BW254" s="1377" t="s">
        <v>1072</v>
      </c>
      <c r="BX254" s="1378" t="s">
        <v>1024</v>
      </c>
      <c r="BY254" s="1379" t="s">
        <v>4941</v>
      </c>
      <c r="BZ254" s="1380"/>
      <c r="CA254" s="1364"/>
      <c r="CB254" s="1364"/>
      <c r="CC254" s="1370"/>
      <c r="CD254" s="1371"/>
      <c r="CE254" s="1372"/>
      <c r="CF254" s="1365"/>
      <c r="CG254" s="1373"/>
      <c r="CH254" s="1365"/>
      <c r="CI254" s="1373"/>
      <c r="CJ254" s="1374"/>
      <c r="CK254" s="1371"/>
      <c r="CL254" s="1375"/>
      <c r="CM254" s="1372"/>
      <c r="CN254" s="1365"/>
      <c r="CO254" s="1373"/>
      <c r="CP254" s="1365"/>
      <c r="CQ254" s="1373"/>
      <c r="CR254" s="1374"/>
      <c r="CS254" s="1371"/>
      <c r="CT254" s="1375"/>
      <c r="CU254" s="1372"/>
      <c r="CV254" s="1365"/>
      <c r="CW254" s="1373"/>
      <c r="CX254" s="1365"/>
      <c r="CY254" s="1373"/>
      <c r="CZ254" s="1374"/>
      <c r="DA254" s="1371"/>
      <c r="DB254" s="1375"/>
      <c r="DC254" s="1372"/>
      <c r="DD254" s="1365"/>
      <c r="DE254" s="1373"/>
      <c r="DF254" s="1365"/>
      <c r="DG254" s="1373"/>
      <c r="DH254" s="1374"/>
      <c r="DI254" s="1371"/>
      <c r="DJ254" s="1375"/>
      <c r="DK254" s="1376"/>
      <c r="DL254" s="1377"/>
      <c r="DM254" s="1378"/>
      <c r="DN254" s="1379"/>
      <c r="DO254" s="1356"/>
      <c r="DP254" s="1381"/>
      <c r="DQ254" s="1358"/>
      <c r="DR254" s="1356"/>
      <c r="DS254" s="1381"/>
      <c r="DT254" s="1358"/>
      <c r="DU254" s="1356"/>
      <c r="DV254" s="1381"/>
      <c r="DW254" s="1358"/>
      <c r="DX254" s="1356"/>
      <c r="DY254" s="1381"/>
      <c r="DZ254" s="1358"/>
      <c r="EA254" s="1356"/>
      <c r="EB254" s="1381"/>
      <c r="EC254" s="1358"/>
      <c r="ED254" s="1382"/>
      <c r="EE254" s="1383" t="s">
        <v>1160</v>
      </c>
      <c r="EF254" s="1384">
        <v>2014</v>
      </c>
      <c r="EG254" s="1357" t="s">
        <v>2980</v>
      </c>
      <c r="EH254" s="1364">
        <v>208</v>
      </c>
      <c r="EI254" s="1352" t="s">
        <v>1150</v>
      </c>
      <c r="EJ254" s="1356"/>
      <c r="EK254" s="1384"/>
      <c r="EL254" s="1357"/>
      <c r="EM254" s="1364"/>
      <c r="EN254" s="1352"/>
      <c r="EO254" s="1356"/>
      <c r="EP254" s="1384"/>
      <c r="EQ254" s="1357"/>
      <c r="ER254" s="1364"/>
      <c r="ES254" s="1352"/>
      <c r="ET254" s="1356"/>
      <c r="EU254" s="1384"/>
      <c r="EV254" s="1357"/>
      <c r="EW254" s="1364"/>
      <c r="EX254" s="1352"/>
      <c r="EY254" s="1356"/>
      <c r="EZ254" s="1384"/>
      <c r="FA254" s="1357"/>
      <c r="FB254" s="1364"/>
      <c r="FC254" s="1352"/>
      <c r="FD254" s="1385">
        <v>0</v>
      </c>
      <c r="FE254" s="1386">
        <v>0</v>
      </c>
      <c r="FF254" s="1387">
        <v>0</v>
      </c>
      <c r="FG254" s="1386">
        <v>0</v>
      </c>
      <c r="FH254" s="1387">
        <v>0</v>
      </c>
      <c r="FI254" s="1386">
        <v>0</v>
      </c>
      <c r="FJ254" s="1387">
        <v>0</v>
      </c>
      <c r="FK254" s="1386">
        <v>0</v>
      </c>
      <c r="FL254" s="1388" t="s">
        <v>1008</v>
      </c>
      <c r="FM254" s="1389" t="s">
        <v>1012</v>
      </c>
      <c r="FN254" s="1352"/>
      <c r="FO254" s="1390" t="s">
        <v>1010</v>
      </c>
      <c r="FP254" s="1391" t="s">
        <v>1012</v>
      </c>
      <c r="FQ254" s="1352"/>
      <c r="FR254" s="1390" t="s">
        <v>1010</v>
      </c>
      <c r="FS254" s="1391" t="s">
        <v>1012</v>
      </c>
      <c r="FT254" s="1352"/>
      <c r="FU254" s="1390" t="s">
        <v>1010</v>
      </c>
      <c r="FV254" s="1391" t="s">
        <v>1012</v>
      </c>
      <c r="FW254" s="1352"/>
      <c r="FX254" s="1390" t="s">
        <v>1010</v>
      </c>
      <c r="FY254" s="1391" t="s">
        <v>1012</v>
      </c>
      <c r="FZ254" s="1352"/>
      <c r="GA254" s="1390" t="s">
        <v>1010</v>
      </c>
      <c r="GB254" s="1391" t="s">
        <v>1012</v>
      </c>
      <c r="GC254" s="1352"/>
      <c r="GD254" s="1390" t="s">
        <v>1013</v>
      </c>
      <c r="GE254" s="1391" t="s">
        <v>1013</v>
      </c>
      <c r="GF254" s="1352"/>
      <c r="GG254" s="1390" t="s">
        <v>1013</v>
      </c>
      <c r="GH254" s="1391" t="s">
        <v>1013</v>
      </c>
      <c r="GI254" s="1352"/>
      <c r="GJ254" s="1390" t="s">
        <v>1010</v>
      </c>
      <c r="GK254" s="1391" t="s">
        <v>1012</v>
      </c>
      <c r="GL254" s="1352"/>
      <c r="GM254" s="1390" t="s">
        <v>1013</v>
      </c>
      <c r="GN254" s="1391" t="s">
        <v>1013</v>
      </c>
      <c r="GO254" s="1352"/>
      <c r="GP254" s="1390" t="s">
        <v>1013</v>
      </c>
      <c r="GQ254" s="1391" t="s">
        <v>1013</v>
      </c>
      <c r="GR254" s="1352"/>
      <c r="GS254" s="1390" t="s">
        <v>1013</v>
      </c>
      <c r="GT254" s="1391" t="s">
        <v>1013</v>
      </c>
      <c r="GU254" s="1352"/>
      <c r="GV254" s="1390" t="s">
        <v>1010</v>
      </c>
      <c r="GW254" s="1391" t="s">
        <v>1012</v>
      </c>
      <c r="GX254" s="1352"/>
      <c r="GY254" s="1388"/>
      <c r="GZ254" s="1389"/>
      <c r="HA254" s="1352"/>
      <c r="HB254" s="1390"/>
      <c r="HC254" s="1391"/>
      <c r="HD254" s="1352"/>
      <c r="HE254" s="1390"/>
      <c r="HF254" s="1391"/>
      <c r="HG254" s="1352"/>
      <c r="HH254" s="1390"/>
      <c r="HI254" s="1391"/>
      <c r="HJ254" s="1352"/>
      <c r="HK254" s="1390"/>
      <c r="HL254" s="1391"/>
      <c r="HM254" s="1352"/>
      <c r="HN254" s="1392">
        <v>6218</v>
      </c>
      <c r="HO254" s="1393">
        <v>22.850000000000023</v>
      </c>
      <c r="HP254" s="1394">
        <v>0.36748150530717305</v>
      </c>
      <c r="HQ254" s="1395">
        <v>2022</v>
      </c>
      <c r="HR254" s="1357" t="s">
        <v>333</v>
      </c>
      <c r="HS254" s="1357" t="s">
        <v>349</v>
      </c>
      <c r="HT254" s="1357" t="s">
        <v>4266</v>
      </c>
      <c r="HU254" s="1396">
        <v>22.850000000000023</v>
      </c>
      <c r="HV254" s="1397" t="s">
        <v>4568</v>
      </c>
      <c r="HW254" s="1398" t="s">
        <v>4568</v>
      </c>
      <c r="HX254" s="1398" t="s">
        <v>4568</v>
      </c>
      <c r="HY254" s="1398" t="s">
        <v>4568</v>
      </c>
      <c r="HZ254" s="1398"/>
      <c r="IA254" s="1398"/>
      <c r="IB254" s="1398" t="s">
        <v>4568</v>
      </c>
      <c r="IC254" s="1398" t="s">
        <v>4568</v>
      </c>
      <c r="ID254" s="1399"/>
      <c r="IE254" s="1400" t="s">
        <v>2981</v>
      </c>
      <c r="IF254" s="227" t="str">
        <f>_xlfn.IFNA(VLOOKUP(報告書!$B254&amp;"-"&amp;報告書!IF$12,自主項目!$G$13:$G$500,1,FALSE),"")</f>
        <v>349-1</v>
      </c>
      <c r="IG254" s="227" t="str">
        <f>_xlfn.IFNA(VLOOKUP(報告書!$B254&amp;"-"&amp;報告書!IG$12,自主項目!$G$13:$G$500,1,FALSE),"")</f>
        <v/>
      </c>
      <c r="IH254" s="227" t="str">
        <f>_xlfn.IFNA(VLOOKUP(報告書!$B254&amp;"-"&amp;報告書!IH$12,自主項目!$G$13:$G$500,1,FALSE),"")</f>
        <v/>
      </c>
      <c r="II254" s="227" t="str">
        <f>_xlfn.IFNA(VLOOKUP(報告書!$B254&amp;"-"&amp;報告書!II$12,自主項目!$G$13:$G$500,1,FALSE),"")</f>
        <v/>
      </c>
      <c r="IJ254" s="227" t="str">
        <f>_xlfn.IFNA(VLOOKUP(報告書!$B254&amp;"-"&amp;報告書!IJ$12,自主項目!$G$13:$G$500,1,FALSE),"")</f>
        <v/>
      </c>
      <c r="IK254" s="227" t="str">
        <f>_xlfn.IFNA(VLOOKUP(報告書!$B254&amp;"-"&amp;報告書!IK$12,自主項目!$G$13:$G$500,1,FALSE),"")</f>
        <v/>
      </c>
      <c r="IL254" s="227" t="str">
        <f>_xlfn.IFNA(VLOOKUP(報告書!$B254&amp;"-"&amp;報告書!IL$12,自主項目!$G$13:$G$500,1,FALSE),"")</f>
        <v/>
      </c>
      <c r="IM254" s="227" t="str">
        <f>_xlfn.IFNA(VLOOKUP(報告書!$B254&amp;"-"&amp;報告書!IM$12,自主項目!$G$13:$G$500,1,FALSE),"")</f>
        <v/>
      </c>
      <c r="IN254" s="227" t="str">
        <f>_xlfn.IFNA(VLOOKUP(報告書!$B254&amp;"-"&amp;報告書!IN$12,自主項目!$G$13:$G$500,1,FALSE),"")</f>
        <v/>
      </c>
      <c r="IO254" s="227" t="str">
        <f>_xlfn.IFNA(VLOOKUP(報告書!$B254&amp;"-"&amp;報告書!IO$12,自主項目!$G$13:$G$500,1,FALSE),"")</f>
        <v/>
      </c>
      <c r="IP254" s="227" t="str">
        <f>_xlfn.IFNA(VLOOKUP(報告書!$B254&amp;"-"&amp;報告書!IP$12,自主項目!$G$13:$G$500,1,FALSE),"")</f>
        <v/>
      </c>
      <c r="IQ254" s="227" t="str">
        <f>_xlfn.IFNA(VLOOKUP(報告書!$B254&amp;"-"&amp;報告書!IQ$12,自主項目!$G$13:$G$500,1,FALSE),"")</f>
        <v/>
      </c>
      <c r="IR254" s="227" t="str">
        <f>_xlfn.IFNA(VLOOKUP(報告書!$B254&amp;"-"&amp;報告書!IR$12,自主項目!$G$13:$G$500,1,FALSE),"")</f>
        <v/>
      </c>
      <c r="IS254" s="227" t="str">
        <f>_xlfn.IFNA(VLOOKUP(報告書!$B254&amp;"-"&amp;報告書!IS$12,自主項目!$G$13:$G$500,1,FALSE),"")</f>
        <v/>
      </c>
      <c r="IV254" s="376">
        <v>4157</v>
      </c>
      <c r="IW254" s="377">
        <v>4077</v>
      </c>
      <c r="IX254" s="378" t="s">
        <v>179</v>
      </c>
      <c r="IY254" s="379">
        <v>15.31</v>
      </c>
      <c r="IZ254" s="379">
        <v>15.18</v>
      </c>
      <c r="JA254" s="380" t="s">
        <v>179</v>
      </c>
      <c r="JB254" s="381">
        <v>7.6550000000000002</v>
      </c>
      <c r="JC254" s="379">
        <v>7.59</v>
      </c>
      <c r="JD254" s="379" t="s">
        <v>179</v>
      </c>
      <c r="JE254" s="382">
        <v>13</v>
      </c>
      <c r="JF254" s="383">
        <v>25</v>
      </c>
      <c r="JG254" s="384" t="s">
        <v>179</v>
      </c>
      <c r="JH254" s="376" t="s">
        <v>179</v>
      </c>
      <c r="JI254" s="377" t="s">
        <v>179</v>
      </c>
      <c r="JJ254" s="378" t="s">
        <v>179</v>
      </c>
      <c r="JK254" s="379" t="s">
        <v>179</v>
      </c>
      <c r="JL254" s="379" t="s">
        <v>179</v>
      </c>
      <c r="JM254" s="380" t="s">
        <v>179</v>
      </c>
      <c r="JN254" s="381" t="s">
        <v>179</v>
      </c>
      <c r="JO254" s="379" t="s">
        <v>179</v>
      </c>
      <c r="JP254" s="379" t="s">
        <v>179</v>
      </c>
      <c r="JQ254" s="382" t="s">
        <v>179</v>
      </c>
      <c r="JR254" s="383" t="s">
        <v>179</v>
      </c>
      <c r="JS254" s="384" t="s">
        <v>179</v>
      </c>
      <c r="JU254" s="634" t="s">
        <v>2822</v>
      </c>
      <c r="JV254" s="636" t="s">
        <v>2823</v>
      </c>
      <c r="JW254" s="635">
        <v>2020</v>
      </c>
      <c r="JX254" s="635" t="s">
        <v>1018</v>
      </c>
      <c r="JY254" s="386">
        <v>44830</v>
      </c>
      <c r="JZ254" s="387" t="s">
        <v>179</v>
      </c>
      <c r="KA254" s="422" t="s">
        <v>179</v>
      </c>
      <c r="KB254" s="637" t="s">
        <v>179</v>
      </c>
      <c r="KC254" s="638" t="s">
        <v>179</v>
      </c>
      <c r="KD254" s="639" t="s">
        <v>1055</v>
      </c>
      <c r="KE254" s="640">
        <v>2.95</v>
      </c>
      <c r="KF254" s="641">
        <v>15.31</v>
      </c>
      <c r="KG254" s="642">
        <v>15.120000000000001</v>
      </c>
      <c r="KH254" s="639" t="s">
        <v>1055</v>
      </c>
      <c r="KI254" s="643">
        <v>2.95</v>
      </c>
      <c r="KJ254" s="641">
        <v>7.59</v>
      </c>
      <c r="KK254" s="642">
        <v>16.18</v>
      </c>
      <c r="KL254" s="639" t="s">
        <v>179</v>
      </c>
      <c r="KM254" s="643" t="s">
        <v>179</v>
      </c>
      <c r="KN254" s="644" t="s">
        <v>179</v>
      </c>
      <c r="KO254" s="645" t="s">
        <v>179</v>
      </c>
      <c r="KP254" s="646" t="s">
        <v>179</v>
      </c>
      <c r="KQ254" s="646" t="s">
        <v>179</v>
      </c>
      <c r="KR254" s="646" t="s">
        <v>179</v>
      </c>
      <c r="KS254" s="647" t="s">
        <v>179</v>
      </c>
      <c r="KT254" s="646" t="s">
        <v>179</v>
      </c>
      <c r="KU254" s="646" t="s">
        <v>179</v>
      </c>
      <c r="KV254" s="648" t="s">
        <v>179</v>
      </c>
      <c r="KW254" s="639" t="s">
        <v>179</v>
      </c>
      <c r="KX254" s="643" t="s">
        <v>179</v>
      </c>
      <c r="KY254" s="644" t="s">
        <v>179</v>
      </c>
      <c r="KZ254" s="434" t="s">
        <v>1015</v>
      </c>
      <c r="LA254" s="434" t="s">
        <v>1015</v>
      </c>
      <c r="LB254" s="435" t="s">
        <v>1029</v>
      </c>
      <c r="LC254" s="436">
        <v>12</v>
      </c>
      <c r="LD254" s="437">
        <v>0</v>
      </c>
      <c r="LE254" s="438">
        <v>12</v>
      </c>
      <c r="LF254" s="439" t="s">
        <v>1029</v>
      </c>
      <c r="LG254" s="440">
        <v>9</v>
      </c>
      <c r="LH254" s="437">
        <v>0</v>
      </c>
      <c r="LI254" s="438">
        <v>9</v>
      </c>
      <c r="LJ254" s="649"/>
      <c r="LK254" s="650"/>
    </row>
    <row r="255" spans="2:323" ht="15" customHeight="1" x14ac:dyDescent="0.15">
      <c r="B255" s="1349" t="s">
        <v>2982</v>
      </c>
      <c r="C255" s="1350" t="s">
        <v>2983</v>
      </c>
      <c r="D255" s="1351">
        <v>2022</v>
      </c>
      <c r="E255" s="1352" t="s">
        <v>1018</v>
      </c>
      <c r="F255" s="1353">
        <v>1009350</v>
      </c>
      <c r="G255" s="1354" t="s">
        <v>2983</v>
      </c>
      <c r="H255" s="1355">
        <v>45118</v>
      </c>
      <c r="I255" s="1356" t="s">
        <v>2984</v>
      </c>
      <c r="J255" s="1357" t="s">
        <v>2983</v>
      </c>
      <c r="K255" s="1358" t="s">
        <v>2985</v>
      </c>
      <c r="L255" s="1350" t="s">
        <v>2983</v>
      </c>
      <c r="M255" s="1357" t="s">
        <v>2985</v>
      </c>
      <c r="N255" s="1358" t="s">
        <v>2986</v>
      </c>
      <c r="O255" s="1356" t="s">
        <v>12</v>
      </c>
      <c r="P255" s="1358" t="s">
        <v>13</v>
      </c>
      <c r="Q255" s="1359" t="s">
        <v>1018</v>
      </c>
      <c r="R255" s="1360"/>
      <c r="S255" s="1360"/>
      <c r="T255" s="1361"/>
      <c r="U255" s="1362"/>
      <c r="V255" s="1363">
        <v>3933.6743999999999</v>
      </c>
      <c r="W255" s="1364">
        <v>3</v>
      </c>
      <c r="X255" s="1364">
        <v>2</v>
      </c>
      <c r="Y255" s="1365"/>
      <c r="Z255" s="1351">
        <v>2022</v>
      </c>
      <c r="AA255" s="1352">
        <v>2024</v>
      </c>
      <c r="AB255" s="1366">
        <v>2022</v>
      </c>
      <c r="AC255" s="1367"/>
      <c r="AD255" s="1358"/>
      <c r="AE255" s="1368" t="s">
        <v>4568</v>
      </c>
      <c r="AF255" s="1357" t="s">
        <v>2987</v>
      </c>
      <c r="AG255" s="1357" t="s">
        <v>2988</v>
      </c>
      <c r="AH255" s="1358" t="s">
        <v>2989</v>
      </c>
      <c r="AI255" s="1368"/>
      <c r="AJ255" s="1358"/>
      <c r="AK255" s="1369">
        <v>2021</v>
      </c>
      <c r="AL255" s="1364">
        <v>7686</v>
      </c>
      <c r="AM255" s="1364">
        <v>6963</v>
      </c>
      <c r="AN255" s="1370"/>
      <c r="AO255" s="1371"/>
      <c r="AP255" s="1372">
        <v>2024</v>
      </c>
      <c r="AQ255" s="1365">
        <v>7455</v>
      </c>
      <c r="AR255" s="1373">
        <v>3</v>
      </c>
      <c r="AS255" s="1365">
        <v>6754</v>
      </c>
      <c r="AT255" s="1373">
        <v>3</v>
      </c>
      <c r="AU255" s="1374"/>
      <c r="AV255" s="1371"/>
      <c r="AW255" s="1375"/>
      <c r="AX255" s="1372">
        <v>2022</v>
      </c>
      <c r="AY255" s="1365">
        <v>7927</v>
      </c>
      <c r="AZ255" s="1373">
        <v>-3.14</v>
      </c>
      <c r="BA255" s="1365">
        <v>7656</v>
      </c>
      <c r="BB255" s="1373">
        <v>-9.9600000000000009</v>
      </c>
      <c r="BC255" s="1374"/>
      <c r="BD255" s="1371"/>
      <c r="BE255" s="1375"/>
      <c r="BF255" s="1372">
        <v>2023</v>
      </c>
      <c r="BG255" s="1365"/>
      <c r="BH255" s="1373"/>
      <c r="BI255" s="1365"/>
      <c r="BJ255" s="1373"/>
      <c r="BK255" s="1374"/>
      <c r="BL255" s="1371"/>
      <c r="BM255" s="1375"/>
      <c r="BN255" s="1372">
        <v>2024</v>
      </c>
      <c r="BO255" s="1365"/>
      <c r="BP255" s="1373"/>
      <c r="BQ255" s="1365"/>
      <c r="BR255" s="1373"/>
      <c r="BS255" s="1374"/>
      <c r="BT255" s="1371"/>
      <c r="BU255" s="1375"/>
      <c r="BV255" s="1376" t="s">
        <v>1005</v>
      </c>
      <c r="BW255" s="1377" t="s">
        <v>1072</v>
      </c>
      <c r="BX255" s="1378" t="s">
        <v>1007</v>
      </c>
      <c r="BY255" s="1379" t="s">
        <v>4942</v>
      </c>
      <c r="BZ255" s="1380"/>
      <c r="CA255" s="1364"/>
      <c r="CB255" s="1364"/>
      <c r="CC255" s="1370"/>
      <c r="CD255" s="1371"/>
      <c r="CE255" s="1372"/>
      <c r="CF255" s="1365"/>
      <c r="CG255" s="1373"/>
      <c r="CH255" s="1365"/>
      <c r="CI255" s="1373"/>
      <c r="CJ255" s="1374"/>
      <c r="CK255" s="1371"/>
      <c r="CL255" s="1375"/>
      <c r="CM255" s="1372"/>
      <c r="CN255" s="1365"/>
      <c r="CO255" s="1373"/>
      <c r="CP255" s="1365"/>
      <c r="CQ255" s="1373"/>
      <c r="CR255" s="1374"/>
      <c r="CS255" s="1371"/>
      <c r="CT255" s="1375"/>
      <c r="CU255" s="1372"/>
      <c r="CV255" s="1365"/>
      <c r="CW255" s="1373"/>
      <c r="CX255" s="1365"/>
      <c r="CY255" s="1373"/>
      <c r="CZ255" s="1374"/>
      <c r="DA255" s="1371"/>
      <c r="DB255" s="1375"/>
      <c r="DC255" s="1372"/>
      <c r="DD255" s="1365"/>
      <c r="DE255" s="1373"/>
      <c r="DF255" s="1365"/>
      <c r="DG255" s="1373"/>
      <c r="DH255" s="1374"/>
      <c r="DI255" s="1371"/>
      <c r="DJ255" s="1375"/>
      <c r="DK255" s="1376"/>
      <c r="DL255" s="1377"/>
      <c r="DM255" s="1378"/>
      <c r="DN255" s="1379"/>
      <c r="DO255" s="1356"/>
      <c r="DP255" s="1381"/>
      <c r="DQ255" s="1358"/>
      <c r="DR255" s="1356"/>
      <c r="DS255" s="1381"/>
      <c r="DT255" s="1358"/>
      <c r="DU255" s="1356"/>
      <c r="DV255" s="1381"/>
      <c r="DW255" s="1358"/>
      <c r="DX255" s="1356"/>
      <c r="DY255" s="1381"/>
      <c r="DZ255" s="1358"/>
      <c r="EA255" s="1356"/>
      <c r="EB255" s="1381"/>
      <c r="EC255" s="1358"/>
      <c r="ED255" s="1382"/>
      <c r="EE255" s="1383"/>
      <c r="EF255" s="1384"/>
      <c r="EG255" s="1357"/>
      <c r="EH255" s="1364"/>
      <c r="EI255" s="1352"/>
      <c r="EJ255" s="1356"/>
      <c r="EK255" s="1384"/>
      <c r="EL255" s="1357"/>
      <c r="EM255" s="1364"/>
      <c r="EN255" s="1352"/>
      <c r="EO255" s="1356"/>
      <c r="EP255" s="1384"/>
      <c r="EQ255" s="1357"/>
      <c r="ER255" s="1364"/>
      <c r="ES255" s="1352"/>
      <c r="ET255" s="1356"/>
      <c r="EU255" s="1384"/>
      <c r="EV255" s="1357"/>
      <c r="EW255" s="1364"/>
      <c r="EX255" s="1352"/>
      <c r="EY255" s="1356"/>
      <c r="EZ255" s="1384"/>
      <c r="FA255" s="1357"/>
      <c r="FB255" s="1364"/>
      <c r="FC255" s="1352"/>
      <c r="FD255" s="1385">
        <v>0</v>
      </c>
      <c r="FE255" s="1386">
        <v>0</v>
      </c>
      <c r="FF255" s="1387">
        <v>0</v>
      </c>
      <c r="FG255" s="1386">
        <v>0</v>
      </c>
      <c r="FH255" s="1387">
        <v>0</v>
      </c>
      <c r="FI255" s="1386">
        <v>0</v>
      </c>
      <c r="FJ255" s="1387">
        <v>0</v>
      </c>
      <c r="FK255" s="1386">
        <v>0</v>
      </c>
      <c r="FL255" s="1388" t="s">
        <v>1008</v>
      </c>
      <c r="FM255" s="1389" t="s">
        <v>1012</v>
      </c>
      <c r="FN255" s="1352"/>
      <c r="FO255" s="1390" t="s">
        <v>1010</v>
      </c>
      <c r="FP255" s="1391" t="s">
        <v>1012</v>
      </c>
      <c r="FQ255" s="1352"/>
      <c r="FR255" s="1390" t="s">
        <v>1010</v>
      </c>
      <c r="FS255" s="1391" t="s">
        <v>1012</v>
      </c>
      <c r="FT255" s="1352"/>
      <c r="FU255" s="1390" t="s">
        <v>1010</v>
      </c>
      <c r="FV255" s="1391" t="s">
        <v>1011</v>
      </c>
      <c r="FW255" s="1352"/>
      <c r="FX255" s="1390" t="s">
        <v>1010</v>
      </c>
      <c r="FY255" s="1391" t="s">
        <v>1012</v>
      </c>
      <c r="FZ255" s="1352"/>
      <c r="GA255" s="1390" t="s">
        <v>1010</v>
      </c>
      <c r="GB255" s="1391" t="s">
        <v>1012</v>
      </c>
      <c r="GC255" s="1352"/>
      <c r="GD255" s="1390" t="s">
        <v>1010</v>
      </c>
      <c r="GE255" s="1391" t="s">
        <v>1012</v>
      </c>
      <c r="GF255" s="1352"/>
      <c r="GG255" s="1390" t="s">
        <v>1010</v>
      </c>
      <c r="GH255" s="1391" t="s">
        <v>1012</v>
      </c>
      <c r="GI255" s="1352"/>
      <c r="GJ255" s="1390" t="s">
        <v>1010</v>
      </c>
      <c r="GK255" s="1391" t="s">
        <v>1012</v>
      </c>
      <c r="GL255" s="1352"/>
      <c r="GM255" s="1390" t="s">
        <v>1010</v>
      </c>
      <c r="GN255" s="1391" t="s">
        <v>1012</v>
      </c>
      <c r="GO255" s="1352"/>
      <c r="GP255" s="1390" t="s">
        <v>1010</v>
      </c>
      <c r="GQ255" s="1391" t="s">
        <v>1012</v>
      </c>
      <c r="GR255" s="1352"/>
      <c r="GS255" s="1390" t="s">
        <v>1013</v>
      </c>
      <c r="GT255" s="1391" t="s">
        <v>1013</v>
      </c>
      <c r="GU255" s="1352"/>
      <c r="GV255" s="1390" t="s">
        <v>1010</v>
      </c>
      <c r="GW255" s="1391" t="s">
        <v>1012</v>
      </c>
      <c r="GX255" s="1352"/>
      <c r="GY255" s="1388"/>
      <c r="GZ255" s="1389"/>
      <c r="HA255" s="1352"/>
      <c r="HB255" s="1390"/>
      <c r="HC255" s="1391"/>
      <c r="HD255" s="1352"/>
      <c r="HE255" s="1390"/>
      <c r="HF255" s="1391"/>
      <c r="HG255" s="1352"/>
      <c r="HH255" s="1390"/>
      <c r="HI255" s="1391"/>
      <c r="HJ255" s="1352"/>
      <c r="HK255" s="1390"/>
      <c r="HL255" s="1391"/>
      <c r="HM255" s="1352"/>
      <c r="HN255" s="1392">
        <v>7927</v>
      </c>
      <c r="HO255" s="1393">
        <v>8.0272500000000946</v>
      </c>
      <c r="HP255" s="1394">
        <v>0.10126466506875356</v>
      </c>
      <c r="HQ255" s="1395">
        <v>2022</v>
      </c>
      <c r="HR255" s="1357" t="s">
        <v>333</v>
      </c>
      <c r="HS255" s="1357" t="s">
        <v>356</v>
      </c>
      <c r="HT255" s="1357" t="s">
        <v>4267</v>
      </c>
      <c r="HU255" s="1396">
        <v>8.0272500000000946</v>
      </c>
      <c r="HV255" s="1397" t="s">
        <v>4568</v>
      </c>
      <c r="HW255" s="1398" t="s">
        <v>4568</v>
      </c>
      <c r="HX255" s="1398" t="s">
        <v>4568</v>
      </c>
      <c r="HY255" s="1398"/>
      <c r="HZ255" s="1398"/>
      <c r="IA255" s="1398"/>
      <c r="IB255" s="1398"/>
      <c r="IC255" s="1398"/>
      <c r="ID255" s="1399"/>
      <c r="IE255" s="1400" t="s">
        <v>2990</v>
      </c>
      <c r="IF255" s="227" t="str">
        <f>_xlfn.IFNA(VLOOKUP(報告書!$B255&amp;"-"&amp;報告書!IF$12,自主項目!$G$13:$G$500,1,FALSE),"")</f>
        <v>350-1</v>
      </c>
      <c r="IG255" s="227" t="str">
        <f>_xlfn.IFNA(VLOOKUP(報告書!$B255&amp;"-"&amp;報告書!IG$12,自主項目!$G$13:$G$500,1,FALSE),"")</f>
        <v/>
      </c>
      <c r="IH255" s="227" t="str">
        <f>_xlfn.IFNA(VLOOKUP(報告書!$B255&amp;"-"&amp;報告書!IH$12,自主項目!$G$13:$G$500,1,FALSE),"")</f>
        <v/>
      </c>
      <c r="II255" s="227" t="str">
        <f>_xlfn.IFNA(VLOOKUP(報告書!$B255&amp;"-"&amp;報告書!II$12,自主項目!$G$13:$G$500,1,FALSE),"")</f>
        <v/>
      </c>
      <c r="IJ255" s="227" t="str">
        <f>_xlfn.IFNA(VLOOKUP(報告書!$B255&amp;"-"&amp;報告書!IJ$12,自主項目!$G$13:$G$500,1,FALSE),"")</f>
        <v/>
      </c>
      <c r="IK255" s="227" t="str">
        <f>_xlfn.IFNA(VLOOKUP(報告書!$B255&amp;"-"&amp;報告書!IK$12,自主項目!$G$13:$G$500,1,FALSE),"")</f>
        <v/>
      </c>
      <c r="IL255" s="227" t="str">
        <f>_xlfn.IFNA(VLOOKUP(報告書!$B255&amp;"-"&amp;報告書!IL$12,自主項目!$G$13:$G$500,1,FALSE),"")</f>
        <v/>
      </c>
      <c r="IM255" s="227" t="str">
        <f>_xlfn.IFNA(VLOOKUP(報告書!$B255&amp;"-"&amp;報告書!IM$12,自主項目!$G$13:$G$500,1,FALSE),"")</f>
        <v/>
      </c>
      <c r="IN255" s="227" t="str">
        <f>_xlfn.IFNA(VLOOKUP(報告書!$B255&amp;"-"&amp;報告書!IN$12,自主項目!$G$13:$G$500,1,FALSE),"")</f>
        <v/>
      </c>
      <c r="IO255" s="227" t="str">
        <f>_xlfn.IFNA(VLOOKUP(報告書!$B255&amp;"-"&amp;報告書!IO$12,自主項目!$G$13:$G$500,1,FALSE),"")</f>
        <v/>
      </c>
      <c r="IP255" s="227" t="str">
        <f>_xlfn.IFNA(VLOOKUP(報告書!$B255&amp;"-"&amp;報告書!IP$12,自主項目!$G$13:$G$500,1,FALSE),"")</f>
        <v/>
      </c>
      <c r="IQ255" s="227" t="str">
        <f>_xlfn.IFNA(VLOOKUP(報告書!$B255&amp;"-"&amp;報告書!IQ$12,自主項目!$G$13:$G$500,1,FALSE),"")</f>
        <v/>
      </c>
      <c r="IR255" s="227" t="str">
        <f>_xlfn.IFNA(VLOOKUP(報告書!$B255&amp;"-"&amp;報告書!IR$12,自主項目!$G$13:$G$500,1,FALSE),"")</f>
        <v/>
      </c>
      <c r="IS255" s="227" t="str">
        <f>_xlfn.IFNA(VLOOKUP(報告書!$B255&amp;"-"&amp;報告書!IS$12,自主項目!$G$13:$G$500,1,FALSE),"")</f>
        <v/>
      </c>
      <c r="IV255" s="376" t="s">
        <v>179</v>
      </c>
      <c r="IW255" s="377" t="s">
        <v>179</v>
      </c>
      <c r="IX255" s="378" t="s">
        <v>179</v>
      </c>
      <c r="IY255" s="379" t="s">
        <v>179</v>
      </c>
      <c r="IZ255" s="379" t="s">
        <v>179</v>
      </c>
      <c r="JA255" s="380" t="s">
        <v>179</v>
      </c>
      <c r="JB255" s="381" t="s">
        <v>179</v>
      </c>
      <c r="JC255" s="379" t="s">
        <v>179</v>
      </c>
      <c r="JD255" s="379" t="s">
        <v>179</v>
      </c>
      <c r="JE255" s="382" t="s">
        <v>179</v>
      </c>
      <c r="JF255" s="383" t="s">
        <v>179</v>
      </c>
      <c r="JG255" s="384" t="s">
        <v>179</v>
      </c>
      <c r="JH255" s="376">
        <v>1831873</v>
      </c>
      <c r="JI255" s="377">
        <v>1831873</v>
      </c>
      <c r="JJ255" s="378" t="s">
        <v>179</v>
      </c>
      <c r="JK255" s="379">
        <v>-76355.47</v>
      </c>
      <c r="JL255" s="379">
        <v>-76355.47</v>
      </c>
      <c r="JM255" s="380" t="s">
        <v>179</v>
      </c>
      <c r="JN255" s="381">
        <v>-38177.735000000001</v>
      </c>
      <c r="JO255" s="379">
        <v>-38177.735000000001</v>
      </c>
      <c r="JP255" s="379" t="s">
        <v>179</v>
      </c>
      <c r="JQ255" s="382">
        <v>100</v>
      </c>
      <c r="JR255" s="383">
        <v>100</v>
      </c>
      <c r="JS255" s="384" t="s">
        <v>179</v>
      </c>
      <c r="JU255" s="634" t="s">
        <v>2828</v>
      </c>
      <c r="JV255" s="636" t="s">
        <v>2829</v>
      </c>
      <c r="JW255" s="635">
        <v>2020</v>
      </c>
      <c r="JX255" s="635" t="s">
        <v>1058</v>
      </c>
      <c r="JY255" s="386" t="s">
        <v>179</v>
      </c>
      <c r="JZ255" s="387" t="s">
        <v>179</v>
      </c>
      <c r="KA255" s="422" t="s">
        <v>179</v>
      </c>
      <c r="KB255" s="637" t="s">
        <v>179</v>
      </c>
      <c r="KC255" s="638" t="s">
        <v>179</v>
      </c>
      <c r="KD255" s="639" t="s">
        <v>179</v>
      </c>
      <c r="KE255" s="640" t="s">
        <v>179</v>
      </c>
      <c r="KF255" s="641" t="s">
        <v>179</v>
      </c>
      <c r="KG255" s="642" t="s">
        <v>179</v>
      </c>
      <c r="KH255" s="639" t="s">
        <v>179</v>
      </c>
      <c r="KI255" s="643" t="s">
        <v>179</v>
      </c>
      <c r="KJ255" s="641" t="s">
        <v>179</v>
      </c>
      <c r="KK255" s="642" t="s">
        <v>179</v>
      </c>
      <c r="KL255" s="639" t="s">
        <v>179</v>
      </c>
      <c r="KM255" s="643" t="s">
        <v>179</v>
      </c>
      <c r="KN255" s="644" t="s">
        <v>179</v>
      </c>
      <c r="KO255" s="645" t="s">
        <v>1015</v>
      </c>
      <c r="KP255" s="646">
        <v>3</v>
      </c>
      <c r="KQ255" s="646">
        <v>-76355.47</v>
      </c>
      <c r="KR255" s="646">
        <v>-38168.035000000003</v>
      </c>
      <c r="KS255" s="647" t="s">
        <v>1015</v>
      </c>
      <c r="KT255" s="646">
        <v>3</v>
      </c>
      <c r="KU255" s="646">
        <v>-38177.735000000001</v>
      </c>
      <c r="KV255" s="648">
        <v>-38168.035000000003</v>
      </c>
      <c r="KW255" s="639" t="s">
        <v>179</v>
      </c>
      <c r="KX255" s="643">
        <v>0</v>
      </c>
      <c r="KY255" s="644" t="s">
        <v>179</v>
      </c>
      <c r="KZ255" s="434" t="s">
        <v>1015</v>
      </c>
      <c r="LA255" s="434" t="s">
        <v>1151</v>
      </c>
      <c r="LB255" s="435" t="s">
        <v>179</v>
      </c>
      <c r="LC255" s="436" t="s">
        <v>179</v>
      </c>
      <c r="LD255" s="437" t="s">
        <v>179</v>
      </c>
      <c r="LE255" s="438" t="s">
        <v>179</v>
      </c>
      <c r="LF255" s="439" t="s">
        <v>179</v>
      </c>
      <c r="LG255" s="440" t="s">
        <v>179</v>
      </c>
      <c r="LH255" s="437" t="s">
        <v>179</v>
      </c>
      <c r="LI255" s="438" t="s">
        <v>179</v>
      </c>
      <c r="LJ255" s="649"/>
      <c r="LK255" s="650"/>
    </row>
    <row r="256" spans="2:323" ht="15" customHeight="1" x14ac:dyDescent="0.15">
      <c r="B256" s="1349" t="s">
        <v>2991</v>
      </c>
      <c r="C256" s="1350" t="s">
        <v>2992</v>
      </c>
      <c r="D256" s="1351">
        <v>2020</v>
      </c>
      <c r="E256" s="1352" t="s">
        <v>1018</v>
      </c>
      <c r="F256" s="1353">
        <v>1009351</v>
      </c>
      <c r="G256" s="1354" t="s">
        <v>2992</v>
      </c>
      <c r="H256" s="1355">
        <v>45125</v>
      </c>
      <c r="I256" s="1356" t="s">
        <v>2993</v>
      </c>
      <c r="J256" s="1357" t="s">
        <v>2992</v>
      </c>
      <c r="K256" s="1358" t="s">
        <v>4943</v>
      </c>
      <c r="L256" s="1350" t="s">
        <v>2992</v>
      </c>
      <c r="M256" s="1357" t="s">
        <v>4943</v>
      </c>
      <c r="N256" s="1358" t="s">
        <v>2993</v>
      </c>
      <c r="O256" s="1356" t="s">
        <v>12</v>
      </c>
      <c r="P256" s="1358" t="s">
        <v>13</v>
      </c>
      <c r="Q256" s="1359" t="s">
        <v>1018</v>
      </c>
      <c r="R256" s="1360"/>
      <c r="S256" s="1360"/>
      <c r="T256" s="1361"/>
      <c r="U256" s="1362"/>
      <c r="V256" s="1363">
        <v>2624.2728000000002</v>
      </c>
      <c r="W256" s="1364">
        <v>15</v>
      </c>
      <c r="X256" s="1364">
        <v>1</v>
      </c>
      <c r="Y256" s="1365"/>
      <c r="Z256" s="1351">
        <v>2020</v>
      </c>
      <c r="AA256" s="1352">
        <v>2022</v>
      </c>
      <c r="AB256" s="1366">
        <v>2022</v>
      </c>
      <c r="AC256" s="1367"/>
      <c r="AD256" s="1358"/>
      <c r="AE256" s="1368" t="s">
        <v>4568</v>
      </c>
      <c r="AF256" s="1357" t="s">
        <v>4944</v>
      </c>
      <c r="AG256" s="1357" t="s">
        <v>2994</v>
      </c>
      <c r="AH256" s="1358" t="s">
        <v>2995</v>
      </c>
      <c r="AI256" s="1368"/>
      <c r="AJ256" s="1358"/>
      <c r="AK256" s="1369">
        <v>2019</v>
      </c>
      <c r="AL256" s="1364">
        <v>5044</v>
      </c>
      <c r="AM256" s="1364">
        <v>4958</v>
      </c>
      <c r="AN256" s="1370"/>
      <c r="AO256" s="1371"/>
      <c r="AP256" s="1372">
        <v>2022</v>
      </c>
      <c r="AQ256" s="1365">
        <v>5003.6480000000001</v>
      </c>
      <c r="AR256" s="1373">
        <v>0.79</v>
      </c>
      <c r="AS256" s="1365">
        <v>4918.3360000000002</v>
      </c>
      <c r="AT256" s="1373">
        <v>0.79</v>
      </c>
      <c r="AU256" s="1374"/>
      <c r="AV256" s="1371"/>
      <c r="AW256" s="1375"/>
      <c r="AX256" s="1372">
        <v>2020</v>
      </c>
      <c r="AY256" s="1365">
        <v>4687</v>
      </c>
      <c r="AZ256" s="1373">
        <v>7.07</v>
      </c>
      <c r="BA256" s="1365">
        <v>4531</v>
      </c>
      <c r="BB256" s="1373">
        <v>8.61</v>
      </c>
      <c r="BC256" s="1374"/>
      <c r="BD256" s="1371"/>
      <c r="BE256" s="1375"/>
      <c r="BF256" s="1372">
        <v>2021</v>
      </c>
      <c r="BG256" s="1365">
        <v>4789</v>
      </c>
      <c r="BH256" s="1373">
        <v>5.05</v>
      </c>
      <c r="BI256" s="1365">
        <v>4761</v>
      </c>
      <c r="BJ256" s="1373">
        <v>3.97</v>
      </c>
      <c r="BK256" s="1374"/>
      <c r="BL256" s="1371"/>
      <c r="BM256" s="1375"/>
      <c r="BN256" s="1372">
        <v>2022</v>
      </c>
      <c r="BO256" s="1365">
        <v>4650</v>
      </c>
      <c r="BP256" s="1373">
        <v>7.81</v>
      </c>
      <c r="BQ256" s="1365">
        <v>4662</v>
      </c>
      <c r="BR256" s="1373">
        <v>5.97</v>
      </c>
      <c r="BS256" s="1374"/>
      <c r="BT256" s="1371"/>
      <c r="BU256" s="1375"/>
      <c r="BV256" s="1376" t="s">
        <v>1023</v>
      </c>
      <c r="BW256" s="1377" t="s">
        <v>1072</v>
      </c>
      <c r="BX256" s="1378" t="s">
        <v>1024</v>
      </c>
      <c r="BY256" s="1379"/>
      <c r="BZ256" s="1380"/>
      <c r="CA256" s="1364"/>
      <c r="CB256" s="1364"/>
      <c r="CC256" s="1370"/>
      <c r="CD256" s="1371"/>
      <c r="CE256" s="1372"/>
      <c r="CF256" s="1365"/>
      <c r="CG256" s="1373"/>
      <c r="CH256" s="1365"/>
      <c r="CI256" s="1373"/>
      <c r="CJ256" s="1374"/>
      <c r="CK256" s="1371"/>
      <c r="CL256" s="1375"/>
      <c r="CM256" s="1372"/>
      <c r="CN256" s="1365"/>
      <c r="CO256" s="1373"/>
      <c r="CP256" s="1365"/>
      <c r="CQ256" s="1373"/>
      <c r="CR256" s="1374"/>
      <c r="CS256" s="1371"/>
      <c r="CT256" s="1375"/>
      <c r="CU256" s="1372"/>
      <c r="CV256" s="1365"/>
      <c r="CW256" s="1373"/>
      <c r="CX256" s="1365"/>
      <c r="CY256" s="1373"/>
      <c r="CZ256" s="1374"/>
      <c r="DA256" s="1371"/>
      <c r="DB256" s="1375"/>
      <c r="DC256" s="1372"/>
      <c r="DD256" s="1365"/>
      <c r="DE256" s="1373"/>
      <c r="DF256" s="1365"/>
      <c r="DG256" s="1373"/>
      <c r="DH256" s="1374"/>
      <c r="DI256" s="1371"/>
      <c r="DJ256" s="1375"/>
      <c r="DK256" s="1376"/>
      <c r="DL256" s="1377"/>
      <c r="DM256" s="1378"/>
      <c r="DN256" s="1379"/>
      <c r="DO256" s="1356"/>
      <c r="DP256" s="1381"/>
      <c r="DQ256" s="1358"/>
      <c r="DR256" s="1356"/>
      <c r="DS256" s="1381"/>
      <c r="DT256" s="1358"/>
      <c r="DU256" s="1356"/>
      <c r="DV256" s="1381"/>
      <c r="DW256" s="1358"/>
      <c r="DX256" s="1356"/>
      <c r="DY256" s="1381"/>
      <c r="DZ256" s="1358"/>
      <c r="EA256" s="1356"/>
      <c r="EB256" s="1381"/>
      <c r="EC256" s="1358"/>
      <c r="ED256" s="1382"/>
      <c r="EE256" s="1383"/>
      <c r="EF256" s="1384"/>
      <c r="EG256" s="1357"/>
      <c r="EH256" s="1364"/>
      <c r="EI256" s="1352"/>
      <c r="EJ256" s="1356"/>
      <c r="EK256" s="1384"/>
      <c r="EL256" s="1357"/>
      <c r="EM256" s="1364"/>
      <c r="EN256" s="1352"/>
      <c r="EO256" s="1356"/>
      <c r="EP256" s="1384"/>
      <c r="EQ256" s="1357"/>
      <c r="ER256" s="1364"/>
      <c r="ES256" s="1352"/>
      <c r="ET256" s="1356"/>
      <c r="EU256" s="1384"/>
      <c r="EV256" s="1357"/>
      <c r="EW256" s="1364"/>
      <c r="EX256" s="1352"/>
      <c r="EY256" s="1356"/>
      <c r="EZ256" s="1384"/>
      <c r="FA256" s="1357"/>
      <c r="FB256" s="1364"/>
      <c r="FC256" s="1352"/>
      <c r="FD256" s="1385">
        <v>0</v>
      </c>
      <c r="FE256" s="1386">
        <v>0</v>
      </c>
      <c r="FF256" s="1387">
        <v>0</v>
      </c>
      <c r="FG256" s="1386">
        <v>0</v>
      </c>
      <c r="FH256" s="1387">
        <v>0</v>
      </c>
      <c r="FI256" s="1386">
        <v>0</v>
      </c>
      <c r="FJ256" s="1387">
        <v>0</v>
      </c>
      <c r="FK256" s="1386">
        <v>0</v>
      </c>
      <c r="FL256" s="1388" t="s">
        <v>1099</v>
      </c>
      <c r="FM256" s="1389" t="s">
        <v>1011</v>
      </c>
      <c r="FN256" s="1352"/>
      <c r="FO256" s="1390" t="s">
        <v>1010</v>
      </c>
      <c r="FP256" s="1391" t="s">
        <v>1012</v>
      </c>
      <c r="FQ256" s="1352"/>
      <c r="FR256" s="1390" t="s">
        <v>1010</v>
      </c>
      <c r="FS256" s="1391" t="s">
        <v>1012</v>
      </c>
      <c r="FT256" s="1352"/>
      <c r="FU256" s="1390" t="s">
        <v>1010</v>
      </c>
      <c r="FV256" s="1391" t="s">
        <v>1012</v>
      </c>
      <c r="FW256" s="1352"/>
      <c r="FX256" s="1390" t="s">
        <v>1010</v>
      </c>
      <c r="FY256" s="1391" t="s">
        <v>1012</v>
      </c>
      <c r="FZ256" s="1352"/>
      <c r="GA256" s="1390" t="s">
        <v>1010</v>
      </c>
      <c r="GB256" s="1391" t="s">
        <v>1012</v>
      </c>
      <c r="GC256" s="1352"/>
      <c r="GD256" s="1390" t="s">
        <v>1010</v>
      </c>
      <c r="GE256" s="1391" t="s">
        <v>1012</v>
      </c>
      <c r="GF256" s="1352"/>
      <c r="GG256" s="1390" t="s">
        <v>1010</v>
      </c>
      <c r="GH256" s="1391" t="s">
        <v>1012</v>
      </c>
      <c r="GI256" s="1352"/>
      <c r="GJ256" s="1390" t="s">
        <v>1010</v>
      </c>
      <c r="GK256" s="1391" t="s">
        <v>1012</v>
      </c>
      <c r="GL256" s="1352"/>
      <c r="GM256" s="1390" t="s">
        <v>1010</v>
      </c>
      <c r="GN256" s="1391" t="s">
        <v>1012</v>
      </c>
      <c r="GO256" s="1352"/>
      <c r="GP256" s="1390" t="s">
        <v>1010</v>
      </c>
      <c r="GQ256" s="1391" t="s">
        <v>1012</v>
      </c>
      <c r="GR256" s="1352"/>
      <c r="GS256" s="1390" t="s">
        <v>1010</v>
      </c>
      <c r="GT256" s="1391" t="s">
        <v>1012</v>
      </c>
      <c r="GU256" s="1352"/>
      <c r="GV256" s="1390" t="s">
        <v>1010</v>
      </c>
      <c r="GW256" s="1391" t="s">
        <v>1012</v>
      </c>
      <c r="GX256" s="1352"/>
      <c r="GY256" s="1388" t="s">
        <v>1013</v>
      </c>
      <c r="GZ256" s="1389"/>
      <c r="HA256" s="1352"/>
      <c r="HB256" s="1390"/>
      <c r="HC256" s="1391"/>
      <c r="HD256" s="1352"/>
      <c r="HE256" s="1390"/>
      <c r="HF256" s="1391"/>
      <c r="HG256" s="1352"/>
      <c r="HH256" s="1390"/>
      <c r="HI256" s="1391"/>
      <c r="HJ256" s="1352"/>
      <c r="HK256" s="1390"/>
      <c r="HL256" s="1391"/>
      <c r="HM256" s="1352"/>
      <c r="HN256" s="1392"/>
      <c r="HO256" s="1393"/>
      <c r="HP256" s="1394"/>
      <c r="HQ256" s="1395"/>
      <c r="HR256" s="1357"/>
      <c r="HS256" s="1357"/>
      <c r="HT256" s="1357"/>
      <c r="HU256" s="1396"/>
      <c r="HV256" s="1397" t="s">
        <v>4568</v>
      </c>
      <c r="HW256" s="1398" t="s">
        <v>4568</v>
      </c>
      <c r="HX256" s="1398"/>
      <c r="HY256" s="1398"/>
      <c r="HZ256" s="1398"/>
      <c r="IA256" s="1398"/>
      <c r="IB256" s="1398"/>
      <c r="IC256" s="1398"/>
      <c r="ID256" s="1399"/>
      <c r="IE256" s="1400" t="s">
        <v>4945</v>
      </c>
      <c r="IF256" s="227" t="str">
        <f>_xlfn.IFNA(VLOOKUP(報告書!$B256&amp;"-"&amp;報告書!IF$12,自主項目!$G$13:$G$500,1,FALSE),"")</f>
        <v/>
      </c>
      <c r="IG256" s="227" t="str">
        <f>_xlfn.IFNA(VLOOKUP(報告書!$B256&amp;"-"&amp;報告書!IG$12,自主項目!$G$13:$G$500,1,FALSE),"")</f>
        <v/>
      </c>
      <c r="IH256" s="227" t="str">
        <f>_xlfn.IFNA(VLOOKUP(報告書!$B256&amp;"-"&amp;報告書!IH$12,自主項目!$G$13:$G$500,1,FALSE),"")</f>
        <v/>
      </c>
      <c r="II256" s="227" t="str">
        <f>_xlfn.IFNA(VLOOKUP(報告書!$B256&amp;"-"&amp;報告書!II$12,自主項目!$G$13:$G$500,1,FALSE),"")</f>
        <v/>
      </c>
      <c r="IJ256" s="227" t="str">
        <f>_xlfn.IFNA(VLOOKUP(報告書!$B256&amp;"-"&amp;報告書!IJ$12,自主項目!$G$13:$G$500,1,FALSE),"")</f>
        <v/>
      </c>
      <c r="IK256" s="227" t="str">
        <f>_xlfn.IFNA(VLOOKUP(報告書!$B256&amp;"-"&amp;報告書!IK$12,自主項目!$G$13:$G$500,1,FALSE),"")</f>
        <v/>
      </c>
      <c r="IL256" s="227" t="str">
        <f>_xlfn.IFNA(VLOOKUP(報告書!$B256&amp;"-"&amp;報告書!IL$12,自主項目!$G$13:$G$500,1,FALSE),"")</f>
        <v/>
      </c>
      <c r="IM256" s="227" t="str">
        <f>_xlfn.IFNA(VLOOKUP(報告書!$B256&amp;"-"&amp;報告書!IM$12,自主項目!$G$13:$G$500,1,FALSE),"")</f>
        <v/>
      </c>
      <c r="IN256" s="227" t="str">
        <f>_xlfn.IFNA(VLOOKUP(報告書!$B256&amp;"-"&amp;報告書!IN$12,自主項目!$G$13:$G$500,1,FALSE),"")</f>
        <v/>
      </c>
      <c r="IO256" s="227" t="str">
        <f>_xlfn.IFNA(VLOOKUP(報告書!$B256&amp;"-"&amp;報告書!IO$12,自主項目!$G$13:$G$500,1,FALSE),"")</f>
        <v/>
      </c>
      <c r="IP256" s="227" t="str">
        <f>_xlfn.IFNA(VLOOKUP(報告書!$B256&amp;"-"&amp;報告書!IP$12,自主項目!$G$13:$G$500,1,FALSE),"")</f>
        <v/>
      </c>
      <c r="IQ256" s="227" t="str">
        <f>_xlfn.IFNA(VLOOKUP(報告書!$B256&amp;"-"&amp;報告書!IQ$12,自主項目!$G$13:$G$500,1,FALSE),"")</f>
        <v/>
      </c>
      <c r="IR256" s="227" t="str">
        <f>_xlfn.IFNA(VLOOKUP(報告書!$B256&amp;"-"&amp;報告書!IR$12,自主項目!$G$13:$G$500,1,FALSE),"")</f>
        <v/>
      </c>
      <c r="IS256" s="227" t="str">
        <f>_xlfn.IFNA(VLOOKUP(報告書!$B256&amp;"-"&amp;報告書!IS$12,自主項目!$G$13:$G$500,1,FALSE),"")</f>
        <v/>
      </c>
      <c r="IV256" s="376">
        <v>7270</v>
      </c>
      <c r="IW256" s="377">
        <v>7209</v>
      </c>
      <c r="IX256" s="378">
        <v>0.47</v>
      </c>
      <c r="IY256" s="379">
        <v>-5.05</v>
      </c>
      <c r="IZ256" s="379">
        <v>-7.09</v>
      </c>
      <c r="JA256" s="380">
        <v>-6.82</v>
      </c>
      <c r="JB256" s="381">
        <v>-2.5249999999999999</v>
      </c>
      <c r="JC256" s="379">
        <v>-3.5449999999999999</v>
      </c>
      <c r="JD256" s="379">
        <v>-3.41</v>
      </c>
      <c r="JE256" s="382">
        <v>88</v>
      </c>
      <c r="JF256" s="383">
        <v>89</v>
      </c>
      <c r="JG256" s="384">
        <v>89</v>
      </c>
      <c r="JH256" s="376" t="s">
        <v>179</v>
      </c>
      <c r="JI256" s="377" t="s">
        <v>179</v>
      </c>
      <c r="JJ256" s="378" t="s">
        <v>179</v>
      </c>
      <c r="JK256" s="379" t="s">
        <v>179</v>
      </c>
      <c r="JL256" s="379" t="s">
        <v>179</v>
      </c>
      <c r="JM256" s="380" t="s">
        <v>179</v>
      </c>
      <c r="JN256" s="381" t="s">
        <v>179</v>
      </c>
      <c r="JO256" s="379" t="s">
        <v>179</v>
      </c>
      <c r="JP256" s="379" t="s">
        <v>179</v>
      </c>
      <c r="JQ256" s="382" t="s">
        <v>179</v>
      </c>
      <c r="JR256" s="383" t="s">
        <v>179</v>
      </c>
      <c r="JS256" s="384" t="s">
        <v>179</v>
      </c>
      <c r="JU256" s="634" t="s">
        <v>2836</v>
      </c>
      <c r="JV256" s="636" t="s">
        <v>2837</v>
      </c>
      <c r="JW256" s="635">
        <v>2020</v>
      </c>
      <c r="JX256" s="635" t="s">
        <v>1018</v>
      </c>
      <c r="JY256" s="386" t="s">
        <v>179</v>
      </c>
      <c r="JZ256" s="387" t="s">
        <v>179</v>
      </c>
      <c r="KA256" s="422" t="s">
        <v>179</v>
      </c>
      <c r="KB256" s="637" t="s">
        <v>179</v>
      </c>
      <c r="KC256" s="638" t="s">
        <v>179</v>
      </c>
      <c r="KD256" s="639" t="s">
        <v>1015</v>
      </c>
      <c r="KE256" s="640">
        <v>3</v>
      </c>
      <c r="KF256" s="641">
        <v>-5.05</v>
      </c>
      <c r="KG256" s="642">
        <v>-5.8449999999999998</v>
      </c>
      <c r="KH256" s="639" t="s">
        <v>1015</v>
      </c>
      <c r="KI256" s="643">
        <v>3</v>
      </c>
      <c r="KJ256" s="641">
        <v>-3.5449999999999999</v>
      </c>
      <c r="KK256" s="642">
        <v>-5.375</v>
      </c>
      <c r="KL256" s="639" t="s">
        <v>1015</v>
      </c>
      <c r="KM256" s="643">
        <v>3</v>
      </c>
      <c r="KN256" s="644">
        <v>-6.82</v>
      </c>
      <c r="KO256" s="645" t="s">
        <v>179</v>
      </c>
      <c r="KP256" s="646" t="s">
        <v>179</v>
      </c>
      <c r="KQ256" s="646" t="s">
        <v>179</v>
      </c>
      <c r="KR256" s="646" t="s">
        <v>179</v>
      </c>
      <c r="KS256" s="647" t="s">
        <v>179</v>
      </c>
      <c r="KT256" s="646" t="s">
        <v>179</v>
      </c>
      <c r="KU256" s="646" t="s">
        <v>179</v>
      </c>
      <c r="KV256" s="648" t="s">
        <v>179</v>
      </c>
      <c r="KW256" s="639" t="s">
        <v>179</v>
      </c>
      <c r="KX256" s="643" t="s">
        <v>179</v>
      </c>
      <c r="KY256" s="644" t="s">
        <v>179</v>
      </c>
      <c r="KZ256" s="434" t="s">
        <v>1015</v>
      </c>
      <c r="LA256" s="434" t="s">
        <v>1015</v>
      </c>
      <c r="LB256" s="435" t="s">
        <v>1028</v>
      </c>
      <c r="LC256" s="436">
        <v>12</v>
      </c>
      <c r="LD256" s="437">
        <v>2</v>
      </c>
      <c r="LE256" s="438">
        <v>14</v>
      </c>
      <c r="LF256" s="439" t="s">
        <v>1015</v>
      </c>
      <c r="LG256" s="440">
        <v>9</v>
      </c>
      <c r="LH256" s="437">
        <v>2</v>
      </c>
      <c r="LI256" s="438">
        <v>14</v>
      </c>
      <c r="LJ256" s="649"/>
      <c r="LK256" s="650"/>
    </row>
    <row r="257" spans="2:323" ht="15" customHeight="1" x14ac:dyDescent="0.15">
      <c r="B257" s="1349" t="s">
        <v>2996</v>
      </c>
      <c r="C257" s="1350" t="s">
        <v>2997</v>
      </c>
      <c r="D257" s="1351">
        <v>2020</v>
      </c>
      <c r="E257" s="1352" t="s">
        <v>1018</v>
      </c>
      <c r="F257" s="1353">
        <v>1037353</v>
      </c>
      <c r="G257" s="1354" t="s">
        <v>2997</v>
      </c>
      <c r="H257" s="1355">
        <v>45138</v>
      </c>
      <c r="I257" s="1356" t="s">
        <v>2998</v>
      </c>
      <c r="J257" s="1357" t="s">
        <v>2997</v>
      </c>
      <c r="K257" s="1358" t="s">
        <v>2999</v>
      </c>
      <c r="L257" s="1350" t="s">
        <v>2997</v>
      </c>
      <c r="M257" s="1357" t="s">
        <v>3000</v>
      </c>
      <c r="N257" s="1358" t="s">
        <v>2998</v>
      </c>
      <c r="O257" s="1356" t="s">
        <v>42</v>
      </c>
      <c r="P257" s="1358" t="s">
        <v>43</v>
      </c>
      <c r="Q257" s="1359" t="s">
        <v>1018</v>
      </c>
      <c r="R257" s="1360"/>
      <c r="S257" s="1360"/>
      <c r="T257" s="1361"/>
      <c r="U257" s="1362"/>
      <c r="V257" s="1363">
        <v>4415.4636</v>
      </c>
      <c r="W257" s="1364">
        <v>10</v>
      </c>
      <c r="X257" s="1364">
        <v>1</v>
      </c>
      <c r="Y257" s="1365"/>
      <c r="Z257" s="1351">
        <v>2020</v>
      </c>
      <c r="AA257" s="1352">
        <v>2022</v>
      </c>
      <c r="AB257" s="1366">
        <v>2022</v>
      </c>
      <c r="AC257" s="1367"/>
      <c r="AD257" s="1358"/>
      <c r="AE257" s="1368" t="s">
        <v>4568</v>
      </c>
      <c r="AF257" s="1357" t="s">
        <v>2997</v>
      </c>
      <c r="AG257" s="1357" t="s">
        <v>3001</v>
      </c>
      <c r="AH257" s="1358" t="s">
        <v>2298</v>
      </c>
      <c r="AI257" s="1368"/>
      <c r="AJ257" s="1358"/>
      <c r="AK257" s="1369">
        <v>2019</v>
      </c>
      <c r="AL257" s="1364">
        <v>5412</v>
      </c>
      <c r="AM257" s="1364">
        <v>5318</v>
      </c>
      <c r="AN257" s="1370">
        <v>502.38</v>
      </c>
      <c r="AO257" s="1371" t="s">
        <v>3002</v>
      </c>
      <c r="AP257" s="1372">
        <v>2022</v>
      </c>
      <c r="AQ257" s="1365">
        <v>5807</v>
      </c>
      <c r="AR257" s="1373">
        <v>-7.3</v>
      </c>
      <c r="AS257" s="1365">
        <v>5646</v>
      </c>
      <c r="AT257" s="1373">
        <v>-6.17</v>
      </c>
      <c r="AU257" s="1374">
        <v>249.618186412847</v>
      </c>
      <c r="AV257" s="1371" t="s">
        <v>3002</v>
      </c>
      <c r="AW257" s="1375">
        <v>50.31</v>
      </c>
      <c r="AX257" s="1372">
        <v>2020</v>
      </c>
      <c r="AY257" s="1365">
        <v>5303</v>
      </c>
      <c r="AZ257" s="1373">
        <v>2.0099999999999998</v>
      </c>
      <c r="BA257" s="1365">
        <v>5106</v>
      </c>
      <c r="BB257" s="1373">
        <v>3.98</v>
      </c>
      <c r="BC257" s="1374">
        <v>388.76</v>
      </c>
      <c r="BD257" s="1371" t="s">
        <v>3002</v>
      </c>
      <c r="BE257" s="1375">
        <v>22.61</v>
      </c>
      <c r="BF257" s="1372">
        <v>2021</v>
      </c>
      <c r="BG257" s="1365">
        <v>7668</v>
      </c>
      <c r="BH257" s="1373">
        <v>-41.69</v>
      </c>
      <c r="BI257" s="1365">
        <v>7184</v>
      </c>
      <c r="BJ257" s="1373">
        <v>-35.090000000000003</v>
      </c>
      <c r="BK257" s="1374">
        <v>310.36</v>
      </c>
      <c r="BL257" s="1371" t="s">
        <v>3002</v>
      </c>
      <c r="BM257" s="1375">
        <v>38.22</v>
      </c>
      <c r="BN257" s="1372">
        <v>2022</v>
      </c>
      <c r="BO257" s="1365">
        <v>7715</v>
      </c>
      <c r="BP257" s="1373">
        <v>-42.56</v>
      </c>
      <c r="BQ257" s="1365">
        <v>8114</v>
      </c>
      <c r="BR257" s="1373">
        <v>-52.58</v>
      </c>
      <c r="BS257" s="1374">
        <v>134.07868312014566</v>
      </c>
      <c r="BT257" s="1371" t="s">
        <v>3002</v>
      </c>
      <c r="BU257" s="1375">
        <v>73.31</v>
      </c>
      <c r="BV257" s="1376" t="s">
        <v>1005</v>
      </c>
      <c r="BW257" s="1377" t="s">
        <v>1072</v>
      </c>
      <c r="BX257" s="1378" t="s">
        <v>1007</v>
      </c>
      <c r="BY257" s="1379" t="s">
        <v>3003</v>
      </c>
      <c r="BZ257" s="1380"/>
      <c r="CA257" s="1364"/>
      <c r="CB257" s="1364"/>
      <c r="CC257" s="1370"/>
      <c r="CD257" s="1371"/>
      <c r="CE257" s="1372"/>
      <c r="CF257" s="1365"/>
      <c r="CG257" s="1373"/>
      <c r="CH257" s="1365"/>
      <c r="CI257" s="1373"/>
      <c r="CJ257" s="1374"/>
      <c r="CK257" s="1371"/>
      <c r="CL257" s="1375"/>
      <c r="CM257" s="1372"/>
      <c r="CN257" s="1365"/>
      <c r="CO257" s="1373"/>
      <c r="CP257" s="1365"/>
      <c r="CQ257" s="1373"/>
      <c r="CR257" s="1374"/>
      <c r="CS257" s="1371"/>
      <c r="CT257" s="1375"/>
      <c r="CU257" s="1372"/>
      <c r="CV257" s="1365"/>
      <c r="CW257" s="1373"/>
      <c r="CX257" s="1365"/>
      <c r="CY257" s="1373"/>
      <c r="CZ257" s="1374"/>
      <c r="DA257" s="1371"/>
      <c r="DB257" s="1375"/>
      <c r="DC257" s="1372"/>
      <c r="DD257" s="1365"/>
      <c r="DE257" s="1373"/>
      <c r="DF257" s="1365"/>
      <c r="DG257" s="1373"/>
      <c r="DH257" s="1374"/>
      <c r="DI257" s="1371"/>
      <c r="DJ257" s="1375"/>
      <c r="DK257" s="1376"/>
      <c r="DL257" s="1377"/>
      <c r="DM257" s="1378"/>
      <c r="DN257" s="1379"/>
      <c r="DO257" s="1356"/>
      <c r="DP257" s="1381"/>
      <c r="DQ257" s="1358"/>
      <c r="DR257" s="1356"/>
      <c r="DS257" s="1381"/>
      <c r="DT257" s="1358"/>
      <c r="DU257" s="1356"/>
      <c r="DV257" s="1381"/>
      <c r="DW257" s="1358"/>
      <c r="DX257" s="1356"/>
      <c r="DY257" s="1381"/>
      <c r="DZ257" s="1358"/>
      <c r="EA257" s="1356"/>
      <c r="EB257" s="1381"/>
      <c r="EC257" s="1358"/>
      <c r="ED257" s="1382"/>
      <c r="EE257" s="1383"/>
      <c r="EF257" s="1384"/>
      <c r="EG257" s="1357"/>
      <c r="EH257" s="1364"/>
      <c r="EI257" s="1352"/>
      <c r="EJ257" s="1356"/>
      <c r="EK257" s="1384"/>
      <c r="EL257" s="1357"/>
      <c r="EM257" s="1364"/>
      <c r="EN257" s="1352"/>
      <c r="EO257" s="1356"/>
      <c r="EP257" s="1384"/>
      <c r="EQ257" s="1357"/>
      <c r="ER257" s="1364"/>
      <c r="ES257" s="1352"/>
      <c r="ET257" s="1356"/>
      <c r="EU257" s="1384"/>
      <c r="EV257" s="1357"/>
      <c r="EW257" s="1364"/>
      <c r="EX257" s="1352"/>
      <c r="EY257" s="1356"/>
      <c r="EZ257" s="1384"/>
      <c r="FA257" s="1357"/>
      <c r="FB257" s="1364"/>
      <c r="FC257" s="1352"/>
      <c r="FD257" s="1385">
        <v>0</v>
      </c>
      <c r="FE257" s="1386">
        <v>0</v>
      </c>
      <c r="FF257" s="1387">
        <v>0</v>
      </c>
      <c r="FG257" s="1386">
        <v>0</v>
      </c>
      <c r="FH257" s="1387">
        <v>0</v>
      </c>
      <c r="FI257" s="1386">
        <v>0</v>
      </c>
      <c r="FJ257" s="1387">
        <v>0</v>
      </c>
      <c r="FK257" s="1386">
        <v>0</v>
      </c>
      <c r="FL257" s="1388" t="s">
        <v>1008</v>
      </c>
      <c r="FM257" s="1389" t="s">
        <v>1012</v>
      </c>
      <c r="FN257" s="1352"/>
      <c r="FO257" s="1390" t="s">
        <v>1010</v>
      </c>
      <c r="FP257" s="1391" t="s">
        <v>1011</v>
      </c>
      <c r="FQ257" s="1352" t="s">
        <v>3004</v>
      </c>
      <c r="FR257" s="1390" t="s">
        <v>1010</v>
      </c>
      <c r="FS257" s="1391" t="s">
        <v>1012</v>
      </c>
      <c r="FT257" s="1352"/>
      <c r="FU257" s="1390" t="s">
        <v>1010</v>
      </c>
      <c r="FV257" s="1391" t="s">
        <v>1012</v>
      </c>
      <c r="FW257" s="1352"/>
      <c r="FX257" s="1390" t="s">
        <v>1010</v>
      </c>
      <c r="FY257" s="1391" t="s">
        <v>1012</v>
      </c>
      <c r="FZ257" s="1352"/>
      <c r="GA257" s="1390" t="s">
        <v>1010</v>
      </c>
      <c r="GB257" s="1391" t="s">
        <v>1012</v>
      </c>
      <c r="GC257" s="1352"/>
      <c r="GD257" s="1390" t="s">
        <v>1013</v>
      </c>
      <c r="GE257" s="1391" t="s">
        <v>1013</v>
      </c>
      <c r="GF257" s="1352"/>
      <c r="GG257" s="1390" t="s">
        <v>1010</v>
      </c>
      <c r="GH257" s="1391" t="s">
        <v>1012</v>
      </c>
      <c r="GI257" s="1352"/>
      <c r="GJ257" s="1390" t="s">
        <v>1010</v>
      </c>
      <c r="GK257" s="1391" t="s">
        <v>1012</v>
      </c>
      <c r="GL257" s="1352"/>
      <c r="GM257" s="1390" t="s">
        <v>1013</v>
      </c>
      <c r="GN257" s="1391" t="s">
        <v>1013</v>
      </c>
      <c r="GO257" s="1352"/>
      <c r="GP257" s="1390" t="s">
        <v>1013</v>
      </c>
      <c r="GQ257" s="1391" t="s">
        <v>1013</v>
      </c>
      <c r="GR257" s="1352"/>
      <c r="GS257" s="1390" t="s">
        <v>1013</v>
      </c>
      <c r="GT257" s="1391" t="s">
        <v>1013</v>
      </c>
      <c r="GU257" s="1352"/>
      <c r="GV257" s="1390" t="s">
        <v>1013</v>
      </c>
      <c r="GW257" s="1391" t="s">
        <v>1013</v>
      </c>
      <c r="GX257" s="1352"/>
      <c r="GY257" s="1388"/>
      <c r="GZ257" s="1389"/>
      <c r="HA257" s="1352"/>
      <c r="HB257" s="1390"/>
      <c r="HC257" s="1391"/>
      <c r="HD257" s="1352"/>
      <c r="HE257" s="1390"/>
      <c r="HF257" s="1391"/>
      <c r="HG257" s="1352"/>
      <c r="HH257" s="1390"/>
      <c r="HI257" s="1391"/>
      <c r="HJ257" s="1352"/>
      <c r="HK257" s="1390"/>
      <c r="HL257" s="1391"/>
      <c r="HM257" s="1352"/>
      <c r="HN257" s="1392"/>
      <c r="HO257" s="1393"/>
      <c r="HP257" s="1394"/>
      <c r="HQ257" s="1395"/>
      <c r="HR257" s="1357"/>
      <c r="HS257" s="1357"/>
      <c r="HT257" s="1357"/>
      <c r="HU257" s="1396"/>
      <c r="HV257" s="1397"/>
      <c r="HW257" s="1398"/>
      <c r="HX257" s="1398"/>
      <c r="HY257" s="1398"/>
      <c r="HZ257" s="1398"/>
      <c r="IA257" s="1398"/>
      <c r="IB257" s="1398"/>
      <c r="IC257" s="1398"/>
      <c r="ID257" s="1399"/>
      <c r="IE257" s="1400" t="s">
        <v>4946</v>
      </c>
      <c r="IF257" s="227" t="str">
        <f>_xlfn.IFNA(VLOOKUP(報告書!$B257&amp;"-"&amp;報告書!IF$12,自主項目!$G$13:$G$500,1,FALSE),"")</f>
        <v/>
      </c>
      <c r="IG257" s="227" t="str">
        <f>_xlfn.IFNA(VLOOKUP(報告書!$B257&amp;"-"&amp;報告書!IG$12,自主項目!$G$13:$G$500,1,FALSE),"")</f>
        <v/>
      </c>
      <c r="IH257" s="227" t="str">
        <f>_xlfn.IFNA(VLOOKUP(報告書!$B257&amp;"-"&amp;報告書!IH$12,自主項目!$G$13:$G$500,1,FALSE),"")</f>
        <v/>
      </c>
      <c r="II257" s="227" t="str">
        <f>_xlfn.IFNA(VLOOKUP(報告書!$B257&amp;"-"&amp;報告書!II$12,自主項目!$G$13:$G$500,1,FALSE),"")</f>
        <v/>
      </c>
      <c r="IJ257" s="227" t="str">
        <f>_xlfn.IFNA(VLOOKUP(報告書!$B257&amp;"-"&amp;報告書!IJ$12,自主項目!$G$13:$G$500,1,FALSE),"")</f>
        <v/>
      </c>
      <c r="IK257" s="227" t="str">
        <f>_xlfn.IFNA(VLOOKUP(報告書!$B257&amp;"-"&amp;報告書!IK$12,自主項目!$G$13:$G$500,1,FALSE),"")</f>
        <v/>
      </c>
      <c r="IL257" s="227" t="str">
        <f>_xlfn.IFNA(VLOOKUP(報告書!$B257&amp;"-"&amp;報告書!IL$12,自主項目!$G$13:$G$500,1,FALSE),"")</f>
        <v/>
      </c>
      <c r="IM257" s="227" t="str">
        <f>_xlfn.IFNA(VLOOKUP(報告書!$B257&amp;"-"&amp;報告書!IM$12,自主項目!$G$13:$G$500,1,FALSE),"")</f>
        <v/>
      </c>
      <c r="IN257" s="227" t="str">
        <f>_xlfn.IFNA(VLOOKUP(報告書!$B257&amp;"-"&amp;報告書!IN$12,自主項目!$G$13:$G$500,1,FALSE),"")</f>
        <v/>
      </c>
      <c r="IO257" s="227" t="str">
        <f>_xlfn.IFNA(VLOOKUP(報告書!$B257&amp;"-"&amp;報告書!IO$12,自主項目!$G$13:$G$500,1,FALSE),"")</f>
        <v/>
      </c>
      <c r="IP257" s="227" t="str">
        <f>_xlfn.IFNA(VLOOKUP(報告書!$B257&amp;"-"&amp;報告書!IP$12,自主項目!$G$13:$G$500,1,FALSE),"")</f>
        <v/>
      </c>
      <c r="IQ257" s="227" t="str">
        <f>_xlfn.IFNA(VLOOKUP(報告書!$B257&amp;"-"&amp;報告書!IQ$12,自主項目!$G$13:$G$500,1,FALSE),"")</f>
        <v/>
      </c>
      <c r="IR257" s="227" t="str">
        <f>_xlfn.IFNA(VLOOKUP(報告書!$B257&amp;"-"&amp;報告書!IR$12,自主項目!$G$13:$G$500,1,FALSE),"")</f>
        <v/>
      </c>
      <c r="IS257" s="227" t="str">
        <f>_xlfn.IFNA(VLOOKUP(報告書!$B257&amp;"-"&amp;報告書!IS$12,自主項目!$G$13:$G$500,1,FALSE),"")</f>
        <v/>
      </c>
      <c r="IV257" s="376">
        <v>10762</v>
      </c>
      <c r="IW257" s="377" t="s">
        <v>179</v>
      </c>
      <c r="IX257" s="378">
        <v>3.81</v>
      </c>
      <c r="IY257" s="379">
        <v>0.75</v>
      </c>
      <c r="IZ257" s="379" t="s">
        <v>179</v>
      </c>
      <c r="JA257" s="380">
        <v>0</v>
      </c>
      <c r="JB257" s="381">
        <v>0.375</v>
      </c>
      <c r="JC257" s="379" t="s">
        <v>179</v>
      </c>
      <c r="JD257" s="379">
        <v>0</v>
      </c>
      <c r="JE257" s="382">
        <v>79</v>
      </c>
      <c r="JF257" s="383" t="s">
        <v>179</v>
      </c>
      <c r="JG257" s="384">
        <v>74</v>
      </c>
      <c r="JH257" s="376" t="s">
        <v>179</v>
      </c>
      <c r="JI257" s="377" t="s">
        <v>179</v>
      </c>
      <c r="JJ257" s="378" t="s">
        <v>179</v>
      </c>
      <c r="JK257" s="379" t="s">
        <v>179</v>
      </c>
      <c r="JL257" s="379" t="s">
        <v>179</v>
      </c>
      <c r="JM257" s="380" t="s">
        <v>179</v>
      </c>
      <c r="JN257" s="381" t="s">
        <v>179</v>
      </c>
      <c r="JO257" s="379" t="s">
        <v>179</v>
      </c>
      <c r="JP257" s="379" t="s">
        <v>179</v>
      </c>
      <c r="JQ257" s="382" t="s">
        <v>179</v>
      </c>
      <c r="JR257" s="383" t="s">
        <v>179</v>
      </c>
      <c r="JS257" s="384" t="s">
        <v>179</v>
      </c>
      <c r="JU257" s="634" t="s">
        <v>2845</v>
      </c>
      <c r="JV257" s="636" t="s">
        <v>2846</v>
      </c>
      <c r="JW257" s="635">
        <v>2020</v>
      </c>
      <c r="JX257" s="635" t="s">
        <v>997</v>
      </c>
      <c r="JY257" s="386" t="s">
        <v>179</v>
      </c>
      <c r="JZ257" s="387" t="s">
        <v>179</v>
      </c>
      <c r="KA257" s="422" t="s">
        <v>179</v>
      </c>
      <c r="KB257" s="637" t="s">
        <v>179</v>
      </c>
      <c r="KC257" s="638" t="s">
        <v>179</v>
      </c>
      <c r="KD257" s="639" t="s">
        <v>1028</v>
      </c>
      <c r="KE257" s="640">
        <v>2.99</v>
      </c>
      <c r="KF257" s="641">
        <v>0.75</v>
      </c>
      <c r="KG257" s="642">
        <v>1.73</v>
      </c>
      <c r="KH257" s="639" t="s">
        <v>1055</v>
      </c>
      <c r="KI257" s="643">
        <v>3</v>
      </c>
      <c r="KJ257" s="641" t="s">
        <v>179</v>
      </c>
      <c r="KK257" s="642">
        <v>4.92</v>
      </c>
      <c r="KL257" s="639" t="s">
        <v>1015</v>
      </c>
      <c r="KM257" s="643">
        <v>3.14</v>
      </c>
      <c r="KN257" s="644">
        <v>0</v>
      </c>
      <c r="KO257" s="645" t="s">
        <v>179</v>
      </c>
      <c r="KP257" s="646" t="s">
        <v>179</v>
      </c>
      <c r="KQ257" s="646" t="s">
        <v>179</v>
      </c>
      <c r="KR257" s="646" t="s">
        <v>179</v>
      </c>
      <c r="KS257" s="647" t="s">
        <v>179</v>
      </c>
      <c r="KT257" s="646" t="s">
        <v>179</v>
      </c>
      <c r="KU257" s="646" t="s">
        <v>179</v>
      </c>
      <c r="KV257" s="648" t="s">
        <v>179</v>
      </c>
      <c r="KW257" s="639" t="s">
        <v>179</v>
      </c>
      <c r="KX257" s="643" t="s">
        <v>179</v>
      </c>
      <c r="KY257" s="644" t="s">
        <v>179</v>
      </c>
      <c r="KZ257" s="434" t="s">
        <v>1015</v>
      </c>
      <c r="LA257" s="434" t="s">
        <v>1015</v>
      </c>
      <c r="LB257" s="435" t="s">
        <v>1015</v>
      </c>
      <c r="LC257" s="436">
        <v>7</v>
      </c>
      <c r="LD257" s="437">
        <v>4</v>
      </c>
      <c r="LE257" s="438">
        <v>12</v>
      </c>
      <c r="LF257" s="439" t="s">
        <v>1015</v>
      </c>
      <c r="LG257" s="440">
        <v>4</v>
      </c>
      <c r="LH257" s="437">
        <v>4</v>
      </c>
      <c r="LI257" s="438">
        <v>12</v>
      </c>
      <c r="LJ257" s="649"/>
      <c r="LK257" s="650"/>
    </row>
    <row r="258" spans="2:323" ht="15" customHeight="1" x14ac:dyDescent="0.15">
      <c r="B258" s="1349" t="s">
        <v>3005</v>
      </c>
      <c r="C258" s="1350" t="s">
        <v>3006</v>
      </c>
      <c r="D258" s="1351">
        <v>2020</v>
      </c>
      <c r="E258" s="1352" t="s">
        <v>1018</v>
      </c>
      <c r="F258" s="1353">
        <v>1056354</v>
      </c>
      <c r="G258" s="1354" t="s">
        <v>3006</v>
      </c>
      <c r="H258" s="1355">
        <v>45138</v>
      </c>
      <c r="I258" s="1356" t="s">
        <v>3007</v>
      </c>
      <c r="J258" s="1357" t="s">
        <v>3006</v>
      </c>
      <c r="K258" s="1358" t="s">
        <v>3008</v>
      </c>
      <c r="L258" s="1350" t="s">
        <v>3006</v>
      </c>
      <c r="M258" s="1357" t="s">
        <v>3008</v>
      </c>
      <c r="N258" s="1358" t="s">
        <v>3007</v>
      </c>
      <c r="O258" s="1356" t="s">
        <v>57</v>
      </c>
      <c r="P258" s="1358" t="s">
        <v>67</v>
      </c>
      <c r="Q258" s="1359" t="s">
        <v>1018</v>
      </c>
      <c r="R258" s="1360"/>
      <c r="S258" s="1360"/>
      <c r="T258" s="1361"/>
      <c r="U258" s="1362"/>
      <c r="V258" s="1363">
        <v>4605.1451999999999</v>
      </c>
      <c r="W258" s="1364">
        <v>17</v>
      </c>
      <c r="X258" s="1364">
        <v>2</v>
      </c>
      <c r="Y258" s="1365"/>
      <c r="Z258" s="1351">
        <v>2020</v>
      </c>
      <c r="AA258" s="1352">
        <v>2022</v>
      </c>
      <c r="AB258" s="1366">
        <v>2022</v>
      </c>
      <c r="AC258" s="1367"/>
      <c r="AD258" s="1358"/>
      <c r="AE258" s="1368" t="s">
        <v>4568</v>
      </c>
      <c r="AF258" s="1357" t="s">
        <v>3009</v>
      </c>
      <c r="AG258" s="1357" t="s">
        <v>3007</v>
      </c>
      <c r="AH258" s="1358" t="s">
        <v>3010</v>
      </c>
      <c r="AI258" s="1368"/>
      <c r="AJ258" s="1358"/>
      <c r="AK258" s="1369">
        <v>2019</v>
      </c>
      <c r="AL258" s="1364">
        <v>7418</v>
      </c>
      <c r="AM258" s="1364">
        <v>8041</v>
      </c>
      <c r="AN258" s="1370">
        <v>46.85</v>
      </c>
      <c r="AO258" s="1371" t="s">
        <v>1071</v>
      </c>
      <c r="AP258" s="1372">
        <v>2022</v>
      </c>
      <c r="AQ258" s="1365">
        <v>7343.82</v>
      </c>
      <c r="AR258" s="1373">
        <v>1</v>
      </c>
      <c r="AS258" s="1365">
        <v>7960.59</v>
      </c>
      <c r="AT258" s="1373">
        <v>0.99</v>
      </c>
      <c r="AU258" s="1374">
        <v>46.381500000000003</v>
      </c>
      <c r="AV258" s="1371" t="s">
        <v>1071</v>
      </c>
      <c r="AW258" s="1375">
        <v>0.99</v>
      </c>
      <c r="AX258" s="1372">
        <v>2020</v>
      </c>
      <c r="AY258" s="1365">
        <v>8375</v>
      </c>
      <c r="AZ258" s="1373">
        <v>-12.91</v>
      </c>
      <c r="BA258" s="1365">
        <v>8484</v>
      </c>
      <c r="BB258" s="1373">
        <v>-5.51</v>
      </c>
      <c r="BC258" s="1374">
        <v>52.9</v>
      </c>
      <c r="BD258" s="1371" t="s">
        <v>1071</v>
      </c>
      <c r="BE258" s="1375">
        <v>-12.92</v>
      </c>
      <c r="BF258" s="1372">
        <v>2021</v>
      </c>
      <c r="BG258" s="1365">
        <v>6400</v>
      </c>
      <c r="BH258" s="1373">
        <v>13.72</v>
      </c>
      <c r="BI258" s="1365">
        <v>6529</v>
      </c>
      <c r="BJ258" s="1373">
        <v>18.8</v>
      </c>
      <c r="BK258" s="1374">
        <v>40.14</v>
      </c>
      <c r="BL258" s="1371" t="s">
        <v>1071</v>
      </c>
      <c r="BM258" s="1375">
        <v>14.32</v>
      </c>
      <c r="BN258" s="1372">
        <v>2022</v>
      </c>
      <c r="BO258" s="1365">
        <v>8139</v>
      </c>
      <c r="BP258" s="1373">
        <v>-9.7200000000000006</v>
      </c>
      <c r="BQ258" s="1365">
        <v>8191</v>
      </c>
      <c r="BR258" s="1373">
        <v>-1.87</v>
      </c>
      <c r="BS258" s="1374">
        <v>46.967657467453591</v>
      </c>
      <c r="BT258" s="1371" t="s">
        <v>1071</v>
      </c>
      <c r="BU258" s="1375">
        <v>-0.26</v>
      </c>
      <c r="BV258" s="1376" t="s">
        <v>1062</v>
      </c>
      <c r="BW258" s="1377" t="s">
        <v>1072</v>
      </c>
      <c r="BX258" s="1378" t="s">
        <v>1024</v>
      </c>
      <c r="BY258" s="1379"/>
      <c r="BZ258" s="1380"/>
      <c r="CA258" s="1364"/>
      <c r="CB258" s="1364"/>
      <c r="CC258" s="1370"/>
      <c r="CD258" s="1371"/>
      <c r="CE258" s="1372"/>
      <c r="CF258" s="1365"/>
      <c r="CG258" s="1373"/>
      <c r="CH258" s="1365"/>
      <c r="CI258" s="1373"/>
      <c r="CJ258" s="1374"/>
      <c r="CK258" s="1371"/>
      <c r="CL258" s="1375"/>
      <c r="CM258" s="1372"/>
      <c r="CN258" s="1365"/>
      <c r="CO258" s="1373"/>
      <c r="CP258" s="1365"/>
      <c r="CQ258" s="1373"/>
      <c r="CR258" s="1374"/>
      <c r="CS258" s="1371"/>
      <c r="CT258" s="1375"/>
      <c r="CU258" s="1372"/>
      <c r="CV258" s="1365"/>
      <c r="CW258" s="1373"/>
      <c r="CX258" s="1365"/>
      <c r="CY258" s="1373"/>
      <c r="CZ258" s="1374"/>
      <c r="DA258" s="1371"/>
      <c r="DB258" s="1375"/>
      <c r="DC258" s="1372"/>
      <c r="DD258" s="1365"/>
      <c r="DE258" s="1373"/>
      <c r="DF258" s="1365"/>
      <c r="DG258" s="1373"/>
      <c r="DH258" s="1374"/>
      <c r="DI258" s="1371"/>
      <c r="DJ258" s="1375"/>
      <c r="DK258" s="1376"/>
      <c r="DL258" s="1377"/>
      <c r="DM258" s="1378"/>
      <c r="DN258" s="1379"/>
      <c r="DO258" s="1356"/>
      <c r="DP258" s="1381"/>
      <c r="DQ258" s="1358"/>
      <c r="DR258" s="1356"/>
      <c r="DS258" s="1381"/>
      <c r="DT258" s="1358"/>
      <c r="DU258" s="1356"/>
      <c r="DV258" s="1381"/>
      <c r="DW258" s="1358"/>
      <c r="DX258" s="1356"/>
      <c r="DY258" s="1381"/>
      <c r="DZ258" s="1358"/>
      <c r="EA258" s="1356"/>
      <c r="EB258" s="1381"/>
      <c r="EC258" s="1358"/>
      <c r="ED258" s="1382"/>
      <c r="EE258" s="1383"/>
      <c r="EF258" s="1384"/>
      <c r="EG258" s="1357"/>
      <c r="EH258" s="1364"/>
      <c r="EI258" s="1352"/>
      <c r="EJ258" s="1356"/>
      <c r="EK258" s="1384"/>
      <c r="EL258" s="1357"/>
      <c r="EM258" s="1364"/>
      <c r="EN258" s="1352"/>
      <c r="EO258" s="1356"/>
      <c r="EP258" s="1384"/>
      <c r="EQ258" s="1357"/>
      <c r="ER258" s="1364"/>
      <c r="ES258" s="1352"/>
      <c r="ET258" s="1356"/>
      <c r="EU258" s="1384"/>
      <c r="EV258" s="1357"/>
      <c r="EW258" s="1364"/>
      <c r="EX258" s="1352"/>
      <c r="EY258" s="1356"/>
      <c r="EZ258" s="1384"/>
      <c r="FA258" s="1357"/>
      <c r="FB258" s="1364"/>
      <c r="FC258" s="1352"/>
      <c r="FD258" s="1385">
        <v>0</v>
      </c>
      <c r="FE258" s="1386">
        <v>0</v>
      </c>
      <c r="FF258" s="1387">
        <v>0</v>
      </c>
      <c r="FG258" s="1386">
        <v>0</v>
      </c>
      <c r="FH258" s="1387">
        <v>0</v>
      </c>
      <c r="FI258" s="1386">
        <v>0</v>
      </c>
      <c r="FJ258" s="1387">
        <v>0</v>
      </c>
      <c r="FK258" s="1386">
        <v>0</v>
      </c>
      <c r="FL258" s="1388" t="s">
        <v>1008</v>
      </c>
      <c r="FM258" s="1389" t="s">
        <v>1012</v>
      </c>
      <c r="FN258" s="1352"/>
      <c r="FO258" s="1390" t="s">
        <v>1010</v>
      </c>
      <c r="FP258" s="1391" t="s">
        <v>1012</v>
      </c>
      <c r="FQ258" s="1352"/>
      <c r="FR258" s="1390" t="s">
        <v>1010</v>
      </c>
      <c r="FS258" s="1391" t="s">
        <v>1009</v>
      </c>
      <c r="FT258" s="1352"/>
      <c r="FU258" s="1390" t="s">
        <v>1010</v>
      </c>
      <c r="FV258" s="1391" t="s">
        <v>1009</v>
      </c>
      <c r="FW258" s="1352"/>
      <c r="FX258" s="1390" t="s">
        <v>1010</v>
      </c>
      <c r="FY258" s="1391" t="s">
        <v>1011</v>
      </c>
      <c r="FZ258" s="1352"/>
      <c r="GA258" s="1390" t="s">
        <v>1010</v>
      </c>
      <c r="GB258" s="1391" t="s">
        <v>1012</v>
      </c>
      <c r="GC258" s="1352"/>
      <c r="GD258" s="1390" t="s">
        <v>1013</v>
      </c>
      <c r="GE258" s="1391" t="s">
        <v>1013</v>
      </c>
      <c r="GF258" s="1352"/>
      <c r="GG258" s="1390" t="s">
        <v>1013</v>
      </c>
      <c r="GH258" s="1391" t="s">
        <v>1013</v>
      </c>
      <c r="GI258" s="1352"/>
      <c r="GJ258" s="1390" t="s">
        <v>1010</v>
      </c>
      <c r="GK258" s="1391" t="s">
        <v>1009</v>
      </c>
      <c r="GL258" s="1352"/>
      <c r="GM258" s="1390" t="s">
        <v>1013</v>
      </c>
      <c r="GN258" s="1391" t="s">
        <v>1013</v>
      </c>
      <c r="GO258" s="1352"/>
      <c r="GP258" s="1390" t="s">
        <v>1013</v>
      </c>
      <c r="GQ258" s="1391" t="s">
        <v>1013</v>
      </c>
      <c r="GR258" s="1352"/>
      <c r="GS258" s="1390" t="s">
        <v>1013</v>
      </c>
      <c r="GT258" s="1391" t="s">
        <v>1013</v>
      </c>
      <c r="GU258" s="1352"/>
      <c r="GV258" s="1390" t="s">
        <v>1013</v>
      </c>
      <c r="GW258" s="1391" t="s">
        <v>1013</v>
      </c>
      <c r="GX258" s="1352"/>
      <c r="GY258" s="1388"/>
      <c r="GZ258" s="1389"/>
      <c r="HA258" s="1352"/>
      <c r="HB258" s="1390"/>
      <c r="HC258" s="1391"/>
      <c r="HD258" s="1352"/>
      <c r="HE258" s="1390"/>
      <c r="HF258" s="1391"/>
      <c r="HG258" s="1352"/>
      <c r="HH258" s="1390"/>
      <c r="HI258" s="1391"/>
      <c r="HJ258" s="1352"/>
      <c r="HK258" s="1390"/>
      <c r="HL258" s="1391"/>
      <c r="HM258" s="1352"/>
      <c r="HN258" s="1392"/>
      <c r="HO258" s="1393"/>
      <c r="HP258" s="1394"/>
      <c r="HQ258" s="1395"/>
      <c r="HR258" s="1357"/>
      <c r="HS258" s="1357"/>
      <c r="HT258" s="1357"/>
      <c r="HU258" s="1396"/>
      <c r="HV258" s="1397"/>
      <c r="HW258" s="1398"/>
      <c r="HX258" s="1398"/>
      <c r="HY258" s="1398"/>
      <c r="HZ258" s="1398"/>
      <c r="IA258" s="1398"/>
      <c r="IB258" s="1398"/>
      <c r="IC258" s="1398" t="s">
        <v>4568</v>
      </c>
      <c r="ID258" s="1399" t="s">
        <v>3011</v>
      </c>
      <c r="IE258" s="1400"/>
      <c r="IF258" s="227" t="str">
        <f>_xlfn.IFNA(VLOOKUP(報告書!$B258&amp;"-"&amp;報告書!IF$12,自主項目!$G$13:$G$500,1,FALSE),"")</f>
        <v/>
      </c>
      <c r="IG258" s="227" t="str">
        <f>_xlfn.IFNA(VLOOKUP(報告書!$B258&amp;"-"&amp;報告書!IG$12,自主項目!$G$13:$G$500,1,FALSE),"")</f>
        <v/>
      </c>
      <c r="IH258" s="227" t="str">
        <f>_xlfn.IFNA(VLOOKUP(報告書!$B258&amp;"-"&amp;報告書!IH$12,自主項目!$G$13:$G$500,1,FALSE),"")</f>
        <v/>
      </c>
      <c r="II258" s="227" t="str">
        <f>_xlfn.IFNA(VLOOKUP(報告書!$B258&amp;"-"&amp;報告書!II$12,自主項目!$G$13:$G$500,1,FALSE),"")</f>
        <v/>
      </c>
      <c r="IJ258" s="227" t="str">
        <f>_xlfn.IFNA(VLOOKUP(報告書!$B258&amp;"-"&amp;報告書!IJ$12,自主項目!$G$13:$G$500,1,FALSE),"")</f>
        <v/>
      </c>
      <c r="IK258" s="227" t="str">
        <f>_xlfn.IFNA(VLOOKUP(報告書!$B258&amp;"-"&amp;報告書!IK$12,自主項目!$G$13:$G$500,1,FALSE),"")</f>
        <v/>
      </c>
      <c r="IL258" s="227" t="str">
        <f>_xlfn.IFNA(VLOOKUP(報告書!$B258&amp;"-"&amp;報告書!IL$12,自主項目!$G$13:$G$500,1,FALSE),"")</f>
        <v/>
      </c>
      <c r="IM258" s="227" t="str">
        <f>_xlfn.IFNA(VLOOKUP(報告書!$B258&amp;"-"&amp;報告書!IM$12,自主項目!$G$13:$G$500,1,FALSE),"")</f>
        <v/>
      </c>
      <c r="IN258" s="227" t="str">
        <f>_xlfn.IFNA(VLOOKUP(報告書!$B258&amp;"-"&amp;報告書!IN$12,自主項目!$G$13:$G$500,1,FALSE),"")</f>
        <v/>
      </c>
      <c r="IO258" s="227" t="str">
        <f>_xlfn.IFNA(VLOOKUP(報告書!$B258&amp;"-"&amp;報告書!IO$12,自主項目!$G$13:$G$500,1,FALSE),"")</f>
        <v/>
      </c>
      <c r="IP258" s="227" t="str">
        <f>_xlfn.IFNA(VLOOKUP(報告書!$B258&amp;"-"&amp;報告書!IP$12,自主項目!$G$13:$G$500,1,FALSE),"")</f>
        <v/>
      </c>
      <c r="IQ258" s="227" t="str">
        <f>_xlfn.IFNA(VLOOKUP(報告書!$B258&amp;"-"&amp;報告書!IQ$12,自主項目!$G$13:$G$500,1,FALSE),"")</f>
        <v/>
      </c>
      <c r="IR258" s="227" t="str">
        <f>_xlfn.IFNA(VLOOKUP(報告書!$B258&amp;"-"&amp;報告書!IR$12,自主項目!$G$13:$G$500,1,FALSE),"")</f>
        <v/>
      </c>
      <c r="IS258" s="227" t="str">
        <f>_xlfn.IFNA(VLOOKUP(報告書!$B258&amp;"-"&amp;報告書!IS$12,自主項目!$G$13:$G$500,1,FALSE),"")</f>
        <v/>
      </c>
      <c r="IV258" s="376">
        <v>6295</v>
      </c>
      <c r="IW258" s="377">
        <v>6264</v>
      </c>
      <c r="IX258" s="378">
        <v>180.82</v>
      </c>
      <c r="IY258" s="379">
        <v>14.94</v>
      </c>
      <c r="IZ258" s="379">
        <v>14.13</v>
      </c>
      <c r="JA258" s="380">
        <v>14.94</v>
      </c>
      <c r="JB258" s="381">
        <v>7.47</v>
      </c>
      <c r="JC258" s="379">
        <v>7.0650000000000004</v>
      </c>
      <c r="JD258" s="379">
        <v>7.47</v>
      </c>
      <c r="JE258" s="382">
        <v>14</v>
      </c>
      <c r="JF258" s="383">
        <v>28</v>
      </c>
      <c r="JG258" s="384">
        <v>19</v>
      </c>
      <c r="JH258" s="376" t="s">
        <v>179</v>
      </c>
      <c r="JI258" s="377" t="s">
        <v>179</v>
      </c>
      <c r="JJ258" s="378" t="s">
        <v>179</v>
      </c>
      <c r="JK258" s="379" t="s">
        <v>179</v>
      </c>
      <c r="JL258" s="379" t="s">
        <v>179</v>
      </c>
      <c r="JM258" s="380" t="s">
        <v>179</v>
      </c>
      <c r="JN258" s="381" t="s">
        <v>179</v>
      </c>
      <c r="JO258" s="379" t="s">
        <v>179</v>
      </c>
      <c r="JP258" s="379" t="s">
        <v>179</v>
      </c>
      <c r="JQ258" s="382" t="s">
        <v>179</v>
      </c>
      <c r="JR258" s="383" t="s">
        <v>179</v>
      </c>
      <c r="JS258" s="384" t="s">
        <v>179</v>
      </c>
      <c r="JU258" s="634" t="s">
        <v>2855</v>
      </c>
      <c r="JV258" s="636" t="s">
        <v>2856</v>
      </c>
      <c r="JW258" s="635">
        <v>2020</v>
      </c>
      <c r="JX258" s="635" t="s">
        <v>1018</v>
      </c>
      <c r="JY258" s="386" t="s">
        <v>179</v>
      </c>
      <c r="JZ258" s="387" t="s">
        <v>179</v>
      </c>
      <c r="KA258" s="422" t="s">
        <v>179</v>
      </c>
      <c r="KB258" s="637" t="s">
        <v>179</v>
      </c>
      <c r="KC258" s="638" t="s">
        <v>179</v>
      </c>
      <c r="KD258" s="639" t="s">
        <v>1055</v>
      </c>
      <c r="KE258" s="640">
        <v>3</v>
      </c>
      <c r="KF258" s="641">
        <v>14.94</v>
      </c>
      <c r="KG258" s="642">
        <v>19.925000000000001</v>
      </c>
      <c r="KH258" s="639" t="s">
        <v>1055</v>
      </c>
      <c r="KI258" s="643">
        <v>3</v>
      </c>
      <c r="KJ258" s="641">
        <v>7.0650000000000004</v>
      </c>
      <c r="KK258" s="642">
        <v>20.2</v>
      </c>
      <c r="KL258" s="639" t="s">
        <v>1029</v>
      </c>
      <c r="KM258" s="643">
        <v>3</v>
      </c>
      <c r="KN258" s="644">
        <v>14.94</v>
      </c>
      <c r="KO258" s="645" t="s">
        <v>179</v>
      </c>
      <c r="KP258" s="646" t="s">
        <v>179</v>
      </c>
      <c r="KQ258" s="646" t="s">
        <v>179</v>
      </c>
      <c r="KR258" s="646" t="s">
        <v>179</v>
      </c>
      <c r="KS258" s="647" t="s">
        <v>179</v>
      </c>
      <c r="KT258" s="646" t="s">
        <v>179</v>
      </c>
      <c r="KU258" s="646" t="s">
        <v>179</v>
      </c>
      <c r="KV258" s="648" t="s">
        <v>179</v>
      </c>
      <c r="KW258" s="639" t="s">
        <v>179</v>
      </c>
      <c r="KX258" s="643" t="s">
        <v>179</v>
      </c>
      <c r="KY258" s="644" t="s">
        <v>179</v>
      </c>
      <c r="KZ258" s="434" t="s">
        <v>1151</v>
      </c>
      <c r="LA258" s="434" t="s">
        <v>1015</v>
      </c>
      <c r="LB258" s="435" t="s">
        <v>1029</v>
      </c>
      <c r="LC258" s="436">
        <v>18</v>
      </c>
      <c r="LD258" s="437">
        <v>0</v>
      </c>
      <c r="LE258" s="438">
        <v>18</v>
      </c>
      <c r="LF258" s="439" t="s">
        <v>1015</v>
      </c>
      <c r="LG258" s="440">
        <v>15</v>
      </c>
      <c r="LH258" s="437">
        <v>0</v>
      </c>
      <c r="LI258" s="438">
        <v>18</v>
      </c>
      <c r="LJ258" s="649"/>
      <c r="LK258" s="650"/>
    </row>
    <row r="259" spans="2:323" ht="15" customHeight="1" x14ac:dyDescent="0.15">
      <c r="B259" s="1349" t="s">
        <v>3012</v>
      </c>
      <c r="C259" s="1350" t="s">
        <v>3013</v>
      </c>
      <c r="D259" s="1351">
        <v>2020</v>
      </c>
      <c r="E259" s="1352" t="s">
        <v>1018</v>
      </c>
      <c r="F259" s="1353">
        <v>1021355</v>
      </c>
      <c r="G259" s="1354" t="s">
        <v>3013</v>
      </c>
      <c r="H259" s="1355">
        <v>45182</v>
      </c>
      <c r="I259" s="1356" t="s">
        <v>3014</v>
      </c>
      <c r="J259" s="1357" t="s">
        <v>3013</v>
      </c>
      <c r="K259" s="1358" t="s">
        <v>3015</v>
      </c>
      <c r="L259" s="1350" t="s">
        <v>3013</v>
      </c>
      <c r="M259" s="1357" t="s">
        <v>3015</v>
      </c>
      <c r="N259" s="1358" t="s">
        <v>3014</v>
      </c>
      <c r="O259" s="1356" t="s">
        <v>12</v>
      </c>
      <c r="P259" s="1358" t="s">
        <v>25</v>
      </c>
      <c r="Q259" s="1359" t="s">
        <v>1018</v>
      </c>
      <c r="R259" s="1360"/>
      <c r="S259" s="1360"/>
      <c r="T259" s="1361"/>
      <c r="U259" s="1362"/>
      <c r="V259" s="1363">
        <v>2009.0976000000001</v>
      </c>
      <c r="W259" s="1364">
        <v>1</v>
      </c>
      <c r="X259" s="1364">
        <v>1</v>
      </c>
      <c r="Y259" s="1365"/>
      <c r="Z259" s="1351">
        <v>2020</v>
      </c>
      <c r="AA259" s="1352">
        <v>2022</v>
      </c>
      <c r="AB259" s="1366">
        <v>2022</v>
      </c>
      <c r="AC259" s="1367"/>
      <c r="AD259" s="1358"/>
      <c r="AE259" s="1368" t="s">
        <v>4568</v>
      </c>
      <c r="AF259" s="1357" t="s">
        <v>3016</v>
      </c>
      <c r="AG259" s="1357" t="s">
        <v>3014</v>
      </c>
      <c r="AH259" s="1358" t="s">
        <v>1321</v>
      </c>
      <c r="AI259" s="1368"/>
      <c r="AJ259" s="1358"/>
      <c r="AK259" s="1369">
        <v>2019</v>
      </c>
      <c r="AL259" s="1364">
        <v>6363</v>
      </c>
      <c r="AM259" s="1364">
        <v>7305</v>
      </c>
      <c r="AN259" s="1370">
        <v>2.5099999999999998</v>
      </c>
      <c r="AO259" s="1371" t="s">
        <v>3017</v>
      </c>
      <c r="AP259" s="1372">
        <v>2022</v>
      </c>
      <c r="AQ259" s="1365">
        <v>7318</v>
      </c>
      <c r="AR259" s="1373">
        <v>-15.01</v>
      </c>
      <c r="AS259" s="1365">
        <v>8401</v>
      </c>
      <c r="AT259" s="1373">
        <v>-15.01</v>
      </c>
      <c r="AU259" s="1374">
        <v>2.4321899999999999</v>
      </c>
      <c r="AV259" s="1371" t="s">
        <v>3017</v>
      </c>
      <c r="AW259" s="1375">
        <v>3.1</v>
      </c>
      <c r="AX259" s="1372">
        <v>2020</v>
      </c>
      <c r="AY259" s="1365">
        <v>7798</v>
      </c>
      <c r="AZ259" s="1373">
        <v>-22.56</v>
      </c>
      <c r="BA259" s="1365">
        <v>8209</v>
      </c>
      <c r="BB259" s="1373">
        <v>-12.38</v>
      </c>
      <c r="BC259" s="1374">
        <v>2.0699999999999998</v>
      </c>
      <c r="BD259" s="1371" t="s">
        <v>3017</v>
      </c>
      <c r="BE259" s="1375">
        <v>17.52</v>
      </c>
      <c r="BF259" s="1372">
        <v>2021</v>
      </c>
      <c r="BG259" s="1365">
        <v>8630</v>
      </c>
      <c r="BH259" s="1373">
        <v>-35.630000000000003</v>
      </c>
      <c r="BI259" s="1365">
        <v>9543</v>
      </c>
      <c r="BJ259" s="1373">
        <v>-30.64</v>
      </c>
      <c r="BK259" s="1374">
        <v>1.83</v>
      </c>
      <c r="BL259" s="1371" t="s">
        <v>3017</v>
      </c>
      <c r="BM259" s="1375">
        <v>27.09</v>
      </c>
      <c r="BN259" s="1372">
        <v>2022</v>
      </c>
      <c r="BO259" s="1365">
        <v>3356</v>
      </c>
      <c r="BP259" s="1373">
        <v>47.25</v>
      </c>
      <c r="BQ259" s="1365">
        <v>3393</v>
      </c>
      <c r="BR259" s="1373">
        <v>53.55</v>
      </c>
      <c r="BS259" s="1374">
        <v>1.9376443418013858</v>
      </c>
      <c r="BT259" s="1371" t="s">
        <v>3017</v>
      </c>
      <c r="BU259" s="1375">
        <v>22.8</v>
      </c>
      <c r="BV259" s="1376" t="s">
        <v>1005</v>
      </c>
      <c r="BW259" s="1377" t="s">
        <v>1072</v>
      </c>
      <c r="BX259" s="1378" t="s">
        <v>1038</v>
      </c>
      <c r="BY259" s="1379" t="s">
        <v>4947</v>
      </c>
      <c r="BZ259" s="1380"/>
      <c r="CA259" s="1364"/>
      <c r="CB259" s="1364"/>
      <c r="CC259" s="1370"/>
      <c r="CD259" s="1371"/>
      <c r="CE259" s="1372"/>
      <c r="CF259" s="1365"/>
      <c r="CG259" s="1373"/>
      <c r="CH259" s="1365"/>
      <c r="CI259" s="1373"/>
      <c r="CJ259" s="1374"/>
      <c r="CK259" s="1371"/>
      <c r="CL259" s="1375"/>
      <c r="CM259" s="1372"/>
      <c r="CN259" s="1365"/>
      <c r="CO259" s="1373"/>
      <c r="CP259" s="1365"/>
      <c r="CQ259" s="1373"/>
      <c r="CR259" s="1374"/>
      <c r="CS259" s="1371"/>
      <c r="CT259" s="1375"/>
      <c r="CU259" s="1372"/>
      <c r="CV259" s="1365"/>
      <c r="CW259" s="1373"/>
      <c r="CX259" s="1365"/>
      <c r="CY259" s="1373"/>
      <c r="CZ259" s="1374"/>
      <c r="DA259" s="1371"/>
      <c r="DB259" s="1375"/>
      <c r="DC259" s="1372"/>
      <c r="DD259" s="1365"/>
      <c r="DE259" s="1373"/>
      <c r="DF259" s="1365"/>
      <c r="DG259" s="1373"/>
      <c r="DH259" s="1374"/>
      <c r="DI259" s="1371"/>
      <c r="DJ259" s="1375"/>
      <c r="DK259" s="1376"/>
      <c r="DL259" s="1377"/>
      <c r="DM259" s="1378"/>
      <c r="DN259" s="1379"/>
      <c r="DO259" s="1356"/>
      <c r="DP259" s="1381"/>
      <c r="DQ259" s="1358"/>
      <c r="DR259" s="1356"/>
      <c r="DS259" s="1381"/>
      <c r="DT259" s="1358"/>
      <c r="DU259" s="1356"/>
      <c r="DV259" s="1381"/>
      <c r="DW259" s="1358"/>
      <c r="DX259" s="1356"/>
      <c r="DY259" s="1381"/>
      <c r="DZ259" s="1358"/>
      <c r="EA259" s="1356"/>
      <c r="EB259" s="1381"/>
      <c r="EC259" s="1358"/>
      <c r="ED259" s="1382"/>
      <c r="EE259" s="1383"/>
      <c r="EF259" s="1384"/>
      <c r="EG259" s="1357"/>
      <c r="EH259" s="1364"/>
      <c r="EI259" s="1352"/>
      <c r="EJ259" s="1356"/>
      <c r="EK259" s="1384"/>
      <c r="EL259" s="1357"/>
      <c r="EM259" s="1364"/>
      <c r="EN259" s="1352"/>
      <c r="EO259" s="1356"/>
      <c r="EP259" s="1384"/>
      <c r="EQ259" s="1357"/>
      <c r="ER259" s="1364"/>
      <c r="ES259" s="1352"/>
      <c r="ET259" s="1356"/>
      <c r="EU259" s="1384"/>
      <c r="EV259" s="1357"/>
      <c r="EW259" s="1364"/>
      <c r="EX259" s="1352"/>
      <c r="EY259" s="1356"/>
      <c r="EZ259" s="1384"/>
      <c r="FA259" s="1357"/>
      <c r="FB259" s="1364"/>
      <c r="FC259" s="1352"/>
      <c r="FD259" s="1385"/>
      <c r="FE259" s="1386"/>
      <c r="FF259" s="1387"/>
      <c r="FG259" s="1386"/>
      <c r="FH259" s="1387"/>
      <c r="FI259" s="1386"/>
      <c r="FJ259" s="1387"/>
      <c r="FK259" s="1386"/>
      <c r="FL259" s="1388" t="s">
        <v>1008</v>
      </c>
      <c r="FM259" s="1389" t="s">
        <v>1012</v>
      </c>
      <c r="FN259" s="1352"/>
      <c r="FO259" s="1390" t="s">
        <v>1010</v>
      </c>
      <c r="FP259" s="1391" t="s">
        <v>1012</v>
      </c>
      <c r="FQ259" s="1352"/>
      <c r="FR259" s="1390" t="s">
        <v>1010</v>
      </c>
      <c r="FS259" s="1391" t="s">
        <v>1012</v>
      </c>
      <c r="FT259" s="1352"/>
      <c r="FU259" s="1390" t="s">
        <v>1010</v>
      </c>
      <c r="FV259" s="1391" t="s">
        <v>1012</v>
      </c>
      <c r="FW259" s="1352"/>
      <c r="FX259" s="1390" t="s">
        <v>1010</v>
      </c>
      <c r="FY259" s="1391" t="s">
        <v>1012</v>
      </c>
      <c r="FZ259" s="1352"/>
      <c r="GA259" s="1390" t="s">
        <v>1010</v>
      </c>
      <c r="GB259" s="1391" t="s">
        <v>1012</v>
      </c>
      <c r="GC259" s="1352"/>
      <c r="GD259" s="1390" t="s">
        <v>1013</v>
      </c>
      <c r="GE259" s="1391" t="s">
        <v>1013</v>
      </c>
      <c r="GF259" s="1352"/>
      <c r="GG259" s="1390" t="s">
        <v>1010</v>
      </c>
      <c r="GH259" s="1391" t="s">
        <v>1012</v>
      </c>
      <c r="GI259" s="1352"/>
      <c r="GJ259" s="1390" t="s">
        <v>1010</v>
      </c>
      <c r="GK259" s="1391" t="s">
        <v>1012</v>
      </c>
      <c r="GL259" s="1352"/>
      <c r="GM259" s="1390" t="s">
        <v>1013</v>
      </c>
      <c r="GN259" s="1391" t="s">
        <v>1013</v>
      </c>
      <c r="GO259" s="1352"/>
      <c r="GP259" s="1390" t="s">
        <v>1013</v>
      </c>
      <c r="GQ259" s="1391" t="s">
        <v>1013</v>
      </c>
      <c r="GR259" s="1352"/>
      <c r="GS259" s="1390" t="s">
        <v>1010</v>
      </c>
      <c r="GT259" s="1391" t="s">
        <v>1012</v>
      </c>
      <c r="GU259" s="1352"/>
      <c r="GV259" s="1390" t="s">
        <v>1010</v>
      </c>
      <c r="GW259" s="1391" t="s">
        <v>1012</v>
      </c>
      <c r="GX259" s="1352"/>
      <c r="GY259" s="1388"/>
      <c r="GZ259" s="1389"/>
      <c r="HA259" s="1352"/>
      <c r="HB259" s="1390"/>
      <c r="HC259" s="1391"/>
      <c r="HD259" s="1352"/>
      <c r="HE259" s="1390"/>
      <c r="HF259" s="1391"/>
      <c r="HG259" s="1352"/>
      <c r="HH259" s="1390"/>
      <c r="HI259" s="1391"/>
      <c r="HJ259" s="1352"/>
      <c r="HK259" s="1390"/>
      <c r="HL259" s="1391"/>
      <c r="HM259" s="1352"/>
      <c r="HN259" s="1392"/>
      <c r="HO259" s="1393"/>
      <c r="HP259" s="1394"/>
      <c r="HQ259" s="1395"/>
      <c r="HR259" s="1357"/>
      <c r="HS259" s="1357"/>
      <c r="HT259" s="1357"/>
      <c r="HU259" s="1396"/>
      <c r="HV259" s="1397" t="s">
        <v>4568</v>
      </c>
      <c r="HW259" s="1398"/>
      <c r="HX259" s="1398"/>
      <c r="HY259" s="1398"/>
      <c r="HZ259" s="1398"/>
      <c r="IA259" s="1398" t="s">
        <v>4568</v>
      </c>
      <c r="IB259" s="1398" t="s">
        <v>4568</v>
      </c>
      <c r="IC259" s="1398"/>
      <c r="ID259" s="1399"/>
      <c r="IE259" s="1400"/>
      <c r="IF259" s="227" t="str">
        <f>_xlfn.IFNA(VLOOKUP(報告書!$B259&amp;"-"&amp;報告書!IF$12,自主項目!$G$13:$G$500,1,FALSE),"")</f>
        <v/>
      </c>
      <c r="IG259" s="227" t="str">
        <f>_xlfn.IFNA(VLOOKUP(報告書!$B259&amp;"-"&amp;報告書!IG$12,自主項目!$G$13:$G$500,1,FALSE),"")</f>
        <v/>
      </c>
      <c r="IH259" s="227" t="str">
        <f>_xlfn.IFNA(VLOOKUP(報告書!$B259&amp;"-"&amp;報告書!IH$12,自主項目!$G$13:$G$500,1,FALSE),"")</f>
        <v/>
      </c>
      <c r="II259" s="227" t="str">
        <f>_xlfn.IFNA(VLOOKUP(報告書!$B259&amp;"-"&amp;報告書!II$12,自主項目!$G$13:$G$500,1,FALSE),"")</f>
        <v/>
      </c>
      <c r="IJ259" s="227" t="str">
        <f>_xlfn.IFNA(VLOOKUP(報告書!$B259&amp;"-"&amp;報告書!IJ$12,自主項目!$G$13:$G$500,1,FALSE),"")</f>
        <v/>
      </c>
      <c r="IK259" s="227" t="str">
        <f>_xlfn.IFNA(VLOOKUP(報告書!$B259&amp;"-"&amp;報告書!IK$12,自主項目!$G$13:$G$500,1,FALSE),"")</f>
        <v/>
      </c>
      <c r="IL259" s="227" t="str">
        <f>_xlfn.IFNA(VLOOKUP(報告書!$B259&amp;"-"&amp;報告書!IL$12,自主項目!$G$13:$G$500,1,FALSE),"")</f>
        <v/>
      </c>
      <c r="IM259" s="227" t="str">
        <f>_xlfn.IFNA(VLOOKUP(報告書!$B259&amp;"-"&amp;報告書!IM$12,自主項目!$G$13:$G$500,1,FALSE),"")</f>
        <v/>
      </c>
      <c r="IN259" s="227" t="str">
        <f>_xlfn.IFNA(VLOOKUP(報告書!$B259&amp;"-"&amp;報告書!IN$12,自主項目!$G$13:$G$500,1,FALSE),"")</f>
        <v/>
      </c>
      <c r="IO259" s="227" t="str">
        <f>_xlfn.IFNA(VLOOKUP(報告書!$B259&amp;"-"&amp;報告書!IO$12,自主項目!$G$13:$G$500,1,FALSE),"")</f>
        <v/>
      </c>
      <c r="IP259" s="227" t="str">
        <f>_xlfn.IFNA(VLOOKUP(報告書!$B259&amp;"-"&amp;報告書!IP$12,自主項目!$G$13:$G$500,1,FALSE),"")</f>
        <v/>
      </c>
      <c r="IQ259" s="227" t="str">
        <f>_xlfn.IFNA(VLOOKUP(報告書!$B259&amp;"-"&amp;報告書!IQ$12,自主項目!$G$13:$G$500,1,FALSE),"")</f>
        <v/>
      </c>
      <c r="IR259" s="227" t="str">
        <f>_xlfn.IFNA(VLOOKUP(報告書!$B259&amp;"-"&amp;報告書!IR$12,自主項目!$G$13:$G$500,1,FALSE),"")</f>
        <v/>
      </c>
      <c r="IS259" s="227" t="str">
        <f>_xlfn.IFNA(VLOOKUP(報告書!$B259&amp;"-"&amp;報告書!IS$12,自主項目!$G$13:$G$500,1,FALSE),"")</f>
        <v/>
      </c>
      <c r="IV259" s="376">
        <v>4108</v>
      </c>
      <c r="IW259" s="377">
        <v>4008</v>
      </c>
      <c r="IX259" s="378" t="s">
        <v>179</v>
      </c>
      <c r="IY259" s="379">
        <v>30.69</v>
      </c>
      <c r="IZ259" s="379">
        <v>31.72</v>
      </c>
      <c r="JA259" s="380" t="s">
        <v>179</v>
      </c>
      <c r="JB259" s="381">
        <v>15.345000000000001</v>
      </c>
      <c r="JC259" s="379">
        <v>15.86</v>
      </c>
      <c r="JD259" s="379" t="s">
        <v>179</v>
      </c>
      <c r="JE259" s="382">
        <v>3</v>
      </c>
      <c r="JF259" s="383">
        <v>11</v>
      </c>
      <c r="JG259" s="384" t="s">
        <v>179</v>
      </c>
      <c r="JH259" s="376" t="s">
        <v>179</v>
      </c>
      <c r="JI259" s="377" t="s">
        <v>179</v>
      </c>
      <c r="JJ259" s="378" t="s">
        <v>179</v>
      </c>
      <c r="JK259" s="379" t="s">
        <v>179</v>
      </c>
      <c r="JL259" s="379" t="s">
        <v>179</v>
      </c>
      <c r="JM259" s="380" t="s">
        <v>179</v>
      </c>
      <c r="JN259" s="381" t="s">
        <v>179</v>
      </c>
      <c r="JO259" s="379" t="s">
        <v>179</v>
      </c>
      <c r="JP259" s="379" t="s">
        <v>179</v>
      </c>
      <c r="JQ259" s="382" t="s">
        <v>179</v>
      </c>
      <c r="JR259" s="383" t="s">
        <v>179</v>
      </c>
      <c r="JS259" s="384" t="s">
        <v>179</v>
      </c>
      <c r="JU259" s="634" t="s">
        <v>2862</v>
      </c>
      <c r="JV259" s="636" t="s">
        <v>2863</v>
      </c>
      <c r="JW259" s="635">
        <v>2020</v>
      </c>
      <c r="JX259" s="635" t="s">
        <v>1018</v>
      </c>
      <c r="JY259" s="386" t="s">
        <v>179</v>
      </c>
      <c r="JZ259" s="387" t="s">
        <v>179</v>
      </c>
      <c r="KA259" s="422" t="s">
        <v>179</v>
      </c>
      <c r="KB259" s="637" t="s">
        <v>179</v>
      </c>
      <c r="KC259" s="638" t="s">
        <v>179</v>
      </c>
      <c r="KD259" s="639" t="s">
        <v>1055</v>
      </c>
      <c r="KE259" s="640">
        <v>3</v>
      </c>
      <c r="KF259" s="641">
        <v>30.69</v>
      </c>
      <c r="KG259" s="642">
        <v>27.700000000000003</v>
      </c>
      <c r="KH259" s="639" t="s">
        <v>1055</v>
      </c>
      <c r="KI259" s="643">
        <v>2.99</v>
      </c>
      <c r="KJ259" s="641">
        <v>15.86</v>
      </c>
      <c r="KK259" s="642">
        <v>28.975000000000001</v>
      </c>
      <c r="KL259" s="639" t="s">
        <v>179</v>
      </c>
      <c r="KM259" s="643" t="s">
        <v>179</v>
      </c>
      <c r="KN259" s="644" t="s">
        <v>179</v>
      </c>
      <c r="KO259" s="645" t="s">
        <v>179</v>
      </c>
      <c r="KP259" s="646" t="s">
        <v>179</v>
      </c>
      <c r="KQ259" s="646" t="s">
        <v>179</v>
      </c>
      <c r="KR259" s="646" t="s">
        <v>179</v>
      </c>
      <c r="KS259" s="647" t="s">
        <v>179</v>
      </c>
      <c r="KT259" s="646" t="s">
        <v>179</v>
      </c>
      <c r="KU259" s="646" t="s">
        <v>179</v>
      </c>
      <c r="KV259" s="648" t="s">
        <v>179</v>
      </c>
      <c r="KW259" s="639" t="s">
        <v>179</v>
      </c>
      <c r="KX259" s="643" t="s">
        <v>179</v>
      </c>
      <c r="KY259" s="644" t="s">
        <v>179</v>
      </c>
      <c r="KZ259" s="434" t="s">
        <v>1015</v>
      </c>
      <c r="LA259" s="434" t="s">
        <v>1015</v>
      </c>
      <c r="LB259" s="435" t="s">
        <v>1029</v>
      </c>
      <c r="LC259" s="436">
        <v>26</v>
      </c>
      <c r="LD259" s="437">
        <v>0</v>
      </c>
      <c r="LE259" s="438">
        <v>26</v>
      </c>
      <c r="LF259" s="439" t="s">
        <v>1015</v>
      </c>
      <c r="LG259" s="440">
        <v>23</v>
      </c>
      <c r="LH259" s="437">
        <v>0</v>
      </c>
      <c r="LI259" s="438">
        <v>26</v>
      </c>
      <c r="LJ259" s="649"/>
      <c r="LK259" s="650"/>
    </row>
    <row r="260" spans="2:323" ht="15" customHeight="1" x14ac:dyDescent="0.15">
      <c r="B260" s="1349" t="s">
        <v>3018</v>
      </c>
      <c r="C260" s="1350" t="s">
        <v>3021</v>
      </c>
      <c r="D260" s="1351">
        <v>2021</v>
      </c>
      <c r="E260" s="1352" t="s">
        <v>1058</v>
      </c>
      <c r="F260" s="1353">
        <v>3070359</v>
      </c>
      <c r="G260" s="1354" t="s">
        <v>3021</v>
      </c>
      <c r="H260" s="1355">
        <v>45100</v>
      </c>
      <c r="I260" s="1356" t="s">
        <v>3020</v>
      </c>
      <c r="J260" s="1357" t="s">
        <v>3021</v>
      </c>
      <c r="K260" s="1358" t="s">
        <v>3022</v>
      </c>
      <c r="L260" s="1350" t="s">
        <v>3021</v>
      </c>
      <c r="M260" s="1357" t="s">
        <v>3023</v>
      </c>
      <c r="N260" s="1358" t="s">
        <v>3020</v>
      </c>
      <c r="O260" s="1356" t="s">
        <v>77</v>
      </c>
      <c r="P260" s="1358" t="s">
        <v>80</v>
      </c>
      <c r="Q260" s="1359"/>
      <c r="R260" s="1360"/>
      <c r="S260" s="1360" t="s">
        <v>1058</v>
      </c>
      <c r="T260" s="1361"/>
      <c r="U260" s="1362"/>
      <c r="V260" s="1363"/>
      <c r="W260" s="1364"/>
      <c r="X260" s="1364"/>
      <c r="Y260" s="1365">
        <v>121</v>
      </c>
      <c r="Z260" s="1351">
        <v>2021</v>
      </c>
      <c r="AA260" s="1352">
        <v>2023</v>
      </c>
      <c r="AB260" s="1366">
        <v>2022</v>
      </c>
      <c r="AC260" s="1367"/>
      <c r="AD260" s="1358"/>
      <c r="AE260" s="1368" t="s">
        <v>4568</v>
      </c>
      <c r="AF260" s="1357" t="s">
        <v>3024</v>
      </c>
      <c r="AG260" s="1357" t="s">
        <v>3025</v>
      </c>
      <c r="AH260" s="1358" t="s">
        <v>3026</v>
      </c>
      <c r="AI260" s="1368"/>
      <c r="AJ260" s="1358"/>
      <c r="AK260" s="1369"/>
      <c r="AL260" s="1364"/>
      <c r="AM260" s="1364"/>
      <c r="AN260" s="1370"/>
      <c r="AO260" s="1371"/>
      <c r="AP260" s="1372"/>
      <c r="AQ260" s="1365"/>
      <c r="AR260" s="1373"/>
      <c r="AS260" s="1365"/>
      <c r="AT260" s="1373"/>
      <c r="AU260" s="1374"/>
      <c r="AV260" s="1371"/>
      <c r="AW260" s="1375"/>
      <c r="AX260" s="1372"/>
      <c r="AY260" s="1365"/>
      <c r="AZ260" s="1373"/>
      <c r="BA260" s="1365"/>
      <c r="BB260" s="1373"/>
      <c r="BC260" s="1374"/>
      <c r="BD260" s="1371"/>
      <c r="BE260" s="1375"/>
      <c r="BF260" s="1372"/>
      <c r="BG260" s="1365"/>
      <c r="BH260" s="1373"/>
      <c r="BI260" s="1365"/>
      <c r="BJ260" s="1373"/>
      <c r="BK260" s="1374"/>
      <c r="BL260" s="1371"/>
      <c r="BM260" s="1375"/>
      <c r="BN260" s="1372"/>
      <c r="BO260" s="1365"/>
      <c r="BP260" s="1373"/>
      <c r="BQ260" s="1365"/>
      <c r="BR260" s="1373"/>
      <c r="BS260" s="1374"/>
      <c r="BT260" s="1371"/>
      <c r="BU260" s="1375"/>
      <c r="BV260" s="1376"/>
      <c r="BW260" s="1377"/>
      <c r="BX260" s="1378"/>
      <c r="BY260" s="1379"/>
      <c r="BZ260" s="1380">
        <v>2020</v>
      </c>
      <c r="CA260" s="1364">
        <v>383</v>
      </c>
      <c r="CB260" s="1364">
        <v>383</v>
      </c>
      <c r="CC260" s="1370"/>
      <c r="CD260" s="1371"/>
      <c r="CE260" s="1372">
        <v>2023</v>
      </c>
      <c r="CF260" s="1365">
        <v>364</v>
      </c>
      <c r="CG260" s="1373">
        <v>4.96</v>
      </c>
      <c r="CH260" s="1365">
        <v>364</v>
      </c>
      <c r="CI260" s="1373">
        <v>4.96</v>
      </c>
      <c r="CJ260" s="1374"/>
      <c r="CK260" s="1371"/>
      <c r="CL260" s="1375"/>
      <c r="CM260" s="1372">
        <v>2021</v>
      </c>
      <c r="CN260" s="1365">
        <v>290</v>
      </c>
      <c r="CO260" s="1373">
        <v>24.28</v>
      </c>
      <c r="CP260" s="1365">
        <v>290</v>
      </c>
      <c r="CQ260" s="1373">
        <v>24.28</v>
      </c>
      <c r="CR260" s="1374"/>
      <c r="CS260" s="1371"/>
      <c r="CT260" s="1375"/>
      <c r="CU260" s="1372">
        <v>2022</v>
      </c>
      <c r="CV260" s="1365">
        <v>256.51169999999996</v>
      </c>
      <c r="CW260" s="1373">
        <v>33.020000000000003</v>
      </c>
      <c r="CX260" s="1365">
        <v>256.51169999999996</v>
      </c>
      <c r="CY260" s="1373">
        <v>33.020000000000003</v>
      </c>
      <c r="CZ260" s="1374"/>
      <c r="DA260" s="1371"/>
      <c r="DB260" s="1375"/>
      <c r="DC260" s="1372">
        <v>2023</v>
      </c>
      <c r="DD260" s="1365"/>
      <c r="DE260" s="1373"/>
      <c r="DF260" s="1365"/>
      <c r="DG260" s="1373"/>
      <c r="DH260" s="1374"/>
      <c r="DI260" s="1371"/>
      <c r="DJ260" s="1375"/>
      <c r="DK260" s="1376" t="s">
        <v>1023</v>
      </c>
      <c r="DL260" s="1377" t="s">
        <v>1072</v>
      </c>
      <c r="DM260" s="1378" t="s">
        <v>1024</v>
      </c>
      <c r="DN260" s="1379"/>
      <c r="DO260" s="1356"/>
      <c r="DP260" s="1381"/>
      <c r="DQ260" s="1358"/>
      <c r="DR260" s="1356"/>
      <c r="DS260" s="1381"/>
      <c r="DT260" s="1358"/>
      <c r="DU260" s="1356"/>
      <c r="DV260" s="1381"/>
      <c r="DW260" s="1358"/>
      <c r="DX260" s="1356"/>
      <c r="DY260" s="1381"/>
      <c r="DZ260" s="1358"/>
      <c r="EA260" s="1356"/>
      <c r="EB260" s="1381"/>
      <c r="EC260" s="1358"/>
      <c r="ED260" s="1382"/>
      <c r="EE260" s="1383"/>
      <c r="EF260" s="1384"/>
      <c r="EG260" s="1357"/>
      <c r="EH260" s="1364"/>
      <c r="EI260" s="1352"/>
      <c r="EJ260" s="1356"/>
      <c r="EK260" s="1384"/>
      <c r="EL260" s="1357"/>
      <c r="EM260" s="1364"/>
      <c r="EN260" s="1352"/>
      <c r="EO260" s="1356"/>
      <c r="EP260" s="1384"/>
      <c r="EQ260" s="1357"/>
      <c r="ER260" s="1364"/>
      <c r="ES260" s="1352"/>
      <c r="ET260" s="1356"/>
      <c r="EU260" s="1384"/>
      <c r="EV260" s="1357"/>
      <c r="EW260" s="1364"/>
      <c r="EX260" s="1352"/>
      <c r="EY260" s="1356"/>
      <c r="EZ260" s="1384"/>
      <c r="FA260" s="1357"/>
      <c r="FB260" s="1364"/>
      <c r="FC260" s="1352"/>
      <c r="FD260" s="1385">
        <v>0</v>
      </c>
      <c r="FE260" s="1386">
        <v>0</v>
      </c>
      <c r="FF260" s="1387">
        <v>0</v>
      </c>
      <c r="FG260" s="1386">
        <v>0</v>
      </c>
      <c r="FH260" s="1387">
        <v>0</v>
      </c>
      <c r="FI260" s="1386">
        <v>0</v>
      </c>
      <c r="FJ260" s="1387">
        <v>0</v>
      </c>
      <c r="FK260" s="1386">
        <v>0</v>
      </c>
      <c r="FL260" s="1388" t="s">
        <v>1099</v>
      </c>
      <c r="FM260" s="1389"/>
      <c r="FN260" s="1352"/>
      <c r="FO260" s="1390"/>
      <c r="FP260" s="1391"/>
      <c r="FQ260" s="1352"/>
      <c r="FR260" s="1390"/>
      <c r="FS260" s="1391"/>
      <c r="FT260" s="1352"/>
      <c r="FU260" s="1390"/>
      <c r="FV260" s="1391"/>
      <c r="FW260" s="1352"/>
      <c r="FX260" s="1390"/>
      <c r="FY260" s="1391"/>
      <c r="FZ260" s="1352"/>
      <c r="GA260" s="1390"/>
      <c r="GB260" s="1391"/>
      <c r="GC260" s="1352"/>
      <c r="GD260" s="1390"/>
      <c r="GE260" s="1391"/>
      <c r="GF260" s="1352"/>
      <c r="GG260" s="1390"/>
      <c r="GH260" s="1391"/>
      <c r="GI260" s="1352"/>
      <c r="GJ260" s="1390"/>
      <c r="GK260" s="1391"/>
      <c r="GL260" s="1352"/>
      <c r="GM260" s="1390"/>
      <c r="GN260" s="1391"/>
      <c r="GO260" s="1352"/>
      <c r="GP260" s="1390"/>
      <c r="GQ260" s="1391"/>
      <c r="GR260" s="1352"/>
      <c r="GS260" s="1390"/>
      <c r="GT260" s="1391"/>
      <c r="GU260" s="1352"/>
      <c r="GV260" s="1390"/>
      <c r="GW260" s="1391"/>
      <c r="GX260" s="1352"/>
      <c r="GY260" s="1388" t="s">
        <v>1008</v>
      </c>
      <c r="GZ260" s="1389" t="s">
        <v>1012</v>
      </c>
      <c r="HA260" s="1352"/>
      <c r="HB260" s="1390" t="s">
        <v>1008</v>
      </c>
      <c r="HC260" s="1391" t="s">
        <v>1012</v>
      </c>
      <c r="HD260" s="1352"/>
      <c r="HE260" s="1390" t="s">
        <v>1010</v>
      </c>
      <c r="HF260" s="1391" t="s">
        <v>1012</v>
      </c>
      <c r="HG260" s="1352"/>
      <c r="HH260" s="1390" t="s">
        <v>1010</v>
      </c>
      <c r="HI260" s="1391" t="s">
        <v>1012</v>
      </c>
      <c r="HJ260" s="1352"/>
      <c r="HK260" s="1390" t="s">
        <v>1010</v>
      </c>
      <c r="HL260" s="1391" t="s">
        <v>1012</v>
      </c>
      <c r="HM260" s="1352"/>
      <c r="HN260" s="1392"/>
      <c r="HO260" s="1393"/>
      <c r="HP260" s="1394"/>
      <c r="HQ260" s="1395"/>
      <c r="HR260" s="1357"/>
      <c r="HS260" s="1357"/>
      <c r="HT260" s="1357"/>
      <c r="HU260" s="1396"/>
      <c r="HV260" s="1397"/>
      <c r="HW260" s="1398"/>
      <c r="HX260" s="1398"/>
      <c r="HY260" s="1398" t="s">
        <v>4568</v>
      </c>
      <c r="HZ260" s="1398"/>
      <c r="IA260" s="1398"/>
      <c r="IB260" s="1398"/>
      <c r="IC260" s="1398" t="s">
        <v>4568</v>
      </c>
      <c r="ID260" s="1399" t="s">
        <v>3027</v>
      </c>
      <c r="IE260" s="1400"/>
      <c r="IF260" s="227" t="str">
        <f>_xlfn.IFNA(VLOOKUP(報告書!$B260&amp;"-"&amp;報告書!IF$12,自主項目!$G$13:$G$500,1,FALSE),"")</f>
        <v/>
      </c>
      <c r="IG260" s="227" t="str">
        <f>_xlfn.IFNA(VLOOKUP(報告書!$B260&amp;"-"&amp;報告書!IG$12,自主項目!$G$13:$G$500,1,FALSE),"")</f>
        <v/>
      </c>
      <c r="IH260" s="227" t="str">
        <f>_xlfn.IFNA(VLOOKUP(報告書!$B260&amp;"-"&amp;報告書!IH$12,自主項目!$G$13:$G$500,1,FALSE),"")</f>
        <v/>
      </c>
      <c r="II260" s="227" t="str">
        <f>_xlfn.IFNA(VLOOKUP(報告書!$B260&amp;"-"&amp;報告書!II$12,自主項目!$G$13:$G$500,1,FALSE),"")</f>
        <v/>
      </c>
      <c r="IJ260" s="227" t="str">
        <f>_xlfn.IFNA(VLOOKUP(報告書!$B260&amp;"-"&amp;報告書!IJ$12,自主項目!$G$13:$G$500,1,FALSE),"")</f>
        <v/>
      </c>
      <c r="IK260" s="227" t="str">
        <f>_xlfn.IFNA(VLOOKUP(報告書!$B260&amp;"-"&amp;報告書!IK$12,自主項目!$G$13:$G$500,1,FALSE),"")</f>
        <v/>
      </c>
      <c r="IL260" s="227" t="str">
        <f>_xlfn.IFNA(VLOOKUP(報告書!$B260&amp;"-"&amp;報告書!IL$12,自主項目!$G$13:$G$500,1,FALSE),"")</f>
        <v/>
      </c>
      <c r="IM260" s="227" t="str">
        <f>_xlfn.IFNA(VLOOKUP(報告書!$B260&amp;"-"&amp;報告書!IM$12,自主項目!$G$13:$G$500,1,FALSE),"")</f>
        <v/>
      </c>
      <c r="IN260" s="227" t="str">
        <f>_xlfn.IFNA(VLOOKUP(報告書!$B260&amp;"-"&amp;報告書!IN$12,自主項目!$G$13:$G$500,1,FALSE),"")</f>
        <v/>
      </c>
      <c r="IO260" s="227" t="str">
        <f>_xlfn.IFNA(VLOOKUP(報告書!$B260&amp;"-"&amp;報告書!IO$12,自主項目!$G$13:$G$500,1,FALSE),"")</f>
        <v/>
      </c>
      <c r="IP260" s="227" t="str">
        <f>_xlfn.IFNA(VLOOKUP(報告書!$B260&amp;"-"&amp;報告書!IP$12,自主項目!$G$13:$G$500,1,FALSE),"")</f>
        <v/>
      </c>
      <c r="IQ260" s="227" t="str">
        <f>_xlfn.IFNA(VLOOKUP(報告書!$B260&amp;"-"&amp;報告書!IQ$12,自主項目!$G$13:$G$500,1,FALSE),"")</f>
        <v/>
      </c>
      <c r="IR260" s="227" t="str">
        <f>_xlfn.IFNA(VLOOKUP(報告書!$B260&amp;"-"&amp;報告書!IR$12,自主項目!$G$13:$G$500,1,FALSE),"")</f>
        <v/>
      </c>
      <c r="IS260" s="227" t="str">
        <f>_xlfn.IFNA(VLOOKUP(報告書!$B260&amp;"-"&amp;報告書!IS$12,自主項目!$G$13:$G$500,1,FALSE),"")</f>
        <v/>
      </c>
      <c r="IV260" s="376">
        <v>2625</v>
      </c>
      <c r="IW260" s="377">
        <v>2612</v>
      </c>
      <c r="IX260" s="378">
        <v>137.66999999999999</v>
      </c>
      <c r="IY260" s="379">
        <v>2.81</v>
      </c>
      <c r="IZ260" s="379">
        <v>4.46</v>
      </c>
      <c r="JA260" s="380">
        <v>3.33</v>
      </c>
      <c r="JB260" s="381">
        <v>1.405</v>
      </c>
      <c r="JC260" s="379">
        <v>2.23</v>
      </c>
      <c r="JD260" s="379">
        <v>1.665</v>
      </c>
      <c r="JE260" s="382">
        <v>73</v>
      </c>
      <c r="JF260" s="383">
        <v>69</v>
      </c>
      <c r="JG260" s="384">
        <v>61</v>
      </c>
      <c r="JH260" s="376" t="s">
        <v>179</v>
      </c>
      <c r="JI260" s="377" t="s">
        <v>179</v>
      </c>
      <c r="JJ260" s="378" t="s">
        <v>179</v>
      </c>
      <c r="JK260" s="379" t="s">
        <v>179</v>
      </c>
      <c r="JL260" s="379" t="s">
        <v>179</v>
      </c>
      <c r="JM260" s="380" t="s">
        <v>179</v>
      </c>
      <c r="JN260" s="381" t="s">
        <v>179</v>
      </c>
      <c r="JO260" s="379" t="s">
        <v>179</v>
      </c>
      <c r="JP260" s="379" t="s">
        <v>179</v>
      </c>
      <c r="JQ260" s="382" t="s">
        <v>179</v>
      </c>
      <c r="JR260" s="383" t="s">
        <v>179</v>
      </c>
      <c r="JS260" s="384" t="s">
        <v>179</v>
      </c>
      <c r="JU260" s="634" t="s">
        <v>2868</v>
      </c>
      <c r="JV260" s="636" t="s">
        <v>2869</v>
      </c>
      <c r="JW260" s="635">
        <v>2020</v>
      </c>
      <c r="JX260" s="635" t="s">
        <v>2659</v>
      </c>
      <c r="JY260" s="386" t="s">
        <v>179</v>
      </c>
      <c r="JZ260" s="387" t="s">
        <v>179</v>
      </c>
      <c r="KA260" s="422" t="s">
        <v>179</v>
      </c>
      <c r="KB260" s="637" t="s">
        <v>179</v>
      </c>
      <c r="KC260" s="638" t="s">
        <v>179</v>
      </c>
      <c r="KD260" s="639" t="s">
        <v>1055</v>
      </c>
      <c r="KE260" s="640">
        <v>2.99</v>
      </c>
      <c r="KF260" s="641">
        <v>2.81</v>
      </c>
      <c r="KG260" s="642">
        <v>5.6050000000000004</v>
      </c>
      <c r="KH260" s="639" t="s">
        <v>1055</v>
      </c>
      <c r="KI260" s="643">
        <v>2.99</v>
      </c>
      <c r="KJ260" s="641">
        <v>2.23</v>
      </c>
      <c r="KK260" s="642">
        <v>8.2799999999999994</v>
      </c>
      <c r="KL260" s="639" t="s">
        <v>1029</v>
      </c>
      <c r="KM260" s="643">
        <v>2.99</v>
      </c>
      <c r="KN260" s="644">
        <v>3.33</v>
      </c>
      <c r="KO260" s="645" t="s">
        <v>179</v>
      </c>
      <c r="KP260" s="646" t="s">
        <v>179</v>
      </c>
      <c r="KQ260" s="646" t="s">
        <v>179</v>
      </c>
      <c r="KR260" s="646" t="s">
        <v>179</v>
      </c>
      <c r="KS260" s="647" t="s">
        <v>179</v>
      </c>
      <c r="KT260" s="646" t="s">
        <v>179</v>
      </c>
      <c r="KU260" s="646" t="s">
        <v>179</v>
      </c>
      <c r="KV260" s="648" t="s">
        <v>179</v>
      </c>
      <c r="KW260" s="639" t="s">
        <v>179</v>
      </c>
      <c r="KX260" s="643" t="s">
        <v>179</v>
      </c>
      <c r="KY260" s="644" t="s">
        <v>179</v>
      </c>
      <c r="KZ260" s="434" t="s">
        <v>1015</v>
      </c>
      <c r="LA260" s="434" t="s">
        <v>1015</v>
      </c>
      <c r="LB260" s="435" t="s">
        <v>1029</v>
      </c>
      <c r="LC260" s="436">
        <v>20</v>
      </c>
      <c r="LD260" s="437">
        <v>0</v>
      </c>
      <c r="LE260" s="438">
        <v>20</v>
      </c>
      <c r="LF260" s="439" t="s">
        <v>1015</v>
      </c>
      <c r="LG260" s="440">
        <v>17</v>
      </c>
      <c r="LH260" s="437">
        <v>0</v>
      </c>
      <c r="LI260" s="438">
        <v>20</v>
      </c>
      <c r="LJ260" s="649"/>
      <c r="LK260" s="650"/>
    </row>
    <row r="261" spans="2:323" ht="15" customHeight="1" x14ac:dyDescent="0.15">
      <c r="B261" s="1349" t="s">
        <v>3028</v>
      </c>
      <c r="C261" s="1350" t="s">
        <v>3031</v>
      </c>
      <c r="D261" s="1351">
        <v>2022</v>
      </c>
      <c r="E261" s="1352" t="s">
        <v>1018</v>
      </c>
      <c r="F261" s="1353">
        <v>1033360</v>
      </c>
      <c r="G261" s="1354" t="s">
        <v>3031</v>
      </c>
      <c r="H261" s="1355">
        <v>45134</v>
      </c>
      <c r="I261" s="1356" t="s">
        <v>3032</v>
      </c>
      <c r="J261" s="1357" t="s">
        <v>3031</v>
      </c>
      <c r="K261" s="1358" t="s">
        <v>4948</v>
      </c>
      <c r="L261" s="1350" t="s">
        <v>3031</v>
      </c>
      <c r="M261" s="1357" t="s">
        <v>4948</v>
      </c>
      <c r="N261" s="1358" t="s">
        <v>3032</v>
      </c>
      <c r="O261" s="1356" t="s">
        <v>37</v>
      </c>
      <c r="P261" s="1358" t="s">
        <v>38</v>
      </c>
      <c r="Q261" s="1359" t="s">
        <v>1018</v>
      </c>
      <c r="R261" s="1360"/>
      <c r="S261" s="1360"/>
      <c r="T261" s="1361"/>
      <c r="U261" s="1362"/>
      <c r="V261" s="1363">
        <v>3758180.7618</v>
      </c>
      <c r="W261" s="1364">
        <v>2</v>
      </c>
      <c r="X261" s="1364">
        <v>2</v>
      </c>
      <c r="Y261" s="1365"/>
      <c r="Z261" s="1351">
        <v>2022</v>
      </c>
      <c r="AA261" s="1352">
        <v>2024</v>
      </c>
      <c r="AB261" s="1366">
        <v>2022</v>
      </c>
      <c r="AC261" s="1367"/>
      <c r="AD261" s="1358"/>
      <c r="AE261" s="1368" t="s">
        <v>4568</v>
      </c>
      <c r="AF261" s="1357" t="s">
        <v>3030</v>
      </c>
      <c r="AG261" s="1357" t="s">
        <v>3033</v>
      </c>
      <c r="AH261" s="1358" t="s">
        <v>3034</v>
      </c>
      <c r="AI261" s="1368"/>
      <c r="AJ261" s="1358"/>
      <c r="AK261" s="1369">
        <v>2021</v>
      </c>
      <c r="AL261" s="1364">
        <v>213327</v>
      </c>
      <c r="AM261" s="1364">
        <v>213327</v>
      </c>
      <c r="AN261" s="1370">
        <v>0.41</v>
      </c>
      <c r="AO261" s="1371" t="s">
        <v>3035</v>
      </c>
      <c r="AP261" s="1372">
        <v>2024</v>
      </c>
      <c r="AQ261" s="1365">
        <v>213327</v>
      </c>
      <c r="AR261" s="1373">
        <v>0</v>
      </c>
      <c r="AS261" s="1365">
        <v>213327</v>
      </c>
      <c r="AT261" s="1373">
        <v>0</v>
      </c>
      <c r="AU261" s="1374">
        <v>0.41</v>
      </c>
      <c r="AV261" s="1371" t="s">
        <v>3035</v>
      </c>
      <c r="AW261" s="1375">
        <v>0</v>
      </c>
      <c r="AX261" s="1372">
        <v>2022</v>
      </c>
      <c r="AY261" s="1365">
        <v>200081</v>
      </c>
      <c r="AZ261" s="1373">
        <v>6.2</v>
      </c>
      <c r="BA261" s="1365">
        <v>200081</v>
      </c>
      <c r="BB261" s="1373">
        <v>6.2</v>
      </c>
      <c r="BC261" s="1374">
        <v>0.40834940558191746</v>
      </c>
      <c r="BD261" s="1371" t="s">
        <v>3035</v>
      </c>
      <c r="BE261" s="1375">
        <v>0.4</v>
      </c>
      <c r="BF261" s="1372">
        <v>2023</v>
      </c>
      <c r="BG261" s="1365"/>
      <c r="BH261" s="1373"/>
      <c r="BI261" s="1365"/>
      <c r="BJ261" s="1373"/>
      <c r="BK261" s="1374"/>
      <c r="BL261" s="1371"/>
      <c r="BM261" s="1375"/>
      <c r="BN261" s="1372">
        <v>2024</v>
      </c>
      <c r="BO261" s="1365"/>
      <c r="BP261" s="1373"/>
      <c r="BQ261" s="1365"/>
      <c r="BR261" s="1373"/>
      <c r="BS261" s="1374"/>
      <c r="BT261" s="1371"/>
      <c r="BU261" s="1375"/>
      <c r="BV261" s="1376" t="s">
        <v>1062</v>
      </c>
      <c r="BW261" s="1377" t="s">
        <v>1072</v>
      </c>
      <c r="BX261" s="1378" t="s">
        <v>1024</v>
      </c>
      <c r="BY261" s="1379"/>
      <c r="BZ261" s="1380"/>
      <c r="CA261" s="1364"/>
      <c r="CB261" s="1364"/>
      <c r="CC261" s="1370"/>
      <c r="CD261" s="1371"/>
      <c r="CE261" s="1372"/>
      <c r="CF261" s="1365"/>
      <c r="CG261" s="1373"/>
      <c r="CH261" s="1365"/>
      <c r="CI261" s="1373"/>
      <c r="CJ261" s="1374"/>
      <c r="CK261" s="1371"/>
      <c r="CL261" s="1375"/>
      <c r="CM261" s="1372"/>
      <c r="CN261" s="1365"/>
      <c r="CO261" s="1373"/>
      <c r="CP261" s="1365"/>
      <c r="CQ261" s="1373"/>
      <c r="CR261" s="1374"/>
      <c r="CS261" s="1371"/>
      <c r="CT261" s="1375"/>
      <c r="CU261" s="1372"/>
      <c r="CV261" s="1365"/>
      <c r="CW261" s="1373"/>
      <c r="CX261" s="1365"/>
      <c r="CY261" s="1373"/>
      <c r="CZ261" s="1374"/>
      <c r="DA261" s="1371"/>
      <c r="DB261" s="1375"/>
      <c r="DC261" s="1372"/>
      <c r="DD261" s="1365"/>
      <c r="DE261" s="1373"/>
      <c r="DF261" s="1365"/>
      <c r="DG261" s="1373"/>
      <c r="DH261" s="1374"/>
      <c r="DI261" s="1371"/>
      <c r="DJ261" s="1375"/>
      <c r="DK261" s="1376"/>
      <c r="DL261" s="1377"/>
      <c r="DM261" s="1378"/>
      <c r="DN261" s="1379"/>
      <c r="DO261" s="1356"/>
      <c r="DP261" s="1381"/>
      <c r="DQ261" s="1358"/>
      <c r="DR261" s="1356"/>
      <c r="DS261" s="1381"/>
      <c r="DT261" s="1358"/>
      <c r="DU261" s="1356"/>
      <c r="DV261" s="1381"/>
      <c r="DW261" s="1358"/>
      <c r="DX261" s="1356"/>
      <c r="DY261" s="1381"/>
      <c r="DZ261" s="1358"/>
      <c r="EA261" s="1356"/>
      <c r="EB261" s="1381"/>
      <c r="EC261" s="1358"/>
      <c r="ED261" s="1382"/>
      <c r="EE261" s="1383"/>
      <c r="EF261" s="1384"/>
      <c r="EG261" s="1357"/>
      <c r="EH261" s="1364"/>
      <c r="EI261" s="1352"/>
      <c r="EJ261" s="1356"/>
      <c r="EK261" s="1384"/>
      <c r="EL261" s="1357"/>
      <c r="EM261" s="1364"/>
      <c r="EN261" s="1352"/>
      <c r="EO261" s="1356"/>
      <c r="EP261" s="1384"/>
      <c r="EQ261" s="1357"/>
      <c r="ER261" s="1364"/>
      <c r="ES261" s="1352"/>
      <c r="ET261" s="1356"/>
      <c r="EU261" s="1384"/>
      <c r="EV261" s="1357"/>
      <c r="EW261" s="1364"/>
      <c r="EX261" s="1352"/>
      <c r="EY261" s="1356"/>
      <c r="EZ261" s="1384"/>
      <c r="FA261" s="1357"/>
      <c r="FB261" s="1364"/>
      <c r="FC261" s="1352"/>
      <c r="FD261" s="1385">
        <v>0</v>
      </c>
      <c r="FE261" s="1386">
        <v>0</v>
      </c>
      <c r="FF261" s="1387">
        <v>0</v>
      </c>
      <c r="FG261" s="1386">
        <v>0</v>
      </c>
      <c r="FH261" s="1387">
        <v>0</v>
      </c>
      <c r="FI261" s="1386">
        <v>0</v>
      </c>
      <c r="FJ261" s="1387">
        <v>0</v>
      </c>
      <c r="FK261" s="1386">
        <v>0</v>
      </c>
      <c r="FL261" s="1388" t="s">
        <v>1008</v>
      </c>
      <c r="FM261" s="1389" t="s">
        <v>1012</v>
      </c>
      <c r="FN261" s="1352"/>
      <c r="FO261" s="1390" t="s">
        <v>1010</v>
      </c>
      <c r="FP261" s="1391" t="s">
        <v>1012</v>
      </c>
      <c r="FQ261" s="1352"/>
      <c r="FR261" s="1390" t="s">
        <v>1010</v>
      </c>
      <c r="FS261" s="1391" t="s">
        <v>1012</v>
      </c>
      <c r="FT261" s="1352"/>
      <c r="FU261" s="1390" t="s">
        <v>1013</v>
      </c>
      <c r="FV261" s="1391" t="s">
        <v>1013</v>
      </c>
      <c r="FW261" s="1352"/>
      <c r="FX261" s="1390" t="s">
        <v>1010</v>
      </c>
      <c r="FY261" s="1391" t="s">
        <v>1012</v>
      </c>
      <c r="FZ261" s="1352"/>
      <c r="GA261" s="1390" t="s">
        <v>1010</v>
      </c>
      <c r="GB261" s="1391" t="s">
        <v>1012</v>
      </c>
      <c r="GC261" s="1352"/>
      <c r="GD261" s="1390" t="s">
        <v>1010</v>
      </c>
      <c r="GE261" s="1391" t="s">
        <v>1012</v>
      </c>
      <c r="GF261" s="1352"/>
      <c r="GG261" s="1390" t="s">
        <v>1010</v>
      </c>
      <c r="GH261" s="1391" t="s">
        <v>1012</v>
      </c>
      <c r="GI261" s="1352"/>
      <c r="GJ261" s="1390" t="s">
        <v>1010</v>
      </c>
      <c r="GK261" s="1391" t="s">
        <v>1012</v>
      </c>
      <c r="GL261" s="1352"/>
      <c r="GM261" s="1390" t="s">
        <v>1010</v>
      </c>
      <c r="GN261" s="1391" t="s">
        <v>1012</v>
      </c>
      <c r="GO261" s="1352"/>
      <c r="GP261" s="1390" t="s">
        <v>1010</v>
      </c>
      <c r="GQ261" s="1391" t="s">
        <v>1012</v>
      </c>
      <c r="GR261" s="1352"/>
      <c r="GS261" s="1390" t="s">
        <v>1010</v>
      </c>
      <c r="GT261" s="1391" t="s">
        <v>1012</v>
      </c>
      <c r="GU261" s="1352"/>
      <c r="GV261" s="1390" t="s">
        <v>1010</v>
      </c>
      <c r="GW261" s="1391" t="s">
        <v>1012</v>
      </c>
      <c r="GX261" s="1352"/>
      <c r="GY261" s="1388"/>
      <c r="GZ261" s="1389"/>
      <c r="HA261" s="1352"/>
      <c r="HB261" s="1390"/>
      <c r="HC261" s="1391"/>
      <c r="HD261" s="1352"/>
      <c r="HE261" s="1390"/>
      <c r="HF261" s="1391"/>
      <c r="HG261" s="1352"/>
      <c r="HH261" s="1390"/>
      <c r="HI261" s="1391"/>
      <c r="HJ261" s="1352"/>
      <c r="HK261" s="1390"/>
      <c r="HL261" s="1391"/>
      <c r="HM261" s="1352"/>
      <c r="HN261" s="1392"/>
      <c r="HO261" s="1393"/>
      <c r="HP261" s="1394"/>
      <c r="HQ261" s="1395"/>
      <c r="HR261" s="1357"/>
      <c r="HS261" s="1357"/>
      <c r="HT261" s="1357"/>
      <c r="HU261" s="1396"/>
      <c r="HV261" s="1397"/>
      <c r="HW261" s="1398" t="s">
        <v>4568</v>
      </c>
      <c r="HX261" s="1398"/>
      <c r="HY261" s="1398"/>
      <c r="HZ261" s="1398"/>
      <c r="IA261" s="1398" t="s">
        <v>4568</v>
      </c>
      <c r="IB261" s="1398"/>
      <c r="IC261" s="1398"/>
      <c r="ID261" s="1399"/>
      <c r="IE261" s="1400"/>
      <c r="IF261" s="227" t="str">
        <f>_xlfn.IFNA(VLOOKUP(報告書!$B261&amp;"-"&amp;報告書!IF$12,自主項目!$G$13:$G$500,1,FALSE),"")</f>
        <v/>
      </c>
      <c r="IG261" s="227" t="str">
        <f>_xlfn.IFNA(VLOOKUP(報告書!$B261&amp;"-"&amp;報告書!IG$12,自主項目!$G$13:$G$500,1,FALSE),"")</f>
        <v/>
      </c>
      <c r="IH261" s="227" t="str">
        <f>_xlfn.IFNA(VLOOKUP(報告書!$B261&amp;"-"&amp;報告書!IH$12,自主項目!$G$13:$G$500,1,FALSE),"")</f>
        <v/>
      </c>
      <c r="II261" s="227" t="str">
        <f>_xlfn.IFNA(VLOOKUP(報告書!$B261&amp;"-"&amp;報告書!II$12,自主項目!$G$13:$G$500,1,FALSE),"")</f>
        <v/>
      </c>
      <c r="IJ261" s="227" t="str">
        <f>_xlfn.IFNA(VLOOKUP(報告書!$B261&amp;"-"&amp;報告書!IJ$12,自主項目!$G$13:$G$500,1,FALSE),"")</f>
        <v/>
      </c>
      <c r="IK261" s="227" t="str">
        <f>_xlfn.IFNA(VLOOKUP(報告書!$B261&amp;"-"&amp;報告書!IK$12,自主項目!$G$13:$G$500,1,FALSE),"")</f>
        <v/>
      </c>
      <c r="IL261" s="227" t="str">
        <f>_xlfn.IFNA(VLOOKUP(報告書!$B261&amp;"-"&amp;報告書!IL$12,自主項目!$G$13:$G$500,1,FALSE),"")</f>
        <v/>
      </c>
      <c r="IM261" s="227" t="str">
        <f>_xlfn.IFNA(VLOOKUP(報告書!$B261&amp;"-"&amp;報告書!IM$12,自主項目!$G$13:$G$500,1,FALSE),"")</f>
        <v/>
      </c>
      <c r="IN261" s="227" t="str">
        <f>_xlfn.IFNA(VLOOKUP(報告書!$B261&amp;"-"&amp;報告書!IN$12,自主項目!$G$13:$G$500,1,FALSE),"")</f>
        <v/>
      </c>
      <c r="IO261" s="227" t="str">
        <f>_xlfn.IFNA(VLOOKUP(報告書!$B261&amp;"-"&amp;報告書!IO$12,自主項目!$G$13:$G$500,1,FALSE),"")</f>
        <v/>
      </c>
      <c r="IP261" s="227" t="str">
        <f>_xlfn.IFNA(VLOOKUP(報告書!$B261&amp;"-"&amp;報告書!IP$12,自主項目!$G$13:$G$500,1,FALSE),"")</f>
        <v/>
      </c>
      <c r="IQ261" s="227" t="str">
        <f>_xlfn.IFNA(VLOOKUP(報告書!$B261&amp;"-"&amp;報告書!IQ$12,自主項目!$G$13:$G$500,1,FALSE),"")</f>
        <v/>
      </c>
      <c r="IR261" s="227" t="str">
        <f>_xlfn.IFNA(VLOOKUP(報告書!$B261&amp;"-"&amp;報告書!IR$12,自主項目!$G$13:$G$500,1,FALSE),"")</f>
        <v/>
      </c>
      <c r="IS261" s="227" t="str">
        <f>_xlfn.IFNA(VLOOKUP(報告書!$B261&amp;"-"&amp;報告書!IS$12,自主項目!$G$13:$G$500,1,FALSE),"")</f>
        <v/>
      </c>
      <c r="IV261" s="376" t="s">
        <v>179</v>
      </c>
      <c r="IW261" s="377" t="s">
        <v>179</v>
      </c>
      <c r="IX261" s="378" t="s">
        <v>179</v>
      </c>
      <c r="IY261" s="379" t="s">
        <v>179</v>
      </c>
      <c r="IZ261" s="379" t="s">
        <v>179</v>
      </c>
      <c r="JA261" s="380" t="s">
        <v>179</v>
      </c>
      <c r="JB261" s="381" t="s">
        <v>179</v>
      </c>
      <c r="JC261" s="379" t="s">
        <v>179</v>
      </c>
      <c r="JD261" s="379" t="s">
        <v>179</v>
      </c>
      <c r="JE261" s="382" t="s">
        <v>179</v>
      </c>
      <c r="JF261" s="383" t="s">
        <v>179</v>
      </c>
      <c r="JG261" s="384" t="s">
        <v>179</v>
      </c>
      <c r="JH261" s="376">
        <v>2791</v>
      </c>
      <c r="JI261" s="377">
        <v>2791</v>
      </c>
      <c r="JJ261" s="378" t="s">
        <v>179</v>
      </c>
      <c r="JK261" s="379">
        <v>-0.22</v>
      </c>
      <c r="JL261" s="379">
        <v>-0.22</v>
      </c>
      <c r="JM261" s="380" t="s">
        <v>179</v>
      </c>
      <c r="JN261" s="381">
        <v>-0.11</v>
      </c>
      <c r="JO261" s="379">
        <v>-0.11</v>
      </c>
      <c r="JP261" s="379" t="s">
        <v>179</v>
      </c>
      <c r="JQ261" s="382">
        <v>81</v>
      </c>
      <c r="JR261" s="383">
        <v>81</v>
      </c>
      <c r="JS261" s="384" t="s">
        <v>179</v>
      </c>
      <c r="JU261" s="634" t="s">
        <v>2873</v>
      </c>
      <c r="JV261" s="636" t="s">
        <v>2874</v>
      </c>
      <c r="JW261" s="635">
        <v>2020</v>
      </c>
      <c r="JX261" s="635" t="s">
        <v>1058</v>
      </c>
      <c r="JY261" s="386" t="s">
        <v>179</v>
      </c>
      <c r="JZ261" s="387" t="s">
        <v>179</v>
      </c>
      <c r="KA261" s="422" t="s">
        <v>179</v>
      </c>
      <c r="KB261" s="637" t="s">
        <v>179</v>
      </c>
      <c r="KC261" s="638" t="s">
        <v>179</v>
      </c>
      <c r="KD261" s="639" t="s">
        <v>179</v>
      </c>
      <c r="KE261" s="640" t="s">
        <v>179</v>
      </c>
      <c r="KF261" s="641" t="s">
        <v>179</v>
      </c>
      <c r="KG261" s="642" t="s">
        <v>179</v>
      </c>
      <c r="KH261" s="639" t="s">
        <v>179</v>
      </c>
      <c r="KI261" s="643" t="s">
        <v>179</v>
      </c>
      <c r="KJ261" s="641" t="s">
        <v>179</v>
      </c>
      <c r="KK261" s="642" t="s">
        <v>179</v>
      </c>
      <c r="KL261" s="639" t="s">
        <v>179</v>
      </c>
      <c r="KM261" s="643" t="s">
        <v>179</v>
      </c>
      <c r="KN261" s="644" t="s">
        <v>179</v>
      </c>
      <c r="KO261" s="645" t="s">
        <v>1028</v>
      </c>
      <c r="KP261" s="646">
        <v>2.98</v>
      </c>
      <c r="KQ261" s="646">
        <v>-0.22</v>
      </c>
      <c r="KR261" s="646">
        <v>1.5549999999999999</v>
      </c>
      <c r="KS261" s="647" t="s">
        <v>1028</v>
      </c>
      <c r="KT261" s="646">
        <v>2.98</v>
      </c>
      <c r="KU261" s="646">
        <v>-0.11</v>
      </c>
      <c r="KV261" s="648">
        <v>1.5549999999999999</v>
      </c>
      <c r="KW261" s="639" t="s">
        <v>179</v>
      </c>
      <c r="KX261" s="643">
        <v>0</v>
      </c>
      <c r="KY261" s="644" t="s">
        <v>179</v>
      </c>
      <c r="KZ261" s="434" t="s">
        <v>1015</v>
      </c>
      <c r="LA261" s="434" t="s">
        <v>1015</v>
      </c>
      <c r="LB261" s="435" t="s">
        <v>179</v>
      </c>
      <c r="LC261" s="436" t="s">
        <v>179</v>
      </c>
      <c r="LD261" s="437" t="s">
        <v>179</v>
      </c>
      <c r="LE261" s="438" t="s">
        <v>179</v>
      </c>
      <c r="LF261" s="439" t="s">
        <v>179</v>
      </c>
      <c r="LG261" s="440" t="s">
        <v>179</v>
      </c>
      <c r="LH261" s="437" t="s">
        <v>179</v>
      </c>
      <c r="LI261" s="438" t="s">
        <v>179</v>
      </c>
      <c r="LJ261" s="649"/>
      <c r="LK261" s="650"/>
    </row>
    <row r="262" spans="2:323" ht="15" customHeight="1" x14ac:dyDescent="0.15">
      <c r="B262" s="1349" t="s">
        <v>3036</v>
      </c>
      <c r="C262" s="1350" t="s">
        <v>3037</v>
      </c>
      <c r="D262" s="1351">
        <v>2022</v>
      </c>
      <c r="E262" s="1352" t="s">
        <v>1273</v>
      </c>
      <c r="F262" s="1353">
        <v>1033361</v>
      </c>
      <c r="G262" s="1354" t="s">
        <v>3037</v>
      </c>
      <c r="H262" s="1355">
        <v>45133</v>
      </c>
      <c r="I262" s="1356" t="s">
        <v>3038</v>
      </c>
      <c r="J262" s="1357" t="s">
        <v>3037</v>
      </c>
      <c r="K262" s="1358" t="s">
        <v>4949</v>
      </c>
      <c r="L262" s="1350" t="s">
        <v>3037</v>
      </c>
      <c r="M262" s="1357" t="s">
        <v>3039</v>
      </c>
      <c r="N262" s="1358" t="s">
        <v>3040</v>
      </c>
      <c r="O262" s="1356" t="s">
        <v>37</v>
      </c>
      <c r="P262" s="1358" t="s">
        <v>38</v>
      </c>
      <c r="Q262" s="1359" t="s">
        <v>1018</v>
      </c>
      <c r="R262" s="1360"/>
      <c r="S262" s="1360" t="s">
        <v>1058</v>
      </c>
      <c r="T262" s="1361"/>
      <c r="U262" s="1362"/>
      <c r="V262" s="1363">
        <v>1739.0232000000001</v>
      </c>
      <c r="W262" s="1364">
        <v>14</v>
      </c>
      <c r="X262" s="1364">
        <v>1</v>
      </c>
      <c r="Y262" s="1365">
        <v>151</v>
      </c>
      <c r="Z262" s="1351">
        <v>2022</v>
      </c>
      <c r="AA262" s="1352">
        <v>2024</v>
      </c>
      <c r="AB262" s="1366">
        <v>2022</v>
      </c>
      <c r="AC262" s="1367"/>
      <c r="AD262" s="1358"/>
      <c r="AE262" s="1368" t="s">
        <v>4568</v>
      </c>
      <c r="AF262" s="1357" t="s">
        <v>3041</v>
      </c>
      <c r="AG262" s="1357" t="s">
        <v>3042</v>
      </c>
      <c r="AH262" s="1358" t="s">
        <v>3043</v>
      </c>
      <c r="AI262" s="1368"/>
      <c r="AJ262" s="1358"/>
      <c r="AK262" s="1369">
        <v>2021</v>
      </c>
      <c r="AL262" s="1364">
        <v>3049</v>
      </c>
      <c r="AM262" s="1364">
        <v>3049</v>
      </c>
      <c r="AN262" s="1370"/>
      <c r="AO262" s="1371"/>
      <c r="AP262" s="1372">
        <v>2024</v>
      </c>
      <c r="AQ262" s="1365">
        <v>2959</v>
      </c>
      <c r="AR262" s="1373">
        <v>2.95</v>
      </c>
      <c r="AS262" s="1365">
        <v>2959</v>
      </c>
      <c r="AT262" s="1373">
        <v>2.95</v>
      </c>
      <c r="AU262" s="1374"/>
      <c r="AV262" s="1371"/>
      <c r="AW262" s="1375"/>
      <c r="AX262" s="1372">
        <v>2022</v>
      </c>
      <c r="AY262" s="1365">
        <v>2935</v>
      </c>
      <c r="AZ262" s="1373">
        <v>3.73</v>
      </c>
      <c r="BA262" s="1365">
        <v>2935</v>
      </c>
      <c r="BB262" s="1373">
        <v>3.73</v>
      </c>
      <c r="BC262" s="1374"/>
      <c r="BD262" s="1371"/>
      <c r="BE262" s="1375"/>
      <c r="BF262" s="1372">
        <v>2023</v>
      </c>
      <c r="BG262" s="1365"/>
      <c r="BH262" s="1373"/>
      <c r="BI262" s="1365"/>
      <c r="BJ262" s="1373"/>
      <c r="BK262" s="1374"/>
      <c r="BL262" s="1371"/>
      <c r="BM262" s="1375"/>
      <c r="BN262" s="1372">
        <v>2024</v>
      </c>
      <c r="BO262" s="1365"/>
      <c r="BP262" s="1373"/>
      <c r="BQ262" s="1365"/>
      <c r="BR262" s="1373"/>
      <c r="BS262" s="1374"/>
      <c r="BT262" s="1371"/>
      <c r="BU262" s="1375"/>
      <c r="BV262" s="1376" t="s">
        <v>1023</v>
      </c>
      <c r="BW262" s="1377" t="s">
        <v>1072</v>
      </c>
      <c r="BX262" s="1378" t="s">
        <v>1024</v>
      </c>
      <c r="BY262" s="1379" t="s">
        <v>4950</v>
      </c>
      <c r="BZ262" s="1380">
        <v>2021</v>
      </c>
      <c r="CA262" s="1364">
        <v>206</v>
      </c>
      <c r="CB262" s="1364">
        <v>206</v>
      </c>
      <c r="CC262" s="1370"/>
      <c r="CD262" s="1371"/>
      <c r="CE262" s="1372">
        <v>2024</v>
      </c>
      <c r="CF262" s="1365">
        <v>199.8</v>
      </c>
      <c r="CG262" s="1373">
        <v>3</v>
      </c>
      <c r="CH262" s="1365">
        <v>199.8</v>
      </c>
      <c r="CI262" s="1373">
        <v>3</v>
      </c>
      <c r="CJ262" s="1374"/>
      <c r="CK262" s="1371"/>
      <c r="CL262" s="1375"/>
      <c r="CM262" s="1372">
        <v>2022</v>
      </c>
      <c r="CN262" s="1365">
        <v>202.49310779999999</v>
      </c>
      <c r="CO262" s="1373">
        <v>1.7</v>
      </c>
      <c r="CP262" s="1365">
        <v>202.49310779999999</v>
      </c>
      <c r="CQ262" s="1373">
        <v>1.7</v>
      </c>
      <c r="CR262" s="1374"/>
      <c r="CS262" s="1371"/>
      <c r="CT262" s="1375"/>
      <c r="CU262" s="1372">
        <v>2023</v>
      </c>
      <c r="CV262" s="1365"/>
      <c r="CW262" s="1373"/>
      <c r="CX262" s="1365"/>
      <c r="CY262" s="1373"/>
      <c r="CZ262" s="1374"/>
      <c r="DA262" s="1371"/>
      <c r="DB262" s="1375"/>
      <c r="DC262" s="1372">
        <v>2024</v>
      </c>
      <c r="DD262" s="1365"/>
      <c r="DE262" s="1373"/>
      <c r="DF262" s="1365"/>
      <c r="DG262" s="1373"/>
      <c r="DH262" s="1374"/>
      <c r="DI262" s="1371"/>
      <c r="DJ262" s="1375"/>
      <c r="DK262" s="1376" t="s">
        <v>1023</v>
      </c>
      <c r="DL262" s="1377" t="s">
        <v>1072</v>
      </c>
      <c r="DM262" s="1378" t="s">
        <v>1024</v>
      </c>
      <c r="DN262" s="1379" t="s">
        <v>4951</v>
      </c>
      <c r="DO262" s="1356"/>
      <c r="DP262" s="1381"/>
      <c r="DQ262" s="1358"/>
      <c r="DR262" s="1356"/>
      <c r="DS262" s="1381"/>
      <c r="DT262" s="1358"/>
      <c r="DU262" s="1356"/>
      <c r="DV262" s="1381"/>
      <c r="DW262" s="1358"/>
      <c r="DX262" s="1356"/>
      <c r="DY262" s="1381"/>
      <c r="DZ262" s="1358"/>
      <c r="EA262" s="1356"/>
      <c r="EB262" s="1381"/>
      <c r="EC262" s="1358"/>
      <c r="ED262" s="1382"/>
      <c r="EE262" s="1383"/>
      <c r="EF262" s="1384"/>
      <c r="EG262" s="1357"/>
      <c r="EH262" s="1364"/>
      <c r="EI262" s="1352"/>
      <c r="EJ262" s="1356"/>
      <c r="EK262" s="1384"/>
      <c r="EL262" s="1357"/>
      <c r="EM262" s="1364"/>
      <c r="EN262" s="1352"/>
      <c r="EO262" s="1356"/>
      <c r="EP262" s="1384"/>
      <c r="EQ262" s="1357"/>
      <c r="ER262" s="1364"/>
      <c r="ES262" s="1352"/>
      <c r="ET262" s="1356"/>
      <c r="EU262" s="1384"/>
      <c r="EV262" s="1357"/>
      <c r="EW262" s="1364"/>
      <c r="EX262" s="1352"/>
      <c r="EY262" s="1356"/>
      <c r="EZ262" s="1384"/>
      <c r="FA262" s="1357"/>
      <c r="FB262" s="1364"/>
      <c r="FC262" s="1352"/>
      <c r="FD262" s="1385">
        <v>0</v>
      </c>
      <c r="FE262" s="1386">
        <v>10</v>
      </c>
      <c r="FF262" s="1387">
        <v>0</v>
      </c>
      <c r="FG262" s="1386">
        <v>0</v>
      </c>
      <c r="FH262" s="1387">
        <v>0</v>
      </c>
      <c r="FI262" s="1386">
        <v>0</v>
      </c>
      <c r="FJ262" s="1387">
        <v>0</v>
      </c>
      <c r="FK262" s="1386">
        <v>10</v>
      </c>
      <c r="FL262" s="1388" t="s">
        <v>1008</v>
      </c>
      <c r="FM262" s="1389" t="s">
        <v>1012</v>
      </c>
      <c r="FN262" s="1352" t="s">
        <v>3044</v>
      </c>
      <c r="FO262" s="1390" t="s">
        <v>1010</v>
      </c>
      <c r="FP262" s="1391" t="s">
        <v>1012</v>
      </c>
      <c r="FQ262" s="1352" t="s">
        <v>4952</v>
      </c>
      <c r="FR262" s="1390" t="s">
        <v>1010</v>
      </c>
      <c r="FS262" s="1391" t="s">
        <v>1012</v>
      </c>
      <c r="FT262" s="1352" t="s">
        <v>4953</v>
      </c>
      <c r="FU262" s="1390" t="s">
        <v>1010</v>
      </c>
      <c r="FV262" s="1391" t="s">
        <v>1012</v>
      </c>
      <c r="FW262" s="1352" t="s">
        <v>3045</v>
      </c>
      <c r="FX262" s="1390" t="s">
        <v>1010</v>
      </c>
      <c r="FY262" s="1391" t="s">
        <v>1012</v>
      </c>
      <c r="FZ262" s="1352" t="s">
        <v>4954</v>
      </c>
      <c r="GA262" s="1390" t="s">
        <v>1010</v>
      </c>
      <c r="GB262" s="1391" t="s">
        <v>1012</v>
      </c>
      <c r="GC262" s="1352" t="s">
        <v>4955</v>
      </c>
      <c r="GD262" s="1390" t="s">
        <v>1010</v>
      </c>
      <c r="GE262" s="1391" t="s">
        <v>1012</v>
      </c>
      <c r="GF262" s="1352" t="s">
        <v>4956</v>
      </c>
      <c r="GG262" s="1390" t="s">
        <v>1010</v>
      </c>
      <c r="GH262" s="1391" t="s">
        <v>1012</v>
      </c>
      <c r="GI262" s="1352" t="s">
        <v>4957</v>
      </c>
      <c r="GJ262" s="1390" t="s">
        <v>1010</v>
      </c>
      <c r="GK262" s="1391" t="s">
        <v>1012</v>
      </c>
      <c r="GL262" s="1352" t="s">
        <v>4958</v>
      </c>
      <c r="GM262" s="1390" t="s">
        <v>1013</v>
      </c>
      <c r="GN262" s="1391" t="s">
        <v>1013</v>
      </c>
      <c r="GO262" s="1352" t="s">
        <v>2129</v>
      </c>
      <c r="GP262" s="1390" t="s">
        <v>1013</v>
      </c>
      <c r="GQ262" s="1391" t="s">
        <v>1013</v>
      </c>
      <c r="GR262" s="1352" t="s">
        <v>2129</v>
      </c>
      <c r="GS262" s="1390" t="s">
        <v>1013</v>
      </c>
      <c r="GT262" s="1391" t="s">
        <v>1013</v>
      </c>
      <c r="GU262" s="1352" t="s">
        <v>2129</v>
      </c>
      <c r="GV262" s="1390" t="s">
        <v>1010</v>
      </c>
      <c r="GW262" s="1391" t="s">
        <v>1012</v>
      </c>
      <c r="GX262" s="1352" t="s">
        <v>4959</v>
      </c>
      <c r="GY262" s="1388" t="s">
        <v>1008</v>
      </c>
      <c r="GZ262" s="1389" t="s">
        <v>1012</v>
      </c>
      <c r="HA262" s="1352" t="s">
        <v>3044</v>
      </c>
      <c r="HB262" s="1390" t="s">
        <v>1008</v>
      </c>
      <c r="HC262" s="1391" t="s">
        <v>1011</v>
      </c>
      <c r="HD262" s="1352" t="s">
        <v>4960</v>
      </c>
      <c r="HE262" s="1390" t="s">
        <v>1010</v>
      </c>
      <c r="HF262" s="1391" t="s">
        <v>1012</v>
      </c>
      <c r="HG262" s="1352" t="s">
        <v>3046</v>
      </c>
      <c r="HH262" s="1390" t="s">
        <v>1025</v>
      </c>
      <c r="HI262" s="1391" t="s">
        <v>1011</v>
      </c>
      <c r="HJ262" s="1352" t="s">
        <v>4961</v>
      </c>
      <c r="HK262" s="1390" t="s">
        <v>1010</v>
      </c>
      <c r="HL262" s="1391" t="s">
        <v>1012</v>
      </c>
      <c r="HM262" s="1352" t="s">
        <v>4962</v>
      </c>
      <c r="HN262" s="1392"/>
      <c r="HO262" s="1393"/>
      <c r="HP262" s="1394"/>
      <c r="HQ262" s="1395"/>
      <c r="HR262" s="1357"/>
      <c r="HS262" s="1357"/>
      <c r="HT262" s="1357"/>
      <c r="HU262" s="1396"/>
      <c r="HV262" s="1397"/>
      <c r="HW262" s="1398" t="s">
        <v>4568</v>
      </c>
      <c r="HX262" s="1398"/>
      <c r="HY262" s="1398"/>
      <c r="HZ262" s="1398" t="s">
        <v>4568</v>
      </c>
      <c r="IA262" s="1398"/>
      <c r="IB262" s="1398"/>
      <c r="IC262" s="1398"/>
      <c r="ID262" s="1399" t="s">
        <v>4963</v>
      </c>
      <c r="IE262" s="1400" t="s">
        <v>4964</v>
      </c>
      <c r="IF262" s="227" t="str">
        <f>_xlfn.IFNA(VLOOKUP(報告書!$B262&amp;"-"&amp;報告書!IF$12,自主項目!$G$13:$G$500,1,FALSE),"")</f>
        <v/>
      </c>
      <c r="IG262" s="227" t="str">
        <f>_xlfn.IFNA(VLOOKUP(報告書!$B262&amp;"-"&amp;報告書!IG$12,自主項目!$G$13:$G$500,1,FALSE),"")</f>
        <v/>
      </c>
      <c r="IH262" s="227" t="str">
        <f>_xlfn.IFNA(VLOOKUP(報告書!$B262&amp;"-"&amp;報告書!IH$12,自主項目!$G$13:$G$500,1,FALSE),"")</f>
        <v/>
      </c>
      <c r="II262" s="227" t="str">
        <f>_xlfn.IFNA(VLOOKUP(報告書!$B262&amp;"-"&amp;報告書!II$12,自主項目!$G$13:$G$500,1,FALSE),"")</f>
        <v/>
      </c>
      <c r="IJ262" s="227" t="str">
        <f>_xlfn.IFNA(VLOOKUP(報告書!$B262&amp;"-"&amp;報告書!IJ$12,自主項目!$G$13:$G$500,1,FALSE),"")</f>
        <v/>
      </c>
      <c r="IK262" s="227" t="str">
        <f>_xlfn.IFNA(VLOOKUP(報告書!$B262&amp;"-"&amp;報告書!IK$12,自主項目!$G$13:$G$500,1,FALSE),"")</f>
        <v/>
      </c>
      <c r="IL262" s="227" t="str">
        <f>_xlfn.IFNA(VLOOKUP(報告書!$B262&amp;"-"&amp;報告書!IL$12,自主項目!$G$13:$G$500,1,FALSE),"")</f>
        <v/>
      </c>
      <c r="IM262" s="227" t="str">
        <f>_xlfn.IFNA(VLOOKUP(報告書!$B262&amp;"-"&amp;報告書!IM$12,自主項目!$G$13:$G$500,1,FALSE),"")</f>
        <v/>
      </c>
      <c r="IN262" s="227" t="str">
        <f>_xlfn.IFNA(VLOOKUP(報告書!$B262&amp;"-"&amp;報告書!IN$12,自主項目!$G$13:$G$500,1,FALSE),"")</f>
        <v/>
      </c>
      <c r="IO262" s="227" t="str">
        <f>_xlfn.IFNA(VLOOKUP(報告書!$B262&amp;"-"&amp;報告書!IO$12,自主項目!$G$13:$G$500,1,FALSE),"")</f>
        <v/>
      </c>
      <c r="IP262" s="227" t="str">
        <f>_xlfn.IFNA(VLOOKUP(報告書!$B262&amp;"-"&amp;報告書!IP$12,自主項目!$G$13:$G$500,1,FALSE),"")</f>
        <v/>
      </c>
      <c r="IQ262" s="227" t="str">
        <f>_xlfn.IFNA(VLOOKUP(報告書!$B262&amp;"-"&amp;報告書!IQ$12,自主項目!$G$13:$G$500,1,FALSE),"")</f>
        <v/>
      </c>
      <c r="IR262" s="227" t="str">
        <f>_xlfn.IFNA(VLOOKUP(報告書!$B262&amp;"-"&amp;報告書!IR$12,自主項目!$G$13:$G$500,1,FALSE),"")</f>
        <v/>
      </c>
      <c r="IS262" s="227" t="str">
        <f>_xlfn.IFNA(VLOOKUP(報告書!$B262&amp;"-"&amp;報告書!IS$12,自主項目!$G$13:$G$500,1,FALSE),"")</f>
        <v/>
      </c>
      <c r="IV262" s="376">
        <v>8224</v>
      </c>
      <c r="IW262" s="377">
        <v>8170</v>
      </c>
      <c r="IX262" s="378">
        <v>0.68</v>
      </c>
      <c r="IY262" s="379">
        <v>12.33</v>
      </c>
      <c r="IZ262" s="379">
        <v>10.83</v>
      </c>
      <c r="JA262" s="380">
        <v>5.55</v>
      </c>
      <c r="JB262" s="381">
        <v>6.165</v>
      </c>
      <c r="JC262" s="379">
        <v>5.415</v>
      </c>
      <c r="JD262" s="379">
        <v>2.7749999999999999</v>
      </c>
      <c r="JE262" s="382">
        <v>28</v>
      </c>
      <c r="JF262" s="383">
        <v>42</v>
      </c>
      <c r="JG262" s="384">
        <v>50</v>
      </c>
      <c r="JH262" s="376" t="s">
        <v>179</v>
      </c>
      <c r="JI262" s="377" t="s">
        <v>179</v>
      </c>
      <c r="JJ262" s="378" t="s">
        <v>179</v>
      </c>
      <c r="JK262" s="379" t="s">
        <v>179</v>
      </c>
      <c r="JL262" s="379" t="s">
        <v>179</v>
      </c>
      <c r="JM262" s="380" t="s">
        <v>179</v>
      </c>
      <c r="JN262" s="381" t="s">
        <v>179</v>
      </c>
      <c r="JO262" s="379" t="s">
        <v>179</v>
      </c>
      <c r="JP262" s="379" t="s">
        <v>179</v>
      </c>
      <c r="JQ262" s="382" t="s">
        <v>179</v>
      </c>
      <c r="JR262" s="383" t="s">
        <v>179</v>
      </c>
      <c r="JS262" s="384" t="s">
        <v>179</v>
      </c>
      <c r="JU262" s="634" t="s">
        <v>2879</v>
      </c>
      <c r="JV262" s="636" t="s">
        <v>2880</v>
      </c>
      <c r="JW262" s="635">
        <v>2020</v>
      </c>
      <c r="JX262" s="635" t="s">
        <v>1018</v>
      </c>
      <c r="JY262" s="386" t="s">
        <v>179</v>
      </c>
      <c r="JZ262" s="387" t="s">
        <v>179</v>
      </c>
      <c r="KA262" s="422" t="s">
        <v>179</v>
      </c>
      <c r="KB262" s="637" t="s">
        <v>179</v>
      </c>
      <c r="KC262" s="638" t="s">
        <v>179</v>
      </c>
      <c r="KD262" s="639" t="s">
        <v>1055</v>
      </c>
      <c r="KE262" s="640">
        <v>2.99</v>
      </c>
      <c r="KF262" s="641">
        <v>12.33</v>
      </c>
      <c r="KG262" s="642">
        <v>5.45</v>
      </c>
      <c r="KH262" s="639" t="s">
        <v>1055</v>
      </c>
      <c r="KI262" s="643">
        <v>3</v>
      </c>
      <c r="KJ262" s="641">
        <v>5.415</v>
      </c>
      <c r="KK262" s="642">
        <v>5.9249999999999998</v>
      </c>
      <c r="KL262" s="639" t="s">
        <v>1028</v>
      </c>
      <c r="KM262" s="643">
        <v>6.8</v>
      </c>
      <c r="KN262" s="644">
        <v>5.55</v>
      </c>
      <c r="KO262" s="645" t="s">
        <v>179</v>
      </c>
      <c r="KP262" s="646" t="s">
        <v>179</v>
      </c>
      <c r="KQ262" s="646" t="s">
        <v>179</v>
      </c>
      <c r="KR262" s="646" t="s">
        <v>179</v>
      </c>
      <c r="KS262" s="647" t="s">
        <v>179</v>
      </c>
      <c r="KT262" s="646" t="s">
        <v>179</v>
      </c>
      <c r="KU262" s="646" t="s">
        <v>179</v>
      </c>
      <c r="KV262" s="648" t="s">
        <v>179</v>
      </c>
      <c r="KW262" s="639" t="s">
        <v>179</v>
      </c>
      <c r="KX262" s="643" t="s">
        <v>179</v>
      </c>
      <c r="KY262" s="644" t="s">
        <v>179</v>
      </c>
      <c r="KZ262" s="434" t="s">
        <v>1015</v>
      </c>
      <c r="LA262" s="434" t="s">
        <v>1015</v>
      </c>
      <c r="LB262" s="435" t="s">
        <v>1029</v>
      </c>
      <c r="LC262" s="436">
        <v>18</v>
      </c>
      <c r="LD262" s="437">
        <v>0</v>
      </c>
      <c r="LE262" s="438">
        <v>18</v>
      </c>
      <c r="LF262" s="439" t="s">
        <v>1015</v>
      </c>
      <c r="LG262" s="440">
        <v>15</v>
      </c>
      <c r="LH262" s="437">
        <v>0</v>
      </c>
      <c r="LI262" s="438">
        <v>18</v>
      </c>
      <c r="LJ262" s="649"/>
      <c r="LK262" s="650"/>
    </row>
    <row r="263" spans="2:323" ht="15" customHeight="1" x14ac:dyDescent="0.15">
      <c r="B263" s="1349" t="s">
        <v>3047</v>
      </c>
      <c r="C263" s="1350" t="s">
        <v>3048</v>
      </c>
      <c r="D263" s="1351">
        <v>2020</v>
      </c>
      <c r="E263" s="1352" t="s">
        <v>1018</v>
      </c>
      <c r="F263" s="1353">
        <v>1033362</v>
      </c>
      <c r="G263" s="1354" t="s">
        <v>3048</v>
      </c>
      <c r="H263" s="1355">
        <v>45138</v>
      </c>
      <c r="I263" s="1356" t="s">
        <v>3050</v>
      </c>
      <c r="J263" s="1357" t="s">
        <v>3048</v>
      </c>
      <c r="K263" s="1358" t="s">
        <v>4965</v>
      </c>
      <c r="L263" s="1350" t="s">
        <v>3048</v>
      </c>
      <c r="M263" s="1357" t="s">
        <v>3049</v>
      </c>
      <c r="N263" s="1358" t="s">
        <v>3050</v>
      </c>
      <c r="O263" s="1356" t="s">
        <v>37</v>
      </c>
      <c r="P263" s="1358" t="s">
        <v>38</v>
      </c>
      <c r="Q263" s="1359" t="s">
        <v>1018</v>
      </c>
      <c r="R263" s="1360"/>
      <c r="S263" s="1360"/>
      <c r="T263" s="1361"/>
      <c r="U263" s="1362"/>
      <c r="V263" s="1363">
        <v>1198.6680000000001</v>
      </c>
      <c r="W263" s="1364">
        <v>2</v>
      </c>
      <c r="X263" s="1364">
        <v>1</v>
      </c>
      <c r="Y263" s="1365"/>
      <c r="Z263" s="1351">
        <v>2020</v>
      </c>
      <c r="AA263" s="1352">
        <v>2022</v>
      </c>
      <c r="AB263" s="1366">
        <v>2022</v>
      </c>
      <c r="AC263" s="1367" t="s">
        <v>4568</v>
      </c>
      <c r="AD263" s="1358" t="s">
        <v>4966</v>
      </c>
      <c r="AE263" s="1368"/>
      <c r="AF263" s="1357"/>
      <c r="AG263" s="1357"/>
      <c r="AH263" s="1358"/>
      <c r="AI263" s="1368"/>
      <c r="AJ263" s="1358"/>
      <c r="AK263" s="1369">
        <v>2019</v>
      </c>
      <c r="AL263" s="1364">
        <v>3167</v>
      </c>
      <c r="AM263" s="1364">
        <v>3167</v>
      </c>
      <c r="AN263" s="1370">
        <v>703.78</v>
      </c>
      <c r="AO263" s="1371" t="s">
        <v>3035</v>
      </c>
      <c r="AP263" s="1372">
        <v>2022</v>
      </c>
      <c r="AQ263" s="1365">
        <v>3131</v>
      </c>
      <c r="AR263" s="1373">
        <v>1.1299999999999999</v>
      </c>
      <c r="AS263" s="1365">
        <v>3131</v>
      </c>
      <c r="AT263" s="1373">
        <v>1.1299999999999999</v>
      </c>
      <c r="AU263" s="1374">
        <v>695.78</v>
      </c>
      <c r="AV263" s="1371" t="s">
        <v>3035</v>
      </c>
      <c r="AW263" s="1375">
        <v>1.1299999999999999</v>
      </c>
      <c r="AX263" s="1372">
        <v>2020</v>
      </c>
      <c r="AY263" s="1365">
        <v>2887</v>
      </c>
      <c r="AZ263" s="1373">
        <v>8.84</v>
      </c>
      <c r="BA263" s="1365">
        <v>2781</v>
      </c>
      <c r="BB263" s="1373">
        <v>12.18</v>
      </c>
      <c r="BC263" s="1374">
        <v>641.55999999999995</v>
      </c>
      <c r="BD263" s="1371" t="s">
        <v>3035</v>
      </c>
      <c r="BE263" s="1375">
        <v>8.84</v>
      </c>
      <c r="BF263" s="1372">
        <v>2021</v>
      </c>
      <c r="BG263" s="1365">
        <v>2450</v>
      </c>
      <c r="BH263" s="1373">
        <v>22.63</v>
      </c>
      <c r="BI263" s="1365">
        <v>2450</v>
      </c>
      <c r="BJ263" s="1373">
        <v>22.63</v>
      </c>
      <c r="BK263" s="1374">
        <v>544.44000000000005</v>
      </c>
      <c r="BL263" s="1371" t="s">
        <v>3035</v>
      </c>
      <c r="BM263" s="1375">
        <v>22.64</v>
      </c>
      <c r="BN263" s="1372">
        <v>2022</v>
      </c>
      <c r="BO263" s="1365">
        <v>2086</v>
      </c>
      <c r="BP263" s="1373">
        <v>34.130000000000003</v>
      </c>
      <c r="BQ263" s="1365">
        <v>2086</v>
      </c>
      <c r="BR263" s="1373">
        <v>34.130000000000003</v>
      </c>
      <c r="BS263" s="1374">
        <v>231.77777777777777</v>
      </c>
      <c r="BT263" s="1371" t="s">
        <v>3035</v>
      </c>
      <c r="BU263" s="1375">
        <v>67.06</v>
      </c>
      <c r="BV263" s="1376" t="s">
        <v>1062</v>
      </c>
      <c r="BW263" s="1377" t="s">
        <v>1072</v>
      </c>
      <c r="BX263" s="1378" t="s">
        <v>1038</v>
      </c>
      <c r="BY263" s="1379" t="s">
        <v>3051</v>
      </c>
      <c r="BZ263" s="1380"/>
      <c r="CA263" s="1364"/>
      <c r="CB263" s="1364"/>
      <c r="CC263" s="1370"/>
      <c r="CD263" s="1371"/>
      <c r="CE263" s="1372"/>
      <c r="CF263" s="1365"/>
      <c r="CG263" s="1373"/>
      <c r="CH263" s="1365"/>
      <c r="CI263" s="1373"/>
      <c r="CJ263" s="1374"/>
      <c r="CK263" s="1371"/>
      <c r="CL263" s="1375"/>
      <c r="CM263" s="1372"/>
      <c r="CN263" s="1365"/>
      <c r="CO263" s="1373"/>
      <c r="CP263" s="1365"/>
      <c r="CQ263" s="1373"/>
      <c r="CR263" s="1374"/>
      <c r="CS263" s="1371"/>
      <c r="CT263" s="1375"/>
      <c r="CU263" s="1372"/>
      <c r="CV263" s="1365"/>
      <c r="CW263" s="1373"/>
      <c r="CX263" s="1365"/>
      <c r="CY263" s="1373"/>
      <c r="CZ263" s="1374"/>
      <c r="DA263" s="1371"/>
      <c r="DB263" s="1375"/>
      <c r="DC263" s="1372"/>
      <c r="DD263" s="1365"/>
      <c r="DE263" s="1373"/>
      <c r="DF263" s="1365"/>
      <c r="DG263" s="1373"/>
      <c r="DH263" s="1374"/>
      <c r="DI263" s="1371"/>
      <c r="DJ263" s="1375"/>
      <c r="DK263" s="1376"/>
      <c r="DL263" s="1377"/>
      <c r="DM263" s="1378"/>
      <c r="DN263" s="1379"/>
      <c r="DO263" s="1356"/>
      <c r="DP263" s="1381"/>
      <c r="DQ263" s="1358"/>
      <c r="DR263" s="1356"/>
      <c r="DS263" s="1381"/>
      <c r="DT263" s="1358"/>
      <c r="DU263" s="1356"/>
      <c r="DV263" s="1381"/>
      <c r="DW263" s="1358"/>
      <c r="DX263" s="1356"/>
      <c r="DY263" s="1381"/>
      <c r="DZ263" s="1358"/>
      <c r="EA263" s="1356"/>
      <c r="EB263" s="1381"/>
      <c r="EC263" s="1358"/>
      <c r="ED263" s="1382"/>
      <c r="EE263" s="1383" t="s">
        <v>1160</v>
      </c>
      <c r="EF263" s="1384">
        <v>2003</v>
      </c>
      <c r="EG263" s="1357" t="s">
        <v>3052</v>
      </c>
      <c r="EH263" s="1364" t="s">
        <v>4967</v>
      </c>
      <c r="EI263" s="1352" t="s">
        <v>1150</v>
      </c>
      <c r="EJ263" s="1356" t="s">
        <v>1160</v>
      </c>
      <c r="EK263" s="1384">
        <v>2017</v>
      </c>
      <c r="EL263" s="1357" t="s">
        <v>4968</v>
      </c>
      <c r="EM263" s="1364" t="s">
        <v>4969</v>
      </c>
      <c r="EN263" s="1352" t="s">
        <v>1150</v>
      </c>
      <c r="EO263" s="1356" t="s">
        <v>1160</v>
      </c>
      <c r="EP263" s="1384">
        <v>2019</v>
      </c>
      <c r="EQ263" s="1357" t="s">
        <v>3053</v>
      </c>
      <c r="ER263" s="1364" t="s">
        <v>4970</v>
      </c>
      <c r="ES263" s="1352" t="s">
        <v>1150</v>
      </c>
      <c r="ET263" s="1356"/>
      <c r="EU263" s="1384"/>
      <c r="EV263" s="1357"/>
      <c r="EW263" s="1364"/>
      <c r="EX263" s="1352"/>
      <c r="EY263" s="1356"/>
      <c r="EZ263" s="1384"/>
      <c r="FA263" s="1357"/>
      <c r="FB263" s="1364"/>
      <c r="FC263" s="1352"/>
      <c r="FD263" s="1385">
        <v>0</v>
      </c>
      <c r="FE263" s="1386">
        <v>10</v>
      </c>
      <c r="FF263" s="1387">
        <v>0</v>
      </c>
      <c r="FG263" s="1386">
        <v>0</v>
      </c>
      <c r="FH263" s="1387">
        <v>0</v>
      </c>
      <c r="FI263" s="1386">
        <v>0</v>
      </c>
      <c r="FJ263" s="1387">
        <v>0</v>
      </c>
      <c r="FK263" s="1386">
        <v>10</v>
      </c>
      <c r="FL263" s="1388" t="s">
        <v>1008</v>
      </c>
      <c r="FM263" s="1389" t="s">
        <v>1012</v>
      </c>
      <c r="FN263" s="1352"/>
      <c r="FO263" s="1390" t="s">
        <v>1010</v>
      </c>
      <c r="FP263" s="1391" t="s">
        <v>1012</v>
      </c>
      <c r="FQ263" s="1352"/>
      <c r="FR263" s="1390" t="s">
        <v>1010</v>
      </c>
      <c r="FS263" s="1391" t="s">
        <v>1012</v>
      </c>
      <c r="FT263" s="1352"/>
      <c r="FU263" s="1390" t="s">
        <v>1010</v>
      </c>
      <c r="FV263" s="1391" t="s">
        <v>1012</v>
      </c>
      <c r="FW263" s="1352"/>
      <c r="FX263" s="1390" t="s">
        <v>1010</v>
      </c>
      <c r="FY263" s="1391" t="s">
        <v>1012</v>
      </c>
      <c r="FZ263" s="1352"/>
      <c r="GA263" s="1390" t="s">
        <v>1010</v>
      </c>
      <c r="GB263" s="1391" t="s">
        <v>1012</v>
      </c>
      <c r="GC263" s="1352"/>
      <c r="GD263" s="1390" t="s">
        <v>1010</v>
      </c>
      <c r="GE263" s="1391" t="s">
        <v>1012</v>
      </c>
      <c r="GF263" s="1352"/>
      <c r="GG263" s="1390" t="s">
        <v>1010</v>
      </c>
      <c r="GH263" s="1391" t="s">
        <v>1012</v>
      </c>
      <c r="GI263" s="1352"/>
      <c r="GJ263" s="1390" t="s">
        <v>1010</v>
      </c>
      <c r="GK263" s="1391" t="s">
        <v>1012</v>
      </c>
      <c r="GL263" s="1352"/>
      <c r="GM263" s="1390" t="s">
        <v>1013</v>
      </c>
      <c r="GN263" s="1391" t="s">
        <v>1013</v>
      </c>
      <c r="GO263" s="1352"/>
      <c r="GP263" s="1390" t="s">
        <v>1013</v>
      </c>
      <c r="GQ263" s="1391" t="s">
        <v>1013</v>
      </c>
      <c r="GR263" s="1352"/>
      <c r="GS263" s="1390" t="s">
        <v>1013</v>
      </c>
      <c r="GT263" s="1391" t="s">
        <v>1013</v>
      </c>
      <c r="GU263" s="1352"/>
      <c r="GV263" s="1390" t="s">
        <v>1010</v>
      </c>
      <c r="GW263" s="1391" t="s">
        <v>1012</v>
      </c>
      <c r="GX263" s="1352"/>
      <c r="GY263" s="1388"/>
      <c r="GZ263" s="1389"/>
      <c r="HA263" s="1352"/>
      <c r="HB263" s="1390"/>
      <c r="HC263" s="1391"/>
      <c r="HD263" s="1352"/>
      <c r="HE263" s="1390"/>
      <c r="HF263" s="1391"/>
      <c r="HG263" s="1352"/>
      <c r="HH263" s="1390"/>
      <c r="HI263" s="1391"/>
      <c r="HJ263" s="1352"/>
      <c r="HK263" s="1390"/>
      <c r="HL263" s="1391"/>
      <c r="HM263" s="1352"/>
      <c r="HN263" s="1392"/>
      <c r="HO263" s="1393"/>
      <c r="HP263" s="1394"/>
      <c r="HQ263" s="1395"/>
      <c r="HR263" s="1357"/>
      <c r="HS263" s="1357"/>
      <c r="HT263" s="1357"/>
      <c r="HU263" s="1396"/>
      <c r="HV263" s="1397" t="s">
        <v>4568</v>
      </c>
      <c r="HW263" s="1398"/>
      <c r="HX263" s="1398"/>
      <c r="HY263" s="1398"/>
      <c r="HZ263" s="1398"/>
      <c r="IA263" s="1398"/>
      <c r="IB263" s="1398"/>
      <c r="IC263" s="1398"/>
      <c r="ID263" s="1399"/>
      <c r="IE263" s="1400"/>
      <c r="IF263" s="227" t="str">
        <f>_xlfn.IFNA(VLOOKUP(報告書!$B263&amp;"-"&amp;報告書!IF$12,自主項目!$G$13:$G$500,1,FALSE),"")</f>
        <v/>
      </c>
      <c r="IG263" s="227" t="str">
        <f>_xlfn.IFNA(VLOOKUP(報告書!$B263&amp;"-"&amp;報告書!IG$12,自主項目!$G$13:$G$500,1,FALSE),"")</f>
        <v/>
      </c>
      <c r="IH263" s="227" t="str">
        <f>_xlfn.IFNA(VLOOKUP(報告書!$B263&amp;"-"&amp;報告書!IH$12,自主項目!$G$13:$G$500,1,FALSE),"")</f>
        <v/>
      </c>
      <c r="II263" s="227" t="str">
        <f>_xlfn.IFNA(VLOOKUP(報告書!$B263&amp;"-"&amp;報告書!II$12,自主項目!$G$13:$G$500,1,FALSE),"")</f>
        <v/>
      </c>
      <c r="IJ263" s="227" t="str">
        <f>_xlfn.IFNA(VLOOKUP(報告書!$B263&amp;"-"&amp;報告書!IJ$12,自主項目!$G$13:$G$500,1,FALSE),"")</f>
        <v/>
      </c>
      <c r="IK263" s="227" t="str">
        <f>_xlfn.IFNA(VLOOKUP(報告書!$B263&amp;"-"&amp;報告書!IK$12,自主項目!$G$13:$G$500,1,FALSE),"")</f>
        <v/>
      </c>
      <c r="IL263" s="227" t="str">
        <f>_xlfn.IFNA(VLOOKUP(報告書!$B263&amp;"-"&amp;報告書!IL$12,自主項目!$G$13:$G$500,1,FALSE),"")</f>
        <v/>
      </c>
      <c r="IM263" s="227" t="str">
        <f>_xlfn.IFNA(VLOOKUP(報告書!$B263&amp;"-"&amp;報告書!IM$12,自主項目!$G$13:$G$500,1,FALSE),"")</f>
        <v/>
      </c>
      <c r="IN263" s="227" t="str">
        <f>_xlfn.IFNA(VLOOKUP(報告書!$B263&amp;"-"&amp;報告書!IN$12,自主項目!$G$13:$G$500,1,FALSE),"")</f>
        <v/>
      </c>
      <c r="IO263" s="227" t="str">
        <f>_xlfn.IFNA(VLOOKUP(報告書!$B263&amp;"-"&amp;報告書!IO$12,自主項目!$G$13:$G$500,1,FALSE),"")</f>
        <v/>
      </c>
      <c r="IP263" s="227" t="str">
        <f>_xlfn.IFNA(VLOOKUP(報告書!$B263&amp;"-"&amp;報告書!IP$12,自主項目!$G$13:$G$500,1,FALSE),"")</f>
        <v/>
      </c>
      <c r="IQ263" s="227" t="str">
        <f>_xlfn.IFNA(VLOOKUP(報告書!$B263&amp;"-"&amp;報告書!IQ$12,自主項目!$G$13:$G$500,1,FALSE),"")</f>
        <v/>
      </c>
      <c r="IR263" s="227" t="str">
        <f>_xlfn.IFNA(VLOOKUP(報告書!$B263&amp;"-"&amp;報告書!IR$12,自主項目!$G$13:$G$500,1,FALSE),"")</f>
        <v/>
      </c>
      <c r="IS263" s="227" t="str">
        <f>_xlfn.IFNA(VLOOKUP(報告書!$B263&amp;"-"&amp;報告書!IS$12,自主項目!$G$13:$G$500,1,FALSE),"")</f>
        <v/>
      </c>
      <c r="IV263" s="376">
        <v>7340</v>
      </c>
      <c r="IW263" s="377">
        <v>52</v>
      </c>
      <c r="IX263" s="378">
        <v>1.34</v>
      </c>
      <c r="IY263" s="379">
        <v>14.4</v>
      </c>
      <c r="IZ263" s="379">
        <v>99.45</v>
      </c>
      <c r="JA263" s="380">
        <v>11.25</v>
      </c>
      <c r="JB263" s="381">
        <v>7.2</v>
      </c>
      <c r="JC263" s="379">
        <v>49.725000000000001</v>
      </c>
      <c r="JD263" s="379">
        <v>5.625</v>
      </c>
      <c r="JE263" s="382">
        <v>17</v>
      </c>
      <c r="JF263" s="383">
        <v>2</v>
      </c>
      <c r="JG263" s="384">
        <v>29</v>
      </c>
      <c r="JH263" s="376" t="s">
        <v>179</v>
      </c>
      <c r="JI263" s="377" t="s">
        <v>179</v>
      </c>
      <c r="JJ263" s="378" t="s">
        <v>179</v>
      </c>
      <c r="JK263" s="379" t="s">
        <v>179</v>
      </c>
      <c r="JL263" s="379" t="s">
        <v>179</v>
      </c>
      <c r="JM263" s="380" t="s">
        <v>179</v>
      </c>
      <c r="JN263" s="381" t="s">
        <v>179</v>
      </c>
      <c r="JO263" s="379" t="s">
        <v>179</v>
      </c>
      <c r="JP263" s="379" t="s">
        <v>179</v>
      </c>
      <c r="JQ263" s="382" t="s">
        <v>179</v>
      </c>
      <c r="JR263" s="383" t="s">
        <v>179</v>
      </c>
      <c r="JS263" s="384" t="s">
        <v>179</v>
      </c>
      <c r="JU263" s="634" t="s">
        <v>2888</v>
      </c>
      <c r="JV263" s="636" t="s">
        <v>2889</v>
      </c>
      <c r="JW263" s="635">
        <v>2020</v>
      </c>
      <c r="JX263" s="635" t="s">
        <v>1018</v>
      </c>
      <c r="JY263" s="386" t="s">
        <v>179</v>
      </c>
      <c r="JZ263" s="387" t="s">
        <v>179</v>
      </c>
      <c r="KA263" s="422" t="s">
        <v>179</v>
      </c>
      <c r="KB263" s="637" t="s">
        <v>179</v>
      </c>
      <c r="KC263" s="638" t="s">
        <v>179</v>
      </c>
      <c r="KD263" s="639" t="s">
        <v>1028</v>
      </c>
      <c r="KE263" s="640">
        <v>-11.11</v>
      </c>
      <c r="KF263" s="641">
        <v>14.4</v>
      </c>
      <c r="KG263" s="642">
        <v>8.4050000000000011</v>
      </c>
      <c r="KH263" s="639" t="s">
        <v>1028</v>
      </c>
      <c r="KI263" s="643">
        <v>-11.7</v>
      </c>
      <c r="KJ263" s="641">
        <v>49.725000000000001</v>
      </c>
      <c r="KK263" s="642">
        <v>58.71</v>
      </c>
      <c r="KL263" s="639" t="s">
        <v>1029</v>
      </c>
      <c r="KM263" s="643">
        <v>3.31</v>
      </c>
      <c r="KN263" s="644">
        <v>11.25</v>
      </c>
      <c r="KO263" s="645" t="s">
        <v>179</v>
      </c>
      <c r="KP263" s="646" t="s">
        <v>179</v>
      </c>
      <c r="KQ263" s="646" t="s">
        <v>179</v>
      </c>
      <c r="KR263" s="646" t="s">
        <v>179</v>
      </c>
      <c r="KS263" s="647" t="s">
        <v>179</v>
      </c>
      <c r="KT263" s="646" t="s">
        <v>179</v>
      </c>
      <c r="KU263" s="646" t="s">
        <v>179</v>
      </c>
      <c r="KV263" s="648" t="s">
        <v>179</v>
      </c>
      <c r="KW263" s="639" t="s">
        <v>179</v>
      </c>
      <c r="KX263" s="643" t="s">
        <v>179</v>
      </c>
      <c r="KY263" s="644" t="s">
        <v>179</v>
      </c>
      <c r="KZ263" s="434" t="s">
        <v>1015</v>
      </c>
      <c r="LA263" s="434" t="s">
        <v>1015</v>
      </c>
      <c r="LB263" s="435" t="s">
        <v>1029</v>
      </c>
      <c r="LC263" s="436">
        <v>18</v>
      </c>
      <c r="LD263" s="437">
        <v>0</v>
      </c>
      <c r="LE263" s="438">
        <v>18</v>
      </c>
      <c r="LF263" s="439" t="s">
        <v>1015</v>
      </c>
      <c r="LG263" s="440">
        <v>15</v>
      </c>
      <c r="LH263" s="437">
        <v>0</v>
      </c>
      <c r="LI263" s="438">
        <v>18</v>
      </c>
      <c r="LJ263" s="649"/>
      <c r="LK263" s="650"/>
    </row>
    <row r="264" spans="2:323" ht="15" customHeight="1" x14ac:dyDescent="0.15">
      <c r="B264" s="1349" t="s">
        <v>3054</v>
      </c>
      <c r="C264" s="1350" t="s">
        <v>3055</v>
      </c>
      <c r="D264" s="1351">
        <v>2022</v>
      </c>
      <c r="E264" s="1352" t="s">
        <v>1018</v>
      </c>
      <c r="F264" s="1353">
        <v>1068363</v>
      </c>
      <c r="G264" s="1354" t="s">
        <v>3055</v>
      </c>
      <c r="H264" s="1355">
        <v>45133</v>
      </c>
      <c r="I264" s="1356" t="s">
        <v>3056</v>
      </c>
      <c r="J264" s="1357" t="s">
        <v>3055</v>
      </c>
      <c r="K264" s="1358" t="s">
        <v>4971</v>
      </c>
      <c r="L264" s="1350" t="s">
        <v>3055</v>
      </c>
      <c r="M264" s="1357" t="s">
        <v>4971</v>
      </c>
      <c r="N264" s="1358" t="s">
        <v>3056</v>
      </c>
      <c r="O264" s="1356" t="s">
        <v>70</v>
      </c>
      <c r="P264" s="1358" t="s">
        <v>73</v>
      </c>
      <c r="Q264" s="1359" t="s">
        <v>1018</v>
      </c>
      <c r="R264" s="1360"/>
      <c r="S264" s="1360"/>
      <c r="T264" s="1361"/>
      <c r="U264" s="1362"/>
      <c r="V264" s="1363">
        <v>3028.1201999999998</v>
      </c>
      <c r="W264" s="1364">
        <v>1</v>
      </c>
      <c r="X264" s="1364">
        <v>1</v>
      </c>
      <c r="Y264" s="1365"/>
      <c r="Z264" s="1351">
        <v>2022</v>
      </c>
      <c r="AA264" s="1352">
        <v>2024</v>
      </c>
      <c r="AB264" s="1366">
        <v>2022</v>
      </c>
      <c r="AC264" s="1367"/>
      <c r="AD264" s="1358"/>
      <c r="AE264" s="1368" t="s">
        <v>4568</v>
      </c>
      <c r="AF264" s="1357" t="s">
        <v>3057</v>
      </c>
      <c r="AG264" s="1357" t="s">
        <v>3056</v>
      </c>
      <c r="AH264" s="1358" t="s">
        <v>2909</v>
      </c>
      <c r="AI264" s="1368"/>
      <c r="AJ264" s="1358"/>
      <c r="AK264" s="1369">
        <v>2021</v>
      </c>
      <c r="AL264" s="1364">
        <v>5232</v>
      </c>
      <c r="AM264" s="1364">
        <v>5110</v>
      </c>
      <c r="AN264" s="1370">
        <v>45.68</v>
      </c>
      <c r="AO264" s="1371" t="s">
        <v>1240</v>
      </c>
      <c r="AP264" s="1372">
        <v>2024</v>
      </c>
      <c r="AQ264" s="1365">
        <v>5075.04</v>
      </c>
      <c r="AR264" s="1373">
        <v>3</v>
      </c>
      <c r="AS264" s="1365">
        <v>4956.7</v>
      </c>
      <c r="AT264" s="1373">
        <v>3</v>
      </c>
      <c r="AU264" s="1374">
        <v>44.309599999999996</v>
      </c>
      <c r="AV264" s="1371" t="s">
        <v>1240</v>
      </c>
      <c r="AW264" s="1375">
        <v>3</v>
      </c>
      <c r="AX264" s="1372">
        <v>2022</v>
      </c>
      <c r="AY264" s="1365">
        <v>5114</v>
      </c>
      <c r="AZ264" s="1373">
        <v>2.25</v>
      </c>
      <c r="BA264" s="1365">
        <v>3869</v>
      </c>
      <c r="BB264" s="1373">
        <v>24.28</v>
      </c>
      <c r="BC264" s="1374">
        <v>44.90297655632628</v>
      </c>
      <c r="BD264" s="1371" t="s">
        <v>1240</v>
      </c>
      <c r="BE264" s="1375">
        <v>1.7</v>
      </c>
      <c r="BF264" s="1372">
        <v>2023</v>
      </c>
      <c r="BG264" s="1365"/>
      <c r="BH264" s="1373"/>
      <c r="BI264" s="1365"/>
      <c r="BJ264" s="1373"/>
      <c r="BK264" s="1374"/>
      <c r="BL264" s="1371"/>
      <c r="BM264" s="1375"/>
      <c r="BN264" s="1372">
        <v>2024</v>
      </c>
      <c r="BO264" s="1365"/>
      <c r="BP264" s="1373"/>
      <c r="BQ264" s="1365"/>
      <c r="BR264" s="1373"/>
      <c r="BS264" s="1374"/>
      <c r="BT264" s="1371"/>
      <c r="BU264" s="1375"/>
      <c r="BV264" s="1376" t="s">
        <v>1062</v>
      </c>
      <c r="BW264" s="1377" t="s">
        <v>1072</v>
      </c>
      <c r="BX264" s="1378" t="s">
        <v>1024</v>
      </c>
      <c r="BY264" s="1379" t="s">
        <v>4972</v>
      </c>
      <c r="BZ264" s="1380"/>
      <c r="CA264" s="1364"/>
      <c r="CB264" s="1364"/>
      <c r="CC264" s="1370"/>
      <c r="CD264" s="1371"/>
      <c r="CE264" s="1372"/>
      <c r="CF264" s="1365"/>
      <c r="CG264" s="1373"/>
      <c r="CH264" s="1365"/>
      <c r="CI264" s="1373"/>
      <c r="CJ264" s="1374"/>
      <c r="CK264" s="1371"/>
      <c r="CL264" s="1375"/>
      <c r="CM264" s="1372"/>
      <c r="CN264" s="1365"/>
      <c r="CO264" s="1373"/>
      <c r="CP264" s="1365"/>
      <c r="CQ264" s="1373"/>
      <c r="CR264" s="1374"/>
      <c r="CS264" s="1371"/>
      <c r="CT264" s="1375"/>
      <c r="CU264" s="1372"/>
      <c r="CV264" s="1365"/>
      <c r="CW264" s="1373"/>
      <c r="CX264" s="1365"/>
      <c r="CY264" s="1373"/>
      <c r="CZ264" s="1374"/>
      <c r="DA264" s="1371"/>
      <c r="DB264" s="1375"/>
      <c r="DC264" s="1372"/>
      <c r="DD264" s="1365"/>
      <c r="DE264" s="1373"/>
      <c r="DF264" s="1365"/>
      <c r="DG264" s="1373"/>
      <c r="DH264" s="1374"/>
      <c r="DI264" s="1371"/>
      <c r="DJ264" s="1375"/>
      <c r="DK264" s="1376"/>
      <c r="DL264" s="1377"/>
      <c r="DM264" s="1378"/>
      <c r="DN264" s="1379"/>
      <c r="DO264" s="1356"/>
      <c r="DP264" s="1381"/>
      <c r="DQ264" s="1358"/>
      <c r="DR264" s="1356"/>
      <c r="DS264" s="1381"/>
      <c r="DT264" s="1358"/>
      <c r="DU264" s="1356"/>
      <c r="DV264" s="1381"/>
      <c r="DW264" s="1358"/>
      <c r="DX264" s="1356"/>
      <c r="DY264" s="1381"/>
      <c r="DZ264" s="1358"/>
      <c r="EA264" s="1356"/>
      <c r="EB264" s="1381"/>
      <c r="EC264" s="1358"/>
      <c r="ED264" s="1382"/>
      <c r="EE264" s="1383" t="s">
        <v>1160</v>
      </c>
      <c r="EF264" s="1384">
        <v>2011</v>
      </c>
      <c r="EG264" s="1357" t="s">
        <v>3058</v>
      </c>
      <c r="EH264" s="1364" t="s">
        <v>4973</v>
      </c>
      <c r="EI264" s="1352" t="s">
        <v>1162</v>
      </c>
      <c r="EJ264" s="1356"/>
      <c r="EK264" s="1384"/>
      <c r="EL264" s="1357"/>
      <c r="EM264" s="1364"/>
      <c r="EN264" s="1352"/>
      <c r="EO264" s="1356"/>
      <c r="EP264" s="1384"/>
      <c r="EQ264" s="1357"/>
      <c r="ER264" s="1364"/>
      <c r="ES264" s="1352"/>
      <c r="ET264" s="1356"/>
      <c r="EU264" s="1384"/>
      <c r="EV264" s="1357"/>
      <c r="EW264" s="1364"/>
      <c r="EX264" s="1352"/>
      <c r="EY264" s="1356"/>
      <c r="EZ264" s="1384"/>
      <c r="FA264" s="1357"/>
      <c r="FB264" s="1364"/>
      <c r="FC264" s="1352"/>
      <c r="FD264" s="1385">
        <v>0</v>
      </c>
      <c r="FE264" s="1386">
        <v>0</v>
      </c>
      <c r="FF264" s="1387">
        <v>0</v>
      </c>
      <c r="FG264" s="1386">
        <v>0</v>
      </c>
      <c r="FH264" s="1387">
        <v>0</v>
      </c>
      <c r="FI264" s="1386">
        <v>0</v>
      </c>
      <c r="FJ264" s="1387">
        <v>0</v>
      </c>
      <c r="FK264" s="1386">
        <v>0</v>
      </c>
      <c r="FL264" s="1388" t="s">
        <v>1008</v>
      </c>
      <c r="FM264" s="1389" t="s">
        <v>1012</v>
      </c>
      <c r="FN264" s="1352"/>
      <c r="FO264" s="1390" t="s">
        <v>1010</v>
      </c>
      <c r="FP264" s="1391" t="s">
        <v>1012</v>
      </c>
      <c r="FQ264" s="1352"/>
      <c r="FR264" s="1390" t="s">
        <v>1010</v>
      </c>
      <c r="FS264" s="1391" t="s">
        <v>1012</v>
      </c>
      <c r="FT264" s="1352"/>
      <c r="FU264" s="1390" t="s">
        <v>1010</v>
      </c>
      <c r="FV264" s="1391" t="s">
        <v>1012</v>
      </c>
      <c r="FW264" s="1352"/>
      <c r="FX264" s="1390" t="s">
        <v>1010</v>
      </c>
      <c r="FY264" s="1391" t="s">
        <v>1012</v>
      </c>
      <c r="FZ264" s="1352"/>
      <c r="GA264" s="1390" t="s">
        <v>1010</v>
      </c>
      <c r="GB264" s="1391" t="s">
        <v>1012</v>
      </c>
      <c r="GC264" s="1352"/>
      <c r="GD264" s="1390" t="s">
        <v>1013</v>
      </c>
      <c r="GE264" s="1391" t="s">
        <v>1013</v>
      </c>
      <c r="GF264" s="1352"/>
      <c r="GG264" s="1390" t="s">
        <v>1010</v>
      </c>
      <c r="GH264" s="1391" t="s">
        <v>1012</v>
      </c>
      <c r="GI264" s="1352"/>
      <c r="GJ264" s="1390" t="s">
        <v>1010</v>
      </c>
      <c r="GK264" s="1391" t="s">
        <v>1012</v>
      </c>
      <c r="GL264" s="1352"/>
      <c r="GM264" s="1390" t="s">
        <v>1013</v>
      </c>
      <c r="GN264" s="1391" t="s">
        <v>1013</v>
      </c>
      <c r="GO264" s="1352"/>
      <c r="GP264" s="1390" t="s">
        <v>1013</v>
      </c>
      <c r="GQ264" s="1391" t="s">
        <v>1013</v>
      </c>
      <c r="GR264" s="1352"/>
      <c r="GS264" s="1390" t="s">
        <v>1013</v>
      </c>
      <c r="GT264" s="1391" t="s">
        <v>1013</v>
      </c>
      <c r="GU264" s="1352"/>
      <c r="GV264" s="1390" t="s">
        <v>1010</v>
      </c>
      <c r="GW264" s="1391" t="s">
        <v>1012</v>
      </c>
      <c r="GX264" s="1352"/>
      <c r="GY264" s="1388"/>
      <c r="GZ264" s="1389"/>
      <c r="HA264" s="1352"/>
      <c r="HB264" s="1390"/>
      <c r="HC264" s="1391"/>
      <c r="HD264" s="1352"/>
      <c r="HE264" s="1390"/>
      <c r="HF264" s="1391"/>
      <c r="HG264" s="1352"/>
      <c r="HH264" s="1390"/>
      <c r="HI264" s="1391"/>
      <c r="HJ264" s="1352"/>
      <c r="HK264" s="1390"/>
      <c r="HL264" s="1391"/>
      <c r="HM264" s="1352"/>
      <c r="HN264" s="1392">
        <v>5114</v>
      </c>
      <c r="HO264" s="1393">
        <v>9.3145740000000004</v>
      </c>
      <c r="HP264" s="1394">
        <v>0.18213871724677358</v>
      </c>
      <c r="HQ264" s="1395">
        <v>2022</v>
      </c>
      <c r="HR264" s="1357" t="s">
        <v>1191</v>
      </c>
      <c r="HS264" s="1357" t="s">
        <v>352</v>
      </c>
      <c r="HT264" s="1357" t="s">
        <v>4268</v>
      </c>
      <c r="HU264" s="1396">
        <v>9.3145740000000004</v>
      </c>
      <c r="HV264" s="1397" t="s">
        <v>4568</v>
      </c>
      <c r="HW264" s="1398" t="s">
        <v>4568</v>
      </c>
      <c r="HX264" s="1398"/>
      <c r="HY264" s="1398"/>
      <c r="HZ264" s="1398"/>
      <c r="IA264" s="1398"/>
      <c r="IB264" s="1398"/>
      <c r="IC264" s="1398"/>
      <c r="ID264" s="1399"/>
      <c r="IE264" s="1400"/>
      <c r="IF264" s="227" t="str">
        <f>_xlfn.IFNA(VLOOKUP(報告書!$B264&amp;"-"&amp;報告書!IF$12,自主項目!$G$13:$G$500,1,FALSE),"")</f>
        <v>363-1</v>
      </c>
      <c r="IG264" s="227" t="str">
        <f>_xlfn.IFNA(VLOOKUP(報告書!$B264&amp;"-"&amp;報告書!IG$12,自主項目!$G$13:$G$500,1,FALSE),"")</f>
        <v/>
      </c>
      <c r="IH264" s="227" t="str">
        <f>_xlfn.IFNA(VLOOKUP(報告書!$B264&amp;"-"&amp;報告書!IH$12,自主項目!$G$13:$G$500,1,FALSE),"")</f>
        <v/>
      </c>
      <c r="II264" s="227" t="str">
        <f>_xlfn.IFNA(VLOOKUP(報告書!$B264&amp;"-"&amp;報告書!II$12,自主項目!$G$13:$G$500,1,FALSE),"")</f>
        <v/>
      </c>
      <c r="IJ264" s="227" t="str">
        <f>_xlfn.IFNA(VLOOKUP(報告書!$B264&amp;"-"&amp;報告書!IJ$12,自主項目!$G$13:$G$500,1,FALSE),"")</f>
        <v/>
      </c>
      <c r="IK264" s="227" t="str">
        <f>_xlfn.IFNA(VLOOKUP(報告書!$B264&amp;"-"&amp;報告書!IK$12,自主項目!$G$13:$G$500,1,FALSE),"")</f>
        <v/>
      </c>
      <c r="IL264" s="227" t="str">
        <f>_xlfn.IFNA(VLOOKUP(報告書!$B264&amp;"-"&amp;報告書!IL$12,自主項目!$G$13:$G$500,1,FALSE),"")</f>
        <v/>
      </c>
      <c r="IM264" s="227" t="str">
        <f>_xlfn.IFNA(VLOOKUP(報告書!$B264&amp;"-"&amp;報告書!IM$12,自主項目!$G$13:$G$500,1,FALSE),"")</f>
        <v/>
      </c>
      <c r="IN264" s="227" t="str">
        <f>_xlfn.IFNA(VLOOKUP(報告書!$B264&amp;"-"&amp;報告書!IN$12,自主項目!$G$13:$G$500,1,FALSE),"")</f>
        <v/>
      </c>
      <c r="IO264" s="227" t="str">
        <f>_xlfn.IFNA(VLOOKUP(報告書!$B264&amp;"-"&amp;報告書!IO$12,自主項目!$G$13:$G$500,1,FALSE),"")</f>
        <v/>
      </c>
      <c r="IP264" s="227" t="str">
        <f>_xlfn.IFNA(VLOOKUP(報告書!$B264&amp;"-"&amp;報告書!IP$12,自主項目!$G$13:$G$500,1,FALSE),"")</f>
        <v/>
      </c>
      <c r="IQ264" s="227" t="str">
        <f>_xlfn.IFNA(VLOOKUP(報告書!$B264&amp;"-"&amp;報告書!IQ$12,自主項目!$G$13:$G$500,1,FALSE),"")</f>
        <v/>
      </c>
      <c r="IR264" s="227" t="str">
        <f>_xlfn.IFNA(VLOOKUP(報告書!$B264&amp;"-"&amp;報告書!IR$12,自主項目!$G$13:$G$500,1,FALSE),"")</f>
        <v/>
      </c>
      <c r="IS264" s="227" t="str">
        <f>_xlfn.IFNA(VLOOKUP(報告書!$B264&amp;"-"&amp;報告書!IS$12,自主項目!$G$13:$G$500,1,FALSE),"")</f>
        <v/>
      </c>
      <c r="IV264" s="376">
        <v>19103</v>
      </c>
      <c r="IW264" s="377">
        <v>18943</v>
      </c>
      <c r="IX264" s="378" t="s">
        <v>179</v>
      </c>
      <c r="IY264" s="379">
        <v>2.19</v>
      </c>
      <c r="IZ264" s="379">
        <v>0.34</v>
      </c>
      <c r="JA264" s="380" t="s">
        <v>179</v>
      </c>
      <c r="JB264" s="381">
        <v>1.095</v>
      </c>
      <c r="JC264" s="379">
        <v>0.17</v>
      </c>
      <c r="JD264" s="379" t="s">
        <v>179</v>
      </c>
      <c r="JE264" s="382">
        <v>75</v>
      </c>
      <c r="JF264" s="383">
        <v>80</v>
      </c>
      <c r="JG264" s="384" t="s">
        <v>179</v>
      </c>
      <c r="JH264" s="376" t="s">
        <v>179</v>
      </c>
      <c r="JI264" s="377" t="s">
        <v>179</v>
      </c>
      <c r="JJ264" s="378" t="s">
        <v>179</v>
      </c>
      <c r="JK264" s="379" t="s">
        <v>179</v>
      </c>
      <c r="JL264" s="379" t="s">
        <v>179</v>
      </c>
      <c r="JM264" s="380" t="s">
        <v>179</v>
      </c>
      <c r="JN264" s="381" t="s">
        <v>179</v>
      </c>
      <c r="JO264" s="379" t="s">
        <v>179</v>
      </c>
      <c r="JP264" s="379" t="s">
        <v>179</v>
      </c>
      <c r="JQ264" s="382" t="s">
        <v>179</v>
      </c>
      <c r="JR264" s="383" t="s">
        <v>179</v>
      </c>
      <c r="JS264" s="384" t="s">
        <v>179</v>
      </c>
      <c r="JU264" s="634" t="s">
        <v>2895</v>
      </c>
      <c r="JV264" s="636" t="s">
        <v>2896</v>
      </c>
      <c r="JW264" s="635">
        <v>2020</v>
      </c>
      <c r="JX264" s="635" t="s">
        <v>1018</v>
      </c>
      <c r="JY264" s="386" t="s">
        <v>179</v>
      </c>
      <c r="JZ264" s="387" t="s">
        <v>179</v>
      </c>
      <c r="KA264" s="422" t="s">
        <v>179</v>
      </c>
      <c r="KB264" s="637" t="s">
        <v>179</v>
      </c>
      <c r="KC264" s="638" t="s">
        <v>179</v>
      </c>
      <c r="KD264" s="639" t="s">
        <v>1029</v>
      </c>
      <c r="KE264" s="640">
        <v>0.99</v>
      </c>
      <c r="KF264" s="641">
        <v>2.19</v>
      </c>
      <c r="KG264" s="642">
        <v>0.245</v>
      </c>
      <c r="KH264" s="639" t="s">
        <v>1028</v>
      </c>
      <c r="KI264" s="643">
        <v>0.99</v>
      </c>
      <c r="KJ264" s="641">
        <v>0.17</v>
      </c>
      <c r="KK264" s="642">
        <v>0.67500000000000004</v>
      </c>
      <c r="KL264" s="639" t="s">
        <v>179</v>
      </c>
      <c r="KM264" s="643" t="s">
        <v>179</v>
      </c>
      <c r="KN264" s="644" t="s">
        <v>179</v>
      </c>
      <c r="KO264" s="645" t="s">
        <v>179</v>
      </c>
      <c r="KP264" s="646" t="s">
        <v>179</v>
      </c>
      <c r="KQ264" s="646" t="s">
        <v>179</v>
      </c>
      <c r="KR264" s="646" t="s">
        <v>179</v>
      </c>
      <c r="KS264" s="647" t="s">
        <v>179</v>
      </c>
      <c r="KT264" s="646" t="s">
        <v>179</v>
      </c>
      <c r="KU264" s="646" t="s">
        <v>179</v>
      </c>
      <c r="KV264" s="648" t="s">
        <v>179</v>
      </c>
      <c r="KW264" s="639" t="s">
        <v>179</v>
      </c>
      <c r="KX264" s="643" t="s">
        <v>179</v>
      </c>
      <c r="KY264" s="644" t="s">
        <v>179</v>
      </c>
      <c r="KZ264" s="434" t="s">
        <v>1015</v>
      </c>
      <c r="LA264" s="434" t="s">
        <v>1015</v>
      </c>
      <c r="LB264" s="435" t="s">
        <v>1015</v>
      </c>
      <c r="LC264" s="436">
        <v>8</v>
      </c>
      <c r="LD264" s="437">
        <v>10</v>
      </c>
      <c r="LE264" s="438">
        <v>18</v>
      </c>
      <c r="LF264" s="439" t="s">
        <v>1015</v>
      </c>
      <c r="LG264" s="440">
        <v>7</v>
      </c>
      <c r="LH264" s="437">
        <v>8</v>
      </c>
      <c r="LI264" s="438">
        <v>18</v>
      </c>
      <c r="LJ264" s="649"/>
      <c r="LK264" s="650"/>
    </row>
    <row r="265" spans="2:323" ht="15" customHeight="1" x14ac:dyDescent="0.15">
      <c r="B265" s="1349" t="s">
        <v>3059</v>
      </c>
      <c r="C265" s="1350" t="s">
        <v>3060</v>
      </c>
      <c r="D265" s="1351">
        <v>2022</v>
      </c>
      <c r="E265" s="1352" t="s">
        <v>1018</v>
      </c>
      <c r="F265" s="1353">
        <v>1048364</v>
      </c>
      <c r="G265" s="1354" t="s">
        <v>3060</v>
      </c>
      <c r="H265" s="1355">
        <v>45134</v>
      </c>
      <c r="I265" s="1356" t="s">
        <v>3061</v>
      </c>
      <c r="J265" s="1357" t="s">
        <v>3060</v>
      </c>
      <c r="K265" s="1358" t="s">
        <v>3062</v>
      </c>
      <c r="L265" s="1350" t="s">
        <v>3060</v>
      </c>
      <c r="M265" s="1357" t="s">
        <v>3063</v>
      </c>
      <c r="N265" s="1358" t="s">
        <v>3061</v>
      </c>
      <c r="O265" s="1356" t="s">
        <v>48</v>
      </c>
      <c r="P265" s="1358" t="s">
        <v>55</v>
      </c>
      <c r="Q265" s="1359" t="s">
        <v>1018</v>
      </c>
      <c r="R265" s="1360"/>
      <c r="S265" s="1360"/>
      <c r="T265" s="1361"/>
      <c r="U265" s="1362"/>
      <c r="V265" s="1363">
        <v>3011.4018000000001</v>
      </c>
      <c r="W265" s="1364">
        <v>9</v>
      </c>
      <c r="X265" s="1364">
        <v>2</v>
      </c>
      <c r="Y265" s="1365"/>
      <c r="Z265" s="1351">
        <v>2022</v>
      </c>
      <c r="AA265" s="1352">
        <v>2024</v>
      </c>
      <c r="AB265" s="1366">
        <v>2022</v>
      </c>
      <c r="AC265" s="1367"/>
      <c r="AD265" s="1358"/>
      <c r="AE265" s="1368" t="s">
        <v>4568</v>
      </c>
      <c r="AF265" s="1357" t="s">
        <v>3064</v>
      </c>
      <c r="AG265" s="1357" t="s">
        <v>3061</v>
      </c>
      <c r="AH265" s="1358" t="s">
        <v>1095</v>
      </c>
      <c r="AI265" s="1368"/>
      <c r="AJ265" s="1358"/>
      <c r="AK265" s="1369">
        <v>2021</v>
      </c>
      <c r="AL265" s="1364">
        <v>5355</v>
      </c>
      <c r="AM265" s="1364">
        <v>6216</v>
      </c>
      <c r="AN265" s="1370"/>
      <c r="AO265" s="1371"/>
      <c r="AP265" s="1372">
        <v>2024</v>
      </c>
      <c r="AQ265" s="1365">
        <v>5194</v>
      </c>
      <c r="AR265" s="1373">
        <v>3</v>
      </c>
      <c r="AS265" s="1365">
        <v>6029.5199999999995</v>
      </c>
      <c r="AT265" s="1373">
        <v>3</v>
      </c>
      <c r="AU265" s="1374"/>
      <c r="AV265" s="1371"/>
      <c r="AW265" s="1375"/>
      <c r="AX265" s="1372">
        <v>2022</v>
      </c>
      <c r="AY265" s="1365">
        <v>5642</v>
      </c>
      <c r="AZ265" s="1373">
        <v>-5.36</v>
      </c>
      <c r="BA265" s="1365">
        <v>5596</v>
      </c>
      <c r="BB265" s="1373">
        <v>9.9700000000000006</v>
      </c>
      <c r="BC265" s="1374"/>
      <c r="BD265" s="1371"/>
      <c r="BE265" s="1375"/>
      <c r="BF265" s="1372">
        <v>2023</v>
      </c>
      <c r="BG265" s="1365"/>
      <c r="BH265" s="1373"/>
      <c r="BI265" s="1365"/>
      <c r="BJ265" s="1373"/>
      <c r="BK265" s="1374"/>
      <c r="BL265" s="1371"/>
      <c r="BM265" s="1375"/>
      <c r="BN265" s="1372">
        <v>2024</v>
      </c>
      <c r="BO265" s="1365"/>
      <c r="BP265" s="1373"/>
      <c r="BQ265" s="1365"/>
      <c r="BR265" s="1373"/>
      <c r="BS265" s="1374"/>
      <c r="BT265" s="1371"/>
      <c r="BU265" s="1375"/>
      <c r="BV265" s="1376" t="s">
        <v>1005</v>
      </c>
      <c r="BW265" s="1377" t="s">
        <v>1072</v>
      </c>
      <c r="BX265" s="1378" t="s">
        <v>1007</v>
      </c>
      <c r="BY265" s="1379" t="s">
        <v>4974</v>
      </c>
      <c r="BZ265" s="1380"/>
      <c r="CA265" s="1364"/>
      <c r="CB265" s="1364"/>
      <c r="CC265" s="1370"/>
      <c r="CD265" s="1371"/>
      <c r="CE265" s="1372"/>
      <c r="CF265" s="1365"/>
      <c r="CG265" s="1373"/>
      <c r="CH265" s="1365"/>
      <c r="CI265" s="1373"/>
      <c r="CJ265" s="1374"/>
      <c r="CK265" s="1371"/>
      <c r="CL265" s="1375"/>
      <c r="CM265" s="1372"/>
      <c r="CN265" s="1365"/>
      <c r="CO265" s="1373"/>
      <c r="CP265" s="1365"/>
      <c r="CQ265" s="1373"/>
      <c r="CR265" s="1374"/>
      <c r="CS265" s="1371"/>
      <c r="CT265" s="1375"/>
      <c r="CU265" s="1372"/>
      <c r="CV265" s="1365"/>
      <c r="CW265" s="1373"/>
      <c r="CX265" s="1365"/>
      <c r="CY265" s="1373"/>
      <c r="CZ265" s="1374"/>
      <c r="DA265" s="1371"/>
      <c r="DB265" s="1375"/>
      <c r="DC265" s="1372"/>
      <c r="DD265" s="1365"/>
      <c r="DE265" s="1373"/>
      <c r="DF265" s="1365"/>
      <c r="DG265" s="1373"/>
      <c r="DH265" s="1374"/>
      <c r="DI265" s="1371"/>
      <c r="DJ265" s="1375"/>
      <c r="DK265" s="1376"/>
      <c r="DL265" s="1377"/>
      <c r="DM265" s="1378"/>
      <c r="DN265" s="1379"/>
      <c r="DO265" s="1356"/>
      <c r="DP265" s="1381"/>
      <c r="DQ265" s="1358"/>
      <c r="DR265" s="1356"/>
      <c r="DS265" s="1381"/>
      <c r="DT265" s="1358"/>
      <c r="DU265" s="1356"/>
      <c r="DV265" s="1381"/>
      <c r="DW265" s="1358"/>
      <c r="DX265" s="1356"/>
      <c r="DY265" s="1381"/>
      <c r="DZ265" s="1358"/>
      <c r="EA265" s="1356"/>
      <c r="EB265" s="1381"/>
      <c r="EC265" s="1358"/>
      <c r="ED265" s="1382"/>
      <c r="EE265" s="1383"/>
      <c r="EF265" s="1384"/>
      <c r="EG265" s="1357"/>
      <c r="EH265" s="1364"/>
      <c r="EI265" s="1352"/>
      <c r="EJ265" s="1356"/>
      <c r="EK265" s="1384"/>
      <c r="EL265" s="1357"/>
      <c r="EM265" s="1364"/>
      <c r="EN265" s="1352"/>
      <c r="EO265" s="1356"/>
      <c r="EP265" s="1384"/>
      <c r="EQ265" s="1357"/>
      <c r="ER265" s="1364"/>
      <c r="ES265" s="1352"/>
      <c r="ET265" s="1356"/>
      <c r="EU265" s="1384"/>
      <c r="EV265" s="1357"/>
      <c r="EW265" s="1364"/>
      <c r="EX265" s="1352"/>
      <c r="EY265" s="1356"/>
      <c r="EZ265" s="1384"/>
      <c r="FA265" s="1357"/>
      <c r="FB265" s="1364"/>
      <c r="FC265" s="1352"/>
      <c r="FD265" s="1385">
        <v>0</v>
      </c>
      <c r="FE265" s="1386">
        <v>0</v>
      </c>
      <c r="FF265" s="1387">
        <v>0</v>
      </c>
      <c r="FG265" s="1386">
        <v>0</v>
      </c>
      <c r="FH265" s="1387">
        <v>0</v>
      </c>
      <c r="FI265" s="1386">
        <v>0</v>
      </c>
      <c r="FJ265" s="1387">
        <v>0</v>
      </c>
      <c r="FK265" s="1386">
        <v>0</v>
      </c>
      <c r="FL265" s="1388" t="s">
        <v>1008</v>
      </c>
      <c r="FM265" s="1389" t="s">
        <v>1012</v>
      </c>
      <c r="FN265" s="1352"/>
      <c r="FO265" s="1390" t="s">
        <v>1025</v>
      </c>
      <c r="FP265" s="1391" t="s">
        <v>1011</v>
      </c>
      <c r="FQ265" s="1352"/>
      <c r="FR265" s="1390" t="s">
        <v>1025</v>
      </c>
      <c r="FS265" s="1391" t="s">
        <v>1011</v>
      </c>
      <c r="FT265" s="1352"/>
      <c r="FU265" s="1390" t="s">
        <v>1025</v>
      </c>
      <c r="FV265" s="1391" t="s">
        <v>1011</v>
      </c>
      <c r="FW265" s="1352"/>
      <c r="FX265" s="1390" t="s">
        <v>1025</v>
      </c>
      <c r="FY265" s="1391" t="s">
        <v>1011</v>
      </c>
      <c r="FZ265" s="1352"/>
      <c r="GA265" s="1390" t="s">
        <v>1025</v>
      </c>
      <c r="GB265" s="1391" t="s">
        <v>1011</v>
      </c>
      <c r="GC265" s="1352"/>
      <c r="GD265" s="1390" t="s">
        <v>1013</v>
      </c>
      <c r="GE265" s="1391" t="s">
        <v>1013</v>
      </c>
      <c r="GF265" s="1352"/>
      <c r="GG265" s="1390" t="s">
        <v>1013</v>
      </c>
      <c r="GH265" s="1391" t="s">
        <v>1013</v>
      </c>
      <c r="GI265" s="1352"/>
      <c r="GJ265" s="1390" t="s">
        <v>1025</v>
      </c>
      <c r="GK265" s="1391" t="s">
        <v>1011</v>
      </c>
      <c r="GL265" s="1352"/>
      <c r="GM265" s="1390" t="s">
        <v>1013</v>
      </c>
      <c r="GN265" s="1391" t="s">
        <v>1013</v>
      </c>
      <c r="GO265" s="1352"/>
      <c r="GP265" s="1390" t="s">
        <v>1013</v>
      </c>
      <c r="GQ265" s="1391" t="s">
        <v>1013</v>
      </c>
      <c r="GR265" s="1352"/>
      <c r="GS265" s="1390" t="s">
        <v>1013</v>
      </c>
      <c r="GT265" s="1391" t="s">
        <v>1013</v>
      </c>
      <c r="GU265" s="1352"/>
      <c r="GV265" s="1390" t="s">
        <v>1013</v>
      </c>
      <c r="GW265" s="1391" t="s">
        <v>1013</v>
      </c>
      <c r="GX265" s="1352"/>
      <c r="GY265" s="1388"/>
      <c r="GZ265" s="1389"/>
      <c r="HA265" s="1352"/>
      <c r="HB265" s="1390"/>
      <c r="HC265" s="1391"/>
      <c r="HD265" s="1352"/>
      <c r="HE265" s="1390"/>
      <c r="HF265" s="1391"/>
      <c r="HG265" s="1352"/>
      <c r="HH265" s="1390"/>
      <c r="HI265" s="1391"/>
      <c r="HJ265" s="1352"/>
      <c r="HK265" s="1390"/>
      <c r="HL265" s="1391"/>
      <c r="HM265" s="1352"/>
      <c r="HN265" s="1392"/>
      <c r="HO265" s="1393"/>
      <c r="HP265" s="1394"/>
      <c r="HQ265" s="1395"/>
      <c r="HR265" s="1357"/>
      <c r="HS265" s="1357"/>
      <c r="HT265" s="1357"/>
      <c r="HU265" s="1396"/>
      <c r="HV265" s="1397"/>
      <c r="HW265" s="1398"/>
      <c r="HX265" s="1398"/>
      <c r="HY265" s="1398"/>
      <c r="HZ265" s="1398"/>
      <c r="IA265" s="1398"/>
      <c r="IB265" s="1398"/>
      <c r="IC265" s="1398"/>
      <c r="ID265" s="1399"/>
      <c r="IE265" s="1400"/>
      <c r="IF265" s="227" t="str">
        <f>_xlfn.IFNA(VLOOKUP(報告書!$B265&amp;"-"&amp;報告書!IF$12,自主項目!$G$13:$G$500,1,FALSE),"")</f>
        <v/>
      </c>
      <c r="IG265" s="227" t="str">
        <f>_xlfn.IFNA(VLOOKUP(報告書!$B265&amp;"-"&amp;報告書!IG$12,自主項目!$G$13:$G$500,1,FALSE),"")</f>
        <v/>
      </c>
      <c r="IH265" s="227" t="str">
        <f>_xlfn.IFNA(VLOOKUP(報告書!$B265&amp;"-"&amp;報告書!IH$12,自主項目!$G$13:$G$500,1,FALSE),"")</f>
        <v/>
      </c>
      <c r="II265" s="227" t="str">
        <f>_xlfn.IFNA(VLOOKUP(報告書!$B265&amp;"-"&amp;報告書!II$12,自主項目!$G$13:$G$500,1,FALSE),"")</f>
        <v/>
      </c>
      <c r="IJ265" s="227" t="str">
        <f>_xlfn.IFNA(VLOOKUP(報告書!$B265&amp;"-"&amp;報告書!IJ$12,自主項目!$G$13:$G$500,1,FALSE),"")</f>
        <v/>
      </c>
      <c r="IK265" s="227" t="str">
        <f>_xlfn.IFNA(VLOOKUP(報告書!$B265&amp;"-"&amp;報告書!IK$12,自主項目!$G$13:$G$500,1,FALSE),"")</f>
        <v/>
      </c>
      <c r="IL265" s="227" t="str">
        <f>_xlfn.IFNA(VLOOKUP(報告書!$B265&amp;"-"&amp;報告書!IL$12,自主項目!$G$13:$G$500,1,FALSE),"")</f>
        <v/>
      </c>
      <c r="IM265" s="227" t="str">
        <f>_xlfn.IFNA(VLOOKUP(報告書!$B265&amp;"-"&amp;報告書!IM$12,自主項目!$G$13:$G$500,1,FALSE),"")</f>
        <v/>
      </c>
      <c r="IN265" s="227" t="str">
        <f>_xlfn.IFNA(VLOOKUP(報告書!$B265&amp;"-"&amp;報告書!IN$12,自主項目!$G$13:$G$500,1,FALSE),"")</f>
        <v/>
      </c>
      <c r="IO265" s="227" t="str">
        <f>_xlfn.IFNA(VLOOKUP(報告書!$B265&amp;"-"&amp;報告書!IO$12,自主項目!$G$13:$G$500,1,FALSE),"")</f>
        <v/>
      </c>
      <c r="IP265" s="227" t="str">
        <f>_xlfn.IFNA(VLOOKUP(報告書!$B265&amp;"-"&amp;報告書!IP$12,自主項目!$G$13:$G$500,1,FALSE),"")</f>
        <v/>
      </c>
      <c r="IQ265" s="227" t="str">
        <f>_xlfn.IFNA(VLOOKUP(報告書!$B265&amp;"-"&amp;報告書!IQ$12,自主項目!$G$13:$G$500,1,FALSE),"")</f>
        <v/>
      </c>
      <c r="IR265" s="227" t="str">
        <f>_xlfn.IFNA(VLOOKUP(報告書!$B265&amp;"-"&amp;報告書!IR$12,自主項目!$G$13:$G$500,1,FALSE),"")</f>
        <v/>
      </c>
      <c r="IS265" s="227" t="str">
        <f>_xlfn.IFNA(VLOOKUP(報告書!$B265&amp;"-"&amp;報告書!IS$12,自主項目!$G$13:$G$500,1,FALSE),"")</f>
        <v/>
      </c>
      <c r="IV265" s="376">
        <v>2319</v>
      </c>
      <c r="IW265" s="377">
        <v>3032</v>
      </c>
      <c r="IX265" s="378">
        <v>51.36</v>
      </c>
      <c r="IY265" s="379">
        <v>-23.68</v>
      </c>
      <c r="IZ265" s="379">
        <v>-4.13</v>
      </c>
      <c r="JA265" s="380">
        <v>-24.12</v>
      </c>
      <c r="JB265" s="381">
        <v>-23.68</v>
      </c>
      <c r="JC265" s="379">
        <v>-4.13</v>
      </c>
      <c r="JD265" s="379">
        <v>-24.12</v>
      </c>
      <c r="JE265" s="382">
        <v>98</v>
      </c>
      <c r="JF265" s="383">
        <v>90</v>
      </c>
      <c r="JG265" s="384">
        <v>98</v>
      </c>
      <c r="JH265" s="376" t="s">
        <v>179</v>
      </c>
      <c r="JI265" s="377" t="s">
        <v>179</v>
      </c>
      <c r="JJ265" s="378" t="s">
        <v>179</v>
      </c>
      <c r="JK265" s="379" t="s">
        <v>179</v>
      </c>
      <c r="JL265" s="379" t="s">
        <v>179</v>
      </c>
      <c r="JM265" s="380" t="s">
        <v>179</v>
      </c>
      <c r="JN265" s="381" t="s">
        <v>179</v>
      </c>
      <c r="JO265" s="379" t="s">
        <v>179</v>
      </c>
      <c r="JP265" s="379" t="s">
        <v>179</v>
      </c>
      <c r="JQ265" s="382" t="s">
        <v>179</v>
      </c>
      <c r="JR265" s="383" t="s">
        <v>179</v>
      </c>
      <c r="JS265" s="384" t="s">
        <v>179</v>
      </c>
      <c r="JU265" s="634" t="s">
        <v>2902</v>
      </c>
      <c r="JV265" s="636" t="s">
        <v>2903</v>
      </c>
      <c r="JW265" s="635">
        <v>2021</v>
      </c>
      <c r="JX265" s="635" t="s">
        <v>1018</v>
      </c>
      <c r="JY265" s="386" t="s">
        <v>179</v>
      </c>
      <c r="JZ265" s="387" t="s">
        <v>179</v>
      </c>
      <c r="KA265" s="422" t="s">
        <v>179</v>
      </c>
      <c r="KB265" s="637" t="s">
        <v>179</v>
      </c>
      <c r="KC265" s="638">
        <v>0.62548771021992255</v>
      </c>
      <c r="KD265" s="639" t="s">
        <v>1015</v>
      </c>
      <c r="KE265" s="640">
        <v>3</v>
      </c>
      <c r="KF265" s="641">
        <v>-23.68</v>
      </c>
      <c r="KG265" s="642">
        <v>-23.68</v>
      </c>
      <c r="KH265" s="639" t="s">
        <v>1015</v>
      </c>
      <c r="KI265" s="643">
        <v>3</v>
      </c>
      <c r="KJ265" s="641">
        <v>-4.13</v>
      </c>
      <c r="KK265" s="642">
        <v>-4.13</v>
      </c>
      <c r="KL265" s="639" t="s">
        <v>1015</v>
      </c>
      <c r="KM265" s="643">
        <v>3</v>
      </c>
      <c r="KN265" s="644">
        <v>-24.12</v>
      </c>
      <c r="KO265" s="645" t="s">
        <v>179</v>
      </c>
      <c r="KP265" s="646" t="s">
        <v>179</v>
      </c>
      <c r="KQ265" s="646" t="s">
        <v>179</v>
      </c>
      <c r="KR265" s="646" t="s">
        <v>179</v>
      </c>
      <c r="KS265" s="647" t="s">
        <v>179</v>
      </c>
      <c r="KT265" s="646" t="s">
        <v>179</v>
      </c>
      <c r="KU265" s="646" t="s">
        <v>179</v>
      </c>
      <c r="KV265" s="648" t="s">
        <v>179</v>
      </c>
      <c r="KW265" s="639" t="s">
        <v>179</v>
      </c>
      <c r="KX265" s="643" t="s">
        <v>179</v>
      </c>
      <c r="KY265" s="644" t="s">
        <v>179</v>
      </c>
      <c r="KZ265" s="434" t="s">
        <v>1015</v>
      </c>
      <c r="LA265" s="434" t="s">
        <v>1015</v>
      </c>
      <c r="LB265" s="435" t="s">
        <v>1029</v>
      </c>
      <c r="LC265" s="436">
        <v>16</v>
      </c>
      <c r="LD265" s="437">
        <v>0</v>
      </c>
      <c r="LE265" s="438">
        <v>16</v>
      </c>
      <c r="LF265" s="439" t="s">
        <v>1015</v>
      </c>
      <c r="LG265" s="440">
        <v>13</v>
      </c>
      <c r="LH265" s="437">
        <v>0</v>
      </c>
      <c r="LI265" s="438">
        <v>16</v>
      </c>
      <c r="LJ265" s="649"/>
      <c r="LK265" s="650"/>
    </row>
    <row r="266" spans="2:323" ht="15" customHeight="1" x14ac:dyDescent="0.15">
      <c r="B266" s="1349" t="s">
        <v>3065</v>
      </c>
      <c r="C266" s="1350" t="s">
        <v>3066</v>
      </c>
      <c r="D266" s="1351">
        <v>2022</v>
      </c>
      <c r="E266" s="1352" t="s">
        <v>1018</v>
      </c>
      <c r="F266" s="1353">
        <v>1069365</v>
      </c>
      <c r="G266" s="1354" t="s">
        <v>3066</v>
      </c>
      <c r="H266" s="1355">
        <v>45119</v>
      </c>
      <c r="I266" s="1356" t="s">
        <v>3067</v>
      </c>
      <c r="J266" s="1357" t="s">
        <v>3066</v>
      </c>
      <c r="K266" s="1358" t="s">
        <v>3068</v>
      </c>
      <c r="L266" s="1350" t="s">
        <v>3066</v>
      </c>
      <c r="M266" s="1357" t="s">
        <v>3068</v>
      </c>
      <c r="N266" s="1358" t="s">
        <v>3067</v>
      </c>
      <c r="O266" s="1356" t="s">
        <v>77</v>
      </c>
      <c r="P266" s="1358" t="s">
        <v>79</v>
      </c>
      <c r="Q266" s="1359" t="s">
        <v>1018</v>
      </c>
      <c r="R266" s="1360"/>
      <c r="S266" s="1360"/>
      <c r="T266" s="1361"/>
      <c r="U266" s="1362"/>
      <c r="V266" s="1363">
        <v>4880.5860000000002</v>
      </c>
      <c r="W266" s="1364">
        <v>2</v>
      </c>
      <c r="X266" s="1364">
        <v>1</v>
      </c>
      <c r="Y266" s="1365"/>
      <c r="Z266" s="1351">
        <v>2022</v>
      </c>
      <c r="AA266" s="1352">
        <v>2024</v>
      </c>
      <c r="AB266" s="1366">
        <v>2022</v>
      </c>
      <c r="AC266" s="1367"/>
      <c r="AD266" s="1358"/>
      <c r="AE266" s="1368" t="s">
        <v>4568</v>
      </c>
      <c r="AF266" s="1357" t="s">
        <v>3069</v>
      </c>
      <c r="AG266" s="1357" t="s">
        <v>3070</v>
      </c>
      <c r="AH266" s="1358" t="s">
        <v>3071</v>
      </c>
      <c r="AI266" s="1368"/>
      <c r="AJ266" s="1358"/>
      <c r="AK266" s="1369">
        <v>2021</v>
      </c>
      <c r="AL266" s="1364">
        <v>8218</v>
      </c>
      <c r="AM266" s="1364">
        <v>8341</v>
      </c>
      <c r="AN266" s="1370"/>
      <c r="AO266" s="1371"/>
      <c r="AP266" s="1372">
        <v>2024</v>
      </c>
      <c r="AQ266" s="1365">
        <v>7974</v>
      </c>
      <c r="AR266" s="1373">
        <v>2.96</v>
      </c>
      <c r="AS266" s="1365">
        <v>8091</v>
      </c>
      <c r="AT266" s="1373">
        <v>2.99</v>
      </c>
      <c r="AU266" s="1374"/>
      <c r="AV266" s="1371"/>
      <c r="AW266" s="1375"/>
      <c r="AX266" s="1372">
        <v>2022</v>
      </c>
      <c r="AY266" s="1365">
        <v>8337</v>
      </c>
      <c r="AZ266" s="1373">
        <v>-1.45</v>
      </c>
      <c r="BA266" s="1365">
        <v>8472</v>
      </c>
      <c r="BB266" s="1373">
        <v>-1.58</v>
      </c>
      <c r="BC266" s="1374"/>
      <c r="BD266" s="1371"/>
      <c r="BE266" s="1375"/>
      <c r="BF266" s="1372">
        <v>2023</v>
      </c>
      <c r="BG266" s="1365"/>
      <c r="BH266" s="1373"/>
      <c r="BI266" s="1365"/>
      <c r="BJ266" s="1373"/>
      <c r="BK266" s="1374"/>
      <c r="BL266" s="1371"/>
      <c r="BM266" s="1375"/>
      <c r="BN266" s="1372">
        <v>2024</v>
      </c>
      <c r="BO266" s="1365"/>
      <c r="BP266" s="1373"/>
      <c r="BQ266" s="1365"/>
      <c r="BR266" s="1373"/>
      <c r="BS266" s="1374"/>
      <c r="BT266" s="1371"/>
      <c r="BU266" s="1375"/>
      <c r="BV266" s="1376" t="s">
        <v>1005</v>
      </c>
      <c r="BW266" s="1377" t="s">
        <v>1072</v>
      </c>
      <c r="BX266" s="1378" t="s">
        <v>1007</v>
      </c>
      <c r="BY266" s="1379" t="s">
        <v>4975</v>
      </c>
      <c r="BZ266" s="1380"/>
      <c r="CA266" s="1364"/>
      <c r="CB266" s="1364"/>
      <c r="CC266" s="1370"/>
      <c r="CD266" s="1371"/>
      <c r="CE266" s="1372"/>
      <c r="CF266" s="1365"/>
      <c r="CG266" s="1373"/>
      <c r="CH266" s="1365"/>
      <c r="CI266" s="1373"/>
      <c r="CJ266" s="1374"/>
      <c r="CK266" s="1371"/>
      <c r="CL266" s="1375"/>
      <c r="CM266" s="1372"/>
      <c r="CN266" s="1365"/>
      <c r="CO266" s="1373"/>
      <c r="CP266" s="1365"/>
      <c r="CQ266" s="1373"/>
      <c r="CR266" s="1374"/>
      <c r="CS266" s="1371"/>
      <c r="CT266" s="1375"/>
      <c r="CU266" s="1372"/>
      <c r="CV266" s="1365"/>
      <c r="CW266" s="1373"/>
      <c r="CX266" s="1365"/>
      <c r="CY266" s="1373"/>
      <c r="CZ266" s="1374"/>
      <c r="DA266" s="1371"/>
      <c r="DB266" s="1375"/>
      <c r="DC266" s="1372"/>
      <c r="DD266" s="1365"/>
      <c r="DE266" s="1373"/>
      <c r="DF266" s="1365"/>
      <c r="DG266" s="1373"/>
      <c r="DH266" s="1374"/>
      <c r="DI266" s="1371"/>
      <c r="DJ266" s="1375"/>
      <c r="DK266" s="1376"/>
      <c r="DL266" s="1377"/>
      <c r="DM266" s="1378"/>
      <c r="DN266" s="1379"/>
      <c r="DO266" s="1356"/>
      <c r="DP266" s="1381"/>
      <c r="DQ266" s="1358"/>
      <c r="DR266" s="1356"/>
      <c r="DS266" s="1381"/>
      <c r="DT266" s="1358"/>
      <c r="DU266" s="1356"/>
      <c r="DV266" s="1381"/>
      <c r="DW266" s="1358"/>
      <c r="DX266" s="1356"/>
      <c r="DY266" s="1381"/>
      <c r="DZ266" s="1358"/>
      <c r="EA266" s="1356"/>
      <c r="EB266" s="1381"/>
      <c r="EC266" s="1358"/>
      <c r="ED266" s="1382"/>
      <c r="EE266" s="1383"/>
      <c r="EF266" s="1384"/>
      <c r="EG266" s="1357"/>
      <c r="EH266" s="1364"/>
      <c r="EI266" s="1352"/>
      <c r="EJ266" s="1356"/>
      <c r="EK266" s="1384"/>
      <c r="EL266" s="1357"/>
      <c r="EM266" s="1364"/>
      <c r="EN266" s="1352"/>
      <c r="EO266" s="1356"/>
      <c r="EP266" s="1384"/>
      <c r="EQ266" s="1357"/>
      <c r="ER266" s="1364"/>
      <c r="ES266" s="1352"/>
      <c r="ET266" s="1356"/>
      <c r="EU266" s="1384"/>
      <c r="EV266" s="1357"/>
      <c r="EW266" s="1364"/>
      <c r="EX266" s="1352"/>
      <c r="EY266" s="1356"/>
      <c r="EZ266" s="1384"/>
      <c r="FA266" s="1357"/>
      <c r="FB266" s="1364"/>
      <c r="FC266" s="1352"/>
      <c r="FD266" s="1385">
        <v>0</v>
      </c>
      <c r="FE266" s="1386">
        <v>0</v>
      </c>
      <c r="FF266" s="1387">
        <v>0</v>
      </c>
      <c r="FG266" s="1386">
        <v>0</v>
      </c>
      <c r="FH266" s="1387">
        <v>0</v>
      </c>
      <c r="FI266" s="1386">
        <v>0</v>
      </c>
      <c r="FJ266" s="1387">
        <v>0</v>
      </c>
      <c r="FK266" s="1386">
        <v>0</v>
      </c>
      <c r="FL266" s="1388" t="s">
        <v>1008</v>
      </c>
      <c r="FM266" s="1389" t="s">
        <v>1012</v>
      </c>
      <c r="FN266" s="1352"/>
      <c r="FO266" s="1390" t="s">
        <v>1010</v>
      </c>
      <c r="FP266" s="1391" t="s">
        <v>1012</v>
      </c>
      <c r="FQ266" s="1352"/>
      <c r="FR266" s="1390" t="s">
        <v>1010</v>
      </c>
      <c r="FS266" s="1391" t="s">
        <v>1012</v>
      </c>
      <c r="FT266" s="1352"/>
      <c r="FU266" s="1390" t="s">
        <v>1010</v>
      </c>
      <c r="FV266" s="1391" t="s">
        <v>1012</v>
      </c>
      <c r="FW266" s="1352"/>
      <c r="FX266" s="1390" t="s">
        <v>1010</v>
      </c>
      <c r="FY266" s="1391" t="s">
        <v>1012</v>
      </c>
      <c r="FZ266" s="1352"/>
      <c r="GA266" s="1390" t="s">
        <v>1010</v>
      </c>
      <c r="GB266" s="1391" t="s">
        <v>1012</v>
      </c>
      <c r="GC266" s="1352"/>
      <c r="GD266" s="1390" t="s">
        <v>1013</v>
      </c>
      <c r="GE266" s="1391" t="s">
        <v>1013</v>
      </c>
      <c r="GF266" s="1352"/>
      <c r="GG266" s="1390" t="s">
        <v>1010</v>
      </c>
      <c r="GH266" s="1391" t="s">
        <v>1012</v>
      </c>
      <c r="GI266" s="1352"/>
      <c r="GJ266" s="1390" t="s">
        <v>1010</v>
      </c>
      <c r="GK266" s="1391" t="s">
        <v>1012</v>
      </c>
      <c r="GL266" s="1352"/>
      <c r="GM266" s="1390" t="s">
        <v>1013</v>
      </c>
      <c r="GN266" s="1391" t="s">
        <v>1013</v>
      </c>
      <c r="GO266" s="1352"/>
      <c r="GP266" s="1390" t="s">
        <v>1013</v>
      </c>
      <c r="GQ266" s="1391" t="s">
        <v>1013</v>
      </c>
      <c r="GR266" s="1352"/>
      <c r="GS266" s="1390" t="s">
        <v>1013</v>
      </c>
      <c r="GT266" s="1391" t="s">
        <v>1013</v>
      </c>
      <c r="GU266" s="1352"/>
      <c r="GV266" s="1390" t="s">
        <v>1010</v>
      </c>
      <c r="GW266" s="1391" t="s">
        <v>1012</v>
      </c>
      <c r="GX266" s="1352"/>
      <c r="GY266" s="1388"/>
      <c r="GZ266" s="1389"/>
      <c r="HA266" s="1352"/>
      <c r="HB266" s="1390"/>
      <c r="HC266" s="1391"/>
      <c r="HD266" s="1352"/>
      <c r="HE266" s="1390"/>
      <c r="HF266" s="1391"/>
      <c r="HG266" s="1352"/>
      <c r="HH266" s="1390"/>
      <c r="HI266" s="1391"/>
      <c r="HJ266" s="1352"/>
      <c r="HK266" s="1390"/>
      <c r="HL266" s="1391"/>
      <c r="HM266" s="1352"/>
      <c r="HN266" s="1392"/>
      <c r="HO266" s="1393"/>
      <c r="HP266" s="1394"/>
      <c r="HQ266" s="1395"/>
      <c r="HR266" s="1357"/>
      <c r="HS266" s="1357"/>
      <c r="HT266" s="1357"/>
      <c r="HU266" s="1396"/>
      <c r="HV266" s="1397" t="s">
        <v>4568</v>
      </c>
      <c r="HW266" s="1398" t="s">
        <v>4568</v>
      </c>
      <c r="HX266" s="1398"/>
      <c r="HY266" s="1398"/>
      <c r="HZ266" s="1398"/>
      <c r="IA266" s="1398"/>
      <c r="IB266" s="1398"/>
      <c r="IC266" s="1398"/>
      <c r="ID266" s="1399" t="s">
        <v>3072</v>
      </c>
      <c r="IE266" s="1400" t="s">
        <v>4976</v>
      </c>
      <c r="IF266" s="227" t="str">
        <f>_xlfn.IFNA(VLOOKUP(報告書!$B266&amp;"-"&amp;報告書!IF$12,自主項目!$G$13:$G$500,1,FALSE),"")</f>
        <v/>
      </c>
      <c r="IG266" s="227" t="str">
        <f>_xlfn.IFNA(VLOOKUP(報告書!$B266&amp;"-"&amp;報告書!IG$12,自主項目!$G$13:$G$500,1,FALSE),"")</f>
        <v/>
      </c>
      <c r="IH266" s="227" t="str">
        <f>_xlfn.IFNA(VLOOKUP(報告書!$B266&amp;"-"&amp;報告書!IH$12,自主項目!$G$13:$G$500,1,FALSE),"")</f>
        <v/>
      </c>
      <c r="II266" s="227" t="str">
        <f>_xlfn.IFNA(VLOOKUP(報告書!$B266&amp;"-"&amp;報告書!II$12,自主項目!$G$13:$G$500,1,FALSE),"")</f>
        <v/>
      </c>
      <c r="IJ266" s="227" t="str">
        <f>_xlfn.IFNA(VLOOKUP(報告書!$B266&amp;"-"&amp;報告書!IJ$12,自主項目!$G$13:$G$500,1,FALSE),"")</f>
        <v/>
      </c>
      <c r="IK266" s="227" t="str">
        <f>_xlfn.IFNA(VLOOKUP(報告書!$B266&amp;"-"&amp;報告書!IK$12,自主項目!$G$13:$G$500,1,FALSE),"")</f>
        <v/>
      </c>
      <c r="IL266" s="227" t="str">
        <f>_xlfn.IFNA(VLOOKUP(報告書!$B266&amp;"-"&amp;報告書!IL$12,自主項目!$G$13:$G$500,1,FALSE),"")</f>
        <v/>
      </c>
      <c r="IM266" s="227" t="str">
        <f>_xlfn.IFNA(VLOOKUP(報告書!$B266&amp;"-"&amp;報告書!IM$12,自主項目!$G$13:$G$500,1,FALSE),"")</f>
        <v/>
      </c>
      <c r="IN266" s="227" t="str">
        <f>_xlfn.IFNA(VLOOKUP(報告書!$B266&amp;"-"&amp;報告書!IN$12,自主項目!$G$13:$G$500,1,FALSE),"")</f>
        <v/>
      </c>
      <c r="IO266" s="227" t="str">
        <f>_xlfn.IFNA(VLOOKUP(報告書!$B266&amp;"-"&amp;報告書!IO$12,自主項目!$G$13:$G$500,1,FALSE),"")</f>
        <v/>
      </c>
      <c r="IP266" s="227" t="str">
        <f>_xlfn.IFNA(VLOOKUP(報告書!$B266&amp;"-"&amp;報告書!IP$12,自主項目!$G$13:$G$500,1,FALSE),"")</f>
        <v/>
      </c>
      <c r="IQ266" s="227" t="str">
        <f>_xlfn.IFNA(VLOOKUP(報告書!$B266&amp;"-"&amp;報告書!IQ$12,自主項目!$G$13:$G$500,1,FALSE),"")</f>
        <v/>
      </c>
      <c r="IR266" s="227" t="str">
        <f>_xlfn.IFNA(VLOOKUP(報告書!$B266&amp;"-"&amp;報告書!IR$12,自主項目!$G$13:$G$500,1,FALSE),"")</f>
        <v/>
      </c>
      <c r="IS266" s="227" t="str">
        <f>_xlfn.IFNA(VLOOKUP(報告書!$B266&amp;"-"&amp;報告書!IS$12,自主項目!$G$13:$G$500,1,FALSE),"")</f>
        <v/>
      </c>
      <c r="IV266" s="376">
        <v>9137</v>
      </c>
      <c r="IW266" s="377">
        <v>9137</v>
      </c>
      <c r="IX266" s="378" t="s">
        <v>179</v>
      </c>
      <c r="IY266" s="379">
        <v>-0.53</v>
      </c>
      <c r="IZ266" s="379">
        <v>-2.88</v>
      </c>
      <c r="JA266" s="380" t="s">
        <v>179</v>
      </c>
      <c r="JB266" s="381">
        <v>-0.53</v>
      </c>
      <c r="JC266" s="379">
        <v>-2.88</v>
      </c>
      <c r="JD266" s="379" t="s">
        <v>179</v>
      </c>
      <c r="JE266" s="382">
        <v>83</v>
      </c>
      <c r="JF266" s="383">
        <v>88</v>
      </c>
      <c r="JG266" s="384" t="s">
        <v>179</v>
      </c>
      <c r="JH266" s="376" t="s">
        <v>179</v>
      </c>
      <c r="JI266" s="377" t="s">
        <v>179</v>
      </c>
      <c r="JJ266" s="378" t="s">
        <v>179</v>
      </c>
      <c r="JK266" s="379" t="s">
        <v>179</v>
      </c>
      <c r="JL266" s="379" t="s">
        <v>179</v>
      </c>
      <c r="JM266" s="380" t="s">
        <v>179</v>
      </c>
      <c r="JN266" s="381" t="s">
        <v>179</v>
      </c>
      <c r="JO266" s="379" t="s">
        <v>179</v>
      </c>
      <c r="JP266" s="379" t="s">
        <v>179</v>
      </c>
      <c r="JQ266" s="382" t="s">
        <v>179</v>
      </c>
      <c r="JR266" s="383" t="s">
        <v>179</v>
      </c>
      <c r="JS266" s="384" t="s">
        <v>179</v>
      </c>
      <c r="JU266" s="634" t="s">
        <v>2911</v>
      </c>
      <c r="JV266" s="636" t="s">
        <v>2912</v>
      </c>
      <c r="JW266" s="635">
        <v>2021</v>
      </c>
      <c r="JX266" s="635" t="s">
        <v>1018</v>
      </c>
      <c r="JY266" s="386" t="s">
        <v>179</v>
      </c>
      <c r="JZ266" s="387" t="s">
        <v>179</v>
      </c>
      <c r="KA266" s="422" t="s">
        <v>179</v>
      </c>
      <c r="KB266" s="637" t="s">
        <v>179</v>
      </c>
      <c r="KC266" s="638" t="s">
        <v>179</v>
      </c>
      <c r="KD266" s="639" t="s">
        <v>1015</v>
      </c>
      <c r="KE266" s="640">
        <v>1.49</v>
      </c>
      <c r="KF266" s="641">
        <v>-0.53</v>
      </c>
      <c r="KG266" s="642">
        <v>-0.53</v>
      </c>
      <c r="KH266" s="639" t="s">
        <v>1015</v>
      </c>
      <c r="KI266" s="643">
        <v>1.49</v>
      </c>
      <c r="KJ266" s="641">
        <v>-2.88</v>
      </c>
      <c r="KK266" s="642">
        <v>-2.88</v>
      </c>
      <c r="KL266" s="639" t="s">
        <v>179</v>
      </c>
      <c r="KM266" s="643" t="s">
        <v>179</v>
      </c>
      <c r="KN266" s="644" t="s">
        <v>179</v>
      </c>
      <c r="KO266" s="645" t="s">
        <v>179</v>
      </c>
      <c r="KP266" s="646" t="s">
        <v>179</v>
      </c>
      <c r="KQ266" s="646" t="s">
        <v>179</v>
      </c>
      <c r="KR266" s="646" t="s">
        <v>179</v>
      </c>
      <c r="KS266" s="647" t="s">
        <v>179</v>
      </c>
      <c r="KT266" s="646" t="s">
        <v>179</v>
      </c>
      <c r="KU266" s="646" t="s">
        <v>179</v>
      </c>
      <c r="KV266" s="648" t="s">
        <v>179</v>
      </c>
      <c r="KW266" s="639" t="s">
        <v>179</v>
      </c>
      <c r="KX266" s="643" t="s">
        <v>179</v>
      </c>
      <c r="KY266" s="644" t="s">
        <v>179</v>
      </c>
      <c r="KZ266" s="434" t="s">
        <v>1015</v>
      </c>
      <c r="LA266" s="434" t="s">
        <v>1015</v>
      </c>
      <c r="LB266" s="435" t="s">
        <v>1029</v>
      </c>
      <c r="LC266" s="436">
        <v>26</v>
      </c>
      <c r="LD266" s="437">
        <v>0</v>
      </c>
      <c r="LE266" s="438">
        <v>26</v>
      </c>
      <c r="LF266" s="439" t="s">
        <v>1015</v>
      </c>
      <c r="LG266" s="440">
        <v>23</v>
      </c>
      <c r="LH266" s="437">
        <v>0</v>
      </c>
      <c r="LI266" s="438">
        <v>26</v>
      </c>
      <c r="LJ266" s="649"/>
      <c r="LK266" s="650"/>
    </row>
    <row r="267" spans="2:323" ht="15" customHeight="1" x14ac:dyDescent="0.15">
      <c r="B267" s="1349" t="s">
        <v>3073</v>
      </c>
      <c r="C267" s="1350" t="s">
        <v>3074</v>
      </c>
      <c r="D267" s="1351">
        <v>2022</v>
      </c>
      <c r="E267" s="1352" t="s">
        <v>997</v>
      </c>
      <c r="F267" s="1353">
        <v>2076366</v>
      </c>
      <c r="G267" s="1354" t="s">
        <v>3074</v>
      </c>
      <c r="H267" s="1355">
        <v>45174</v>
      </c>
      <c r="I267" s="1356" t="s">
        <v>3075</v>
      </c>
      <c r="J267" s="1357" t="s">
        <v>3074</v>
      </c>
      <c r="K267" s="1358" t="s">
        <v>3076</v>
      </c>
      <c r="L267" s="1350" t="s">
        <v>3074</v>
      </c>
      <c r="M267" s="1357" t="s">
        <v>3076</v>
      </c>
      <c r="N267" s="1358" t="s">
        <v>3075</v>
      </c>
      <c r="O267" s="1356" t="s">
        <v>86</v>
      </c>
      <c r="P267" s="1358" t="s">
        <v>88</v>
      </c>
      <c r="Q267" s="1359"/>
      <c r="R267" s="1360" t="s">
        <v>997</v>
      </c>
      <c r="S267" s="1360"/>
      <c r="T267" s="1361"/>
      <c r="U267" s="1362"/>
      <c r="V267" s="1363">
        <v>1803.0845999999999</v>
      </c>
      <c r="W267" s="1364">
        <v>51</v>
      </c>
      <c r="X267" s="1364">
        <v>0</v>
      </c>
      <c r="Y267" s="1365"/>
      <c r="Z267" s="1351">
        <v>2022</v>
      </c>
      <c r="AA267" s="1352">
        <v>2024</v>
      </c>
      <c r="AB267" s="1366">
        <v>2022</v>
      </c>
      <c r="AC267" s="1367"/>
      <c r="AD267" s="1358"/>
      <c r="AE267" s="1368" t="s">
        <v>4568</v>
      </c>
      <c r="AF267" s="1357" t="s">
        <v>3077</v>
      </c>
      <c r="AG267" s="1357" t="s">
        <v>3075</v>
      </c>
      <c r="AH267" s="1358" t="s">
        <v>3078</v>
      </c>
      <c r="AI267" s="1368"/>
      <c r="AJ267" s="1358"/>
      <c r="AK267" s="1369">
        <v>2021</v>
      </c>
      <c r="AL267" s="1364">
        <v>2962</v>
      </c>
      <c r="AM267" s="1364">
        <v>2944</v>
      </c>
      <c r="AN267" s="1370">
        <v>7.05</v>
      </c>
      <c r="AO267" s="1371" t="s">
        <v>2756</v>
      </c>
      <c r="AP267" s="1372">
        <v>2024</v>
      </c>
      <c r="AQ267" s="1365">
        <v>2962</v>
      </c>
      <c r="AR267" s="1373">
        <v>0</v>
      </c>
      <c r="AS267" s="1365">
        <v>2944</v>
      </c>
      <c r="AT267" s="1373">
        <v>0</v>
      </c>
      <c r="AU267" s="1374">
        <v>7.05</v>
      </c>
      <c r="AV267" s="1371" t="s">
        <v>2756</v>
      </c>
      <c r="AW267" s="1375">
        <v>0</v>
      </c>
      <c r="AX267" s="1372">
        <v>2022</v>
      </c>
      <c r="AY267" s="1365">
        <v>3262</v>
      </c>
      <c r="AZ267" s="1373">
        <v>-10.130000000000001</v>
      </c>
      <c r="BA267" s="1365">
        <v>3256</v>
      </c>
      <c r="BB267" s="1373">
        <v>-10.6</v>
      </c>
      <c r="BC267" s="1374">
        <v>6.6816878328553875</v>
      </c>
      <c r="BD267" s="1371" t="s">
        <v>2756</v>
      </c>
      <c r="BE267" s="1375">
        <v>5.22</v>
      </c>
      <c r="BF267" s="1372">
        <v>2023</v>
      </c>
      <c r="BG267" s="1365"/>
      <c r="BH267" s="1373"/>
      <c r="BI267" s="1365"/>
      <c r="BJ267" s="1373"/>
      <c r="BK267" s="1374"/>
      <c r="BL267" s="1371"/>
      <c r="BM267" s="1375"/>
      <c r="BN267" s="1372">
        <v>2024</v>
      </c>
      <c r="BO267" s="1365"/>
      <c r="BP267" s="1373"/>
      <c r="BQ267" s="1365"/>
      <c r="BR267" s="1373"/>
      <c r="BS267" s="1374"/>
      <c r="BT267" s="1371"/>
      <c r="BU267" s="1375"/>
      <c r="BV267" s="1376" t="s">
        <v>1023</v>
      </c>
      <c r="BW267" s="1377" t="s">
        <v>1072</v>
      </c>
      <c r="BX267" s="1378" t="s">
        <v>1007</v>
      </c>
      <c r="BY267" s="1379" t="s">
        <v>4977</v>
      </c>
      <c r="BZ267" s="1380"/>
      <c r="CA267" s="1364"/>
      <c r="CB267" s="1364"/>
      <c r="CC267" s="1370"/>
      <c r="CD267" s="1371"/>
      <c r="CE267" s="1372"/>
      <c r="CF267" s="1365"/>
      <c r="CG267" s="1373"/>
      <c r="CH267" s="1365"/>
      <c r="CI267" s="1373"/>
      <c r="CJ267" s="1374"/>
      <c r="CK267" s="1371"/>
      <c r="CL267" s="1375"/>
      <c r="CM267" s="1372"/>
      <c r="CN267" s="1365"/>
      <c r="CO267" s="1373"/>
      <c r="CP267" s="1365"/>
      <c r="CQ267" s="1373"/>
      <c r="CR267" s="1374"/>
      <c r="CS267" s="1371"/>
      <c r="CT267" s="1375"/>
      <c r="CU267" s="1372"/>
      <c r="CV267" s="1365"/>
      <c r="CW267" s="1373"/>
      <c r="CX267" s="1365"/>
      <c r="CY267" s="1373"/>
      <c r="CZ267" s="1374"/>
      <c r="DA267" s="1371"/>
      <c r="DB267" s="1375"/>
      <c r="DC267" s="1372"/>
      <c r="DD267" s="1365"/>
      <c r="DE267" s="1373"/>
      <c r="DF267" s="1365"/>
      <c r="DG267" s="1373"/>
      <c r="DH267" s="1374"/>
      <c r="DI267" s="1371"/>
      <c r="DJ267" s="1375"/>
      <c r="DK267" s="1376"/>
      <c r="DL267" s="1377"/>
      <c r="DM267" s="1378"/>
      <c r="DN267" s="1379"/>
      <c r="DO267" s="1356"/>
      <c r="DP267" s="1381"/>
      <c r="DQ267" s="1358"/>
      <c r="DR267" s="1356"/>
      <c r="DS267" s="1381"/>
      <c r="DT267" s="1358"/>
      <c r="DU267" s="1356"/>
      <c r="DV267" s="1381"/>
      <c r="DW267" s="1358"/>
      <c r="DX267" s="1356"/>
      <c r="DY267" s="1381"/>
      <c r="DZ267" s="1358"/>
      <c r="EA267" s="1356"/>
      <c r="EB267" s="1381"/>
      <c r="EC267" s="1358"/>
      <c r="ED267" s="1382"/>
      <c r="EE267" s="1383"/>
      <c r="EF267" s="1384"/>
      <c r="EG267" s="1357"/>
      <c r="EH267" s="1364"/>
      <c r="EI267" s="1352"/>
      <c r="EJ267" s="1356"/>
      <c r="EK267" s="1384"/>
      <c r="EL267" s="1357"/>
      <c r="EM267" s="1364"/>
      <c r="EN267" s="1352"/>
      <c r="EO267" s="1356"/>
      <c r="EP267" s="1384"/>
      <c r="EQ267" s="1357"/>
      <c r="ER267" s="1364"/>
      <c r="ES267" s="1352"/>
      <c r="ET267" s="1356"/>
      <c r="EU267" s="1384"/>
      <c r="EV267" s="1357"/>
      <c r="EW267" s="1364"/>
      <c r="EX267" s="1352"/>
      <c r="EY267" s="1356"/>
      <c r="EZ267" s="1384"/>
      <c r="FA267" s="1357"/>
      <c r="FB267" s="1364"/>
      <c r="FC267" s="1352"/>
      <c r="FD267" s="1385">
        <v>0</v>
      </c>
      <c r="FE267" s="1386">
        <v>0</v>
      </c>
      <c r="FF267" s="1387">
        <v>0</v>
      </c>
      <c r="FG267" s="1386">
        <v>0</v>
      </c>
      <c r="FH267" s="1387">
        <v>0</v>
      </c>
      <c r="FI267" s="1386">
        <v>0</v>
      </c>
      <c r="FJ267" s="1387">
        <v>0</v>
      </c>
      <c r="FK267" s="1386">
        <v>0</v>
      </c>
      <c r="FL267" s="1388" t="s">
        <v>1008</v>
      </c>
      <c r="FM267" s="1389" t="s">
        <v>1011</v>
      </c>
      <c r="FN267" s="1352"/>
      <c r="FO267" s="1390" t="s">
        <v>1010</v>
      </c>
      <c r="FP267" s="1391" t="s">
        <v>1012</v>
      </c>
      <c r="FQ267" s="1352"/>
      <c r="FR267" s="1390" t="s">
        <v>1010</v>
      </c>
      <c r="FS267" s="1391" t="s">
        <v>1012</v>
      </c>
      <c r="FT267" s="1352"/>
      <c r="FU267" s="1390" t="s">
        <v>1013</v>
      </c>
      <c r="FV267" s="1391" t="s">
        <v>1013</v>
      </c>
      <c r="FW267" s="1352"/>
      <c r="FX267" s="1390" t="s">
        <v>1010</v>
      </c>
      <c r="FY267" s="1391" t="s">
        <v>1012</v>
      </c>
      <c r="FZ267" s="1352"/>
      <c r="GA267" s="1390" t="s">
        <v>1010</v>
      </c>
      <c r="GB267" s="1391" t="s">
        <v>1012</v>
      </c>
      <c r="GC267" s="1352"/>
      <c r="GD267" s="1390" t="s">
        <v>1013</v>
      </c>
      <c r="GE267" s="1391" t="s">
        <v>1013</v>
      </c>
      <c r="GF267" s="1352"/>
      <c r="GG267" s="1390" t="s">
        <v>1010</v>
      </c>
      <c r="GH267" s="1391" t="s">
        <v>1012</v>
      </c>
      <c r="GI267" s="1352"/>
      <c r="GJ267" s="1390" t="s">
        <v>1010</v>
      </c>
      <c r="GK267" s="1391" t="s">
        <v>1012</v>
      </c>
      <c r="GL267" s="1352"/>
      <c r="GM267" s="1390" t="s">
        <v>1013</v>
      </c>
      <c r="GN267" s="1391" t="s">
        <v>1013</v>
      </c>
      <c r="GO267" s="1352"/>
      <c r="GP267" s="1390" t="s">
        <v>1013</v>
      </c>
      <c r="GQ267" s="1391" t="s">
        <v>1013</v>
      </c>
      <c r="GR267" s="1352"/>
      <c r="GS267" s="1390" t="s">
        <v>1013</v>
      </c>
      <c r="GT267" s="1391" t="s">
        <v>1013</v>
      </c>
      <c r="GU267" s="1352"/>
      <c r="GV267" s="1390" t="s">
        <v>1013</v>
      </c>
      <c r="GW267" s="1391" t="s">
        <v>1013</v>
      </c>
      <c r="GX267" s="1352"/>
      <c r="GY267" s="1388"/>
      <c r="GZ267" s="1389"/>
      <c r="HA267" s="1352"/>
      <c r="HB267" s="1390"/>
      <c r="HC267" s="1391"/>
      <c r="HD267" s="1352"/>
      <c r="HE267" s="1390"/>
      <c r="HF267" s="1391"/>
      <c r="HG267" s="1352"/>
      <c r="HH267" s="1390"/>
      <c r="HI267" s="1391"/>
      <c r="HJ267" s="1352"/>
      <c r="HK267" s="1390"/>
      <c r="HL267" s="1391"/>
      <c r="HM267" s="1352"/>
      <c r="HN267" s="1392"/>
      <c r="HO267" s="1393"/>
      <c r="HP267" s="1394"/>
      <c r="HQ267" s="1395"/>
      <c r="HR267" s="1357"/>
      <c r="HS267" s="1357"/>
      <c r="HT267" s="1357"/>
      <c r="HU267" s="1396"/>
      <c r="HV267" s="1397" t="s">
        <v>4568</v>
      </c>
      <c r="HW267" s="1398" t="s">
        <v>4568</v>
      </c>
      <c r="HX267" s="1398"/>
      <c r="HY267" s="1398" t="s">
        <v>4568</v>
      </c>
      <c r="HZ267" s="1398"/>
      <c r="IA267" s="1398"/>
      <c r="IB267" s="1398"/>
      <c r="IC267" s="1398" t="s">
        <v>4568</v>
      </c>
      <c r="ID267" s="1399" t="s">
        <v>3844</v>
      </c>
      <c r="IE267" s="1400"/>
      <c r="IF267" s="227" t="str">
        <f>_xlfn.IFNA(VLOOKUP(報告書!$B267&amp;"-"&amp;報告書!IF$12,自主項目!$G$13:$G$500,1,FALSE),"")</f>
        <v/>
      </c>
      <c r="IG267" s="227" t="str">
        <f>_xlfn.IFNA(VLOOKUP(報告書!$B267&amp;"-"&amp;報告書!IG$12,自主項目!$G$13:$G$500,1,FALSE),"")</f>
        <v/>
      </c>
      <c r="IH267" s="227" t="str">
        <f>_xlfn.IFNA(VLOOKUP(報告書!$B267&amp;"-"&amp;報告書!IH$12,自主項目!$G$13:$G$500,1,FALSE),"")</f>
        <v/>
      </c>
      <c r="II267" s="227" t="str">
        <f>_xlfn.IFNA(VLOOKUP(報告書!$B267&amp;"-"&amp;報告書!II$12,自主項目!$G$13:$G$500,1,FALSE),"")</f>
        <v/>
      </c>
      <c r="IJ267" s="227" t="str">
        <f>_xlfn.IFNA(VLOOKUP(報告書!$B267&amp;"-"&amp;報告書!IJ$12,自主項目!$G$13:$G$500,1,FALSE),"")</f>
        <v/>
      </c>
      <c r="IK267" s="227" t="str">
        <f>_xlfn.IFNA(VLOOKUP(報告書!$B267&amp;"-"&amp;報告書!IK$12,自主項目!$G$13:$G$500,1,FALSE),"")</f>
        <v/>
      </c>
      <c r="IL267" s="227" t="str">
        <f>_xlfn.IFNA(VLOOKUP(報告書!$B267&amp;"-"&amp;報告書!IL$12,自主項目!$G$13:$G$500,1,FALSE),"")</f>
        <v/>
      </c>
      <c r="IM267" s="227" t="str">
        <f>_xlfn.IFNA(VLOOKUP(報告書!$B267&amp;"-"&amp;報告書!IM$12,自主項目!$G$13:$G$500,1,FALSE),"")</f>
        <v/>
      </c>
      <c r="IN267" s="227" t="str">
        <f>_xlfn.IFNA(VLOOKUP(報告書!$B267&amp;"-"&amp;報告書!IN$12,自主項目!$G$13:$G$500,1,FALSE),"")</f>
        <v/>
      </c>
      <c r="IO267" s="227" t="str">
        <f>_xlfn.IFNA(VLOOKUP(報告書!$B267&amp;"-"&amp;報告書!IO$12,自主項目!$G$13:$G$500,1,FALSE),"")</f>
        <v/>
      </c>
      <c r="IP267" s="227" t="str">
        <f>_xlfn.IFNA(VLOOKUP(報告書!$B267&amp;"-"&amp;報告書!IP$12,自主項目!$G$13:$G$500,1,FALSE),"")</f>
        <v/>
      </c>
      <c r="IQ267" s="227" t="str">
        <f>_xlfn.IFNA(VLOOKUP(報告書!$B267&amp;"-"&amp;報告書!IQ$12,自主項目!$G$13:$G$500,1,FALSE),"")</f>
        <v/>
      </c>
      <c r="IR267" s="227" t="str">
        <f>_xlfn.IFNA(VLOOKUP(報告書!$B267&amp;"-"&amp;報告書!IR$12,自主項目!$G$13:$G$500,1,FALSE),"")</f>
        <v/>
      </c>
      <c r="IS267" s="227" t="str">
        <f>_xlfn.IFNA(VLOOKUP(報告書!$B267&amp;"-"&amp;報告書!IS$12,自主項目!$G$13:$G$500,1,FALSE),"")</f>
        <v/>
      </c>
      <c r="IV267" s="376">
        <v>4466</v>
      </c>
      <c r="IW267" s="377">
        <v>4827</v>
      </c>
      <c r="IX267" s="378">
        <v>21.41</v>
      </c>
      <c r="IY267" s="379">
        <v>-1.78</v>
      </c>
      <c r="IZ267" s="379">
        <v>-7.68</v>
      </c>
      <c r="JA267" s="380">
        <v>1.19</v>
      </c>
      <c r="JB267" s="381">
        <v>-1.78</v>
      </c>
      <c r="JC267" s="379">
        <v>-7.68</v>
      </c>
      <c r="JD267" s="379">
        <v>1.19</v>
      </c>
      <c r="JE267" s="382">
        <v>86</v>
      </c>
      <c r="JF267" s="383">
        <v>94</v>
      </c>
      <c r="JG267" s="384">
        <v>67</v>
      </c>
      <c r="JH267" s="376" t="s">
        <v>179</v>
      </c>
      <c r="JI267" s="377" t="s">
        <v>179</v>
      </c>
      <c r="JJ267" s="378" t="s">
        <v>179</v>
      </c>
      <c r="JK267" s="379" t="s">
        <v>179</v>
      </c>
      <c r="JL267" s="379" t="s">
        <v>179</v>
      </c>
      <c r="JM267" s="380" t="s">
        <v>179</v>
      </c>
      <c r="JN267" s="381" t="s">
        <v>179</v>
      </c>
      <c r="JO267" s="379" t="s">
        <v>179</v>
      </c>
      <c r="JP267" s="379" t="s">
        <v>179</v>
      </c>
      <c r="JQ267" s="382" t="s">
        <v>179</v>
      </c>
      <c r="JR267" s="383" t="s">
        <v>179</v>
      </c>
      <c r="JS267" s="384" t="s">
        <v>179</v>
      </c>
      <c r="JU267" s="634" t="s">
        <v>2920</v>
      </c>
      <c r="JV267" s="636" t="s">
        <v>2921</v>
      </c>
      <c r="JW267" s="635">
        <v>2021</v>
      </c>
      <c r="JX267" s="635" t="s">
        <v>1018</v>
      </c>
      <c r="JY267" s="386" t="s">
        <v>179</v>
      </c>
      <c r="JZ267" s="387" t="s">
        <v>179</v>
      </c>
      <c r="KA267" s="422" t="s">
        <v>179</v>
      </c>
      <c r="KB267" s="637" t="s">
        <v>179</v>
      </c>
      <c r="KC267" s="638">
        <v>13.940239961188238</v>
      </c>
      <c r="KD267" s="639" t="s">
        <v>1015</v>
      </c>
      <c r="KE267" s="640">
        <v>1</v>
      </c>
      <c r="KF267" s="641">
        <v>-1.78</v>
      </c>
      <c r="KG267" s="642">
        <v>-1.78</v>
      </c>
      <c r="KH267" s="639" t="s">
        <v>1015</v>
      </c>
      <c r="KI267" s="643">
        <v>1</v>
      </c>
      <c r="KJ267" s="641">
        <v>-7.68</v>
      </c>
      <c r="KK267" s="642">
        <v>-7.68</v>
      </c>
      <c r="KL267" s="639" t="s">
        <v>1029</v>
      </c>
      <c r="KM267" s="643">
        <v>1.01</v>
      </c>
      <c r="KN267" s="644">
        <v>1.19</v>
      </c>
      <c r="KO267" s="645" t="s">
        <v>179</v>
      </c>
      <c r="KP267" s="646" t="s">
        <v>179</v>
      </c>
      <c r="KQ267" s="646" t="s">
        <v>179</v>
      </c>
      <c r="KR267" s="646" t="s">
        <v>179</v>
      </c>
      <c r="KS267" s="647" t="s">
        <v>179</v>
      </c>
      <c r="KT267" s="646" t="s">
        <v>179</v>
      </c>
      <c r="KU267" s="646" t="s">
        <v>179</v>
      </c>
      <c r="KV267" s="648" t="s">
        <v>179</v>
      </c>
      <c r="KW267" s="639" t="s">
        <v>179</v>
      </c>
      <c r="KX267" s="643" t="s">
        <v>179</v>
      </c>
      <c r="KY267" s="644" t="s">
        <v>179</v>
      </c>
      <c r="KZ267" s="434" t="s">
        <v>1151</v>
      </c>
      <c r="LA267" s="434" t="s">
        <v>1015</v>
      </c>
      <c r="LB267" s="435" t="s">
        <v>1029</v>
      </c>
      <c r="LC267" s="436">
        <v>22</v>
      </c>
      <c r="LD267" s="437">
        <v>0</v>
      </c>
      <c r="LE267" s="438">
        <v>22</v>
      </c>
      <c r="LF267" s="439" t="s">
        <v>1015</v>
      </c>
      <c r="LG267" s="440">
        <v>19</v>
      </c>
      <c r="LH267" s="437">
        <v>0</v>
      </c>
      <c r="LI267" s="438">
        <v>22</v>
      </c>
      <c r="LJ267" s="649"/>
      <c r="LK267" s="650"/>
    </row>
    <row r="268" spans="2:323" ht="15" customHeight="1" x14ac:dyDescent="0.15">
      <c r="B268" s="1349" t="s">
        <v>3079</v>
      </c>
      <c r="C268" s="1350" t="s">
        <v>3080</v>
      </c>
      <c r="D268" s="1351">
        <v>2022</v>
      </c>
      <c r="E268" s="1352" t="s">
        <v>1058</v>
      </c>
      <c r="F268" s="1353">
        <v>3044367</v>
      </c>
      <c r="G268" s="1354" t="s">
        <v>3080</v>
      </c>
      <c r="H268" s="1355">
        <v>45138</v>
      </c>
      <c r="I268" s="1356" t="s">
        <v>3081</v>
      </c>
      <c r="J268" s="1357" t="s">
        <v>3080</v>
      </c>
      <c r="K268" s="1358" t="s">
        <v>3082</v>
      </c>
      <c r="L268" s="1350" t="s">
        <v>3080</v>
      </c>
      <c r="M268" s="1357" t="s">
        <v>3082</v>
      </c>
      <c r="N268" s="1358" t="s">
        <v>3081</v>
      </c>
      <c r="O268" s="1356" t="s">
        <v>48</v>
      </c>
      <c r="P268" s="1358" t="s">
        <v>51</v>
      </c>
      <c r="Q268" s="1359"/>
      <c r="R268" s="1360"/>
      <c r="S268" s="1360" t="s">
        <v>1058</v>
      </c>
      <c r="T268" s="1361"/>
      <c r="U268" s="1362"/>
      <c r="V268" s="1363"/>
      <c r="W268" s="1364"/>
      <c r="X268" s="1364"/>
      <c r="Y268" s="1365">
        <v>106</v>
      </c>
      <c r="Z268" s="1351">
        <v>2022</v>
      </c>
      <c r="AA268" s="1352">
        <v>2024</v>
      </c>
      <c r="AB268" s="1366">
        <v>2022</v>
      </c>
      <c r="AC268" s="1367"/>
      <c r="AD268" s="1358"/>
      <c r="AE268" s="1368" t="s">
        <v>4568</v>
      </c>
      <c r="AF268" s="1357" t="s">
        <v>3083</v>
      </c>
      <c r="AG268" s="1357" t="s">
        <v>3081</v>
      </c>
      <c r="AH268" s="1358" t="s">
        <v>3084</v>
      </c>
      <c r="AI268" s="1368"/>
      <c r="AJ268" s="1358"/>
      <c r="AK268" s="1369"/>
      <c r="AL268" s="1364"/>
      <c r="AM268" s="1364"/>
      <c r="AN268" s="1370"/>
      <c r="AO268" s="1371"/>
      <c r="AP268" s="1372"/>
      <c r="AQ268" s="1365"/>
      <c r="AR268" s="1373"/>
      <c r="AS268" s="1365"/>
      <c r="AT268" s="1373"/>
      <c r="AU268" s="1374"/>
      <c r="AV268" s="1371"/>
      <c r="AW268" s="1375"/>
      <c r="AX268" s="1372"/>
      <c r="AY268" s="1365"/>
      <c r="AZ268" s="1373"/>
      <c r="BA268" s="1365"/>
      <c r="BB268" s="1373"/>
      <c r="BC268" s="1374"/>
      <c r="BD268" s="1371"/>
      <c r="BE268" s="1375"/>
      <c r="BF268" s="1372"/>
      <c r="BG268" s="1365"/>
      <c r="BH268" s="1373"/>
      <c r="BI268" s="1365"/>
      <c r="BJ268" s="1373"/>
      <c r="BK268" s="1374"/>
      <c r="BL268" s="1371"/>
      <c r="BM268" s="1375"/>
      <c r="BN268" s="1372"/>
      <c r="BO268" s="1365"/>
      <c r="BP268" s="1373"/>
      <c r="BQ268" s="1365"/>
      <c r="BR268" s="1373"/>
      <c r="BS268" s="1374"/>
      <c r="BT268" s="1371"/>
      <c r="BU268" s="1375"/>
      <c r="BV268" s="1376"/>
      <c r="BW268" s="1377"/>
      <c r="BX268" s="1378"/>
      <c r="BY268" s="1379"/>
      <c r="BZ268" s="1380">
        <v>2021</v>
      </c>
      <c r="CA268" s="1364">
        <v>1891</v>
      </c>
      <c r="CB268" s="1364">
        <v>1891</v>
      </c>
      <c r="CC268" s="1370"/>
      <c r="CD268" s="1371"/>
      <c r="CE268" s="1372">
        <v>2024</v>
      </c>
      <c r="CF268" s="1365">
        <v>1834</v>
      </c>
      <c r="CG268" s="1373">
        <v>3.01</v>
      </c>
      <c r="CH268" s="1365">
        <v>1834</v>
      </c>
      <c r="CI268" s="1373">
        <v>3.01</v>
      </c>
      <c r="CJ268" s="1374"/>
      <c r="CK268" s="1371"/>
      <c r="CL268" s="1375"/>
      <c r="CM268" s="1372">
        <v>2022</v>
      </c>
      <c r="CN268" s="1365">
        <v>1845.9859417999999</v>
      </c>
      <c r="CO268" s="1373">
        <v>2.38</v>
      </c>
      <c r="CP268" s="1365">
        <v>1845.9859417999999</v>
      </c>
      <c r="CQ268" s="1373">
        <v>2.38</v>
      </c>
      <c r="CR268" s="1374"/>
      <c r="CS268" s="1371"/>
      <c r="CT268" s="1375"/>
      <c r="CU268" s="1372">
        <v>2023</v>
      </c>
      <c r="CV268" s="1365"/>
      <c r="CW268" s="1373"/>
      <c r="CX268" s="1365"/>
      <c r="CY268" s="1373"/>
      <c r="CZ268" s="1374"/>
      <c r="DA268" s="1371"/>
      <c r="DB268" s="1375"/>
      <c r="DC268" s="1372">
        <v>2024</v>
      </c>
      <c r="DD268" s="1365"/>
      <c r="DE268" s="1373"/>
      <c r="DF268" s="1365"/>
      <c r="DG268" s="1373"/>
      <c r="DH268" s="1374"/>
      <c r="DI268" s="1371"/>
      <c r="DJ268" s="1375"/>
      <c r="DK268" s="1376" t="s">
        <v>1023</v>
      </c>
      <c r="DL268" s="1377" t="s">
        <v>1072</v>
      </c>
      <c r="DM268" s="1378" t="s">
        <v>1024</v>
      </c>
      <c r="DN268" s="1379"/>
      <c r="DO268" s="1356"/>
      <c r="DP268" s="1381"/>
      <c r="DQ268" s="1358"/>
      <c r="DR268" s="1356"/>
      <c r="DS268" s="1381"/>
      <c r="DT268" s="1358"/>
      <c r="DU268" s="1356"/>
      <c r="DV268" s="1381"/>
      <c r="DW268" s="1358"/>
      <c r="DX268" s="1356"/>
      <c r="DY268" s="1381"/>
      <c r="DZ268" s="1358"/>
      <c r="EA268" s="1356"/>
      <c r="EB268" s="1381"/>
      <c r="EC268" s="1358"/>
      <c r="ED268" s="1382"/>
      <c r="EE268" s="1383"/>
      <c r="EF268" s="1384"/>
      <c r="EG268" s="1357"/>
      <c r="EH268" s="1364"/>
      <c r="EI268" s="1352"/>
      <c r="EJ268" s="1356"/>
      <c r="EK268" s="1384"/>
      <c r="EL268" s="1357"/>
      <c r="EM268" s="1364"/>
      <c r="EN268" s="1352"/>
      <c r="EO268" s="1356"/>
      <c r="EP268" s="1384"/>
      <c r="EQ268" s="1357"/>
      <c r="ER268" s="1364"/>
      <c r="ES268" s="1352"/>
      <c r="ET268" s="1356"/>
      <c r="EU268" s="1384"/>
      <c r="EV268" s="1357"/>
      <c r="EW268" s="1364"/>
      <c r="EX268" s="1352"/>
      <c r="EY268" s="1356"/>
      <c r="EZ268" s="1384"/>
      <c r="FA268" s="1357"/>
      <c r="FB268" s="1364"/>
      <c r="FC268" s="1352"/>
      <c r="FD268" s="1385">
        <v>0</v>
      </c>
      <c r="FE268" s="1386">
        <v>0</v>
      </c>
      <c r="FF268" s="1387">
        <v>0</v>
      </c>
      <c r="FG268" s="1386">
        <v>0</v>
      </c>
      <c r="FH268" s="1387">
        <v>0</v>
      </c>
      <c r="FI268" s="1386">
        <v>0</v>
      </c>
      <c r="FJ268" s="1387">
        <v>0</v>
      </c>
      <c r="FK268" s="1386">
        <v>0</v>
      </c>
      <c r="FL268" s="1388"/>
      <c r="FM268" s="1389"/>
      <c r="FN268" s="1352"/>
      <c r="FO268" s="1390"/>
      <c r="FP268" s="1391"/>
      <c r="FQ268" s="1352"/>
      <c r="FR268" s="1390"/>
      <c r="FS268" s="1391"/>
      <c r="FT268" s="1352"/>
      <c r="FU268" s="1390"/>
      <c r="FV268" s="1391"/>
      <c r="FW268" s="1352"/>
      <c r="FX268" s="1390"/>
      <c r="FY268" s="1391"/>
      <c r="FZ268" s="1352"/>
      <c r="GA268" s="1390"/>
      <c r="GB268" s="1391"/>
      <c r="GC268" s="1352"/>
      <c r="GD268" s="1390"/>
      <c r="GE268" s="1391"/>
      <c r="GF268" s="1352"/>
      <c r="GG268" s="1390"/>
      <c r="GH268" s="1391"/>
      <c r="GI268" s="1352"/>
      <c r="GJ268" s="1390"/>
      <c r="GK268" s="1391"/>
      <c r="GL268" s="1352"/>
      <c r="GM268" s="1390"/>
      <c r="GN268" s="1391"/>
      <c r="GO268" s="1352"/>
      <c r="GP268" s="1390"/>
      <c r="GQ268" s="1391"/>
      <c r="GR268" s="1352"/>
      <c r="GS268" s="1390"/>
      <c r="GT268" s="1391"/>
      <c r="GU268" s="1352"/>
      <c r="GV268" s="1390"/>
      <c r="GW268" s="1391"/>
      <c r="GX268" s="1352"/>
      <c r="GY268" s="1388" t="s">
        <v>1008</v>
      </c>
      <c r="GZ268" s="1389" t="s">
        <v>1012</v>
      </c>
      <c r="HA268" s="1352"/>
      <c r="HB268" s="1390" t="s">
        <v>1008</v>
      </c>
      <c r="HC268" s="1391" t="s">
        <v>1012</v>
      </c>
      <c r="HD268" s="1352"/>
      <c r="HE268" s="1390" t="s">
        <v>1010</v>
      </c>
      <c r="HF268" s="1391" t="s">
        <v>1012</v>
      </c>
      <c r="HG268" s="1352"/>
      <c r="HH268" s="1390" t="s">
        <v>1010</v>
      </c>
      <c r="HI268" s="1391" t="s">
        <v>1012</v>
      </c>
      <c r="HJ268" s="1352"/>
      <c r="HK268" s="1390" t="s">
        <v>1010</v>
      </c>
      <c r="HL268" s="1391" t="s">
        <v>1012</v>
      </c>
      <c r="HM268" s="1352"/>
      <c r="HN268" s="1392"/>
      <c r="HO268" s="1393"/>
      <c r="HP268" s="1394"/>
      <c r="HQ268" s="1395"/>
      <c r="HR268" s="1357"/>
      <c r="HS268" s="1357"/>
      <c r="HT268" s="1357"/>
      <c r="HU268" s="1396"/>
      <c r="HV268" s="1397"/>
      <c r="HW268" s="1398"/>
      <c r="HX268" s="1398"/>
      <c r="HY268" s="1398"/>
      <c r="HZ268" s="1398"/>
      <c r="IA268" s="1398"/>
      <c r="IB268" s="1398"/>
      <c r="IC268" s="1398"/>
      <c r="ID268" s="1399"/>
      <c r="IE268" s="1400"/>
      <c r="IF268" s="227" t="str">
        <f>_xlfn.IFNA(VLOOKUP(報告書!$B268&amp;"-"&amp;報告書!IF$12,自主項目!$G$13:$G$500,1,FALSE),"")</f>
        <v/>
      </c>
      <c r="IG268" s="227" t="str">
        <f>_xlfn.IFNA(VLOOKUP(報告書!$B268&amp;"-"&amp;報告書!IG$12,自主項目!$G$13:$G$500,1,FALSE),"")</f>
        <v/>
      </c>
      <c r="IH268" s="227" t="str">
        <f>_xlfn.IFNA(VLOOKUP(報告書!$B268&amp;"-"&amp;報告書!IH$12,自主項目!$G$13:$G$500,1,FALSE),"")</f>
        <v/>
      </c>
      <c r="II268" s="227" t="str">
        <f>_xlfn.IFNA(VLOOKUP(報告書!$B268&amp;"-"&amp;報告書!II$12,自主項目!$G$13:$G$500,1,FALSE),"")</f>
        <v/>
      </c>
      <c r="IJ268" s="227" t="str">
        <f>_xlfn.IFNA(VLOOKUP(報告書!$B268&amp;"-"&amp;報告書!IJ$12,自主項目!$G$13:$G$500,1,FALSE),"")</f>
        <v/>
      </c>
      <c r="IK268" s="227" t="str">
        <f>_xlfn.IFNA(VLOOKUP(報告書!$B268&amp;"-"&amp;報告書!IK$12,自主項目!$G$13:$G$500,1,FALSE),"")</f>
        <v/>
      </c>
      <c r="IL268" s="227" t="str">
        <f>_xlfn.IFNA(VLOOKUP(報告書!$B268&amp;"-"&amp;報告書!IL$12,自主項目!$G$13:$G$500,1,FALSE),"")</f>
        <v/>
      </c>
      <c r="IM268" s="227" t="str">
        <f>_xlfn.IFNA(VLOOKUP(報告書!$B268&amp;"-"&amp;報告書!IM$12,自主項目!$G$13:$G$500,1,FALSE),"")</f>
        <v/>
      </c>
      <c r="IN268" s="227" t="str">
        <f>_xlfn.IFNA(VLOOKUP(報告書!$B268&amp;"-"&amp;報告書!IN$12,自主項目!$G$13:$G$500,1,FALSE),"")</f>
        <v/>
      </c>
      <c r="IO268" s="227" t="str">
        <f>_xlfn.IFNA(VLOOKUP(報告書!$B268&amp;"-"&amp;報告書!IO$12,自主項目!$G$13:$G$500,1,FALSE),"")</f>
        <v/>
      </c>
      <c r="IP268" s="227" t="str">
        <f>_xlfn.IFNA(VLOOKUP(報告書!$B268&amp;"-"&amp;報告書!IP$12,自主項目!$G$13:$G$500,1,FALSE),"")</f>
        <v/>
      </c>
      <c r="IQ268" s="227" t="str">
        <f>_xlfn.IFNA(VLOOKUP(報告書!$B268&amp;"-"&amp;報告書!IQ$12,自主項目!$G$13:$G$500,1,FALSE),"")</f>
        <v/>
      </c>
      <c r="IR268" s="227" t="str">
        <f>_xlfn.IFNA(VLOOKUP(報告書!$B268&amp;"-"&amp;報告書!IR$12,自主項目!$G$13:$G$500,1,FALSE),"")</f>
        <v/>
      </c>
      <c r="IS268" s="227" t="str">
        <f>_xlfn.IFNA(VLOOKUP(報告書!$B268&amp;"-"&amp;報告書!IS$12,自主項目!$G$13:$G$500,1,FALSE),"")</f>
        <v/>
      </c>
      <c r="IV268" s="376">
        <v>7221</v>
      </c>
      <c r="IW268" s="377" t="s">
        <v>179</v>
      </c>
      <c r="IX268" s="378">
        <v>31.02</v>
      </c>
      <c r="IY268" s="379">
        <v>9.68</v>
      </c>
      <c r="IZ268" s="379" t="s">
        <v>179</v>
      </c>
      <c r="JA268" s="380">
        <v>-6.82</v>
      </c>
      <c r="JB268" s="381">
        <v>9.68</v>
      </c>
      <c r="JC268" s="379" t="s">
        <v>179</v>
      </c>
      <c r="JD268" s="379">
        <v>-6.82</v>
      </c>
      <c r="JE268" s="382">
        <v>10</v>
      </c>
      <c r="JF268" s="383" t="s">
        <v>179</v>
      </c>
      <c r="JG268" s="384">
        <v>94</v>
      </c>
      <c r="JH268" s="376" t="s">
        <v>179</v>
      </c>
      <c r="JI268" s="377" t="s">
        <v>179</v>
      </c>
      <c r="JJ268" s="378" t="s">
        <v>179</v>
      </c>
      <c r="JK268" s="379" t="s">
        <v>179</v>
      </c>
      <c r="JL268" s="379" t="s">
        <v>179</v>
      </c>
      <c r="JM268" s="380" t="s">
        <v>179</v>
      </c>
      <c r="JN268" s="381" t="s">
        <v>179</v>
      </c>
      <c r="JO268" s="379" t="s">
        <v>179</v>
      </c>
      <c r="JP268" s="379" t="s">
        <v>179</v>
      </c>
      <c r="JQ268" s="382" t="s">
        <v>179</v>
      </c>
      <c r="JR268" s="383" t="s">
        <v>179</v>
      </c>
      <c r="JS268" s="384" t="s">
        <v>179</v>
      </c>
      <c r="JU268" s="634" t="s">
        <v>2936</v>
      </c>
      <c r="JV268" s="636" t="s">
        <v>2937</v>
      </c>
      <c r="JW268" s="635">
        <v>2021</v>
      </c>
      <c r="JX268" s="635" t="s">
        <v>1018</v>
      </c>
      <c r="JY268" s="386" t="s">
        <v>179</v>
      </c>
      <c r="JZ268" s="387" t="s">
        <v>179</v>
      </c>
      <c r="KA268" s="422" t="s">
        <v>179</v>
      </c>
      <c r="KB268" s="637" t="s">
        <v>179</v>
      </c>
      <c r="KC268" s="638" t="s">
        <v>179</v>
      </c>
      <c r="KD268" s="639" t="s">
        <v>1029</v>
      </c>
      <c r="KE268" s="640">
        <v>1.2</v>
      </c>
      <c r="KF268" s="641">
        <v>9.68</v>
      </c>
      <c r="KG268" s="642">
        <v>9.68</v>
      </c>
      <c r="KH268" s="639" t="e">
        <v>#DIV/0!</v>
      </c>
      <c r="KI268" s="643">
        <v>1.19</v>
      </c>
      <c r="KJ268" s="641" t="s">
        <v>179</v>
      </c>
      <c r="KK268" s="642" t="e">
        <v>#DIV/0!</v>
      </c>
      <c r="KL268" s="639" t="s">
        <v>1015</v>
      </c>
      <c r="KM268" s="643">
        <v>1.2</v>
      </c>
      <c r="KN268" s="644">
        <v>-6.82</v>
      </c>
      <c r="KO268" s="645" t="s">
        <v>179</v>
      </c>
      <c r="KP268" s="646" t="s">
        <v>179</v>
      </c>
      <c r="KQ268" s="646" t="s">
        <v>179</v>
      </c>
      <c r="KR268" s="646" t="s">
        <v>179</v>
      </c>
      <c r="KS268" s="647" t="s">
        <v>179</v>
      </c>
      <c r="KT268" s="646" t="s">
        <v>179</v>
      </c>
      <c r="KU268" s="646" t="s">
        <v>179</v>
      </c>
      <c r="KV268" s="648" t="s">
        <v>179</v>
      </c>
      <c r="KW268" s="639" t="s">
        <v>179</v>
      </c>
      <c r="KX268" s="643" t="s">
        <v>179</v>
      </c>
      <c r="KY268" s="644" t="s">
        <v>179</v>
      </c>
      <c r="KZ268" s="434" t="s">
        <v>1015</v>
      </c>
      <c r="LA268" s="434" t="s">
        <v>1015</v>
      </c>
      <c r="LB268" s="435" t="s">
        <v>1015</v>
      </c>
      <c r="LC268" s="436">
        <v>6</v>
      </c>
      <c r="LD268" s="437">
        <v>0</v>
      </c>
      <c r="LE268" s="438">
        <v>20</v>
      </c>
      <c r="LF268" s="439" t="s">
        <v>1015</v>
      </c>
      <c r="LG268" s="440">
        <v>5</v>
      </c>
      <c r="LH268" s="437">
        <v>0</v>
      </c>
      <c r="LI268" s="438">
        <v>20</v>
      </c>
      <c r="LJ268" s="649"/>
      <c r="LK268" s="650"/>
    </row>
    <row r="269" spans="2:323" ht="15" customHeight="1" x14ac:dyDescent="0.15">
      <c r="B269" s="1349" t="s">
        <v>3085</v>
      </c>
      <c r="C269" s="1350" t="s">
        <v>3086</v>
      </c>
      <c r="D269" s="1351">
        <v>2022</v>
      </c>
      <c r="E269" s="1352" t="s">
        <v>1018</v>
      </c>
      <c r="F269" s="1353">
        <v>1016368</v>
      </c>
      <c r="G269" s="1354" t="s">
        <v>3086</v>
      </c>
      <c r="H269" s="1355">
        <v>45162</v>
      </c>
      <c r="I269" s="1356" t="s">
        <v>3087</v>
      </c>
      <c r="J269" s="1357" t="s">
        <v>3086</v>
      </c>
      <c r="K269" s="1358" t="s">
        <v>3088</v>
      </c>
      <c r="L269" s="1350" t="s">
        <v>3086</v>
      </c>
      <c r="M269" s="1357" t="s">
        <v>3088</v>
      </c>
      <c r="N269" s="1358" t="s">
        <v>3087</v>
      </c>
      <c r="O269" s="1356" t="s">
        <v>12</v>
      </c>
      <c r="P269" s="1358" t="s">
        <v>22</v>
      </c>
      <c r="Q269" s="1359" t="s">
        <v>1018</v>
      </c>
      <c r="R269" s="1360"/>
      <c r="S269" s="1360"/>
      <c r="T269" s="1361"/>
      <c r="U269" s="1362"/>
      <c r="V269" s="1363">
        <v>2131.0542</v>
      </c>
      <c r="W269" s="1364">
        <v>1</v>
      </c>
      <c r="X269" s="1364">
        <v>1</v>
      </c>
      <c r="Y269" s="1365"/>
      <c r="Z269" s="1351">
        <v>2022</v>
      </c>
      <c r="AA269" s="1352">
        <v>2024</v>
      </c>
      <c r="AB269" s="1366">
        <v>2022</v>
      </c>
      <c r="AC269" s="1367" t="s">
        <v>4568</v>
      </c>
      <c r="AD269" s="1358" t="s">
        <v>3089</v>
      </c>
      <c r="AE269" s="1368"/>
      <c r="AF269" s="1357"/>
      <c r="AG269" s="1357"/>
      <c r="AH269" s="1358"/>
      <c r="AI269" s="1368"/>
      <c r="AJ269" s="1358"/>
      <c r="AK269" s="1369">
        <v>2021</v>
      </c>
      <c r="AL269" s="1364">
        <v>3775</v>
      </c>
      <c r="AM269" s="1364">
        <v>3654</v>
      </c>
      <c r="AN269" s="1370">
        <v>1.49</v>
      </c>
      <c r="AO269" s="1371" t="s">
        <v>2144</v>
      </c>
      <c r="AP269" s="1372">
        <v>2024</v>
      </c>
      <c r="AQ269" s="1365">
        <v>3660</v>
      </c>
      <c r="AR269" s="1373">
        <v>3.04</v>
      </c>
      <c r="AS269" s="1365">
        <v>3545</v>
      </c>
      <c r="AT269" s="1373">
        <v>2.98</v>
      </c>
      <c r="AU269" s="1374">
        <v>1.4450000000000001</v>
      </c>
      <c r="AV269" s="1371" t="s">
        <v>2144</v>
      </c>
      <c r="AW269" s="1375">
        <v>3.02</v>
      </c>
      <c r="AX269" s="1372">
        <v>2022</v>
      </c>
      <c r="AY269" s="1365">
        <v>3942</v>
      </c>
      <c r="AZ269" s="1373">
        <v>-4.43</v>
      </c>
      <c r="BA269" s="1365">
        <v>3734</v>
      </c>
      <c r="BB269" s="1373">
        <v>-2.19</v>
      </c>
      <c r="BC269" s="1374">
        <v>1.7377121445889354</v>
      </c>
      <c r="BD269" s="1371" t="s">
        <v>2144</v>
      </c>
      <c r="BE269" s="1375">
        <v>-16.63</v>
      </c>
      <c r="BF269" s="1372">
        <v>2023</v>
      </c>
      <c r="BG269" s="1365"/>
      <c r="BH269" s="1373"/>
      <c r="BI269" s="1365"/>
      <c r="BJ269" s="1373"/>
      <c r="BK269" s="1374"/>
      <c r="BL269" s="1371"/>
      <c r="BM269" s="1375"/>
      <c r="BN269" s="1372">
        <v>2024</v>
      </c>
      <c r="BO269" s="1365"/>
      <c r="BP269" s="1373"/>
      <c r="BQ269" s="1365"/>
      <c r="BR269" s="1373"/>
      <c r="BS269" s="1374"/>
      <c r="BT269" s="1371"/>
      <c r="BU269" s="1375"/>
      <c r="BV269" s="1376" t="s">
        <v>1005</v>
      </c>
      <c r="BW269" s="1377" t="s">
        <v>1072</v>
      </c>
      <c r="BX269" s="1378" t="s">
        <v>1038</v>
      </c>
      <c r="BY269" s="1379" t="s">
        <v>4978</v>
      </c>
      <c r="BZ269" s="1380"/>
      <c r="CA269" s="1364"/>
      <c r="CB269" s="1364"/>
      <c r="CC269" s="1370"/>
      <c r="CD269" s="1371"/>
      <c r="CE269" s="1372"/>
      <c r="CF269" s="1365"/>
      <c r="CG269" s="1373"/>
      <c r="CH269" s="1365"/>
      <c r="CI269" s="1373"/>
      <c r="CJ269" s="1374"/>
      <c r="CK269" s="1371"/>
      <c r="CL269" s="1375"/>
      <c r="CM269" s="1372"/>
      <c r="CN269" s="1365"/>
      <c r="CO269" s="1373"/>
      <c r="CP269" s="1365"/>
      <c r="CQ269" s="1373"/>
      <c r="CR269" s="1374"/>
      <c r="CS269" s="1371"/>
      <c r="CT269" s="1375"/>
      <c r="CU269" s="1372"/>
      <c r="CV269" s="1365"/>
      <c r="CW269" s="1373"/>
      <c r="CX269" s="1365"/>
      <c r="CY269" s="1373"/>
      <c r="CZ269" s="1374"/>
      <c r="DA269" s="1371"/>
      <c r="DB269" s="1375"/>
      <c r="DC269" s="1372"/>
      <c r="DD269" s="1365"/>
      <c r="DE269" s="1373"/>
      <c r="DF269" s="1365"/>
      <c r="DG269" s="1373"/>
      <c r="DH269" s="1374"/>
      <c r="DI269" s="1371"/>
      <c r="DJ269" s="1375"/>
      <c r="DK269" s="1376"/>
      <c r="DL269" s="1377"/>
      <c r="DM269" s="1378"/>
      <c r="DN269" s="1379"/>
      <c r="DO269" s="1356"/>
      <c r="DP269" s="1381"/>
      <c r="DQ269" s="1358"/>
      <c r="DR269" s="1356"/>
      <c r="DS269" s="1381"/>
      <c r="DT269" s="1358"/>
      <c r="DU269" s="1356"/>
      <c r="DV269" s="1381"/>
      <c r="DW269" s="1358"/>
      <c r="DX269" s="1356"/>
      <c r="DY269" s="1381"/>
      <c r="DZ269" s="1358"/>
      <c r="EA269" s="1356"/>
      <c r="EB269" s="1381"/>
      <c r="EC269" s="1358"/>
      <c r="ED269" s="1382"/>
      <c r="EE269" s="1383"/>
      <c r="EF269" s="1384"/>
      <c r="EG269" s="1357"/>
      <c r="EH269" s="1364"/>
      <c r="EI269" s="1352"/>
      <c r="EJ269" s="1356"/>
      <c r="EK269" s="1384"/>
      <c r="EL269" s="1357"/>
      <c r="EM269" s="1364"/>
      <c r="EN269" s="1352"/>
      <c r="EO269" s="1356"/>
      <c r="EP269" s="1384"/>
      <c r="EQ269" s="1357"/>
      <c r="ER269" s="1364"/>
      <c r="ES269" s="1352"/>
      <c r="ET269" s="1356"/>
      <c r="EU269" s="1384"/>
      <c r="EV269" s="1357"/>
      <c r="EW269" s="1364"/>
      <c r="EX269" s="1352"/>
      <c r="EY269" s="1356"/>
      <c r="EZ269" s="1384"/>
      <c r="FA269" s="1357"/>
      <c r="FB269" s="1364"/>
      <c r="FC269" s="1352"/>
      <c r="FD269" s="1385">
        <v>0</v>
      </c>
      <c r="FE269" s="1386">
        <v>0</v>
      </c>
      <c r="FF269" s="1387">
        <v>0</v>
      </c>
      <c r="FG269" s="1386">
        <v>0</v>
      </c>
      <c r="FH269" s="1387">
        <v>0</v>
      </c>
      <c r="FI269" s="1386">
        <v>0</v>
      </c>
      <c r="FJ269" s="1387">
        <v>0</v>
      </c>
      <c r="FK269" s="1386">
        <v>0</v>
      </c>
      <c r="FL269" s="1388" t="s">
        <v>1008</v>
      </c>
      <c r="FM269" s="1389" t="s">
        <v>1012</v>
      </c>
      <c r="FN269" s="1352"/>
      <c r="FO269" s="1390" t="s">
        <v>1010</v>
      </c>
      <c r="FP269" s="1391" t="s">
        <v>1012</v>
      </c>
      <c r="FQ269" s="1352"/>
      <c r="FR269" s="1390" t="s">
        <v>1010</v>
      </c>
      <c r="FS269" s="1391" t="s">
        <v>1012</v>
      </c>
      <c r="FT269" s="1352"/>
      <c r="FU269" s="1390" t="s">
        <v>1010</v>
      </c>
      <c r="FV269" s="1391" t="s">
        <v>1012</v>
      </c>
      <c r="FW269" s="1352"/>
      <c r="FX269" s="1390" t="s">
        <v>1010</v>
      </c>
      <c r="FY269" s="1391" t="s">
        <v>1012</v>
      </c>
      <c r="FZ269" s="1352"/>
      <c r="GA269" s="1390" t="s">
        <v>1010</v>
      </c>
      <c r="GB269" s="1391" t="s">
        <v>1012</v>
      </c>
      <c r="GC269" s="1352"/>
      <c r="GD269" s="1390" t="s">
        <v>1013</v>
      </c>
      <c r="GE269" s="1391" t="s">
        <v>1013</v>
      </c>
      <c r="GF269" s="1352"/>
      <c r="GG269" s="1390" t="s">
        <v>1013</v>
      </c>
      <c r="GH269" s="1391" t="s">
        <v>1013</v>
      </c>
      <c r="GI269" s="1352"/>
      <c r="GJ269" s="1390" t="s">
        <v>1010</v>
      </c>
      <c r="GK269" s="1391" t="s">
        <v>1012</v>
      </c>
      <c r="GL269" s="1352"/>
      <c r="GM269" s="1390" t="s">
        <v>1013</v>
      </c>
      <c r="GN269" s="1391" t="s">
        <v>1013</v>
      </c>
      <c r="GO269" s="1352"/>
      <c r="GP269" s="1390" t="s">
        <v>1010</v>
      </c>
      <c r="GQ269" s="1391" t="s">
        <v>1012</v>
      </c>
      <c r="GR269" s="1352"/>
      <c r="GS269" s="1390" t="s">
        <v>1010</v>
      </c>
      <c r="GT269" s="1391" t="s">
        <v>1012</v>
      </c>
      <c r="GU269" s="1352"/>
      <c r="GV269" s="1390" t="s">
        <v>1013</v>
      </c>
      <c r="GW269" s="1391" t="s">
        <v>1013</v>
      </c>
      <c r="GX269" s="1352"/>
      <c r="GY269" s="1388"/>
      <c r="GZ269" s="1389"/>
      <c r="HA269" s="1352"/>
      <c r="HB269" s="1390"/>
      <c r="HC269" s="1391"/>
      <c r="HD269" s="1352"/>
      <c r="HE269" s="1390"/>
      <c r="HF269" s="1391"/>
      <c r="HG269" s="1352"/>
      <c r="HH269" s="1390"/>
      <c r="HI269" s="1391"/>
      <c r="HJ269" s="1352"/>
      <c r="HK269" s="1390"/>
      <c r="HL269" s="1391"/>
      <c r="HM269" s="1352"/>
      <c r="HN269" s="1392">
        <v>3942</v>
      </c>
      <c r="HO269" s="1393">
        <v>33.747987600000002</v>
      </c>
      <c r="HP269" s="1394">
        <v>0.85611333333333339</v>
      </c>
      <c r="HQ269" s="1395">
        <v>2022</v>
      </c>
      <c r="HR269" s="1357" t="s">
        <v>333</v>
      </c>
      <c r="HS269" s="1357" t="s">
        <v>352</v>
      </c>
      <c r="HT269" s="1357" t="s">
        <v>4269</v>
      </c>
      <c r="HU269" s="1396">
        <v>31.225895999999999</v>
      </c>
      <c r="HV269" s="1397" t="s">
        <v>4568</v>
      </c>
      <c r="HW269" s="1398" t="s">
        <v>4568</v>
      </c>
      <c r="HX269" s="1398"/>
      <c r="HY269" s="1398"/>
      <c r="HZ269" s="1398"/>
      <c r="IA269" s="1398"/>
      <c r="IB269" s="1398" t="s">
        <v>4568</v>
      </c>
      <c r="IC269" s="1398" t="s">
        <v>4568</v>
      </c>
      <c r="ID269" s="1399" t="s">
        <v>3090</v>
      </c>
      <c r="IE269" s="1400" t="s">
        <v>3091</v>
      </c>
      <c r="IF269" s="227" t="str">
        <f>_xlfn.IFNA(VLOOKUP(報告書!$B269&amp;"-"&amp;報告書!IF$12,自主項目!$G$13:$G$500,1,FALSE),"")</f>
        <v>368-1</v>
      </c>
      <c r="IG269" s="227" t="str">
        <f>_xlfn.IFNA(VLOOKUP(報告書!$B269&amp;"-"&amp;報告書!IG$12,自主項目!$G$13:$G$500,1,FALSE),"")</f>
        <v>368-2</v>
      </c>
      <c r="IH269" s="227" t="str">
        <f>_xlfn.IFNA(VLOOKUP(報告書!$B269&amp;"-"&amp;報告書!IH$12,自主項目!$G$13:$G$500,1,FALSE),"")</f>
        <v/>
      </c>
      <c r="II269" s="227" t="str">
        <f>_xlfn.IFNA(VLOOKUP(報告書!$B269&amp;"-"&amp;報告書!II$12,自主項目!$G$13:$G$500,1,FALSE),"")</f>
        <v/>
      </c>
      <c r="IJ269" s="227" t="str">
        <f>_xlfn.IFNA(VLOOKUP(報告書!$B269&amp;"-"&amp;報告書!IJ$12,自主項目!$G$13:$G$500,1,FALSE),"")</f>
        <v/>
      </c>
      <c r="IK269" s="227" t="str">
        <f>_xlfn.IFNA(VLOOKUP(報告書!$B269&amp;"-"&amp;報告書!IK$12,自主項目!$G$13:$G$500,1,FALSE),"")</f>
        <v/>
      </c>
      <c r="IL269" s="227" t="str">
        <f>_xlfn.IFNA(VLOOKUP(報告書!$B269&amp;"-"&amp;報告書!IL$12,自主項目!$G$13:$G$500,1,FALSE),"")</f>
        <v/>
      </c>
      <c r="IM269" s="227" t="str">
        <f>_xlfn.IFNA(VLOOKUP(報告書!$B269&amp;"-"&amp;報告書!IM$12,自主項目!$G$13:$G$500,1,FALSE),"")</f>
        <v/>
      </c>
      <c r="IN269" s="227" t="str">
        <f>_xlfn.IFNA(VLOOKUP(報告書!$B269&amp;"-"&amp;報告書!IN$12,自主項目!$G$13:$G$500,1,FALSE),"")</f>
        <v/>
      </c>
      <c r="IO269" s="227" t="str">
        <f>_xlfn.IFNA(VLOOKUP(報告書!$B269&amp;"-"&amp;報告書!IO$12,自主項目!$G$13:$G$500,1,FALSE),"")</f>
        <v/>
      </c>
      <c r="IP269" s="227" t="str">
        <f>_xlfn.IFNA(VLOOKUP(報告書!$B269&amp;"-"&amp;報告書!IP$12,自主項目!$G$13:$G$500,1,FALSE),"")</f>
        <v/>
      </c>
      <c r="IQ269" s="227" t="str">
        <f>_xlfn.IFNA(VLOOKUP(報告書!$B269&amp;"-"&amp;報告書!IQ$12,自主項目!$G$13:$G$500,1,FALSE),"")</f>
        <v/>
      </c>
      <c r="IR269" s="227" t="str">
        <f>_xlfn.IFNA(VLOOKUP(報告書!$B269&amp;"-"&amp;報告書!IR$12,自主項目!$G$13:$G$500,1,FALSE),"")</f>
        <v/>
      </c>
      <c r="IS269" s="227" t="str">
        <f>_xlfn.IFNA(VLOOKUP(報告書!$B269&amp;"-"&amp;報告書!IS$12,自主項目!$G$13:$G$500,1,FALSE),"")</f>
        <v/>
      </c>
      <c r="IV269" s="376">
        <v>7141</v>
      </c>
      <c r="IW269" s="377">
        <v>7088</v>
      </c>
      <c r="IX269" s="378" t="s">
        <v>179</v>
      </c>
      <c r="IY269" s="379">
        <v>-24.02</v>
      </c>
      <c r="IZ269" s="379">
        <v>-25.92</v>
      </c>
      <c r="JA269" s="380" t="s">
        <v>179</v>
      </c>
      <c r="JB269" s="381">
        <v>-8.0066666666666659</v>
      </c>
      <c r="JC269" s="379">
        <v>-8.64</v>
      </c>
      <c r="JD269" s="379" t="s">
        <v>179</v>
      </c>
      <c r="JE269" s="382">
        <v>94</v>
      </c>
      <c r="JF269" s="383">
        <v>94</v>
      </c>
      <c r="JG269" s="384" t="s">
        <v>179</v>
      </c>
      <c r="JH269" s="376" t="s">
        <v>179</v>
      </c>
      <c r="JI269" s="377" t="s">
        <v>179</v>
      </c>
      <c r="JJ269" s="378" t="s">
        <v>179</v>
      </c>
      <c r="JK269" s="379" t="s">
        <v>179</v>
      </c>
      <c r="JL269" s="379" t="s">
        <v>179</v>
      </c>
      <c r="JM269" s="380" t="s">
        <v>179</v>
      </c>
      <c r="JN269" s="381" t="s">
        <v>179</v>
      </c>
      <c r="JO269" s="379" t="s">
        <v>179</v>
      </c>
      <c r="JP269" s="379" t="s">
        <v>179</v>
      </c>
      <c r="JQ269" s="382" t="s">
        <v>179</v>
      </c>
      <c r="JR269" s="383" t="s">
        <v>179</v>
      </c>
      <c r="JS269" s="384" t="s">
        <v>179</v>
      </c>
      <c r="JU269" s="634" t="s">
        <v>2942</v>
      </c>
      <c r="JV269" s="636" t="s">
        <v>2943</v>
      </c>
      <c r="JW269" s="635">
        <v>2019</v>
      </c>
      <c r="JX269" s="635" t="s">
        <v>1018</v>
      </c>
      <c r="JY269" s="386" t="s">
        <v>179</v>
      </c>
      <c r="JZ269" s="387" t="s">
        <v>179</v>
      </c>
      <c r="KA269" s="422" t="s">
        <v>179</v>
      </c>
      <c r="KB269" s="637" t="s">
        <v>179</v>
      </c>
      <c r="KC269" s="638" t="s">
        <v>179</v>
      </c>
      <c r="KD269" s="639" t="s">
        <v>1015</v>
      </c>
      <c r="KE269" s="640">
        <v>1</v>
      </c>
      <c r="KF269" s="641">
        <v>-24.02</v>
      </c>
      <c r="KG269" s="642">
        <v>-7.4766666666666666</v>
      </c>
      <c r="KH269" s="639" t="s">
        <v>1015</v>
      </c>
      <c r="KI269" s="643">
        <v>0.99</v>
      </c>
      <c r="KJ269" s="641">
        <v>-8.64</v>
      </c>
      <c r="KK269" s="642">
        <v>-6.5100000000000007</v>
      </c>
      <c r="KL269" s="639" t="s">
        <v>179</v>
      </c>
      <c r="KM269" s="643" t="s">
        <v>179</v>
      </c>
      <c r="KN269" s="644" t="s">
        <v>179</v>
      </c>
      <c r="KO269" s="645" t="s">
        <v>179</v>
      </c>
      <c r="KP269" s="646" t="s">
        <v>179</v>
      </c>
      <c r="KQ269" s="646" t="s">
        <v>179</v>
      </c>
      <c r="KR269" s="646" t="s">
        <v>179</v>
      </c>
      <c r="KS269" s="647" t="s">
        <v>179</v>
      </c>
      <c r="KT269" s="646" t="s">
        <v>179</v>
      </c>
      <c r="KU269" s="646" t="s">
        <v>179</v>
      </c>
      <c r="KV269" s="648" t="s">
        <v>179</v>
      </c>
      <c r="KW269" s="639" t="s">
        <v>179</v>
      </c>
      <c r="KX269" s="643" t="s">
        <v>179</v>
      </c>
      <c r="KY269" s="644" t="s">
        <v>179</v>
      </c>
      <c r="KZ269" s="434" t="s">
        <v>1015</v>
      </c>
      <c r="LA269" s="434" t="s">
        <v>1015</v>
      </c>
      <c r="LB269" s="435" t="s">
        <v>1015</v>
      </c>
      <c r="LC269" s="436">
        <v>22</v>
      </c>
      <c r="LD269" s="437">
        <v>0</v>
      </c>
      <c r="LE269" s="438">
        <v>24</v>
      </c>
      <c r="LF269" s="439" t="s">
        <v>1015</v>
      </c>
      <c r="LG269" s="440">
        <v>19</v>
      </c>
      <c r="LH269" s="437">
        <v>0</v>
      </c>
      <c r="LI269" s="438">
        <v>24</v>
      </c>
      <c r="LJ269" s="649"/>
      <c r="LK269" s="650"/>
    </row>
    <row r="270" spans="2:323" ht="15" customHeight="1" x14ac:dyDescent="0.15">
      <c r="B270" s="1349" t="s">
        <v>3092</v>
      </c>
      <c r="C270" s="1350" t="s">
        <v>3093</v>
      </c>
      <c r="D270" s="1351">
        <v>2022</v>
      </c>
      <c r="E270" s="1352" t="s">
        <v>1018</v>
      </c>
      <c r="F270" s="1353">
        <v>1069369</v>
      </c>
      <c r="G270" s="1354" t="s">
        <v>3093</v>
      </c>
      <c r="H270" s="1355">
        <v>45127</v>
      </c>
      <c r="I270" s="1356" t="s">
        <v>3094</v>
      </c>
      <c r="J270" s="1357" t="s">
        <v>3093</v>
      </c>
      <c r="K270" s="1358" t="s">
        <v>3095</v>
      </c>
      <c r="L270" s="1350" t="s">
        <v>3093</v>
      </c>
      <c r="M270" s="1357" t="s">
        <v>3095</v>
      </c>
      <c r="N270" s="1358" t="s">
        <v>3096</v>
      </c>
      <c r="O270" s="1356" t="s">
        <v>77</v>
      </c>
      <c r="P270" s="1358" t="s">
        <v>79</v>
      </c>
      <c r="Q270" s="1359" t="s">
        <v>1018</v>
      </c>
      <c r="R270" s="1360"/>
      <c r="S270" s="1360"/>
      <c r="T270" s="1361"/>
      <c r="U270" s="1362"/>
      <c r="V270" s="1363">
        <v>2709.6192000000001</v>
      </c>
      <c r="W270" s="1364">
        <v>2</v>
      </c>
      <c r="X270" s="1364">
        <v>1</v>
      </c>
      <c r="Y270" s="1365"/>
      <c r="Z270" s="1351">
        <v>2022</v>
      </c>
      <c r="AA270" s="1352">
        <v>2024</v>
      </c>
      <c r="AB270" s="1366">
        <v>2022</v>
      </c>
      <c r="AC270" s="1367"/>
      <c r="AD270" s="1358"/>
      <c r="AE270" s="1368" t="s">
        <v>4568</v>
      </c>
      <c r="AF270" s="1357" t="s">
        <v>3097</v>
      </c>
      <c r="AG270" s="1357" t="s">
        <v>3098</v>
      </c>
      <c r="AH270" s="1358" t="s">
        <v>3099</v>
      </c>
      <c r="AI270" s="1368"/>
      <c r="AJ270" s="1358"/>
      <c r="AK270" s="1369">
        <v>2021</v>
      </c>
      <c r="AL270" s="1364">
        <v>4668</v>
      </c>
      <c r="AM270" s="1364">
        <v>1693</v>
      </c>
      <c r="AN270" s="1370">
        <v>59.61</v>
      </c>
      <c r="AO270" s="1371" t="s">
        <v>1071</v>
      </c>
      <c r="AP270" s="1372">
        <v>2024</v>
      </c>
      <c r="AQ270" s="1365">
        <v>4528</v>
      </c>
      <c r="AR270" s="1373">
        <v>2.99</v>
      </c>
      <c r="AS270" s="1365">
        <v>1642</v>
      </c>
      <c r="AT270" s="1373">
        <v>3.01</v>
      </c>
      <c r="AU270" s="1374">
        <v>57.82</v>
      </c>
      <c r="AV270" s="1371" t="s">
        <v>1071</v>
      </c>
      <c r="AW270" s="1375">
        <v>3</v>
      </c>
      <c r="AX270" s="1372">
        <v>2022</v>
      </c>
      <c r="AY270" s="1365">
        <v>4385</v>
      </c>
      <c r="AZ270" s="1373">
        <v>6.06</v>
      </c>
      <c r="BA270" s="1365">
        <v>2003</v>
      </c>
      <c r="BB270" s="1373">
        <v>-18.32</v>
      </c>
      <c r="BC270" s="1374">
        <v>55.99794142117284</v>
      </c>
      <c r="BD270" s="1371" t="s">
        <v>1071</v>
      </c>
      <c r="BE270" s="1375">
        <v>6.05</v>
      </c>
      <c r="BF270" s="1372">
        <v>2023</v>
      </c>
      <c r="BG270" s="1365"/>
      <c r="BH270" s="1373"/>
      <c r="BI270" s="1365"/>
      <c r="BJ270" s="1373"/>
      <c r="BK270" s="1374"/>
      <c r="BL270" s="1371"/>
      <c r="BM270" s="1375"/>
      <c r="BN270" s="1372">
        <v>2024</v>
      </c>
      <c r="BO270" s="1365"/>
      <c r="BP270" s="1373"/>
      <c r="BQ270" s="1365"/>
      <c r="BR270" s="1373"/>
      <c r="BS270" s="1374"/>
      <c r="BT270" s="1371"/>
      <c r="BU270" s="1375"/>
      <c r="BV270" s="1376" t="s">
        <v>1023</v>
      </c>
      <c r="BW270" s="1377" t="s">
        <v>1072</v>
      </c>
      <c r="BX270" s="1378" t="s">
        <v>1024</v>
      </c>
      <c r="BY270" s="1379"/>
      <c r="BZ270" s="1380"/>
      <c r="CA270" s="1364"/>
      <c r="CB270" s="1364"/>
      <c r="CC270" s="1370"/>
      <c r="CD270" s="1371"/>
      <c r="CE270" s="1372"/>
      <c r="CF270" s="1365"/>
      <c r="CG270" s="1373"/>
      <c r="CH270" s="1365"/>
      <c r="CI270" s="1373"/>
      <c r="CJ270" s="1374"/>
      <c r="CK270" s="1371"/>
      <c r="CL270" s="1375"/>
      <c r="CM270" s="1372"/>
      <c r="CN270" s="1365"/>
      <c r="CO270" s="1373"/>
      <c r="CP270" s="1365"/>
      <c r="CQ270" s="1373"/>
      <c r="CR270" s="1374"/>
      <c r="CS270" s="1371"/>
      <c r="CT270" s="1375"/>
      <c r="CU270" s="1372"/>
      <c r="CV270" s="1365"/>
      <c r="CW270" s="1373"/>
      <c r="CX270" s="1365"/>
      <c r="CY270" s="1373"/>
      <c r="CZ270" s="1374"/>
      <c r="DA270" s="1371"/>
      <c r="DB270" s="1375"/>
      <c r="DC270" s="1372"/>
      <c r="DD270" s="1365"/>
      <c r="DE270" s="1373"/>
      <c r="DF270" s="1365"/>
      <c r="DG270" s="1373"/>
      <c r="DH270" s="1374"/>
      <c r="DI270" s="1371"/>
      <c r="DJ270" s="1375"/>
      <c r="DK270" s="1376"/>
      <c r="DL270" s="1377"/>
      <c r="DM270" s="1378"/>
      <c r="DN270" s="1379"/>
      <c r="DO270" s="1356"/>
      <c r="DP270" s="1381"/>
      <c r="DQ270" s="1358"/>
      <c r="DR270" s="1356"/>
      <c r="DS270" s="1381"/>
      <c r="DT270" s="1358"/>
      <c r="DU270" s="1356"/>
      <c r="DV270" s="1381"/>
      <c r="DW270" s="1358"/>
      <c r="DX270" s="1356"/>
      <c r="DY270" s="1381"/>
      <c r="DZ270" s="1358"/>
      <c r="EA270" s="1356"/>
      <c r="EB270" s="1381"/>
      <c r="EC270" s="1358"/>
      <c r="ED270" s="1382"/>
      <c r="EE270" s="1383"/>
      <c r="EF270" s="1384"/>
      <c r="EG270" s="1357"/>
      <c r="EH270" s="1364"/>
      <c r="EI270" s="1352"/>
      <c r="EJ270" s="1356"/>
      <c r="EK270" s="1384"/>
      <c r="EL270" s="1357"/>
      <c r="EM270" s="1364"/>
      <c r="EN270" s="1352"/>
      <c r="EO270" s="1356"/>
      <c r="EP270" s="1384"/>
      <c r="EQ270" s="1357"/>
      <c r="ER270" s="1364"/>
      <c r="ES270" s="1352"/>
      <c r="ET270" s="1356"/>
      <c r="EU270" s="1384"/>
      <c r="EV270" s="1357"/>
      <c r="EW270" s="1364"/>
      <c r="EX270" s="1352"/>
      <c r="EY270" s="1356"/>
      <c r="EZ270" s="1384"/>
      <c r="FA270" s="1357"/>
      <c r="FB270" s="1364"/>
      <c r="FC270" s="1352"/>
      <c r="FD270" s="1385">
        <v>0</v>
      </c>
      <c r="FE270" s="1386">
        <v>0</v>
      </c>
      <c r="FF270" s="1387">
        <v>0</v>
      </c>
      <c r="FG270" s="1386">
        <v>0</v>
      </c>
      <c r="FH270" s="1387">
        <v>0</v>
      </c>
      <c r="FI270" s="1386">
        <v>0</v>
      </c>
      <c r="FJ270" s="1387">
        <v>0</v>
      </c>
      <c r="FK270" s="1386">
        <v>0</v>
      </c>
      <c r="FL270" s="1388" t="s">
        <v>1008</v>
      </c>
      <c r="FM270" s="1389" t="s">
        <v>1012</v>
      </c>
      <c r="FN270" s="1352"/>
      <c r="FO270" s="1390" t="s">
        <v>1010</v>
      </c>
      <c r="FP270" s="1391" t="s">
        <v>1012</v>
      </c>
      <c r="FQ270" s="1352"/>
      <c r="FR270" s="1390" t="s">
        <v>1010</v>
      </c>
      <c r="FS270" s="1391" t="s">
        <v>1012</v>
      </c>
      <c r="FT270" s="1352"/>
      <c r="FU270" s="1390" t="s">
        <v>1010</v>
      </c>
      <c r="FV270" s="1391" t="s">
        <v>1012</v>
      </c>
      <c r="FW270" s="1352"/>
      <c r="FX270" s="1390" t="s">
        <v>1010</v>
      </c>
      <c r="FY270" s="1391" t="s">
        <v>1012</v>
      </c>
      <c r="FZ270" s="1352"/>
      <c r="GA270" s="1390" t="s">
        <v>1010</v>
      </c>
      <c r="GB270" s="1391" t="s">
        <v>1012</v>
      </c>
      <c r="GC270" s="1352"/>
      <c r="GD270" s="1390" t="s">
        <v>1010</v>
      </c>
      <c r="GE270" s="1391" t="s">
        <v>1012</v>
      </c>
      <c r="GF270" s="1352" t="s">
        <v>3100</v>
      </c>
      <c r="GG270" s="1390" t="s">
        <v>1013</v>
      </c>
      <c r="GH270" s="1391" t="s">
        <v>1013</v>
      </c>
      <c r="GI270" s="1352"/>
      <c r="GJ270" s="1390" t="s">
        <v>1010</v>
      </c>
      <c r="GK270" s="1391" t="s">
        <v>1012</v>
      </c>
      <c r="GL270" s="1352"/>
      <c r="GM270" s="1390" t="s">
        <v>1013</v>
      </c>
      <c r="GN270" s="1391" t="s">
        <v>1013</v>
      </c>
      <c r="GO270" s="1352"/>
      <c r="GP270" s="1390" t="s">
        <v>1013</v>
      </c>
      <c r="GQ270" s="1391" t="s">
        <v>1013</v>
      </c>
      <c r="GR270" s="1352"/>
      <c r="GS270" s="1390" t="s">
        <v>1013</v>
      </c>
      <c r="GT270" s="1391" t="s">
        <v>1013</v>
      </c>
      <c r="GU270" s="1352"/>
      <c r="GV270" s="1390" t="s">
        <v>1025</v>
      </c>
      <c r="GW270" s="1391" t="s">
        <v>1011</v>
      </c>
      <c r="GX270" s="1352"/>
      <c r="GY270" s="1388"/>
      <c r="GZ270" s="1389"/>
      <c r="HA270" s="1352"/>
      <c r="HB270" s="1390"/>
      <c r="HC270" s="1391"/>
      <c r="HD270" s="1352"/>
      <c r="HE270" s="1390"/>
      <c r="HF270" s="1391"/>
      <c r="HG270" s="1352"/>
      <c r="HH270" s="1390"/>
      <c r="HI270" s="1391"/>
      <c r="HJ270" s="1352"/>
      <c r="HK270" s="1390"/>
      <c r="HL270" s="1391"/>
      <c r="HM270" s="1352"/>
      <c r="HN270" s="1392">
        <v>4385</v>
      </c>
      <c r="HO270" s="1393">
        <v>186.50400000000002</v>
      </c>
      <c r="HP270" s="1394">
        <v>4.2532269099201834</v>
      </c>
      <c r="HQ270" s="1395">
        <v>2022</v>
      </c>
      <c r="HR270" s="1357" t="s">
        <v>1621</v>
      </c>
      <c r="HS270" s="1357" t="s">
        <v>348</v>
      </c>
      <c r="HT270" s="1357" t="s">
        <v>4271</v>
      </c>
      <c r="HU270" s="1396">
        <v>186.50400000000002</v>
      </c>
      <c r="HV270" s="1397"/>
      <c r="HW270" s="1398" t="s">
        <v>4568</v>
      </c>
      <c r="HX270" s="1398"/>
      <c r="HY270" s="1398"/>
      <c r="HZ270" s="1398"/>
      <c r="IA270" s="1398"/>
      <c r="IB270" s="1398"/>
      <c r="IC270" s="1398" t="s">
        <v>4568</v>
      </c>
      <c r="ID270" s="1399" t="s">
        <v>3101</v>
      </c>
      <c r="IE270" s="1400" t="s">
        <v>4979</v>
      </c>
      <c r="IF270" s="227" t="str">
        <f>_xlfn.IFNA(VLOOKUP(報告書!$B270&amp;"-"&amp;報告書!IF$12,自主項目!$G$13:$G$500,1,FALSE),"")</f>
        <v>369-1</v>
      </c>
      <c r="IG270" s="227" t="str">
        <f>_xlfn.IFNA(VLOOKUP(報告書!$B270&amp;"-"&amp;報告書!IG$12,自主項目!$G$13:$G$500,1,FALSE),"")</f>
        <v/>
      </c>
      <c r="IH270" s="227" t="str">
        <f>_xlfn.IFNA(VLOOKUP(報告書!$B270&amp;"-"&amp;報告書!IH$12,自主項目!$G$13:$G$500,1,FALSE),"")</f>
        <v/>
      </c>
      <c r="II270" s="227" t="str">
        <f>_xlfn.IFNA(VLOOKUP(報告書!$B270&amp;"-"&amp;報告書!II$12,自主項目!$G$13:$G$500,1,FALSE),"")</f>
        <v/>
      </c>
      <c r="IJ270" s="227" t="str">
        <f>_xlfn.IFNA(VLOOKUP(報告書!$B270&amp;"-"&amp;報告書!IJ$12,自主項目!$G$13:$G$500,1,FALSE),"")</f>
        <v/>
      </c>
      <c r="IK270" s="227" t="str">
        <f>_xlfn.IFNA(VLOOKUP(報告書!$B270&amp;"-"&amp;報告書!IK$12,自主項目!$G$13:$G$500,1,FALSE),"")</f>
        <v/>
      </c>
      <c r="IL270" s="227" t="str">
        <f>_xlfn.IFNA(VLOOKUP(報告書!$B270&amp;"-"&amp;報告書!IL$12,自主項目!$G$13:$G$500,1,FALSE),"")</f>
        <v/>
      </c>
      <c r="IM270" s="227" t="str">
        <f>_xlfn.IFNA(VLOOKUP(報告書!$B270&amp;"-"&amp;報告書!IM$12,自主項目!$G$13:$G$500,1,FALSE),"")</f>
        <v/>
      </c>
      <c r="IN270" s="227" t="str">
        <f>_xlfn.IFNA(VLOOKUP(報告書!$B270&amp;"-"&amp;報告書!IN$12,自主項目!$G$13:$G$500,1,FALSE),"")</f>
        <v/>
      </c>
      <c r="IO270" s="227" t="str">
        <f>_xlfn.IFNA(VLOOKUP(報告書!$B270&amp;"-"&amp;報告書!IO$12,自主項目!$G$13:$G$500,1,FALSE),"")</f>
        <v/>
      </c>
      <c r="IP270" s="227" t="str">
        <f>_xlfn.IFNA(VLOOKUP(報告書!$B270&amp;"-"&amp;報告書!IP$12,自主項目!$G$13:$G$500,1,FALSE),"")</f>
        <v/>
      </c>
      <c r="IQ270" s="227" t="str">
        <f>_xlfn.IFNA(VLOOKUP(報告書!$B270&amp;"-"&amp;報告書!IQ$12,自主項目!$G$13:$G$500,1,FALSE),"")</f>
        <v/>
      </c>
      <c r="IR270" s="227" t="str">
        <f>_xlfn.IFNA(VLOOKUP(報告書!$B270&amp;"-"&amp;報告書!IR$12,自主項目!$G$13:$G$500,1,FALSE),"")</f>
        <v/>
      </c>
      <c r="IS270" s="227" t="str">
        <f>_xlfn.IFNA(VLOOKUP(報告書!$B270&amp;"-"&amp;報告書!IS$12,自主項目!$G$13:$G$500,1,FALSE),"")</f>
        <v/>
      </c>
      <c r="IV270" s="376">
        <v>4350</v>
      </c>
      <c r="IW270" s="377">
        <v>4289</v>
      </c>
      <c r="IX270" s="378" t="s">
        <v>179</v>
      </c>
      <c r="IY270" s="379">
        <v>-8.0500000000000007</v>
      </c>
      <c r="IZ270" s="379">
        <v>-11.09</v>
      </c>
      <c r="JA270" s="380" t="s">
        <v>179</v>
      </c>
      <c r="JB270" s="381">
        <v>-8.0500000000000007</v>
      </c>
      <c r="JC270" s="379">
        <v>-11.09</v>
      </c>
      <c r="JD270" s="379" t="s">
        <v>179</v>
      </c>
      <c r="JE270" s="382">
        <v>95</v>
      </c>
      <c r="JF270" s="383">
        <v>96</v>
      </c>
      <c r="JG270" s="384" t="s">
        <v>179</v>
      </c>
      <c r="JH270" s="376" t="s">
        <v>179</v>
      </c>
      <c r="JI270" s="377" t="s">
        <v>179</v>
      </c>
      <c r="JJ270" s="378" t="s">
        <v>179</v>
      </c>
      <c r="JK270" s="379" t="s">
        <v>179</v>
      </c>
      <c r="JL270" s="379" t="s">
        <v>179</v>
      </c>
      <c r="JM270" s="380" t="s">
        <v>179</v>
      </c>
      <c r="JN270" s="381" t="s">
        <v>179</v>
      </c>
      <c r="JO270" s="379" t="s">
        <v>179</v>
      </c>
      <c r="JP270" s="379" t="s">
        <v>179</v>
      </c>
      <c r="JQ270" s="382" t="s">
        <v>179</v>
      </c>
      <c r="JR270" s="383" t="s">
        <v>179</v>
      </c>
      <c r="JS270" s="384" t="s">
        <v>179</v>
      </c>
      <c r="JU270" s="634" t="s">
        <v>2948</v>
      </c>
      <c r="JV270" s="636" t="s">
        <v>2949</v>
      </c>
      <c r="JW270" s="635">
        <v>2021</v>
      </c>
      <c r="JX270" s="635" t="s">
        <v>1018</v>
      </c>
      <c r="JY270" s="386" t="s">
        <v>179</v>
      </c>
      <c r="JZ270" s="387" t="s">
        <v>179</v>
      </c>
      <c r="KA270" s="422" t="s">
        <v>179</v>
      </c>
      <c r="KB270" s="637" t="s">
        <v>179</v>
      </c>
      <c r="KC270" s="638" t="s">
        <v>179</v>
      </c>
      <c r="KD270" s="639" t="s">
        <v>1015</v>
      </c>
      <c r="KE270" s="640">
        <v>3</v>
      </c>
      <c r="KF270" s="641">
        <v>-8.0500000000000007</v>
      </c>
      <c r="KG270" s="642">
        <v>-8.0500000000000007</v>
      </c>
      <c r="KH270" s="639" t="s">
        <v>1015</v>
      </c>
      <c r="KI270" s="643">
        <v>3</v>
      </c>
      <c r="KJ270" s="641">
        <v>-11.09</v>
      </c>
      <c r="KK270" s="642">
        <v>-11.09</v>
      </c>
      <c r="KL270" s="639" t="s">
        <v>179</v>
      </c>
      <c r="KM270" s="643">
        <v>3</v>
      </c>
      <c r="KN270" s="644" t="s">
        <v>179</v>
      </c>
      <c r="KO270" s="645" t="s">
        <v>179</v>
      </c>
      <c r="KP270" s="646" t="s">
        <v>179</v>
      </c>
      <c r="KQ270" s="646" t="s">
        <v>179</v>
      </c>
      <c r="KR270" s="646" t="s">
        <v>179</v>
      </c>
      <c r="KS270" s="647" t="s">
        <v>179</v>
      </c>
      <c r="KT270" s="646" t="s">
        <v>179</v>
      </c>
      <c r="KU270" s="646" t="s">
        <v>179</v>
      </c>
      <c r="KV270" s="648" t="s">
        <v>179</v>
      </c>
      <c r="KW270" s="639" t="s">
        <v>179</v>
      </c>
      <c r="KX270" s="643" t="s">
        <v>179</v>
      </c>
      <c r="KY270" s="644" t="s">
        <v>179</v>
      </c>
      <c r="KZ270" s="434" t="s">
        <v>1015</v>
      </c>
      <c r="LA270" s="434" t="s">
        <v>1015</v>
      </c>
      <c r="LB270" s="435" t="s">
        <v>1028</v>
      </c>
      <c r="LC270" s="436">
        <v>18</v>
      </c>
      <c r="LD270" s="437">
        <v>2</v>
      </c>
      <c r="LE270" s="438">
        <v>20</v>
      </c>
      <c r="LF270" s="439" t="s">
        <v>1015</v>
      </c>
      <c r="LG270" s="440">
        <v>15</v>
      </c>
      <c r="LH270" s="437">
        <v>2</v>
      </c>
      <c r="LI270" s="438">
        <v>20</v>
      </c>
      <c r="LJ270" s="649"/>
      <c r="LK270" s="650"/>
    </row>
    <row r="271" spans="2:323" ht="15" customHeight="1" x14ac:dyDescent="0.15">
      <c r="B271" s="1349" t="s">
        <v>3102</v>
      </c>
      <c r="C271" s="1350" t="s">
        <v>3103</v>
      </c>
      <c r="D271" s="1351">
        <v>2020</v>
      </c>
      <c r="E271" s="1352" t="s">
        <v>1018</v>
      </c>
      <c r="F271" s="1353">
        <v>1065370</v>
      </c>
      <c r="G271" s="1354" t="s">
        <v>3103</v>
      </c>
      <c r="H271" s="1355">
        <v>45125</v>
      </c>
      <c r="I271" s="1356" t="s">
        <v>3104</v>
      </c>
      <c r="J271" s="1357" t="s">
        <v>3103</v>
      </c>
      <c r="K271" s="1358" t="s">
        <v>4980</v>
      </c>
      <c r="L271" s="1350" t="s">
        <v>3103</v>
      </c>
      <c r="M271" s="1357" t="s">
        <v>4980</v>
      </c>
      <c r="N271" s="1358" t="s">
        <v>3104</v>
      </c>
      <c r="O271" s="1356" t="s">
        <v>70</v>
      </c>
      <c r="P271" s="1358" t="s">
        <v>74</v>
      </c>
      <c r="Q271" s="1359" t="s">
        <v>1018</v>
      </c>
      <c r="R271" s="1360"/>
      <c r="S271" s="1360"/>
      <c r="T271" s="1361"/>
      <c r="U271" s="1362"/>
      <c r="V271" s="1363">
        <v>1647.5106000000001</v>
      </c>
      <c r="W271" s="1364">
        <v>5</v>
      </c>
      <c r="X271" s="1364">
        <v>0</v>
      </c>
      <c r="Y271" s="1365"/>
      <c r="Z271" s="1351">
        <v>2020</v>
      </c>
      <c r="AA271" s="1352">
        <v>2022</v>
      </c>
      <c r="AB271" s="1366">
        <v>2022</v>
      </c>
      <c r="AC271" s="1367"/>
      <c r="AD271" s="1358"/>
      <c r="AE271" s="1368" t="s">
        <v>4568</v>
      </c>
      <c r="AF271" s="1357" t="s">
        <v>3105</v>
      </c>
      <c r="AG271" s="1357" t="s">
        <v>3106</v>
      </c>
      <c r="AH271" s="1358" t="s">
        <v>3010</v>
      </c>
      <c r="AI271" s="1368"/>
      <c r="AJ271" s="1358"/>
      <c r="AK271" s="1369">
        <v>2019</v>
      </c>
      <c r="AL271" s="1364">
        <v>3291</v>
      </c>
      <c r="AM271" s="1364">
        <v>4124</v>
      </c>
      <c r="AN271" s="1370"/>
      <c r="AO271" s="1371"/>
      <c r="AP271" s="1372">
        <v>2022</v>
      </c>
      <c r="AQ271" s="1365">
        <v>3192.27</v>
      </c>
      <c r="AR271" s="1373">
        <v>3</v>
      </c>
      <c r="AS271" s="1365">
        <v>4000.2799999999997</v>
      </c>
      <c r="AT271" s="1373">
        <v>3</v>
      </c>
      <c r="AU271" s="1374"/>
      <c r="AV271" s="1371"/>
      <c r="AW271" s="1375"/>
      <c r="AX271" s="1372">
        <v>2020</v>
      </c>
      <c r="AY271" s="1365">
        <v>3089</v>
      </c>
      <c r="AZ271" s="1373">
        <v>6.13</v>
      </c>
      <c r="BA271" s="1365">
        <v>3523</v>
      </c>
      <c r="BB271" s="1373">
        <v>14.57</v>
      </c>
      <c r="BC271" s="1374"/>
      <c r="BD271" s="1371"/>
      <c r="BE271" s="1375"/>
      <c r="BF271" s="1372">
        <v>2021</v>
      </c>
      <c r="BG271" s="1365">
        <v>2851</v>
      </c>
      <c r="BH271" s="1373">
        <v>13.36</v>
      </c>
      <c r="BI271" s="1365">
        <v>3162</v>
      </c>
      <c r="BJ271" s="1373">
        <v>23.32</v>
      </c>
      <c r="BK271" s="1374"/>
      <c r="BL271" s="1371"/>
      <c r="BM271" s="1375"/>
      <c r="BN271" s="1372">
        <v>2022</v>
      </c>
      <c r="BO271" s="1365">
        <v>3128</v>
      </c>
      <c r="BP271" s="1373">
        <v>4.95</v>
      </c>
      <c r="BQ271" s="1365">
        <v>2177</v>
      </c>
      <c r="BR271" s="1373">
        <v>47.21</v>
      </c>
      <c r="BS271" s="1374"/>
      <c r="BT271" s="1371"/>
      <c r="BU271" s="1375"/>
      <c r="BV271" s="1376" t="s">
        <v>1023</v>
      </c>
      <c r="BW271" s="1377" t="s">
        <v>1072</v>
      </c>
      <c r="BX271" s="1378" t="s">
        <v>1007</v>
      </c>
      <c r="BY271" s="1379" t="s">
        <v>4981</v>
      </c>
      <c r="BZ271" s="1380"/>
      <c r="CA271" s="1364"/>
      <c r="CB271" s="1364"/>
      <c r="CC271" s="1370"/>
      <c r="CD271" s="1371"/>
      <c r="CE271" s="1372"/>
      <c r="CF271" s="1365"/>
      <c r="CG271" s="1373"/>
      <c r="CH271" s="1365"/>
      <c r="CI271" s="1373"/>
      <c r="CJ271" s="1374"/>
      <c r="CK271" s="1371"/>
      <c r="CL271" s="1375"/>
      <c r="CM271" s="1372"/>
      <c r="CN271" s="1365"/>
      <c r="CO271" s="1373"/>
      <c r="CP271" s="1365"/>
      <c r="CQ271" s="1373"/>
      <c r="CR271" s="1374"/>
      <c r="CS271" s="1371"/>
      <c r="CT271" s="1375"/>
      <c r="CU271" s="1372"/>
      <c r="CV271" s="1365"/>
      <c r="CW271" s="1373"/>
      <c r="CX271" s="1365"/>
      <c r="CY271" s="1373"/>
      <c r="CZ271" s="1374"/>
      <c r="DA271" s="1371"/>
      <c r="DB271" s="1375"/>
      <c r="DC271" s="1372"/>
      <c r="DD271" s="1365"/>
      <c r="DE271" s="1373"/>
      <c r="DF271" s="1365"/>
      <c r="DG271" s="1373"/>
      <c r="DH271" s="1374"/>
      <c r="DI271" s="1371"/>
      <c r="DJ271" s="1375"/>
      <c r="DK271" s="1376"/>
      <c r="DL271" s="1377"/>
      <c r="DM271" s="1378"/>
      <c r="DN271" s="1379"/>
      <c r="DO271" s="1356"/>
      <c r="DP271" s="1381"/>
      <c r="DQ271" s="1358"/>
      <c r="DR271" s="1356"/>
      <c r="DS271" s="1381"/>
      <c r="DT271" s="1358"/>
      <c r="DU271" s="1356"/>
      <c r="DV271" s="1381"/>
      <c r="DW271" s="1358"/>
      <c r="DX271" s="1356"/>
      <c r="DY271" s="1381"/>
      <c r="DZ271" s="1358"/>
      <c r="EA271" s="1356"/>
      <c r="EB271" s="1381"/>
      <c r="EC271" s="1358"/>
      <c r="ED271" s="1382"/>
      <c r="EE271" s="1383"/>
      <c r="EF271" s="1384"/>
      <c r="EG271" s="1357"/>
      <c r="EH271" s="1364"/>
      <c r="EI271" s="1352"/>
      <c r="EJ271" s="1356"/>
      <c r="EK271" s="1384"/>
      <c r="EL271" s="1357"/>
      <c r="EM271" s="1364"/>
      <c r="EN271" s="1352"/>
      <c r="EO271" s="1356"/>
      <c r="EP271" s="1384"/>
      <c r="EQ271" s="1357"/>
      <c r="ER271" s="1364"/>
      <c r="ES271" s="1352"/>
      <c r="ET271" s="1356"/>
      <c r="EU271" s="1384"/>
      <c r="EV271" s="1357"/>
      <c r="EW271" s="1364"/>
      <c r="EX271" s="1352"/>
      <c r="EY271" s="1356"/>
      <c r="EZ271" s="1384"/>
      <c r="FA271" s="1357"/>
      <c r="FB271" s="1364"/>
      <c r="FC271" s="1352"/>
      <c r="FD271" s="1385">
        <v>0</v>
      </c>
      <c r="FE271" s="1386">
        <v>0</v>
      </c>
      <c r="FF271" s="1387">
        <v>0</v>
      </c>
      <c r="FG271" s="1386">
        <v>0</v>
      </c>
      <c r="FH271" s="1387">
        <v>0</v>
      </c>
      <c r="FI271" s="1386">
        <v>0</v>
      </c>
      <c r="FJ271" s="1387">
        <v>0</v>
      </c>
      <c r="FK271" s="1386">
        <v>0</v>
      </c>
      <c r="FL271" s="1388" t="s">
        <v>1008</v>
      </c>
      <c r="FM271" s="1389" t="s">
        <v>1012</v>
      </c>
      <c r="FN271" s="1352"/>
      <c r="FO271" s="1390" t="s">
        <v>1010</v>
      </c>
      <c r="FP271" s="1391" t="s">
        <v>1012</v>
      </c>
      <c r="FQ271" s="1352"/>
      <c r="FR271" s="1390" t="s">
        <v>1013</v>
      </c>
      <c r="FS271" s="1391" t="s">
        <v>1013</v>
      </c>
      <c r="FT271" s="1352"/>
      <c r="FU271" s="1390" t="s">
        <v>1010</v>
      </c>
      <c r="FV271" s="1391" t="s">
        <v>1012</v>
      </c>
      <c r="FW271" s="1352"/>
      <c r="FX271" s="1390" t="s">
        <v>1010</v>
      </c>
      <c r="FY271" s="1391" t="s">
        <v>1012</v>
      </c>
      <c r="FZ271" s="1352"/>
      <c r="GA271" s="1390" t="s">
        <v>1010</v>
      </c>
      <c r="GB271" s="1391" t="s">
        <v>1012</v>
      </c>
      <c r="GC271" s="1352"/>
      <c r="GD271" s="1390" t="s">
        <v>1013</v>
      </c>
      <c r="GE271" s="1391" t="s">
        <v>1013</v>
      </c>
      <c r="GF271" s="1352"/>
      <c r="GG271" s="1390" t="s">
        <v>1010</v>
      </c>
      <c r="GH271" s="1391" t="s">
        <v>1012</v>
      </c>
      <c r="GI271" s="1352"/>
      <c r="GJ271" s="1390" t="s">
        <v>1010</v>
      </c>
      <c r="GK271" s="1391" t="s">
        <v>1012</v>
      </c>
      <c r="GL271" s="1352"/>
      <c r="GM271" s="1390" t="s">
        <v>1013</v>
      </c>
      <c r="GN271" s="1391" t="s">
        <v>1013</v>
      </c>
      <c r="GO271" s="1352"/>
      <c r="GP271" s="1390" t="s">
        <v>1013</v>
      </c>
      <c r="GQ271" s="1391" t="s">
        <v>1013</v>
      </c>
      <c r="GR271" s="1352"/>
      <c r="GS271" s="1390" t="s">
        <v>1013</v>
      </c>
      <c r="GT271" s="1391" t="s">
        <v>1013</v>
      </c>
      <c r="GU271" s="1352"/>
      <c r="GV271" s="1390" t="s">
        <v>1013</v>
      </c>
      <c r="GW271" s="1391" t="s">
        <v>1013</v>
      </c>
      <c r="GX271" s="1352"/>
      <c r="GY271" s="1388"/>
      <c r="GZ271" s="1389"/>
      <c r="HA271" s="1352"/>
      <c r="HB271" s="1390"/>
      <c r="HC271" s="1391"/>
      <c r="HD271" s="1352"/>
      <c r="HE271" s="1390"/>
      <c r="HF271" s="1391"/>
      <c r="HG271" s="1352"/>
      <c r="HH271" s="1390"/>
      <c r="HI271" s="1391"/>
      <c r="HJ271" s="1352"/>
      <c r="HK271" s="1390"/>
      <c r="HL271" s="1391"/>
      <c r="HM271" s="1352"/>
      <c r="HN271" s="1392">
        <v>3128</v>
      </c>
      <c r="HO271" s="1393">
        <v>1398.5695309999999</v>
      </c>
      <c r="HP271" s="1394">
        <v>44.711302141943733</v>
      </c>
      <c r="HQ271" s="1395" t="s">
        <v>4037</v>
      </c>
      <c r="HR271" s="1357" t="s">
        <v>333</v>
      </c>
      <c r="HS271" s="1357" t="s">
        <v>352</v>
      </c>
      <c r="HT271" s="1357" t="s">
        <v>4272</v>
      </c>
      <c r="HU271" s="1396">
        <v>0.82488500000000009</v>
      </c>
      <c r="HV271" s="1397"/>
      <c r="HW271" s="1398" t="s">
        <v>4568</v>
      </c>
      <c r="HX271" s="1398"/>
      <c r="HY271" s="1398"/>
      <c r="HZ271" s="1398"/>
      <c r="IA271" s="1398"/>
      <c r="IB271" s="1398"/>
      <c r="IC271" s="1398"/>
      <c r="ID271" s="1399"/>
      <c r="IE271" s="1400" t="s">
        <v>3107</v>
      </c>
      <c r="IF271" s="227" t="str">
        <f>_xlfn.IFNA(VLOOKUP(報告書!$B271&amp;"-"&amp;報告書!IF$12,自主項目!$G$13:$G$500,1,FALSE),"")</f>
        <v>370-1</v>
      </c>
      <c r="IG271" s="227" t="str">
        <f>_xlfn.IFNA(VLOOKUP(報告書!$B271&amp;"-"&amp;報告書!IG$12,自主項目!$G$13:$G$500,1,FALSE),"")</f>
        <v>370-2</v>
      </c>
      <c r="IH271" s="227" t="str">
        <f>_xlfn.IFNA(VLOOKUP(報告書!$B271&amp;"-"&amp;報告書!IH$12,自主項目!$G$13:$G$500,1,FALSE),"")</f>
        <v>370-3</v>
      </c>
      <c r="II271" s="227" t="str">
        <f>_xlfn.IFNA(VLOOKUP(報告書!$B271&amp;"-"&amp;報告書!II$12,自主項目!$G$13:$G$500,1,FALSE),"")</f>
        <v>370-4</v>
      </c>
      <c r="IJ271" s="227" t="str">
        <f>_xlfn.IFNA(VLOOKUP(報告書!$B271&amp;"-"&amp;報告書!IJ$12,自主項目!$G$13:$G$500,1,FALSE),"")</f>
        <v>370-5</v>
      </c>
      <c r="IK271" s="227" t="str">
        <f>_xlfn.IFNA(VLOOKUP(報告書!$B271&amp;"-"&amp;報告書!IK$12,自主項目!$G$13:$G$500,1,FALSE),"")</f>
        <v>370-6</v>
      </c>
      <c r="IL271" s="227" t="str">
        <f>_xlfn.IFNA(VLOOKUP(報告書!$B271&amp;"-"&amp;報告書!IL$12,自主項目!$G$13:$G$500,1,FALSE),"")</f>
        <v/>
      </c>
      <c r="IM271" s="227" t="str">
        <f>_xlfn.IFNA(VLOOKUP(報告書!$B271&amp;"-"&amp;報告書!IM$12,自主項目!$G$13:$G$500,1,FALSE),"")</f>
        <v/>
      </c>
      <c r="IN271" s="227" t="str">
        <f>_xlfn.IFNA(VLOOKUP(報告書!$B271&amp;"-"&amp;報告書!IN$12,自主項目!$G$13:$G$500,1,FALSE),"")</f>
        <v/>
      </c>
      <c r="IO271" s="227" t="str">
        <f>_xlfn.IFNA(VLOOKUP(報告書!$B271&amp;"-"&amp;報告書!IO$12,自主項目!$G$13:$G$500,1,FALSE),"")</f>
        <v/>
      </c>
      <c r="IP271" s="227" t="str">
        <f>_xlfn.IFNA(VLOOKUP(報告書!$B271&amp;"-"&amp;報告書!IP$12,自主項目!$G$13:$G$500,1,FALSE),"")</f>
        <v/>
      </c>
      <c r="IQ271" s="227" t="str">
        <f>_xlfn.IFNA(VLOOKUP(報告書!$B271&amp;"-"&amp;報告書!IQ$12,自主項目!$G$13:$G$500,1,FALSE),"")</f>
        <v/>
      </c>
      <c r="IR271" s="227" t="str">
        <f>_xlfn.IFNA(VLOOKUP(報告書!$B271&amp;"-"&amp;報告書!IR$12,自主項目!$G$13:$G$500,1,FALSE),"")</f>
        <v/>
      </c>
      <c r="IS271" s="227" t="str">
        <f>_xlfn.IFNA(VLOOKUP(報告書!$B271&amp;"-"&amp;報告書!IS$12,自主項目!$G$13:$G$500,1,FALSE),"")</f>
        <v/>
      </c>
      <c r="IV271" s="376">
        <v>4119</v>
      </c>
      <c r="IW271" s="377">
        <v>4092</v>
      </c>
      <c r="IX271" s="378">
        <v>72.260000000000005</v>
      </c>
      <c r="IY271" s="379">
        <v>14.34</v>
      </c>
      <c r="IZ271" s="379">
        <v>13.12</v>
      </c>
      <c r="JA271" s="380">
        <v>14.87</v>
      </c>
      <c r="JB271" s="381">
        <v>4.78</v>
      </c>
      <c r="JC271" s="379">
        <v>4.3733333333333331</v>
      </c>
      <c r="JD271" s="379">
        <v>4.9566666666666661</v>
      </c>
      <c r="JE271" s="382">
        <v>41</v>
      </c>
      <c r="JF271" s="383">
        <v>50</v>
      </c>
      <c r="JG271" s="384">
        <v>32</v>
      </c>
      <c r="JH271" s="376" t="s">
        <v>179</v>
      </c>
      <c r="JI271" s="377" t="s">
        <v>179</v>
      </c>
      <c r="JJ271" s="378" t="s">
        <v>179</v>
      </c>
      <c r="JK271" s="379" t="s">
        <v>179</v>
      </c>
      <c r="JL271" s="379" t="s">
        <v>179</v>
      </c>
      <c r="JM271" s="380" t="s">
        <v>179</v>
      </c>
      <c r="JN271" s="381" t="s">
        <v>179</v>
      </c>
      <c r="JO271" s="379" t="s">
        <v>179</v>
      </c>
      <c r="JP271" s="379" t="s">
        <v>179</v>
      </c>
      <c r="JQ271" s="382" t="s">
        <v>179</v>
      </c>
      <c r="JR271" s="383" t="s">
        <v>179</v>
      </c>
      <c r="JS271" s="384" t="s">
        <v>179</v>
      </c>
      <c r="JU271" s="634" t="s">
        <v>2955</v>
      </c>
      <c r="JV271" s="636" t="s">
        <v>2956</v>
      </c>
      <c r="JW271" s="635">
        <v>2019</v>
      </c>
      <c r="JX271" s="635" t="s">
        <v>1018</v>
      </c>
      <c r="JY271" s="386" t="s">
        <v>179</v>
      </c>
      <c r="JZ271" s="387" t="s">
        <v>179</v>
      </c>
      <c r="KA271" s="422" t="s">
        <v>179</v>
      </c>
      <c r="KB271" s="637" t="s">
        <v>179</v>
      </c>
      <c r="KC271" s="638" t="s">
        <v>179</v>
      </c>
      <c r="KD271" s="639" t="s">
        <v>1055</v>
      </c>
      <c r="KE271" s="640">
        <v>2.99</v>
      </c>
      <c r="KF271" s="641">
        <v>14.34</v>
      </c>
      <c r="KG271" s="642">
        <v>11.410000000000002</v>
      </c>
      <c r="KH271" s="639" t="s">
        <v>1055</v>
      </c>
      <c r="KI271" s="643">
        <v>2.99</v>
      </c>
      <c r="KJ271" s="641">
        <v>4.3733333333333331</v>
      </c>
      <c r="KK271" s="642">
        <v>12.333333333333334</v>
      </c>
      <c r="KL271" s="639" t="s">
        <v>1029</v>
      </c>
      <c r="KM271" s="643">
        <v>3</v>
      </c>
      <c r="KN271" s="644">
        <v>14.87</v>
      </c>
      <c r="KO271" s="645" t="s">
        <v>179</v>
      </c>
      <c r="KP271" s="646" t="s">
        <v>179</v>
      </c>
      <c r="KQ271" s="646" t="s">
        <v>179</v>
      </c>
      <c r="KR271" s="646" t="s">
        <v>179</v>
      </c>
      <c r="KS271" s="647" t="s">
        <v>179</v>
      </c>
      <c r="KT271" s="646" t="s">
        <v>179</v>
      </c>
      <c r="KU271" s="646" t="s">
        <v>179</v>
      </c>
      <c r="KV271" s="648" t="s">
        <v>179</v>
      </c>
      <c r="KW271" s="639" t="s">
        <v>179</v>
      </c>
      <c r="KX271" s="643" t="s">
        <v>179</v>
      </c>
      <c r="KY271" s="644" t="s">
        <v>179</v>
      </c>
      <c r="KZ271" s="434" t="s">
        <v>1015</v>
      </c>
      <c r="LA271" s="434" t="s">
        <v>1015</v>
      </c>
      <c r="LB271" s="435" t="s">
        <v>1029</v>
      </c>
      <c r="LC271" s="436">
        <v>4</v>
      </c>
      <c r="LD271" s="437">
        <v>0</v>
      </c>
      <c r="LE271" s="438">
        <v>4</v>
      </c>
      <c r="LF271" s="439" t="s">
        <v>1015</v>
      </c>
      <c r="LG271" s="440">
        <v>2</v>
      </c>
      <c r="LH271" s="437">
        <v>0</v>
      </c>
      <c r="LI271" s="438">
        <v>5</v>
      </c>
      <c r="LJ271" s="649"/>
      <c r="LK271" s="650"/>
    </row>
    <row r="272" spans="2:323" ht="15" customHeight="1" x14ac:dyDescent="0.15">
      <c r="B272" s="1349" t="s">
        <v>3108</v>
      </c>
      <c r="C272" s="1350" t="s">
        <v>3109</v>
      </c>
      <c r="D272" s="1351">
        <v>2020</v>
      </c>
      <c r="E272" s="1352" t="s">
        <v>1018</v>
      </c>
      <c r="F272" s="1353">
        <v>1052371</v>
      </c>
      <c r="G272" s="1354" t="s">
        <v>3109</v>
      </c>
      <c r="H272" s="1355">
        <v>45138</v>
      </c>
      <c r="I272" s="1356" t="s">
        <v>3110</v>
      </c>
      <c r="J272" s="1357" t="s">
        <v>3109</v>
      </c>
      <c r="K272" s="1358" t="s">
        <v>3111</v>
      </c>
      <c r="L272" s="1350" t="s">
        <v>3109</v>
      </c>
      <c r="M272" s="1357" t="s">
        <v>3112</v>
      </c>
      <c r="N272" s="1358" t="s">
        <v>3110</v>
      </c>
      <c r="O272" s="1356" t="s">
        <v>57</v>
      </c>
      <c r="P272" s="1358" t="s">
        <v>60</v>
      </c>
      <c r="Q272" s="1359" t="s">
        <v>1018</v>
      </c>
      <c r="R272" s="1360"/>
      <c r="S272" s="1360"/>
      <c r="T272" s="1361"/>
      <c r="U272" s="1362"/>
      <c r="V272" s="1363">
        <v>2360.5709999999999</v>
      </c>
      <c r="W272" s="1364">
        <v>6</v>
      </c>
      <c r="X272" s="1364">
        <v>2</v>
      </c>
      <c r="Y272" s="1365"/>
      <c r="Z272" s="1351">
        <v>2020</v>
      </c>
      <c r="AA272" s="1352">
        <v>2022</v>
      </c>
      <c r="AB272" s="1366">
        <v>2022</v>
      </c>
      <c r="AC272" s="1367"/>
      <c r="AD272" s="1358"/>
      <c r="AE272" s="1368" t="s">
        <v>4568</v>
      </c>
      <c r="AF272" s="1357" t="s">
        <v>3113</v>
      </c>
      <c r="AG272" s="1357" t="s">
        <v>3110</v>
      </c>
      <c r="AH272" s="1358" t="s">
        <v>3114</v>
      </c>
      <c r="AI272" s="1368"/>
      <c r="AJ272" s="1358"/>
      <c r="AK272" s="1369">
        <v>2019</v>
      </c>
      <c r="AL272" s="1364">
        <v>4465</v>
      </c>
      <c r="AM272" s="1364">
        <v>4344</v>
      </c>
      <c r="AN272" s="1370"/>
      <c r="AO272" s="1371"/>
      <c r="AP272" s="1372">
        <v>2022</v>
      </c>
      <c r="AQ272" s="1365">
        <v>4331</v>
      </c>
      <c r="AR272" s="1373">
        <v>3</v>
      </c>
      <c r="AS272" s="1365">
        <v>4214</v>
      </c>
      <c r="AT272" s="1373">
        <v>2.99</v>
      </c>
      <c r="AU272" s="1374"/>
      <c r="AV272" s="1371"/>
      <c r="AW272" s="1375"/>
      <c r="AX272" s="1372">
        <v>2020</v>
      </c>
      <c r="AY272" s="1365">
        <v>4321</v>
      </c>
      <c r="AZ272" s="1373">
        <v>3.22</v>
      </c>
      <c r="BA272" s="1365">
        <v>4086</v>
      </c>
      <c r="BB272" s="1373">
        <v>5.93</v>
      </c>
      <c r="BC272" s="1374"/>
      <c r="BD272" s="1371"/>
      <c r="BE272" s="1375"/>
      <c r="BF272" s="1372">
        <v>2021</v>
      </c>
      <c r="BG272" s="1365">
        <v>4060</v>
      </c>
      <c r="BH272" s="1373">
        <v>9.07</v>
      </c>
      <c r="BI272" s="1365">
        <v>4025</v>
      </c>
      <c r="BJ272" s="1373">
        <v>7.34</v>
      </c>
      <c r="BK272" s="1374"/>
      <c r="BL272" s="1371"/>
      <c r="BM272" s="1375"/>
      <c r="BN272" s="1372">
        <v>2022</v>
      </c>
      <c r="BO272" s="1365">
        <v>4038</v>
      </c>
      <c r="BP272" s="1373">
        <v>9.56</v>
      </c>
      <c r="BQ272" s="1365">
        <v>815</v>
      </c>
      <c r="BR272" s="1373">
        <v>81.23</v>
      </c>
      <c r="BS272" s="1374"/>
      <c r="BT272" s="1371"/>
      <c r="BU272" s="1375"/>
      <c r="BV272" s="1376" t="s">
        <v>1023</v>
      </c>
      <c r="BW272" s="1377" t="s">
        <v>1072</v>
      </c>
      <c r="BX272" s="1378" t="s">
        <v>1007</v>
      </c>
      <c r="BY272" s="1379" t="s">
        <v>4982</v>
      </c>
      <c r="BZ272" s="1380"/>
      <c r="CA272" s="1364"/>
      <c r="CB272" s="1364"/>
      <c r="CC272" s="1370"/>
      <c r="CD272" s="1371"/>
      <c r="CE272" s="1372"/>
      <c r="CF272" s="1365"/>
      <c r="CG272" s="1373"/>
      <c r="CH272" s="1365"/>
      <c r="CI272" s="1373"/>
      <c r="CJ272" s="1374"/>
      <c r="CK272" s="1371"/>
      <c r="CL272" s="1375"/>
      <c r="CM272" s="1372"/>
      <c r="CN272" s="1365"/>
      <c r="CO272" s="1373"/>
      <c r="CP272" s="1365"/>
      <c r="CQ272" s="1373"/>
      <c r="CR272" s="1374"/>
      <c r="CS272" s="1371"/>
      <c r="CT272" s="1375"/>
      <c r="CU272" s="1372"/>
      <c r="CV272" s="1365"/>
      <c r="CW272" s="1373"/>
      <c r="CX272" s="1365"/>
      <c r="CY272" s="1373"/>
      <c r="CZ272" s="1374"/>
      <c r="DA272" s="1371"/>
      <c r="DB272" s="1375"/>
      <c r="DC272" s="1372"/>
      <c r="DD272" s="1365"/>
      <c r="DE272" s="1373"/>
      <c r="DF272" s="1365"/>
      <c r="DG272" s="1373"/>
      <c r="DH272" s="1374"/>
      <c r="DI272" s="1371"/>
      <c r="DJ272" s="1375"/>
      <c r="DK272" s="1376"/>
      <c r="DL272" s="1377"/>
      <c r="DM272" s="1378"/>
      <c r="DN272" s="1379"/>
      <c r="DO272" s="1356"/>
      <c r="DP272" s="1381"/>
      <c r="DQ272" s="1358"/>
      <c r="DR272" s="1356"/>
      <c r="DS272" s="1381"/>
      <c r="DT272" s="1358"/>
      <c r="DU272" s="1356"/>
      <c r="DV272" s="1381"/>
      <c r="DW272" s="1358"/>
      <c r="DX272" s="1356"/>
      <c r="DY272" s="1381"/>
      <c r="DZ272" s="1358"/>
      <c r="EA272" s="1356"/>
      <c r="EB272" s="1381"/>
      <c r="EC272" s="1358"/>
      <c r="ED272" s="1382"/>
      <c r="EE272" s="1383"/>
      <c r="EF272" s="1384"/>
      <c r="EG272" s="1357"/>
      <c r="EH272" s="1364"/>
      <c r="EI272" s="1352"/>
      <c r="EJ272" s="1356"/>
      <c r="EK272" s="1384"/>
      <c r="EL272" s="1357"/>
      <c r="EM272" s="1364"/>
      <c r="EN272" s="1352"/>
      <c r="EO272" s="1356"/>
      <c r="EP272" s="1384"/>
      <c r="EQ272" s="1357"/>
      <c r="ER272" s="1364"/>
      <c r="ES272" s="1352"/>
      <c r="ET272" s="1356"/>
      <c r="EU272" s="1384"/>
      <c r="EV272" s="1357"/>
      <c r="EW272" s="1364"/>
      <c r="EX272" s="1352"/>
      <c r="EY272" s="1356"/>
      <c r="EZ272" s="1384"/>
      <c r="FA272" s="1357"/>
      <c r="FB272" s="1364"/>
      <c r="FC272" s="1352"/>
      <c r="FD272" s="1385">
        <v>0</v>
      </c>
      <c r="FE272" s="1386">
        <v>0</v>
      </c>
      <c r="FF272" s="1387">
        <v>0</v>
      </c>
      <c r="FG272" s="1386">
        <v>0</v>
      </c>
      <c r="FH272" s="1387">
        <v>0</v>
      </c>
      <c r="FI272" s="1386">
        <v>0</v>
      </c>
      <c r="FJ272" s="1387">
        <v>0</v>
      </c>
      <c r="FK272" s="1386">
        <v>0</v>
      </c>
      <c r="FL272" s="1388" t="s">
        <v>1099</v>
      </c>
      <c r="FM272" s="1389" t="s">
        <v>1011</v>
      </c>
      <c r="FN272" s="1352" t="s">
        <v>3115</v>
      </c>
      <c r="FO272" s="1390" t="s">
        <v>1025</v>
      </c>
      <c r="FP272" s="1391" t="s">
        <v>1011</v>
      </c>
      <c r="FQ272" s="1352" t="s">
        <v>3116</v>
      </c>
      <c r="FR272" s="1390" t="s">
        <v>1014</v>
      </c>
      <c r="FS272" s="1391" t="s">
        <v>1009</v>
      </c>
      <c r="FT272" s="1352"/>
      <c r="FU272" s="1390" t="s">
        <v>1010</v>
      </c>
      <c r="FV272" s="1391" t="s">
        <v>1012</v>
      </c>
      <c r="FW272" s="1352"/>
      <c r="FX272" s="1390" t="s">
        <v>1025</v>
      </c>
      <c r="FY272" s="1391" t="s">
        <v>1011</v>
      </c>
      <c r="FZ272" s="1352" t="s">
        <v>3117</v>
      </c>
      <c r="GA272" s="1390" t="s">
        <v>1025</v>
      </c>
      <c r="GB272" s="1391" t="s">
        <v>1011</v>
      </c>
      <c r="GC272" s="1352" t="s">
        <v>3118</v>
      </c>
      <c r="GD272" s="1390" t="s">
        <v>1014</v>
      </c>
      <c r="GE272" s="1391" t="s">
        <v>1009</v>
      </c>
      <c r="GF272" s="1352"/>
      <c r="GG272" s="1390" t="s">
        <v>1014</v>
      </c>
      <c r="GH272" s="1391" t="s">
        <v>1009</v>
      </c>
      <c r="GI272" s="1352"/>
      <c r="GJ272" s="1390" t="s">
        <v>1025</v>
      </c>
      <c r="GK272" s="1391" t="s">
        <v>1011</v>
      </c>
      <c r="GL272" s="1352" t="s">
        <v>3119</v>
      </c>
      <c r="GM272" s="1390" t="s">
        <v>1013</v>
      </c>
      <c r="GN272" s="1391" t="s">
        <v>1013</v>
      </c>
      <c r="GO272" s="1352"/>
      <c r="GP272" s="1390" t="s">
        <v>1013</v>
      </c>
      <c r="GQ272" s="1391" t="s">
        <v>1013</v>
      </c>
      <c r="GR272" s="1352"/>
      <c r="GS272" s="1390" t="s">
        <v>1013</v>
      </c>
      <c r="GT272" s="1391" t="s">
        <v>1013</v>
      </c>
      <c r="GU272" s="1352"/>
      <c r="GV272" s="1390" t="s">
        <v>1014</v>
      </c>
      <c r="GW272" s="1391" t="s">
        <v>1009</v>
      </c>
      <c r="GX272" s="1352"/>
      <c r="GY272" s="1388"/>
      <c r="GZ272" s="1389"/>
      <c r="HA272" s="1352"/>
      <c r="HB272" s="1390"/>
      <c r="HC272" s="1391"/>
      <c r="HD272" s="1352"/>
      <c r="HE272" s="1390"/>
      <c r="HF272" s="1391"/>
      <c r="HG272" s="1352"/>
      <c r="HH272" s="1390"/>
      <c r="HI272" s="1391"/>
      <c r="HJ272" s="1352"/>
      <c r="HK272" s="1390"/>
      <c r="HL272" s="1391"/>
      <c r="HM272" s="1352"/>
      <c r="HN272" s="1392">
        <v>4038</v>
      </c>
      <c r="HO272" s="1393">
        <v>3377.5719360000003</v>
      </c>
      <c r="HP272" s="1394">
        <v>83.644673997028235</v>
      </c>
      <c r="HQ272" s="1395">
        <v>2022</v>
      </c>
      <c r="HR272" s="1357" t="s">
        <v>1621</v>
      </c>
      <c r="HS272" s="1357" t="s">
        <v>349</v>
      </c>
      <c r="HT272" s="1357" t="s">
        <v>4278</v>
      </c>
      <c r="HU272" s="1396">
        <v>3377.5719360000003</v>
      </c>
      <c r="HV272" s="1397"/>
      <c r="HW272" s="1398" t="s">
        <v>4568</v>
      </c>
      <c r="HX272" s="1398" t="s">
        <v>4568</v>
      </c>
      <c r="HY272" s="1398"/>
      <c r="HZ272" s="1398"/>
      <c r="IA272" s="1398"/>
      <c r="IB272" s="1398"/>
      <c r="IC272" s="1398" t="s">
        <v>4568</v>
      </c>
      <c r="ID272" s="1399" t="s">
        <v>3120</v>
      </c>
      <c r="IE272" s="1400" t="s">
        <v>4983</v>
      </c>
      <c r="IF272" s="227" t="str">
        <f>_xlfn.IFNA(VLOOKUP(報告書!$B272&amp;"-"&amp;報告書!IF$12,自主項目!$G$13:$G$500,1,FALSE),"")</f>
        <v>371-1</v>
      </c>
      <c r="IG272" s="227" t="str">
        <f>_xlfn.IFNA(VLOOKUP(報告書!$B272&amp;"-"&amp;報告書!IG$12,自主項目!$G$13:$G$500,1,FALSE),"")</f>
        <v/>
      </c>
      <c r="IH272" s="227" t="str">
        <f>_xlfn.IFNA(VLOOKUP(報告書!$B272&amp;"-"&amp;報告書!IH$12,自主項目!$G$13:$G$500,1,FALSE),"")</f>
        <v/>
      </c>
      <c r="II272" s="227" t="str">
        <f>_xlfn.IFNA(VLOOKUP(報告書!$B272&amp;"-"&amp;報告書!II$12,自主項目!$G$13:$G$500,1,FALSE),"")</f>
        <v/>
      </c>
      <c r="IJ272" s="227" t="str">
        <f>_xlfn.IFNA(VLOOKUP(報告書!$B272&amp;"-"&amp;報告書!IJ$12,自主項目!$G$13:$G$500,1,FALSE),"")</f>
        <v/>
      </c>
      <c r="IK272" s="227" t="str">
        <f>_xlfn.IFNA(VLOOKUP(報告書!$B272&amp;"-"&amp;報告書!IK$12,自主項目!$G$13:$G$500,1,FALSE),"")</f>
        <v/>
      </c>
      <c r="IL272" s="227" t="str">
        <f>_xlfn.IFNA(VLOOKUP(報告書!$B272&amp;"-"&amp;報告書!IL$12,自主項目!$G$13:$G$500,1,FALSE),"")</f>
        <v/>
      </c>
      <c r="IM272" s="227" t="str">
        <f>_xlfn.IFNA(VLOOKUP(報告書!$B272&amp;"-"&amp;報告書!IM$12,自主項目!$G$13:$G$500,1,FALSE),"")</f>
        <v/>
      </c>
      <c r="IN272" s="227" t="str">
        <f>_xlfn.IFNA(VLOOKUP(報告書!$B272&amp;"-"&amp;報告書!IN$12,自主項目!$G$13:$G$500,1,FALSE),"")</f>
        <v/>
      </c>
      <c r="IO272" s="227" t="str">
        <f>_xlfn.IFNA(VLOOKUP(報告書!$B272&amp;"-"&amp;報告書!IO$12,自主項目!$G$13:$G$500,1,FALSE),"")</f>
        <v/>
      </c>
      <c r="IP272" s="227" t="str">
        <f>_xlfn.IFNA(VLOOKUP(報告書!$B272&amp;"-"&amp;報告書!IP$12,自主項目!$G$13:$G$500,1,FALSE),"")</f>
        <v/>
      </c>
      <c r="IQ272" s="227" t="str">
        <f>_xlfn.IFNA(VLOOKUP(報告書!$B272&amp;"-"&amp;報告書!IQ$12,自主項目!$G$13:$G$500,1,FALSE),"")</f>
        <v/>
      </c>
      <c r="IR272" s="227" t="str">
        <f>_xlfn.IFNA(VLOOKUP(報告書!$B272&amp;"-"&amp;報告書!IR$12,自主項目!$G$13:$G$500,1,FALSE),"")</f>
        <v/>
      </c>
      <c r="IS272" s="227" t="str">
        <f>_xlfn.IFNA(VLOOKUP(報告書!$B272&amp;"-"&amp;報告書!IS$12,自主項目!$G$13:$G$500,1,FALSE),"")</f>
        <v/>
      </c>
      <c r="IV272" s="376">
        <v>17188</v>
      </c>
      <c r="IW272" s="377">
        <v>17035</v>
      </c>
      <c r="IX272" s="378">
        <v>498.09</v>
      </c>
      <c r="IY272" s="379">
        <v>-16.23</v>
      </c>
      <c r="IZ272" s="379">
        <v>-18.47</v>
      </c>
      <c r="JA272" s="380">
        <v>5.83</v>
      </c>
      <c r="JB272" s="381">
        <v>-5.41</v>
      </c>
      <c r="JC272" s="379">
        <v>-6.1566666666666663</v>
      </c>
      <c r="JD272" s="379">
        <v>1.9433333333333334</v>
      </c>
      <c r="JE272" s="382">
        <v>92</v>
      </c>
      <c r="JF272" s="383">
        <v>93</v>
      </c>
      <c r="JG272" s="384">
        <v>57</v>
      </c>
      <c r="JH272" s="376" t="s">
        <v>179</v>
      </c>
      <c r="JI272" s="377" t="s">
        <v>179</v>
      </c>
      <c r="JJ272" s="378" t="s">
        <v>179</v>
      </c>
      <c r="JK272" s="379" t="s">
        <v>179</v>
      </c>
      <c r="JL272" s="379" t="s">
        <v>179</v>
      </c>
      <c r="JM272" s="380" t="s">
        <v>179</v>
      </c>
      <c r="JN272" s="381" t="s">
        <v>179</v>
      </c>
      <c r="JO272" s="379" t="s">
        <v>179</v>
      </c>
      <c r="JP272" s="379" t="s">
        <v>179</v>
      </c>
      <c r="JQ272" s="382" t="s">
        <v>179</v>
      </c>
      <c r="JR272" s="383" t="s">
        <v>179</v>
      </c>
      <c r="JS272" s="384" t="s">
        <v>179</v>
      </c>
      <c r="JU272" s="634" t="s">
        <v>2958</v>
      </c>
      <c r="JV272" s="636" t="s">
        <v>2959</v>
      </c>
      <c r="JW272" s="635">
        <v>2019</v>
      </c>
      <c r="JX272" s="635" t="s">
        <v>1018</v>
      </c>
      <c r="JY272" s="386" t="s">
        <v>179</v>
      </c>
      <c r="JZ272" s="387" t="s">
        <v>179</v>
      </c>
      <c r="KA272" s="422" t="s">
        <v>179</v>
      </c>
      <c r="KB272" s="637" t="s">
        <v>179</v>
      </c>
      <c r="KC272" s="638">
        <v>3.162671631370724E-2</v>
      </c>
      <c r="KD272" s="639" t="s">
        <v>1015</v>
      </c>
      <c r="KE272" s="640">
        <v>3.69</v>
      </c>
      <c r="KF272" s="641">
        <v>-16.23</v>
      </c>
      <c r="KG272" s="642">
        <v>-13.283333333333333</v>
      </c>
      <c r="KH272" s="639" t="s">
        <v>1015</v>
      </c>
      <c r="KI272" s="643">
        <v>1</v>
      </c>
      <c r="KJ272" s="641">
        <v>-6.1566666666666663</v>
      </c>
      <c r="KK272" s="642">
        <v>-11.943333333333333</v>
      </c>
      <c r="KL272" s="639" t="s">
        <v>1029</v>
      </c>
      <c r="KM272" s="643">
        <v>1</v>
      </c>
      <c r="KN272" s="644">
        <v>5.83</v>
      </c>
      <c r="KO272" s="645" t="s">
        <v>179</v>
      </c>
      <c r="KP272" s="646" t="s">
        <v>179</v>
      </c>
      <c r="KQ272" s="646" t="s">
        <v>179</v>
      </c>
      <c r="KR272" s="646" t="s">
        <v>179</v>
      </c>
      <c r="KS272" s="647" t="s">
        <v>179</v>
      </c>
      <c r="KT272" s="646" t="s">
        <v>179</v>
      </c>
      <c r="KU272" s="646" t="s">
        <v>179</v>
      </c>
      <c r="KV272" s="648" t="s">
        <v>179</v>
      </c>
      <c r="KW272" s="639" t="s">
        <v>179</v>
      </c>
      <c r="KX272" s="643" t="s">
        <v>179</v>
      </c>
      <c r="KY272" s="644" t="s">
        <v>179</v>
      </c>
      <c r="KZ272" s="434" t="s">
        <v>1015</v>
      </c>
      <c r="LA272" s="434" t="s">
        <v>1015</v>
      </c>
      <c r="LB272" s="435" t="s">
        <v>1015</v>
      </c>
      <c r="LC272" s="436">
        <v>10</v>
      </c>
      <c r="LD272" s="437">
        <v>0</v>
      </c>
      <c r="LE272" s="438">
        <v>14</v>
      </c>
      <c r="LF272" s="439" t="s">
        <v>1015</v>
      </c>
      <c r="LG272" s="440">
        <v>9</v>
      </c>
      <c r="LH272" s="437">
        <v>0</v>
      </c>
      <c r="LI272" s="438">
        <v>13</v>
      </c>
      <c r="LJ272" s="649"/>
      <c r="LK272" s="650"/>
    </row>
    <row r="273" spans="2:323" ht="15" customHeight="1" x14ac:dyDescent="0.15">
      <c r="B273" s="1349" t="s">
        <v>3121</v>
      </c>
      <c r="C273" s="1350" t="s">
        <v>3122</v>
      </c>
      <c r="D273" s="1351">
        <v>2020</v>
      </c>
      <c r="E273" s="1352" t="s">
        <v>1018</v>
      </c>
      <c r="F273" s="1353">
        <v>1083374</v>
      </c>
      <c r="G273" s="1354" t="s">
        <v>3122</v>
      </c>
      <c r="H273" s="1355">
        <v>45138</v>
      </c>
      <c r="I273" s="1356" t="s">
        <v>3123</v>
      </c>
      <c r="J273" s="1357" t="s">
        <v>3122</v>
      </c>
      <c r="K273" s="1358" t="s">
        <v>3124</v>
      </c>
      <c r="L273" s="1350" t="s">
        <v>3122</v>
      </c>
      <c r="M273" s="1357" t="s">
        <v>3124</v>
      </c>
      <c r="N273" s="1358" t="s">
        <v>3123</v>
      </c>
      <c r="O273" s="1356" t="s">
        <v>491</v>
      </c>
      <c r="P273" s="1358" t="s">
        <v>96</v>
      </c>
      <c r="Q273" s="1359" t="s">
        <v>1018</v>
      </c>
      <c r="R273" s="1360"/>
      <c r="S273" s="1360"/>
      <c r="T273" s="1361"/>
      <c r="U273" s="1362"/>
      <c r="V273" s="1363">
        <v>12813.054</v>
      </c>
      <c r="W273" s="1364">
        <v>5</v>
      </c>
      <c r="X273" s="1364">
        <v>4</v>
      </c>
      <c r="Y273" s="1365"/>
      <c r="Z273" s="1351">
        <v>2020</v>
      </c>
      <c r="AA273" s="1352">
        <v>2022</v>
      </c>
      <c r="AB273" s="1366">
        <v>2022</v>
      </c>
      <c r="AC273" s="1367"/>
      <c r="AD273" s="1358"/>
      <c r="AE273" s="1368" t="s">
        <v>4568</v>
      </c>
      <c r="AF273" s="1357" t="s">
        <v>3125</v>
      </c>
      <c r="AG273" s="1357" t="s">
        <v>3126</v>
      </c>
      <c r="AH273" s="1358" t="s">
        <v>1114</v>
      </c>
      <c r="AI273" s="1368"/>
      <c r="AJ273" s="1358"/>
      <c r="AK273" s="1369">
        <v>2019</v>
      </c>
      <c r="AL273" s="1364">
        <v>24160</v>
      </c>
      <c r="AM273" s="1364">
        <v>23744</v>
      </c>
      <c r="AN273" s="1370">
        <v>158.33000000000001</v>
      </c>
      <c r="AO273" s="1371" t="s">
        <v>1071</v>
      </c>
      <c r="AP273" s="1372">
        <v>2022</v>
      </c>
      <c r="AQ273" s="1365">
        <v>23435</v>
      </c>
      <c r="AR273" s="1373">
        <v>3</v>
      </c>
      <c r="AS273" s="1365">
        <v>23031.68</v>
      </c>
      <c r="AT273" s="1373">
        <v>3</v>
      </c>
      <c r="AU273" s="1374">
        <v>153.58010000000002</v>
      </c>
      <c r="AV273" s="1371" t="s">
        <v>1071</v>
      </c>
      <c r="AW273" s="1375">
        <v>3</v>
      </c>
      <c r="AX273" s="1372">
        <v>2020</v>
      </c>
      <c r="AY273" s="1365">
        <v>24624</v>
      </c>
      <c r="AZ273" s="1373">
        <v>-1.93</v>
      </c>
      <c r="BA273" s="1365">
        <v>23772</v>
      </c>
      <c r="BB273" s="1373">
        <v>-0.12</v>
      </c>
      <c r="BC273" s="1374">
        <v>161.38</v>
      </c>
      <c r="BD273" s="1371" t="s">
        <v>1071</v>
      </c>
      <c r="BE273" s="1375">
        <v>-1.93</v>
      </c>
      <c r="BF273" s="1372">
        <v>2021</v>
      </c>
      <c r="BG273" s="1365">
        <v>23519</v>
      </c>
      <c r="BH273" s="1373">
        <v>2.65</v>
      </c>
      <c r="BI273" s="1365">
        <v>23388</v>
      </c>
      <c r="BJ273" s="1373">
        <v>1.49</v>
      </c>
      <c r="BK273" s="1374">
        <v>154.13999999999999</v>
      </c>
      <c r="BL273" s="1371" t="s">
        <v>1071</v>
      </c>
      <c r="BM273" s="1375">
        <v>2.64</v>
      </c>
      <c r="BN273" s="1372">
        <v>2022</v>
      </c>
      <c r="BO273" s="1365">
        <v>24139</v>
      </c>
      <c r="BP273" s="1373">
        <v>0.08</v>
      </c>
      <c r="BQ273" s="1365">
        <v>21644</v>
      </c>
      <c r="BR273" s="1373">
        <v>8.84</v>
      </c>
      <c r="BS273" s="1374">
        <v>158.19827377168437</v>
      </c>
      <c r="BT273" s="1371" t="s">
        <v>1071</v>
      </c>
      <c r="BU273" s="1375">
        <v>0.08</v>
      </c>
      <c r="BV273" s="1376" t="s">
        <v>1062</v>
      </c>
      <c r="BW273" s="1377" t="s">
        <v>1072</v>
      </c>
      <c r="BX273" s="1378" t="s">
        <v>1024</v>
      </c>
      <c r="BY273" s="1379"/>
      <c r="BZ273" s="1380"/>
      <c r="CA273" s="1364"/>
      <c r="CB273" s="1364"/>
      <c r="CC273" s="1370"/>
      <c r="CD273" s="1371"/>
      <c r="CE273" s="1372"/>
      <c r="CF273" s="1365"/>
      <c r="CG273" s="1373"/>
      <c r="CH273" s="1365"/>
      <c r="CI273" s="1373"/>
      <c r="CJ273" s="1374"/>
      <c r="CK273" s="1371"/>
      <c r="CL273" s="1375"/>
      <c r="CM273" s="1372"/>
      <c r="CN273" s="1365"/>
      <c r="CO273" s="1373"/>
      <c r="CP273" s="1365"/>
      <c r="CQ273" s="1373"/>
      <c r="CR273" s="1374"/>
      <c r="CS273" s="1371"/>
      <c r="CT273" s="1375"/>
      <c r="CU273" s="1372"/>
      <c r="CV273" s="1365"/>
      <c r="CW273" s="1373"/>
      <c r="CX273" s="1365"/>
      <c r="CY273" s="1373"/>
      <c r="CZ273" s="1374"/>
      <c r="DA273" s="1371"/>
      <c r="DB273" s="1375"/>
      <c r="DC273" s="1372"/>
      <c r="DD273" s="1365"/>
      <c r="DE273" s="1373"/>
      <c r="DF273" s="1365"/>
      <c r="DG273" s="1373"/>
      <c r="DH273" s="1374"/>
      <c r="DI273" s="1371"/>
      <c r="DJ273" s="1375"/>
      <c r="DK273" s="1376"/>
      <c r="DL273" s="1377"/>
      <c r="DM273" s="1378"/>
      <c r="DN273" s="1379"/>
      <c r="DO273" s="1356"/>
      <c r="DP273" s="1381"/>
      <c r="DQ273" s="1358"/>
      <c r="DR273" s="1356"/>
      <c r="DS273" s="1381"/>
      <c r="DT273" s="1358"/>
      <c r="DU273" s="1356"/>
      <c r="DV273" s="1381"/>
      <c r="DW273" s="1358"/>
      <c r="DX273" s="1356"/>
      <c r="DY273" s="1381"/>
      <c r="DZ273" s="1358"/>
      <c r="EA273" s="1356"/>
      <c r="EB273" s="1381"/>
      <c r="EC273" s="1358"/>
      <c r="ED273" s="1382"/>
      <c r="EE273" s="1383" t="s">
        <v>1160</v>
      </c>
      <c r="EF273" s="1384">
        <v>2011</v>
      </c>
      <c r="EG273" s="1357" t="s">
        <v>3127</v>
      </c>
      <c r="EH273" s="1364">
        <v>12055.4</v>
      </c>
      <c r="EI273" s="1352" t="s">
        <v>1162</v>
      </c>
      <c r="EJ273" s="1356" t="s">
        <v>1160</v>
      </c>
      <c r="EK273" s="1384">
        <v>2014</v>
      </c>
      <c r="EL273" s="1357" t="s">
        <v>4984</v>
      </c>
      <c r="EM273" s="1364">
        <v>114645</v>
      </c>
      <c r="EN273" s="1352" t="s">
        <v>1162</v>
      </c>
      <c r="EO273" s="1356" t="s">
        <v>1160</v>
      </c>
      <c r="EP273" s="1384">
        <v>2013</v>
      </c>
      <c r="EQ273" s="1357" t="s">
        <v>4985</v>
      </c>
      <c r="ER273" s="1364">
        <v>93080</v>
      </c>
      <c r="ES273" s="1352" t="s">
        <v>1162</v>
      </c>
      <c r="ET273" s="1356"/>
      <c r="EU273" s="1384"/>
      <c r="EV273" s="1357"/>
      <c r="EW273" s="1364"/>
      <c r="EX273" s="1352"/>
      <c r="EY273" s="1356"/>
      <c r="EZ273" s="1384"/>
      <c r="FA273" s="1357"/>
      <c r="FB273" s="1364"/>
      <c r="FC273" s="1352"/>
      <c r="FD273" s="1385">
        <v>0</v>
      </c>
      <c r="FE273" s="1386">
        <v>0</v>
      </c>
      <c r="FF273" s="1387">
        <v>0</v>
      </c>
      <c r="FG273" s="1386">
        <v>0</v>
      </c>
      <c r="FH273" s="1387">
        <v>0</v>
      </c>
      <c r="FI273" s="1386">
        <v>0</v>
      </c>
      <c r="FJ273" s="1387">
        <v>0</v>
      </c>
      <c r="FK273" s="1386">
        <v>0</v>
      </c>
      <c r="FL273" s="1388" t="s">
        <v>1099</v>
      </c>
      <c r="FM273" s="1389" t="s">
        <v>1011</v>
      </c>
      <c r="FN273" s="1352" t="s">
        <v>4986</v>
      </c>
      <c r="FO273" s="1390" t="s">
        <v>1010</v>
      </c>
      <c r="FP273" s="1391" t="s">
        <v>1011</v>
      </c>
      <c r="FQ273" s="1352"/>
      <c r="FR273" s="1390" t="s">
        <v>1025</v>
      </c>
      <c r="FS273" s="1391" t="s">
        <v>1011</v>
      </c>
      <c r="FT273" s="1352" t="s">
        <v>4987</v>
      </c>
      <c r="FU273" s="1390" t="s">
        <v>1025</v>
      </c>
      <c r="FV273" s="1391" t="s">
        <v>1011</v>
      </c>
      <c r="FW273" s="1352"/>
      <c r="FX273" s="1390" t="s">
        <v>1025</v>
      </c>
      <c r="FY273" s="1391" t="s">
        <v>1011</v>
      </c>
      <c r="FZ273" s="1352"/>
      <c r="GA273" s="1390" t="s">
        <v>1025</v>
      </c>
      <c r="GB273" s="1391" t="s">
        <v>1011</v>
      </c>
      <c r="GC273" s="1352"/>
      <c r="GD273" s="1390" t="s">
        <v>1010</v>
      </c>
      <c r="GE273" s="1391" t="s">
        <v>1012</v>
      </c>
      <c r="GF273" s="1352"/>
      <c r="GG273" s="1390" t="s">
        <v>1025</v>
      </c>
      <c r="GH273" s="1391" t="s">
        <v>1011</v>
      </c>
      <c r="GI273" s="1352"/>
      <c r="GJ273" s="1390" t="s">
        <v>1010</v>
      </c>
      <c r="GK273" s="1391" t="s">
        <v>1012</v>
      </c>
      <c r="GL273" s="1352"/>
      <c r="GM273" s="1390" t="s">
        <v>1025</v>
      </c>
      <c r="GN273" s="1391" t="s">
        <v>1012</v>
      </c>
      <c r="GO273" s="1352"/>
      <c r="GP273" s="1390" t="s">
        <v>1025</v>
      </c>
      <c r="GQ273" s="1391" t="s">
        <v>1011</v>
      </c>
      <c r="GR273" s="1352"/>
      <c r="GS273" s="1390" t="s">
        <v>1025</v>
      </c>
      <c r="GT273" s="1391" t="s">
        <v>1011</v>
      </c>
      <c r="GU273" s="1352"/>
      <c r="GV273" s="1390" t="s">
        <v>1025</v>
      </c>
      <c r="GW273" s="1391" t="s">
        <v>1011</v>
      </c>
      <c r="GX273" s="1352"/>
      <c r="GY273" s="1388"/>
      <c r="GZ273" s="1389"/>
      <c r="HA273" s="1352"/>
      <c r="HB273" s="1390"/>
      <c r="HC273" s="1391"/>
      <c r="HD273" s="1352"/>
      <c r="HE273" s="1390"/>
      <c r="HF273" s="1391"/>
      <c r="HG273" s="1352"/>
      <c r="HH273" s="1390"/>
      <c r="HI273" s="1391"/>
      <c r="HJ273" s="1352"/>
      <c r="HK273" s="1390"/>
      <c r="HL273" s="1391"/>
      <c r="HM273" s="1352"/>
      <c r="HN273" s="1392">
        <v>24139</v>
      </c>
      <c r="HO273" s="1393"/>
      <c r="HP273" s="1394"/>
      <c r="HQ273" s="1395" t="s">
        <v>4279</v>
      </c>
      <c r="HR273" s="1357" t="s">
        <v>333</v>
      </c>
      <c r="HS273" s="1357" t="s">
        <v>352</v>
      </c>
      <c r="HT273" s="1357" t="s">
        <v>4280</v>
      </c>
      <c r="HU273" s="1396"/>
      <c r="HV273" s="1397" t="s">
        <v>4568</v>
      </c>
      <c r="HW273" s="1398"/>
      <c r="HX273" s="1398" t="s">
        <v>4568</v>
      </c>
      <c r="HY273" s="1398"/>
      <c r="HZ273" s="1398"/>
      <c r="IA273" s="1398" t="s">
        <v>4568</v>
      </c>
      <c r="IB273" s="1398"/>
      <c r="IC273" s="1398" t="s">
        <v>4568</v>
      </c>
      <c r="ID273" s="1399" t="s">
        <v>4988</v>
      </c>
      <c r="IE273" s="1400" t="s">
        <v>4989</v>
      </c>
      <c r="IF273" s="227" t="str">
        <f>_xlfn.IFNA(VLOOKUP(報告書!$B273&amp;"-"&amp;報告書!IF$12,自主項目!$G$13:$G$500,1,FALSE),"")</f>
        <v>374-1</v>
      </c>
      <c r="IG273" s="227" t="str">
        <f>_xlfn.IFNA(VLOOKUP(報告書!$B273&amp;"-"&amp;報告書!IG$12,自主項目!$G$13:$G$500,1,FALSE),"")</f>
        <v>374-2</v>
      </c>
      <c r="IH273" s="227" t="str">
        <f>_xlfn.IFNA(VLOOKUP(報告書!$B273&amp;"-"&amp;報告書!IH$12,自主項目!$G$13:$G$500,1,FALSE),"")</f>
        <v/>
      </c>
      <c r="II273" s="227" t="str">
        <f>_xlfn.IFNA(VLOOKUP(報告書!$B273&amp;"-"&amp;報告書!II$12,自主項目!$G$13:$G$500,1,FALSE),"")</f>
        <v/>
      </c>
      <c r="IJ273" s="227" t="str">
        <f>_xlfn.IFNA(VLOOKUP(報告書!$B273&amp;"-"&amp;報告書!IJ$12,自主項目!$G$13:$G$500,1,FALSE),"")</f>
        <v/>
      </c>
      <c r="IK273" s="227" t="str">
        <f>_xlfn.IFNA(VLOOKUP(報告書!$B273&amp;"-"&amp;報告書!IK$12,自主項目!$G$13:$G$500,1,FALSE),"")</f>
        <v/>
      </c>
      <c r="IL273" s="227" t="str">
        <f>_xlfn.IFNA(VLOOKUP(報告書!$B273&amp;"-"&amp;報告書!IL$12,自主項目!$G$13:$G$500,1,FALSE),"")</f>
        <v/>
      </c>
      <c r="IM273" s="227" t="str">
        <f>_xlfn.IFNA(VLOOKUP(報告書!$B273&amp;"-"&amp;報告書!IM$12,自主項目!$G$13:$G$500,1,FALSE),"")</f>
        <v/>
      </c>
      <c r="IN273" s="227" t="str">
        <f>_xlfn.IFNA(VLOOKUP(報告書!$B273&amp;"-"&amp;報告書!IN$12,自主項目!$G$13:$G$500,1,FALSE),"")</f>
        <v/>
      </c>
      <c r="IO273" s="227" t="str">
        <f>_xlfn.IFNA(VLOOKUP(報告書!$B273&amp;"-"&amp;報告書!IO$12,自主項目!$G$13:$G$500,1,FALSE),"")</f>
        <v/>
      </c>
      <c r="IP273" s="227" t="str">
        <f>_xlfn.IFNA(VLOOKUP(報告書!$B273&amp;"-"&amp;報告書!IP$12,自主項目!$G$13:$G$500,1,FALSE),"")</f>
        <v/>
      </c>
      <c r="IQ273" s="227" t="str">
        <f>_xlfn.IFNA(VLOOKUP(報告書!$B273&amp;"-"&amp;報告書!IQ$12,自主項目!$G$13:$G$500,1,FALSE),"")</f>
        <v/>
      </c>
      <c r="IR273" s="227" t="str">
        <f>_xlfn.IFNA(VLOOKUP(報告書!$B273&amp;"-"&amp;報告書!IR$12,自主項目!$G$13:$G$500,1,FALSE),"")</f>
        <v/>
      </c>
      <c r="IS273" s="227" t="str">
        <f>_xlfn.IFNA(VLOOKUP(報告書!$B273&amp;"-"&amp;報告書!IS$12,自主項目!$G$13:$G$500,1,FALSE),"")</f>
        <v/>
      </c>
      <c r="IV273" s="376">
        <v>4440</v>
      </c>
      <c r="IW273" s="377">
        <v>4409</v>
      </c>
      <c r="IX273" s="378">
        <v>3.27</v>
      </c>
      <c r="IY273" s="379">
        <v>16.46</v>
      </c>
      <c r="IZ273" s="379">
        <v>15.26</v>
      </c>
      <c r="JA273" s="380">
        <v>-5.15</v>
      </c>
      <c r="JB273" s="381">
        <v>5.4866666666666672</v>
      </c>
      <c r="JC273" s="379">
        <v>5.0866666666666669</v>
      </c>
      <c r="JD273" s="379">
        <v>-1.7166666666666668</v>
      </c>
      <c r="JE273" s="382">
        <v>35</v>
      </c>
      <c r="JF273" s="383">
        <v>45</v>
      </c>
      <c r="JG273" s="384">
        <v>85</v>
      </c>
      <c r="JH273" s="376" t="s">
        <v>179</v>
      </c>
      <c r="JI273" s="377" t="s">
        <v>179</v>
      </c>
      <c r="JJ273" s="378" t="s">
        <v>179</v>
      </c>
      <c r="JK273" s="379" t="s">
        <v>179</v>
      </c>
      <c r="JL273" s="379" t="s">
        <v>179</v>
      </c>
      <c r="JM273" s="380" t="s">
        <v>179</v>
      </c>
      <c r="JN273" s="381" t="s">
        <v>179</v>
      </c>
      <c r="JO273" s="379" t="s">
        <v>179</v>
      </c>
      <c r="JP273" s="379" t="s">
        <v>179</v>
      </c>
      <c r="JQ273" s="382" t="s">
        <v>179</v>
      </c>
      <c r="JR273" s="383" t="s">
        <v>179</v>
      </c>
      <c r="JS273" s="384" t="s">
        <v>179</v>
      </c>
      <c r="JU273" s="634" t="s">
        <v>2964</v>
      </c>
      <c r="JV273" s="636" t="s">
        <v>2965</v>
      </c>
      <c r="JW273" s="635">
        <v>2019</v>
      </c>
      <c r="JX273" s="635" t="s">
        <v>1018</v>
      </c>
      <c r="JY273" s="386" t="s">
        <v>179</v>
      </c>
      <c r="JZ273" s="387" t="s">
        <v>179</v>
      </c>
      <c r="KA273" s="422" t="s">
        <v>179</v>
      </c>
      <c r="KB273" s="637" t="s">
        <v>179</v>
      </c>
      <c r="KC273" s="638">
        <v>0.89665691806531544</v>
      </c>
      <c r="KD273" s="639" t="s">
        <v>1055</v>
      </c>
      <c r="KE273" s="640">
        <v>6</v>
      </c>
      <c r="KF273" s="641">
        <v>16.46</v>
      </c>
      <c r="KG273" s="642">
        <v>9.9</v>
      </c>
      <c r="KH273" s="639" t="s">
        <v>1055</v>
      </c>
      <c r="KI273" s="643">
        <v>5.99</v>
      </c>
      <c r="KJ273" s="641">
        <v>5.0866666666666669</v>
      </c>
      <c r="KK273" s="642">
        <v>10.926666666666668</v>
      </c>
      <c r="KL273" s="639" t="s">
        <v>1015</v>
      </c>
      <c r="KM273" s="643">
        <v>6</v>
      </c>
      <c r="KN273" s="644">
        <v>-5.15</v>
      </c>
      <c r="KO273" s="645" t="s">
        <v>179</v>
      </c>
      <c r="KP273" s="646" t="s">
        <v>179</v>
      </c>
      <c r="KQ273" s="646" t="s">
        <v>179</v>
      </c>
      <c r="KR273" s="646" t="s">
        <v>179</v>
      </c>
      <c r="KS273" s="647" t="s">
        <v>179</v>
      </c>
      <c r="KT273" s="646" t="s">
        <v>179</v>
      </c>
      <c r="KU273" s="646" t="s">
        <v>179</v>
      </c>
      <c r="KV273" s="648" t="s">
        <v>179</v>
      </c>
      <c r="KW273" s="639" t="s">
        <v>179</v>
      </c>
      <c r="KX273" s="643" t="s">
        <v>179</v>
      </c>
      <c r="KY273" s="644" t="s">
        <v>179</v>
      </c>
      <c r="KZ273" s="434" t="s">
        <v>1015</v>
      </c>
      <c r="LA273" s="434" t="s">
        <v>1015</v>
      </c>
      <c r="LB273" s="435" t="s">
        <v>1015</v>
      </c>
      <c r="LC273" s="436">
        <v>14</v>
      </c>
      <c r="LD273" s="437">
        <v>8</v>
      </c>
      <c r="LE273" s="438">
        <v>22</v>
      </c>
      <c r="LF273" s="439" t="s">
        <v>1015</v>
      </c>
      <c r="LG273" s="440">
        <v>11</v>
      </c>
      <c r="LH273" s="437">
        <v>8</v>
      </c>
      <c r="LI273" s="438">
        <v>22</v>
      </c>
      <c r="LJ273" s="649"/>
      <c r="LK273" s="650"/>
    </row>
    <row r="274" spans="2:323" ht="15" customHeight="1" x14ac:dyDescent="0.15">
      <c r="B274" s="1349" t="s">
        <v>3128</v>
      </c>
      <c r="C274" s="1350" t="s">
        <v>3129</v>
      </c>
      <c r="D274" s="1351">
        <v>2020</v>
      </c>
      <c r="E274" s="1352" t="s">
        <v>1018</v>
      </c>
      <c r="F274" s="1353">
        <v>1078375</v>
      </c>
      <c r="G274" s="1354" t="s">
        <v>3129</v>
      </c>
      <c r="H274" s="1355">
        <v>45151</v>
      </c>
      <c r="I274" s="1356" t="s">
        <v>3130</v>
      </c>
      <c r="J274" s="1357" t="s">
        <v>3129</v>
      </c>
      <c r="K274" s="1358" t="s">
        <v>3131</v>
      </c>
      <c r="L274" s="1350" t="s">
        <v>3129</v>
      </c>
      <c r="M274" s="1357" t="s">
        <v>3131</v>
      </c>
      <c r="N274" s="1358" t="s">
        <v>3130</v>
      </c>
      <c r="O274" s="1356" t="s">
        <v>90</v>
      </c>
      <c r="P274" s="1358" t="s">
        <v>2371</v>
      </c>
      <c r="Q274" s="1359" t="s">
        <v>1018</v>
      </c>
      <c r="R274" s="1360"/>
      <c r="S274" s="1360"/>
      <c r="T274" s="1361"/>
      <c r="U274" s="1362"/>
      <c r="V274" s="1363">
        <v>572.96640000000002</v>
      </c>
      <c r="W274" s="1364">
        <v>1</v>
      </c>
      <c r="X274" s="1364">
        <v>1</v>
      </c>
      <c r="Y274" s="1365"/>
      <c r="Z274" s="1351">
        <v>2020</v>
      </c>
      <c r="AA274" s="1352">
        <v>2022</v>
      </c>
      <c r="AB274" s="1366">
        <v>2022</v>
      </c>
      <c r="AC274" s="1367"/>
      <c r="AD274" s="1358"/>
      <c r="AE274" s="1368" t="s">
        <v>4568</v>
      </c>
      <c r="AF274" s="1357" t="s">
        <v>1552</v>
      </c>
      <c r="AG274" s="1357" t="s">
        <v>3132</v>
      </c>
      <c r="AH274" s="1358" t="s">
        <v>2656</v>
      </c>
      <c r="AI274" s="1368"/>
      <c r="AJ274" s="1358"/>
      <c r="AK274" s="1369">
        <v>2019</v>
      </c>
      <c r="AL274" s="1364">
        <v>3607</v>
      </c>
      <c r="AM274" s="1364">
        <v>3586</v>
      </c>
      <c r="AN274" s="1370">
        <v>340.6</v>
      </c>
      <c r="AO274" s="1371" t="s">
        <v>1279</v>
      </c>
      <c r="AP274" s="1372">
        <v>2022</v>
      </c>
      <c r="AQ274" s="1365">
        <v>3549.288</v>
      </c>
      <c r="AR274" s="1373">
        <v>1.6</v>
      </c>
      <c r="AS274" s="1365">
        <v>3550.14</v>
      </c>
      <c r="AT274" s="1373">
        <v>1</v>
      </c>
      <c r="AU274" s="1374">
        <v>340.6</v>
      </c>
      <c r="AV274" s="1371" t="s">
        <v>1279</v>
      </c>
      <c r="AW274" s="1375">
        <v>0</v>
      </c>
      <c r="AX274" s="1372">
        <v>2020</v>
      </c>
      <c r="AY274" s="1365">
        <v>976</v>
      </c>
      <c r="AZ274" s="1373">
        <v>72.94</v>
      </c>
      <c r="BA274" s="1365">
        <v>962</v>
      </c>
      <c r="BB274" s="1373">
        <v>73.17</v>
      </c>
      <c r="BC274" s="1374">
        <v>707.25</v>
      </c>
      <c r="BD274" s="1371" t="s">
        <v>1279</v>
      </c>
      <c r="BE274" s="1375">
        <v>-107.65</v>
      </c>
      <c r="BF274" s="1372">
        <v>2021</v>
      </c>
      <c r="BG274" s="1365">
        <v>863</v>
      </c>
      <c r="BH274" s="1373">
        <v>76.069999999999993</v>
      </c>
      <c r="BI274" s="1365">
        <v>862</v>
      </c>
      <c r="BJ274" s="1373">
        <v>75.959999999999994</v>
      </c>
      <c r="BK274" s="1374">
        <v>644.03</v>
      </c>
      <c r="BL274" s="1371" t="s">
        <v>1279</v>
      </c>
      <c r="BM274" s="1375">
        <v>-89.09</v>
      </c>
      <c r="BN274" s="1372">
        <v>2022</v>
      </c>
      <c r="BO274" s="1365">
        <v>1080</v>
      </c>
      <c r="BP274" s="1373">
        <v>70.05</v>
      </c>
      <c r="BQ274" s="1365">
        <v>1080</v>
      </c>
      <c r="BR274" s="1373">
        <v>69.88</v>
      </c>
      <c r="BS274" s="1374">
        <v>611.20543293718174</v>
      </c>
      <c r="BT274" s="1371" t="s">
        <v>1279</v>
      </c>
      <c r="BU274" s="1375">
        <v>-79.45</v>
      </c>
      <c r="BV274" s="1376" t="s">
        <v>1023</v>
      </c>
      <c r="BW274" s="1377" t="s">
        <v>1072</v>
      </c>
      <c r="BX274" s="1378" t="s">
        <v>1007</v>
      </c>
      <c r="BY274" s="1379" t="s">
        <v>4990</v>
      </c>
      <c r="BZ274" s="1380"/>
      <c r="CA274" s="1364"/>
      <c r="CB274" s="1364"/>
      <c r="CC274" s="1370"/>
      <c r="CD274" s="1371"/>
      <c r="CE274" s="1372"/>
      <c r="CF274" s="1365"/>
      <c r="CG274" s="1373"/>
      <c r="CH274" s="1365"/>
      <c r="CI274" s="1373"/>
      <c r="CJ274" s="1374"/>
      <c r="CK274" s="1371"/>
      <c r="CL274" s="1375"/>
      <c r="CM274" s="1372"/>
      <c r="CN274" s="1365"/>
      <c r="CO274" s="1373"/>
      <c r="CP274" s="1365"/>
      <c r="CQ274" s="1373"/>
      <c r="CR274" s="1374"/>
      <c r="CS274" s="1371"/>
      <c r="CT274" s="1375"/>
      <c r="CU274" s="1372"/>
      <c r="CV274" s="1365"/>
      <c r="CW274" s="1373"/>
      <c r="CX274" s="1365"/>
      <c r="CY274" s="1373"/>
      <c r="CZ274" s="1374"/>
      <c r="DA274" s="1371"/>
      <c r="DB274" s="1375"/>
      <c r="DC274" s="1372"/>
      <c r="DD274" s="1365"/>
      <c r="DE274" s="1373"/>
      <c r="DF274" s="1365"/>
      <c r="DG274" s="1373"/>
      <c r="DH274" s="1374"/>
      <c r="DI274" s="1371"/>
      <c r="DJ274" s="1375"/>
      <c r="DK274" s="1376"/>
      <c r="DL274" s="1377"/>
      <c r="DM274" s="1378"/>
      <c r="DN274" s="1379"/>
      <c r="DO274" s="1356"/>
      <c r="DP274" s="1381"/>
      <c r="DQ274" s="1358"/>
      <c r="DR274" s="1356"/>
      <c r="DS274" s="1381"/>
      <c r="DT274" s="1358"/>
      <c r="DU274" s="1356"/>
      <c r="DV274" s="1381"/>
      <c r="DW274" s="1358"/>
      <c r="DX274" s="1356"/>
      <c r="DY274" s="1381"/>
      <c r="DZ274" s="1358"/>
      <c r="EA274" s="1356"/>
      <c r="EB274" s="1381"/>
      <c r="EC274" s="1358"/>
      <c r="ED274" s="1382"/>
      <c r="EE274" s="1383"/>
      <c r="EF274" s="1384"/>
      <c r="EG274" s="1357"/>
      <c r="EH274" s="1364"/>
      <c r="EI274" s="1352"/>
      <c r="EJ274" s="1356"/>
      <c r="EK274" s="1384"/>
      <c r="EL274" s="1357"/>
      <c r="EM274" s="1364"/>
      <c r="EN274" s="1352"/>
      <c r="EO274" s="1356"/>
      <c r="EP274" s="1384"/>
      <c r="EQ274" s="1357"/>
      <c r="ER274" s="1364"/>
      <c r="ES274" s="1352"/>
      <c r="ET274" s="1356"/>
      <c r="EU274" s="1384"/>
      <c r="EV274" s="1357"/>
      <c r="EW274" s="1364"/>
      <c r="EX274" s="1352"/>
      <c r="EY274" s="1356"/>
      <c r="EZ274" s="1384"/>
      <c r="FA274" s="1357"/>
      <c r="FB274" s="1364"/>
      <c r="FC274" s="1352"/>
      <c r="FD274" s="1385">
        <v>0</v>
      </c>
      <c r="FE274" s="1386">
        <v>0</v>
      </c>
      <c r="FF274" s="1387">
        <v>0</v>
      </c>
      <c r="FG274" s="1386">
        <v>0</v>
      </c>
      <c r="FH274" s="1387">
        <v>0</v>
      </c>
      <c r="FI274" s="1386">
        <v>0</v>
      </c>
      <c r="FJ274" s="1387">
        <v>0</v>
      </c>
      <c r="FK274" s="1386">
        <v>0</v>
      </c>
      <c r="FL274" s="1388" t="s">
        <v>1008</v>
      </c>
      <c r="FM274" s="1389" t="s">
        <v>1012</v>
      </c>
      <c r="FN274" s="1352"/>
      <c r="FO274" s="1390" t="s">
        <v>1010</v>
      </c>
      <c r="FP274" s="1391" t="s">
        <v>1012</v>
      </c>
      <c r="FQ274" s="1352"/>
      <c r="FR274" s="1390" t="s">
        <v>1010</v>
      </c>
      <c r="FS274" s="1391" t="s">
        <v>1012</v>
      </c>
      <c r="FT274" s="1352"/>
      <c r="FU274" s="1390" t="s">
        <v>1025</v>
      </c>
      <c r="FV274" s="1391" t="s">
        <v>1011</v>
      </c>
      <c r="FW274" s="1352"/>
      <c r="FX274" s="1390" t="s">
        <v>1010</v>
      </c>
      <c r="FY274" s="1391" t="s">
        <v>1012</v>
      </c>
      <c r="FZ274" s="1352"/>
      <c r="GA274" s="1390" t="s">
        <v>1010</v>
      </c>
      <c r="GB274" s="1391" t="s">
        <v>1012</v>
      </c>
      <c r="GC274" s="1352"/>
      <c r="GD274" s="1390" t="s">
        <v>1010</v>
      </c>
      <c r="GE274" s="1391" t="s">
        <v>1012</v>
      </c>
      <c r="GF274" s="1352"/>
      <c r="GG274" s="1390" t="s">
        <v>1010</v>
      </c>
      <c r="GH274" s="1391" t="s">
        <v>1012</v>
      </c>
      <c r="GI274" s="1352"/>
      <c r="GJ274" s="1390" t="s">
        <v>1010</v>
      </c>
      <c r="GK274" s="1391" t="s">
        <v>1012</v>
      </c>
      <c r="GL274" s="1352"/>
      <c r="GM274" s="1390" t="s">
        <v>1010</v>
      </c>
      <c r="GN274" s="1391" t="s">
        <v>1012</v>
      </c>
      <c r="GO274" s="1352"/>
      <c r="GP274" s="1390" t="s">
        <v>1010</v>
      </c>
      <c r="GQ274" s="1391" t="s">
        <v>1012</v>
      </c>
      <c r="GR274" s="1352"/>
      <c r="GS274" s="1390" t="s">
        <v>1013</v>
      </c>
      <c r="GT274" s="1391" t="s">
        <v>1013</v>
      </c>
      <c r="GU274" s="1352"/>
      <c r="GV274" s="1390" t="s">
        <v>1025</v>
      </c>
      <c r="GW274" s="1391" t="s">
        <v>1011</v>
      </c>
      <c r="GX274" s="1352"/>
      <c r="GY274" s="1388"/>
      <c r="GZ274" s="1389"/>
      <c r="HA274" s="1352"/>
      <c r="HB274" s="1390"/>
      <c r="HC274" s="1391"/>
      <c r="HD274" s="1352"/>
      <c r="HE274" s="1390"/>
      <c r="HF274" s="1391"/>
      <c r="HG274" s="1352"/>
      <c r="HH274" s="1390"/>
      <c r="HI274" s="1391"/>
      <c r="HJ274" s="1352"/>
      <c r="HK274" s="1390"/>
      <c r="HL274" s="1391"/>
      <c r="HM274" s="1352"/>
      <c r="HN274" s="1392"/>
      <c r="HO274" s="1393"/>
      <c r="HP274" s="1394"/>
      <c r="HQ274" s="1395"/>
      <c r="HR274" s="1357"/>
      <c r="HS274" s="1357"/>
      <c r="HT274" s="1357"/>
      <c r="HU274" s="1396"/>
      <c r="HV274" s="1397"/>
      <c r="HW274" s="1398"/>
      <c r="HX274" s="1398"/>
      <c r="HY274" s="1398"/>
      <c r="HZ274" s="1398"/>
      <c r="IA274" s="1398"/>
      <c r="IB274" s="1398"/>
      <c r="IC274" s="1398"/>
      <c r="ID274" s="1399"/>
      <c r="IE274" s="1400"/>
      <c r="IF274" s="227" t="str">
        <f>_xlfn.IFNA(VLOOKUP(報告書!$B274&amp;"-"&amp;報告書!IF$12,自主項目!$G$13:$G$500,1,FALSE),"")</f>
        <v/>
      </c>
      <c r="IG274" s="227" t="str">
        <f>_xlfn.IFNA(VLOOKUP(報告書!$B274&amp;"-"&amp;報告書!IG$12,自主項目!$G$13:$G$500,1,FALSE),"")</f>
        <v/>
      </c>
      <c r="IH274" s="227" t="str">
        <f>_xlfn.IFNA(VLOOKUP(報告書!$B274&amp;"-"&amp;報告書!IH$12,自主項目!$G$13:$G$500,1,FALSE),"")</f>
        <v/>
      </c>
      <c r="II274" s="227" t="str">
        <f>_xlfn.IFNA(VLOOKUP(報告書!$B274&amp;"-"&amp;報告書!II$12,自主項目!$G$13:$G$500,1,FALSE),"")</f>
        <v/>
      </c>
      <c r="IJ274" s="227" t="str">
        <f>_xlfn.IFNA(VLOOKUP(報告書!$B274&amp;"-"&amp;報告書!IJ$12,自主項目!$G$13:$G$500,1,FALSE),"")</f>
        <v/>
      </c>
      <c r="IK274" s="227" t="str">
        <f>_xlfn.IFNA(VLOOKUP(報告書!$B274&amp;"-"&amp;報告書!IK$12,自主項目!$G$13:$G$500,1,FALSE),"")</f>
        <v/>
      </c>
      <c r="IL274" s="227" t="str">
        <f>_xlfn.IFNA(VLOOKUP(報告書!$B274&amp;"-"&amp;報告書!IL$12,自主項目!$G$13:$G$500,1,FALSE),"")</f>
        <v/>
      </c>
      <c r="IM274" s="227" t="str">
        <f>_xlfn.IFNA(VLOOKUP(報告書!$B274&amp;"-"&amp;報告書!IM$12,自主項目!$G$13:$G$500,1,FALSE),"")</f>
        <v/>
      </c>
      <c r="IN274" s="227" t="str">
        <f>_xlfn.IFNA(VLOOKUP(報告書!$B274&amp;"-"&amp;報告書!IN$12,自主項目!$G$13:$G$500,1,FALSE),"")</f>
        <v/>
      </c>
      <c r="IO274" s="227" t="str">
        <f>_xlfn.IFNA(VLOOKUP(報告書!$B274&amp;"-"&amp;報告書!IO$12,自主項目!$G$13:$G$500,1,FALSE),"")</f>
        <v/>
      </c>
      <c r="IP274" s="227" t="str">
        <f>_xlfn.IFNA(VLOOKUP(報告書!$B274&amp;"-"&amp;報告書!IP$12,自主項目!$G$13:$G$500,1,FALSE),"")</f>
        <v/>
      </c>
      <c r="IQ274" s="227" t="str">
        <f>_xlfn.IFNA(VLOOKUP(報告書!$B274&amp;"-"&amp;報告書!IQ$12,自主項目!$G$13:$G$500,1,FALSE),"")</f>
        <v/>
      </c>
      <c r="IR274" s="227" t="str">
        <f>_xlfn.IFNA(VLOOKUP(報告書!$B274&amp;"-"&amp;報告書!IR$12,自主項目!$G$13:$G$500,1,FALSE),"")</f>
        <v/>
      </c>
      <c r="IS274" s="227" t="str">
        <f>_xlfn.IFNA(VLOOKUP(報告書!$B274&amp;"-"&amp;報告書!IS$12,自主項目!$G$13:$G$500,1,FALSE),"")</f>
        <v/>
      </c>
      <c r="IV274" s="376">
        <v>6194</v>
      </c>
      <c r="IW274" s="377">
        <v>6152</v>
      </c>
      <c r="IX274" s="378">
        <v>15.53</v>
      </c>
      <c r="IY274" s="379">
        <v>5.13</v>
      </c>
      <c r="IZ274" s="379">
        <v>3.67</v>
      </c>
      <c r="JA274" s="380">
        <v>0.38</v>
      </c>
      <c r="JB274" s="381">
        <v>1.71</v>
      </c>
      <c r="JC274" s="379">
        <v>1.2233333333333334</v>
      </c>
      <c r="JD274" s="379">
        <v>0.12666666666666668</v>
      </c>
      <c r="JE274" s="382">
        <v>69</v>
      </c>
      <c r="JF274" s="383">
        <v>73</v>
      </c>
      <c r="JG274" s="384">
        <v>73</v>
      </c>
      <c r="JH274" s="376" t="s">
        <v>179</v>
      </c>
      <c r="JI274" s="377" t="s">
        <v>179</v>
      </c>
      <c r="JJ274" s="378" t="s">
        <v>179</v>
      </c>
      <c r="JK274" s="379" t="s">
        <v>179</v>
      </c>
      <c r="JL274" s="379" t="s">
        <v>179</v>
      </c>
      <c r="JM274" s="380" t="s">
        <v>179</v>
      </c>
      <c r="JN274" s="381" t="s">
        <v>179</v>
      </c>
      <c r="JO274" s="379" t="s">
        <v>179</v>
      </c>
      <c r="JP274" s="379" t="s">
        <v>179</v>
      </c>
      <c r="JQ274" s="382" t="s">
        <v>179</v>
      </c>
      <c r="JR274" s="383" t="s">
        <v>179</v>
      </c>
      <c r="JS274" s="384" t="s">
        <v>179</v>
      </c>
      <c r="JU274" s="634" t="s">
        <v>2974</v>
      </c>
      <c r="JV274" s="636" t="s">
        <v>2975</v>
      </c>
      <c r="JW274" s="635">
        <v>2019</v>
      </c>
      <c r="JX274" s="635" t="s">
        <v>1018</v>
      </c>
      <c r="JY274" s="386" t="s">
        <v>179</v>
      </c>
      <c r="JZ274" s="387" t="s">
        <v>179</v>
      </c>
      <c r="KA274" s="422" t="s">
        <v>179</v>
      </c>
      <c r="KB274" s="637" t="s">
        <v>179</v>
      </c>
      <c r="KC274" s="638">
        <v>1.158555483801528</v>
      </c>
      <c r="KD274" s="639" t="s">
        <v>1055</v>
      </c>
      <c r="KE274" s="640">
        <v>2.98</v>
      </c>
      <c r="KF274" s="641">
        <v>5.13</v>
      </c>
      <c r="KG274" s="642">
        <v>5.2633333333333328</v>
      </c>
      <c r="KH274" s="639" t="s">
        <v>1055</v>
      </c>
      <c r="KI274" s="643">
        <v>3</v>
      </c>
      <c r="KJ274" s="641">
        <v>1.2233333333333334</v>
      </c>
      <c r="KK274" s="642">
        <v>6.0933333333333337</v>
      </c>
      <c r="KL274" s="639" t="s">
        <v>1028</v>
      </c>
      <c r="KM274" s="643">
        <v>3</v>
      </c>
      <c r="KN274" s="644">
        <v>0.38</v>
      </c>
      <c r="KO274" s="645" t="s">
        <v>179</v>
      </c>
      <c r="KP274" s="646" t="s">
        <v>179</v>
      </c>
      <c r="KQ274" s="646" t="s">
        <v>179</v>
      </c>
      <c r="KR274" s="646" t="s">
        <v>179</v>
      </c>
      <c r="KS274" s="647" t="s">
        <v>179</v>
      </c>
      <c r="KT274" s="646" t="s">
        <v>179</v>
      </c>
      <c r="KU274" s="646" t="s">
        <v>179</v>
      </c>
      <c r="KV274" s="648" t="s">
        <v>179</v>
      </c>
      <c r="KW274" s="639" t="s">
        <v>179</v>
      </c>
      <c r="KX274" s="643" t="s">
        <v>179</v>
      </c>
      <c r="KY274" s="644" t="s">
        <v>179</v>
      </c>
      <c r="KZ274" s="434" t="s">
        <v>1151</v>
      </c>
      <c r="LA274" s="434" t="s">
        <v>1015</v>
      </c>
      <c r="LB274" s="435" t="s">
        <v>1029</v>
      </c>
      <c r="LC274" s="436">
        <v>16</v>
      </c>
      <c r="LD274" s="437">
        <v>0</v>
      </c>
      <c r="LE274" s="438">
        <v>16</v>
      </c>
      <c r="LF274" s="439" t="s">
        <v>1015</v>
      </c>
      <c r="LG274" s="440">
        <v>13</v>
      </c>
      <c r="LH274" s="437">
        <v>0</v>
      </c>
      <c r="LI274" s="438">
        <v>16</v>
      </c>
      <c r="LJ274" s="649"/>
      <c r="LK274" s="650"/>
    </row>
    <row r="275" spans="2:323" ht="15" customHeight="1" x14ac:dyDescent="0.15">
      <c r="B275" s="1349" t="s">
        <v>3133</v>
      </c>
      <c r="C275" s="1350" t="s">
        <v>4991</v>
      </c>
      <c r="D275" s="1351">
        <v>2020</v>
      </c>
      <c r="E275" s="1352" t="s">
        <v>1018</v>
      </c>
      <c r="F275" s="1353">
        <v>1069376</v>
      </c>
      <c r="G275" s="1354" t="s">
        <v>4991</v>
      </c>
      <c r="H275" s="1355">
        <v>45132</v>
      </c>
      <c r="I275" s="1356" t="s">
        <v>4992</v>
      </c>
      <c r="J275" s="1357" t="s">
        <v>4991</v>
      </c>
      <c r="K275" s="1358" t="s">
        <v>4993</v>
      </c>
      <c r="L275" s="1350" t="s">
        <v>4994</v>
      </c>
      <c r="M275" s="1357" t="s">
        <v>4995</v>
      </c>
      <c r="N275" s="1358" t="s">
        <v>3135</v>
      </c>
      <c r="O275" s="1356" t="s">
        <v>77</v>
      </c>
      <c r="P275" s="1358" t="s">
        <v>79</v>
      </c>
      <c r="Q275" s="1359" t="s">
        <v>1018</v>
      </c>
      <c r="R275" s="1360"/>
      <c r="S275" s="1360"/>
      <c r="T275" s="1361"/>
      <c r="U275" s="1362"/>
      <c r="V275" s="1363">
        <v>4107.5922</v>
      </c>
      <c r="W275" s="1364">
        <v>1</v>
      </c>
      <c r="X275" s="1364">
        <v>1</v>
      </c>
      <c r="Y275" s="1365"/>
      <c r="Z275" s="1351">
        <v>2020</v>
      </c>
      <c r="AA275" s="1352">
        <v>2022</v>
      </c>
      <c r="AB275" s="1366">
        <v>2022</v>
      </c>
      <c r="AC275" s="1367"/>
      <c r="AD275" s="1358"/>
      <c r="AE275" s="1368" t="s">
        <v>4568</v>
      </c>
      <c r="AF275" s="1357" t="s">
        <v>3136</v>
      </c>
      <c r="AG275" s="1357" t="s">
        <v>3137</v>
      </c>
      <c r="AH275" s="1358" t="s">
        <v>1638</v>
      </c>
      <c r="AI275" s="1368"/>
      <c r="AJ275" s="1358"/>
      <c r="AK275" s="1369">
        <v>2019</v>
      </c>
      <c r="AL275" s="1364">
        <v>5815</v>
      </c>
      <c r="AM275" s="1364">
        <v>5490</v>
      </c>
      <c r="AN275" s="1370">
        <v>72.540000000000006</v>
      </c>
      <c r="AO275" s="1371" t="s">
        <v>1071</v>
      </c>
      <c r="AP275" s="1372">
        <v>2022</v>
      </c>
      <c r="AQ275" s="1365">
        <v>6251</v>
      </c>
      <c r="AR275" s="1373">
        <v>-7.5</v>
      </c>
      <c r="AS275" s="1365">
        <v>5840</v>
      </c>
      <c r="AT275" s="1373">
        <v>-6.38</v>
      </c>
      <c r="AU275" s="1374">
        <v>70.726500000000001</v>
      </c>
      <c r="AV275" s="1371" t="s">
        <v>1071</v>
      </c>
      <c r="AW275" s="1375">
        <v>2.5</v>
      </c>
      <c r="AX275" s="1372">
        <v>2020</v>
      </c>
      <c r="AY275" s="1365">
        <v>5900</v>
      </c>
      <c r="AZ275" s="1373">
        <v>-1.47</v>
      </c>
      <c r="BA275" s="1365">
        <v>5201</v>
      </c>
      <c r="BB275" s="1373">
        <v>5.26</v>
      </c>
      <c r="BC275" s="1374">
        <v>69.28</v>
      </c>
      <c r="BD275" s="1371" t="s">
        <v>1071</v>
      </c>
      <c r="BE275" s="1375">
        <v>4.49</v>
      </c>
      <c r="BF275" s="1372">
        <v>2021</v>
      </c>
      <c r="BG275" s="1365">
        <v>7078</v>
      </c>
      <c r="BH275" s="1373">
        <v>-21.72</v>
      </c>
      <c r="BI275" s="1365">
        <v>6970</v>
      </c>
      <c r="BJ275" s="1373">
        <v>-26.96</v>
      </c>
      <c r="BK275" s="1374">
        <v>82.26</v>
      </c>
      <c r="BL275" s="1371" t="s">
        <v>1071</v>
      </c>
      <c r="BM275" s="1375">
        <v>-13.4</v>
      </c>
      <c r="BN275" s="1372">
        <v>2022</v>
      </c>
      <c r="BO275" s="1365">
        <v>7333</v>
      </c>
      <c r="BP275" s="1373">
        <v>-26.11</v>
      </c>
      <c r="BQ275" s="1365">
        <v>6893</v>
      </c>
      <c r="BR275" s="1373">
        <v>-25.56</v>
      </c>
      <c r="BS275" s="1374">
        <v>85.227335462021529</v>
      </c>
      <c r="BT275" s="1371" t="s">
        <v>1071</v>
      </c>
      <c r="BU275" s="1375">
        <v>-17.5</v>
      </c>
      <c r="BV275" s="1376" t="s">
        <v>1005</v>
      </c>
      <c r="BW275" s="1377" t="s">
        <v>1072</v>
      </c>
      <c r="BX275" s="1378" t="s">
        <v>1007</v>
      </c>
      <c r="BY275" s="1379" t="s">
        <v>3138</v>
      </c>
      <c r="BZ275" s="1380"/>
      <c r="CA275" s="1364"/>
      <c r="CB275" s="1364"/>
      <c r="CC275" s="1370"/>
      <c r="CD275" s="1371"/>
      <c r="CE275" s="1372"/>
      <c r="CF275" s="1365"/>
      <c r="CG275" s="1373"/>
      <c r="CH275" s="1365"/>
      <c r="CI275" s="1373"/>
      <c r="CJ275" s="1374"/>
      <c r="CK275" s="1371"/>
      <c r="CL275" s="1375"/>
      <c r="CM275" s="1372"/>
      <c r="CN275" s="1365"/>
      <c r="CO275" s="1373"/>
      <c r="CP275" s="1365"/>
      <c r="CQ275" s="1373"/>
      <c r="CR275" s="1374"/>
      <c r="CS275" s="1371"/>
      <c r="CT275" s="1375"/>
      <c r="CU275" s="1372"/>
      <c r="CV275" s="1365"/>
      <c r="CW275" s="1373"/>
      <c r="CX275" s="1365"/>
      <c r="CY275" s="1373"/>
      <c r="CZ275" s="1374"/>
      <c r="DA275" s="1371"/>
      <c r="DB275" s="1375"/>
      <c r="DC275" s="1372"/>
      <c r="DD275" s="1365"/>
      <c r="DE275" s="1373"/>
      <c r="DF275" s="1365"/>
      <c r="DG275" s="1373"/>
      <c r="DH275" s="1374"/>
      <c r="DI275" s="1371"/>
      <c r="DJ275" s="1375"/>
      <c r="DK275" s="1376"/>
      <c r="DL275" s="1377"/>
      <c r="DM275" s="1378"/>
      <c r="DN275" s="1379"/>
      <c r="DO275" s="1356"/>
      <c r="DP275" s="1381"/>
      <c r="DQ275" s="1358"/>
      <c r="DR275" s="1356"/>
      <c r="DS275" s="1381"/>
      <c r="DT275" s="1358"/>
      <c r="DU275" s="1356"/>
      <c r="DV275" s="1381"/>
      <c r="DW275" s="1358"/>
      <c r="DX275" s="1356"/>
      <c r="DY275" s="1381"/>
      <c r="DZ275" s="1358"/>
      <c r="EA275" s="1356"/>
      <c r="EB275" s="1381"/>
      <c r="EC275" s="1358"/>
      <c r="ED275" s="1382"/>
      <c r="EE275" s="1383"/>
      <c r="EF275" s="1384"/>
      <c r="EG275" s="1357"/>
      <c r="EH275" s="1364"/>
      <c r="EI275" s="1352"/>
      <c r="EJ275" s="1356"/>
      <c r="EK275" s="1384"/>
      <c r="EL275" s="1357"/>
      <c r="EM275" s="1364"/>
      <c r="EN275" s="1352"/>
      <c r="EO275" s="1356"/>
      <c r="EP275" s="1384"/>
      <c r="EQ275" s="1357"/>
      <c r="ER275" s="1364"/>
      <c r="ES275" s="1352"/>
      <c r="ET275" s="1356"/>
      <c r="EU275" s="1384"/>
      <c r="EV275" s="1357"/>
      <c r="EW275" s="1364"/>
      <c r="EX275" s="1352"/>
      <c r="EY275" s="1356"/>
      <c r="EZ275" s="1384"/>
      <c r="FA275" s="1357"/>
      <c r="FB275" s="1364"/>
      <c r="FC275" s="1352"/>
      <c r="FD275" s="1385">
        <v>0</v>
      </c>
      <c r="FE275" s="1386">
        <v>0</v>
      </c>
      <c r="FF275" s="1387">
        <v>0</v>
      </c>
      <c r="FG275" s="1386">
        <v>0</v>
      </c>
      <c r="FH275" s="1387">
        <v>0</v>
      </c>
      <c r="FI275" s="1386">
        <v>0</v>
      </c>
      <c r="FJ275" s="1387">
        <v>0</v>
      </c>
      <c r="FK275" s="1386">
        <v>0</v>
      </c>
      <c r="FL275" s="1388" t="s">
        <v>1008</v>
      </c>
      <c r="FM275" s="1389" t="s">
        <v>1012</v>
      </c>
      <c r="FN275" s="1352"/>
      <c r="FO275" s="1390" t="s">
        <v>1010</v>
      </c>
      <c r="FP275" s="1391" t="s">
        <v>1012</v>
      </c>
      <c r="FQ275" s="1352"/>
      <c r="FR275" s="1390" t="s">
        <v>1010</v>
      </c>
      <c r="FS275" s="1391" t="s">
        <v>1012</v>
      </c>
      <c r="FT275" s="1352"/>
      <c r="FU275" s="1390" t="s">
        <v>1010</v>
      </c>
      <c r="FV275" s="1391" t="s">
        <v>1012</v>
      </c>
      <c r="FW275" s="1352"/>
      <c r="FX275" s="1390" t="s">
        <v>1010</v>
      </c>
      <c r="FY275" s="1391" t="s">
        <v>1012</v>
      </c>
      <c r="FZ275" s="1352"/>
      <c r="GA275" s="1390" t="s">
        <v>1010</v>
      </c>
      <c r="GB275" s="1391" t="s">
        <v>1012</v>
      </c>
      <c r="GC275" s="1352"/>
      <c r="GD275" s="1390" t="s">
        <v>1013</v>
      </c>
      <c r="GE275" s="1391" t="s">
        <v>1013</v>
      </c>
      <c r="GF275" s="1352"/>
      <c r="GG275" s="1390" t="s">
        <v>1010</v>
      </c>
      <c r="GH275" s="1391" t="s">
        <v>1012</v>
      </c>
      <c r="GI275" s="1352"/>
      <c r="GJ275" s="1390" t="s">
        <v>1010</v>
      </c>
      <c r="GK275" s="1391" t="s">
        <v>1012</v>
      </c>
      <c r="GL275" s="1352"/>
      <c r="GM275" s="1390" t="s">
        <v>1013</v>
      </c>
      <c r="GN275" s="1391" t="s">
        <v>1013</v>
      </c>
      <c r="GO275" s="1352"/>
      <c r="GP275" s="1390" t="s">
        <v>1013</v>
      </c>
      <c r="GQ275" s="1391" t="s">
        <v>1013</v>
      </c>
      <c r="GR275" s="1352"/>
      <c r="GS275" s="1390" t="s">
        <v>1013</v>
      </c>
      <c r="GT275" s="1391" t="s">
        <v>1013</v>
      </c>
      <c r="GU275" s="1352"/>
      <c r="GV275" s="1390" t="s">
        <v>1010</v>
      </c>
      <c r="GW275" s="1391" t="s">
        <v>1012</v>
      </c>
      <c r="GX275" s="1352"/>
      <c r="GY275" s="1388"/>
      <c r="GZ275" s="1389"/>
      <c r="HA275" s="1352"/>
      <c r="HB275" s="1390"/>
      <c r="HC275" s="1391"/>
      <c r="HD275" s="1352"/>
      <c r="HE275" s="1390"/>
      <c r="HF275" s="1391"/>
      <c r="HG275" s="1352"/>
      <c r="HH275" s="1390"/>
      <c r="HI275" s="1391"/>
      <c r="HJ275" s="1352"/>
      <c r="HK275" s="1390"/>
      <c r="HL275" s="1391"/>
      <c r="HM275" s="1352"/>
      <c r="HN275" s="1392"/>
      <c r="HO275" s="1393"/>
      <c r="HP275" s="1394"/>
      <c r="HQ275" s="1395"/>
      <c r="HR275" s="1357"/>
      <c r="HS275" s="1357"/>
      <c r="HT275" s="1357"/>
      <c r="HU275" s="1396"/>
      <c r="HV275" s="1397" t="s">
        <v>4568</v>
      </c>
      <c r="HW275" s="1398" t="s">
        <v>4568</v>
      </c>
      <c r="HX275" s="1398"/>
      <c r="HY275" s="1398"/>
      <c r="HZ275" s="1398"/>
      <c r="IA275" s="1398"/>
      <c r="IB275" s="1398"/>
      <c r="IC275" s="1398"/>
      <c r="ID275" s="1399"/>
      <c r="IE275" s="1400" t="s">
        <v>4996</v>
      </c>
      <c r="IF275" s="227" t="str">
        <f>_xlfn.IFNA(VLOOKUP(報告書!$B275&amp;"-"&amp;報告書!IF$12,自主項目!$G$13:$G$500,1,FALSE),"")</f>
        <v/>
      </c>
      <c r="IG275" s="227" t="str">
        <f>_xlfn.IFNA(VLOOKUP(報告書!$B275&amp;"-"&amp;報告書!IG$12,自主項目!$G$13:$G$500,1,FALSE),"")</f>
        <v/>
      </c>
      <c r="IH275" s="227" t="str">
        <f>_xlfn.IFNA(VLOOKUP(報告書!$B275&amp;"-"&amp;報告書!IH$12,自主項目!$G$13:$G$500,1,FALSE),"")</f>
        <v/>
      </c>
      <c r="II275" s="227" t="str">
        <f>_xlfn.IFNA(VLOOKUP(報告書!$B275&amp;"-"&amp;報告書!II$12,自主項目!$G$13:$G$500,1,FALSE),"")</f>
        <v/>
      </c>
      <c r="IJ275" s="227" t="str">
        <f>_xlfn.IFNA(VLOOKUP(報告書!$B275&amp;"-"&amp;報告書!IJ$12,自主項目!$G$13:$G$500,1,FALSE),"")</f>
        <v/>
      </c>
      <c r="IK275" s="227" t="str">
        <f>_xlfn.IFNA(VLOOKUP(報告書!$B275&amp;"-"&amp;報告書!IK$12,自主項目!$G$13:$G$500,1,FALSE),"")</f>
        <v/>
      </c>
      <c r="IL275" s="227" t="str">
        <f>_xlfn.IFNA(VLOOKUP(報告書!$B275&amp;"-"&amp;報告書!IL$12,自主項目!$G$13:$G$500,1,FALSE),"")</f>
        <v/>
      </c>
      <c r="IM275" s="227" t="str">
        <f>_xlfn.IFNA(VLOOKUP(報告書!$B275&amp;"-"&amp;報告書!IM$12,自主項目!$G$13:$G$500,1,FALSE),"")</f>
        <v/>
      </c>
      <c r="IN275" s="227" t="str">
        <f>_xlfn.IFNA(VLOOKUP(報告書!$B275&amp;"-"&amp;報告書!IN$12,自主項目!$G$13:$G$500,1,FALSE),"")</f>
        <v/>
      </c>
      <c r="IO275" s="227" t="str">
        <f>_xlfn.IFNA(VLOOKUP(報告書!$B275&amp;"-"&amp;報告書!IO$12,自主項目!$G$13:$G$500,1,FALSE),"")</f>
        <v/>
      </c>
      <c r="IP275" s="227" t="str">
        <f>_xlfn.IFNA(VLOOKUP(報告書!$B275&amp;"-"&amp;報告書!IP$12,自主項目!$G$13:$G$500,1,FALSE),"")</f>
        <v/>
      </c>
      <c r="IQ275" s="227" t="str">
        <f>_xlfn.IFNA(VLOOKUP(報告書!$B275&amp;"-"&amp;報告書!IQ$12,自主項目!$G$13:$G$500,1,FALSE),"")</f>
        <v/>
      </c>
      <c r="IR275" s="227" t="str">
        <f>_xlfn.IFNA(VLOOKUP(報告書!$B275&amp;"-"&amp;報告書!IR$12,自主項目!$G$13:$G$500,1,FALSE),"")</f>
        <v/>
      </c>
      <c r="IS275" s="227" t="str">
        <f>_xlfn.IFNA(VLOOKUP(報告書!$B275&amp;"-"&amp;報告書!IS$12,自主項目!$G$13:$G$500,1,FALSE),"")</f>
        <v/>
      </c>
      <c r="IT275" s="750"/>
      <c r="IU275" s="750"/>
      <c r="IV275" s="376">
        <v>7686</v>
      </c>
      <c r="IW275" s="377">
        <v>6963</v>
      </c>
      <c r="IX275" s="378" t="s">
        <v>179</v>
      </c>
      <c r="IY275" s="379">
        <v>8.01</v>
      </c>
      <c r="IZ275" s="379">
        <v>15.36</v>
      </c>
      <c r="JA275" s="380">
        <v>-14.14</v>
      </c>
      <c r="JB275" s="381">
        <v>2.67</v>
      </c>
      <c r="JC275" s="379">
        <v>5.12</v>
      </c>
      <c r="JD275" s="379">
        <v>-4.7133333333333338</v>
      </c>
      <c r="JE275" s="382">
        <v>61</v>
      </c>
      <c r="JF275" s="383">
        <v>45</v>
      </c>
      <c r="JG275" s="384">
        <v>91</v>
      </c>
      <c r="JH275" s="376" t="s">
        <v>179</v>
      </c>
      <c r="JI275" s="377" t="s">
        <v>179</v>
      </c>
      <c r="JJ275" s="378" t="s">
        <v>179</v>
      </c>
      <c r="JK275" s="379" t="s">
        <v>179</v>
      </c>
      <c r="JL275" s="379" t="s">
        <v>179</v>
      </c>
      <c r="JM275" s="380" t="s">
        <v>179</v>
      </c>
      <c r="JN275" s="381" t="s">
        <v>179</v>
      </c>
      <c r="JO275" s="379" t="s">
        <v>179</v>
      </c>
      <c r="JP275" s="379" t="s">
        <v>179</v>
      </c>
      <c r="JQ275" s="382" t="s">
        <v>179</v>
      </c>
      <c r="JR275" s="383" t="s">
        <v>179</v>
      </c>
      <c r="JS275" s="384" t="s">
        <v>179</v>
      </c>
      <c r="JU275" s="634" t="s">
        <v>2982</v>
      </c>
      <c r="JV275" s="636" t="s">
        <v>2983</v>
      </c>
      <c r="JW275" s="635">
        <v>2019</v>
      </c>
      <c r="JX275" s="635" t="s">
        <v>1018</v>
      </c>
      <c r="JY275" s="386" t="s">
        <v>179</v>
      </c>
      <c r="JZ275" s="387" t="s">
        <v>179</v>
      </c>
      <c r="KA275" s="422" t="s">
        <v>179</v>
      </c>
      <c r="KB275" s="637" t="s">
        <v>179</v>
      </c>
      <c r="KC275" s="638">
        <v>0.11610731850116966</v>
      </c>
      <c r="KD275" s="639" t="s">
        <v>1055</v>
      </c>
      <c r="KE275" s="640">
        <v>3</v>
      </c>
      <c r="KF275" s="641">
        <v>8.01</v>
      </c>
      <c r="KG275" s="642">
        <v>4.6033333333333326</v>
      </c>
      <c r="KH275" s="639" t="s">
        <v>1055</v>
      </c>
      <c r="KI275" s="643">
        <v>3</v>
      </c>
      <c r="KJ275" s="641">
        <v>5.12</v>
      </c>
      <c r="KK275" s="642">
        <v>6.8866666666666667</v>
      </c>
      <c r="KL275" s="639" t="s">
        <v>1015</v>
      </c>
      <c r="KM275" s="643">
        <v>3.3</v>
      </c>
      <c r="KN275" s="644">
        <v>-14.14</v>
      </c>
      <c r="KO275" s="645" t="s">
        <v>179</v>
      </c>
      <c r="KP275" s="646" t="s">
        <v>179</v>
      </c>
      <c r="KQ275" s="646" t="s">
        <v>179</v>
      </c>
      <c r="KR275" s="646" t="s">
        <v>179</v>
      </c>
      <c r="KS275" s="647" t="s">
        <v>179</v>
      </c>
      <c r="KT275" s="646" t="s">
        <v>179</v>
      </c>
      <c r="KU275" s="646" t="s">
        <v>179</v>
      </c>
      <c r="KV275" s="648" t="s">
        <v>179</v>
      </c>
      <c r="KW275" s="639" t="s">
        <v>179</v>
      </c>
      <c r="KX275" s="643" t="s">
        <v>179</v>
      </c>
      <c r="KY275" s="644" t="s">
        <v>179</v>
      </c>
      <c r="KZ275" s="434" t="s">
        <v>1015</v>
      </c>
      <c r="LA275" s="434" t="s">
        <v>1015</v>
      </c>
      <c r="LB275" s="435" t="s">
        <v>1028</v>
      </c>
      <c r="LC275" s="436">
        <v>22</v>
      </c>
      <c r="LD275" s="437">
        <v>2</v>
      </c>
      <c r="LE275" s="438">
        <v>24</v>
      </c>
      <c r="LF275" s="439" t="s">
        <v>1015</v>
      </c>
      <c r="LG275" s="440">
        <v>19</v>
      </c>
      <c r="LH275" s="437">
        <v>2</v>
      </c>
      <c r="LI275" s="438">
        <v>24</v>
      </c>
      <c r="LJ275" s="649"/>
      <c r="LK275" s="650"/>
    </row>
    <row r="276" spans="2:323" ht="15" customHeight="1" x14ac:dyDescent="0.15">
      <c r="B276" s="1349" t="s">
        <v>3139</v>
      </c>
      <c r="C276" s="1350" t="s">
        <v>3140</v>
      </c>
      <c r="D276" s="1351">
        <v>2020</v>
      </c>
      <c r="E276" s="1352" t="s">
        <v>1018</v>
      </c>
      <c r="F276" s="1353">
        <v>1095377</v>
      </c>
      <c r="G276" s="1354" t="s">
        <v>3140</v>
      </c>
      <c r="H276" s="1355">
        <v>45127</v>
      </c>
      <c r="I276" s="1356" t="s">
        <v>3141</v>
      </c>
      <c r="J276" s="1357" t="s">
        <v>3140</v>
      </c>
      <c r="K276" s="1358" t="s">
        <v>3142</v>
      </c>
      <c r="L276" s="1350" t="s">
        <v>3140</v>
      </c>
      <c r="M276" s="1357" t="s">
        <v>3142</v>
      </c>
      <c r="N276" s="1358" t="s">
        <v>3141</v>
      </c>
      <c r="O276" s="1356" t="s">
        <v>102</v>
      </c>
      <c r="P276" s="1358" t="s">
        <v>110</v>
      </c>
      <c r="Q276" s="1359" t="s">
        <v>1018</v>
      </c>
      <c r="R276" s="1360"/>
      <c r="S276" s="1360"/>
      <c r="T276" s="1361"/>
      <c r="U276" s="1362"/>
      <c r="V276" s="1363">
        <v>1917.6366</v>
      </c>
      <c r="W276" s="1364">
        <v>27</v>
      </c>
      <c r="X276" s="1364">
        <v>0</v>
      </c>
      <c r="Y276" s="1365"/>
      <c r="Z276" s="1351">
        <v>2020</v>
      </c>
      <c r="AA276" s="1352">
        <v>2022</v>
      </c>
      <c r="AB276" s="1366">
        <v>2022</v>
      </c>
      <c r="AC276" s="1367"/>
      <c r="AD276" s="1358"/>
      <c r="AE276" s="1368" t="s">
        <v>4568</v>
      </c>
      <c r="AF276" s="1357" t="s">
        <v>3143</v>
      </c>
      <c r="AG276" s="1357" t="s">
        <v>3144</v>
      </c>
      <c r="AH276" s="1358" t="s">
        <v>3145</v>
      </c>
      <c r="AI276" s="1368"/>
      <c r="AJ276" s="1358"/>
      <c r="AK276" s="1369">
        <v>2019</v>
      </c>
      <c r="AL276" s="1364">
        <v>3042</v>
      </c>
      <c r="AM276" s="1364">
        <v>3035</v>
      </c>
      <c r="AN276" s="1370">
        <v>16.84</v>
      </c>
      <c r="AO276" s="1371" t="s">
        <v>1223</v>
      </c>
      <c r="AP276" s="1372">
        <v>2022</v>
      </c>
      <c r="AQ276" s="1365">
        <v>2950.74</v>
      </c>
      <c r="AR276" s="1373">
        <v>3</v>
      </c>
      <c r="AS276" s="1365">
        <v>2943.95</v>
      </c>
      <c r="AT276" s="1373">
        <v>3</v>
      </c>
      <c r="AU276" s="1374">
        <v>16.334799999999998</v>
      </c>
      <c r="AV276" s="1371" t="s">
        <v>1223</v>
      </c>
      <c r="AW276" s="1375">
        <v>3</v>
      </c>
      <c r="AX276" s="1372">
        <v>2020</v>
      </c>
      <c r="AY276" s="1365">
        <v>2954</v>
      </c>
      <c r="AZ276" s="1373">
        <v>2.89</v>
      </c>
      <c r="BA276" s="1365">
        <v>2749</v>
      </c>
      <c r="BB276" s="1373">
        <v>9.42</v>
      </c>
      <c r="BC276" s="1374">
        <v>15.81</v>
      </c>
      <c r="BD276" s="1371" t="s">
        <v>1223</v>
      </c>
      <c r="BE276" s="1375">
        <v>6.11</v>
      </c>
      <c r="BF276" s="1372">
        <v>2021</v>
      </c>
      <c r="BG276" s="1365">
        <v>2949</v>
      </c>
      <c r="BH276" s="1373">
        <v>3.05</v>
      </c>
      <c r="BI276" s="1365">
        <v>2958</v>
      </c>
      <c r="BJ276" s="1373">
        <v>2.5299999999999998</v>
      </c>
      <c r="BK276" s="1374">
        <v>15.599047870933614</v>
      </c>
      <c r="BL276" s="1371" t="s">
        <v>1223</v>
      </c>
      <c r="BM276" s="1375">
        <v>7.36</v>
      </c>
      <c r="BN276" s="1372">
        <v>2022</v>
      </c>
      <c r="BO276" s="1365">
        <v>3287</v>
      </c>
      <c r="BP276" s="1373">
        <v>-8.06</v>
      </c>
      <c r="BQ276" s="1365">
        <v>3297</v>
      </c>
      <c r="BR276" s="1373">
        <v>-8.64</v>
      </c>
      <c r="BS276" s="1374">
        <v>16.279530483878958</v>
      </c>
      <c r="BT276" s="1371" t="s">
        <v>1223</v>
      </c>
      <c r="BU276" s="1375">
        <v>3.32</v>
      </c>
      <c r="BV276" s="1376" t="s">
        <v>1062</v>
      </c>
      <c r="BW276" s="1377" t="s">
        <v>1006</v>
      </c>
      <c r="BX276" s="1378" t="s">
        <v>1024</v>
      </c>
      <c r="BY276" s="1379" t="s">
        <v>4997</v>
      </c>
      <c r="BZ276" s="1380"/>
      <c r="CA276" s="1364"/>
      <c r="CB276" s="1364"/>
      <c r="CC276" s="1370"/>
      <c r="CD276" s="1371"/>
      <c r="CE276" s="1372"/>
      <c r="CF276" s="1365"/>
      <c r="CG276" s="1373"/>
      <c r="CH276" s="1365"/>
      <c r="CI276" s="1373"/>
      <c r="CJ276" s="1374"/>
      <c r="CK276" s="1371"/>
      <c r="CL276" s="1375"/>
      <c r="CM276" s="1372"/>
      <c r="CN276" s="1365"/>
      <c r="CO276" s="1373"/>
      <c r="CP276" s="1365"/>
      <c r="CQ276" s="1373"/>
      <c r="CR276" s="1374"/>
      <c r="CS276" s="1371"/>
      <c r="CT276" s="1375"/>
      <c r="CU276" s="1372"/>
      <c r="CV276" s="1365"/>
      <c r="CW276" s="1373"/>
      <c r="CX276" s="1365"/>
      <c r="CY276" s="1373"/>
      <c r="CZ276" s="1374"/>
      <c r="DA276" s="1371"/>
      <c r="DB276" s="1375"/>
      <c r="DC276" s="1372"/>
      <c r="DD276" s="1365"/>
      <c r="DE276" s="1373"/>
      <c r="DF276" s="1365"/>
      <c r="DG276" s="1373"/>
      <c r="DH276" s="1374"/>
      <c r="DI276" s="1371"/>
      <c r="DJ276" s="1375"/>
      <c r="DK276" s="1376"/>
      <c r="DL276" s="1377"/>
      <c r="DM276" s="1378"/>
      <c r="DN276" s="1379"/>
      <c r="DO276" s="1356"/>
      <c r="DP276" s="1381"/>
      <c r="DQ276" s="1358"/>
      <c r="DR276" s="1356"/>
      <c r="DS276" s="1381"/>
      <c r="DT276" s="1358"/>
      <c r="DU276" s="1356"/>
      <c r="DV276" s="1381"/>
      <c r="DW276" s="1358"/>
      <c r="DX276" s="1356"/>
      <c r="DY276" s="1381"/>
      <c r="DZ276" s="1358"/>
      <c r="EA276" s="1356"/>
      <c r="EB276" s="1381"/>
      <c r="EC276" s="1358"/>
      <c r="ED276" s="1382"/>
      <c r="EE276" s="1383"/>
      <c r="EF276" s="1384"/>
      <c r="EG276" s="1357"/>
      <c r="EH276" s="1364"/>
      <c r="EI276" s="1352"/>
      <c r="EJ276" s="1356"/>
      <c r="EK276" s="1384"/>
      <c r="EL276" s="1357"/>
      <c r="EM276" s="1364"/>
      <c r="EN276" s="1352"/>
      <c r="EO276" s="1356"/>
      <c r="EP276" s="1384"/>
      <c r="EQ276" s="1357"/>
      <c r="ER276" s="1364"/>
      <c r="ES276" s="1352"/>
      <c r="ET276" s="1356"/>
      <c r="EU276" s="1384"/>
      <c r="EV276" s="1357"/>
      <c r="EW276" s="1364"/>
      <c r="EX276" s="1352"/>
      <c r="EY276" s="1356"/>
      <c r="EZ276" s="1384"/>
      <c r="FA276" s="1357"/>
      <c r="FB276" s="1364"/>
      <c r="FC276" s="1352"/>
      <c r="FD276" s="1385">
        <v>0</v>
      </c>
      <c r="FE276" s="1386">
        <v>0</v>
      </c>
      <c r="FF276" s="1387">
        <v>0</v>
      </c>
      <c r="FG276" s="1386">
        <v>0</v>
      </c>
      <c r="FH276" s="1387">
        <v>0</v>
      </c>
      <c r="FI276" s="1386">
        <v>0</v>
      </c>
      <c r="FJ276" s="1387">
        <v>0</v>
      </c>
      <c r="FK276" s="1386">
        <v>0</v>
      </c>
      <c r="FL276" s="1388" t="s">
        <v>1008</v>
      </c>
      <c r="FM276" s="1389" t="s">
        <v>1012</v>
      </c>
      <c r="FN276" s="1352"/>
      <c r="FO276" s="1390" t="s">
        <v>1010</v>
      </c>
      <c r="FP276" s="1391" t="s">
        <v>1012</v>
      </c>
      <c r="FQ276" s="1352"/>
      <c r="FR276" s="1390" t="s">
        <v>1010</v>
      </c>
      <c r="FS276" s="1391" t="s">
        <v>1012</v>
      </c>
      <c r="FT276" s="1352"/>
      <c r="FU276" s="1390" t="s">
        <v>1013</v>
      </c>
      <c r="FV276" s="1391" t="s">
        <v>1013</v>
      </c>
      <c r="FW276" s="1352"/>
      <c r="FX276" s="1390" t="s">
        <v>1010</v>
      </c>
      <c r="FY276" s="1391" t="s">
        <v>1012</v>
      </c>
      <c r="FZ276" s="1352"/>
      <c r="GA276" s="1390" t="s">
        <v>1010</v>
      </c>
      <c r="GB276" s="1391" t="s">
        <v>1012</v>
      </c>
      <c r="GC276" s="1352"/>
      <c r="GD276" s="1390" t="s">
        <v>1013</v>
      </c>
      <c r="GE276" s="1391" t="s">
        <v>1013</v>
      </c>
      <c r="GF276" s="1352"/>
      <c r="GG276" s="1390" t="s">
        <v>1010</v>
      </c>
      <c r="GH276" s="1391" t="s">
        <v>1012</v>
      </c>
      <c r="GI276" s="1352"/>
      <c r="GJ276" s="1390" t="s">
        <v>1010</v>
      </c>
      <c r="GK276" s="1391" t="s">
        <v>1012</v>
      </c>
      <c r="GL276" s="1352"/>
      <c r="GM276" s="1390" t="s">
        <v>1013</v>
      </c>
      <c r="GN276" s="1391" t="s">
        <v>1013</v>
      </c>
      <c r="GO276" s="1352"/>
      <c r="GP276" s="1390" t="s">
        <v>1013</v>
      </c>
      <c r="GQ276" s="1391" t="s">
        <v>1013</v>
      </c>
      <c r="GR276" s="1352"/>
      <c r="GS276" s="1390" t="s">
        <v>1013</v>
      </c>
      <c r="GT276" s="1391" t="s">
        <v>1013</v>
      </c>
      <c r="GU276" s="1352"/>
      <c r="GV276" s="1390" t="s">
        <v>1013</v>
      </c>
      <c r="GW276" s="1391" t="s">
        <v>1013</v>
      </c>
      <c r="GX276" s="1352"/>
      <c r="GY276" s="1388"/>
      <c r="GZ276" s="1389"/>
      <c r="HA276" s="1352"/>
      <c r="HB276" s="1390"/>
      <c r="HC276" s="1391"/>
      <c r="HD276" s="1352"/>
      <c r="HE276" s="1390"/>
      <c r="HF276" s="1391"/>
      <c r="HG276" s="1352"/>
      <c r="HH276" s="1390"/>
      <c r="HI276" s="1391"/>
      <c r="HJ276" s="1352"/>
      <c r="HK276" s="1390"/>
      <c r="HL276" s="1391"/>
      <c r="HM276" s="1352"/>
      <c r="HN276" s="1392"/>
      <c r="HO276" s="1393"/>
      <c r="HP276" s="1394"/>
      <c r="HQ276" s="1395"/>
      <c r="HR276" s="1357"/>
      <c r="HS276" s="1357"/>
      <c r="HT276" s="1357"/>
      <c r="HU276" s="1396"/>
      <c r="HV276" s="1397"/>
      <c r="HW276" s="1398" t="s">
        <v>4568</v>
      </c>
      <c r="HX276" s="1398"/>
      <c r="HY276" s="1398"/>
      <c r="HZ276" s="1398"/>
      <c r="IA276" s="1398"/>
      <c r="IB276" s="1398"/>
      <c r="IC276" s="1398"/>
      <c r="ID276" s="1399"/>
      <c r="IE276" s="1400"/>
      <c r="IF276" s="227" t="str">
        <f>_xlfn.IFNA(VLOOKUP(報告書!$B276&amp;"-"&amp;報告書!IF$12,自主項目!$G$13:$G$500,1,FALSE),"")</f>
        <v/>
      </c>
      <c r="IG276" s="227" t="str">
        <f>_xlfn.IFNA(VLOOKUP(報告書!$B276&amp;"-"&amp;報告書!IG$12,自主項目!$G$13:$G$500,1,FALSE),"")</f>
        <v/>
      </c>
      <c r="IH276" s="227" t="str">
        <f>_xlfn.IFNA(VLOOKUP(報告書!$B276&amp;"-"&amp;報告書!IH$12,自主項目!$G$13:$G$500,1,FALSE),"")</f>
        <v/>
      </c>
      <c r="II276" s="227" t="str">
        <f>_xlfn.IFNA(VLOOKUP(報告書!$B276&amp;"-"&amp;報告書!II$12,自主項目!$G$13:$G$500,1,FALSE),"")</f>
        <v/>
      </c>
      <c r="IJ276" s="227" t="str">
        <f>_xlfn.IFNA(VLOOKUP(報告書!$B276&amp;"-"&amp;報告書!IJ$12,自主項目!$G$13:$G$500,1,FALSE),"")</f>
        <v/>
      </c>
      <c r="IK276" s="227" t="str">
        <f>_xlfn.IFNA(VLOOKUP(報告書!$B276&amp;"-"&amp;報告書!IK$12,自主項目!$G$13:$G$500,1,FALSE),"")</f>
        <v/>
      </c>
      <c r="IL276" s="227" t="str">
        <f>_xlfn.IFNA(VLOOKUP(報告書!$B276&amp;"-"&amp;報告書!IL$12,自主項目!$G$13:$G$500,1,FALSE),"")</f>
        <v/>
      </c>
      <c r="IM276" s="227" t="str">
        <f>_xlfn.IFNA(VLOOKUP(報告書!$B276&amp;"-"&amp;報告書!IM$12,自主項目!$G$13:$G$500,1,FALSE),"")</f>
        <v/>
      </c>
      <c r="IN276" s="227" t="str">
        <f>_xlfn.IFNA(VLOOKUP(報告書!$B276&amp;"-"&amp;報告書!IN$12,自主項目!$G$13:$G$500,1,FALSE),"")</f>
        <v/>
      </c>
      <c r="IO276" s="227" t="str">
        <f>_xlfn.IFNA(VLOOKUP(報告書!$B276&amp;"-"&amp;報告書!IO$12,自主項目!$G$13:$G$500,1,FALSE),"")</f>
        <v/>
      </c>
      <c r="IP276" s="227" t="str">
        <f>_xlfn.IFNA(VLOOKUP(報告書!$B276&amp;"-"&amp;報告書!IP$12,自主項目!$G$13:$G$500,1,FALSE),"")</f>
        <v/>
      </c>
      <c r="IQ276" s="227" t="str">
        <f>_xlfn.IFNA(VLOOKUP(報告書!$B276&amp;"-"&amp;報告書!IQ$12,自主項目!$G$13:$G$500,1,FALSE),"")</f>
        <v/>
      </c>
      <c r="IR276" s="227" t="str">
        <f>_xlfn.IFNA(VLOOKUP(報告書!$B276&amp;"-"&amp;報告書!IR$12,自主項目!$G$13:$G$500,1,FALSE),"")</f>
        <v/>
      </c>
      <c r="IS276" s="227" t="str">
        <f>_xlfn.IFNA(VLOOKUP(報告書!$B276&amp;"-"&amp;報告書!IS$12,自主項目!$G$13:$G$500,1,FALSE),"")</f>
        <v/>
      </c>
      <c r="IV276" s="376">
        <v>4673</v>
      </c>
      <c r="IW276" s="377" t="s">
        <v>179</v>
      </c>
      <c r="IX276" s="378" t="s">
        <v>179</v>
      </c>
      <c r="IY276" s="379">
        <v>7.35</v>
      </c>
      <c r="IZ276" s="379" t="s">
        <v>179</v>
      </c>
      <c r="JA276" s="380" t="s">
        <v>179</v>
      </c>
      <c r="JB276" s="381">
        <v>3.6749999999999998</v>
      </c>
      <c r="JC276" s="379" t="s">
        <v>179</v>
      </c>
      <c r="JD276" s="379" t="s">
        <v>179</v>
      </c>
      <c r="JE276" s="382">
        <v>51</v>
      </c>
      <c r="JF276" s="383" t="s">
        <v>179</v>
      </c>
      <c r="JG276" s="384" t="s">
        <v>179</v>
      </c>
      <c r="JH276" s="376" t="s">
        <v>179</v>
      </c>
      <c r="JI276" s="377" t="s">
        <v>179</v>
      </c>
      <c r="JJ276" s="378" t="s">
        <v>179</v>
      </c>
      <c r="JK276" s="379" t="s">
        <v>179</v>
      </c>
      <c r="JL276" s="379" t="s">
        <v>179</v>
      </c>
      <c r="JM276" s="380" t="s">
        <v>179</v>
      </c>
      <c r="JN276" s="381" t="s">
        <v>179</v>
      </c>
      <c r="JO276" s="379" t="s">
        <v>179</v>
      </c>
      <c r="JP276" s="379" t="s">
        <v>179</v>
      </c>
      <c r="JQ276" s="382" t="s">
        <v>179</v>
      </c>
      <c r="JR276" s="383" t="s">
        <v>179</v>
      </c>
      <c r="JS276" s="384" t="s">
        <v>179</v>
      </c>
      <c r="JU276" s="634" t="s">
        <v>2991</v>
      </c>
      <c r="JV276" s="636" t="s">
        <v>2992</v>
      </c>
      <c r="JW276" s="635">
        <v>2020</v>
      </c>
      <c r="JX276" s="635" t="s">
        <v>1018</v>
      </c>
      <c r="JY276" s="386" t="s">
        <v>179</v>
      </c>
      <c r="JZ276" s="387" t="s">
        <v>179</v>
      </c>
      <c r="KA276" s="422" t="s">
        <v>179</v>
      </c>
      <c r="KB276" s="637" t="s">
        <v>179</v>
      </c>
      <c r="KC276" s="638" t="s">
        <v>179</v>
      </c>
      <c r="KD276" s="639" t="s">
        <v>1029</v>
      </c>
      <c r="KE276" s="640">
        <v>0.79</v>
      </c>
      <c r="KF276" s="641">
        <v>7.35</v>
      </c>
      <c r="KG276" s="642">
        <v>7.21</v>
      </c>
      <c r="KH276" s="639" t="s">
        <v>1029</v>
      </c>
      <c r="KI276" s="643">
        <v>0.79</v>
      </c>
      <c r="KJ276" s="641" t="s">
        <v>179</v>
      </c>
      <c r="KK276" s="642">
        <v>8.61</v>
      </c>
      <c r="KL276" s="639" t="s">
        <v>179</v>
      </c>
      <c r="KM276" s="643" t="s">
        <v>179</v>
      </c>
      <c r="KN276" s="644" t="s">
        <v>179</v>
      </c>
      <c r="KO276" s="645" t="s">
        <v>179</v>
      </c>
      <c r="KP276" s="646" t="s">
        <v>179</v>
      </c>
      <c r="KQ276" s="646" t="s">
        <v>179</v>
      </c>
      <c r="KR276" s="646" t="s">
        <v>179</v>
      </c>
      <c r="KS276" s="647" t="s">
        <v>179</v>
      </c>
      <c r="KT276" s="646" t="s">
        <v>179</v>
      </c>
      <c r="KU276" s="646" t="s">
        <v>179</v>
      </c>
      <c r="KV276" s="648" t="s">
        <v>179</v>
      </c>
      <c r="KW276" s="639" t="s">
        <v>179</v>
      </c>
      <c r="KX276" s="643" t="s">
        <v>179</v>
      </c>
      <c r="KY276" s="644" t="s">
        <v>179</v>
      </c>
      <c r="KZ276" s="434" t="s">
        <v>1015</v>
      </c>
      <c r="LA276" s="434" t="s">
        <v>1015</v>
      </c>
      <c r="LB276" s="435" t="s">
        <v>1015</v>
      </c>
      <c r="LC276" s="436">
        <v>25</v>
      </c>
      <c r="LD276" s="437">
        <v>0</v>
      </c>
      <c r="LE276" s="438">
        <v>26</v>
      </c>
      <c r="LF276" s="439" t="s">
        <v>1015</v>
      </c>
      <c r="LG276" s="440">
        <v>23</v>
      </c>
      <c r="LH276" s="437">
        <v>0</v>
      </c>
      <c r="LI276" s="438">
        <v>26</v>
      </c>
      <c r="LJ276" s="649"/>
      <c r="LK276" s="650"/>
    </row>
    <row r="277" spans="2:323" ht="15" customHeight="1" x14ac:dyDescent="0.15">
      <c r="B277" s="1349" t="s">
        <v>3146</v>
      </c>
      <c r="C277" s="1350" t="s">
        <v>3149</v>
      </c>
      <c r="D277" s="1351">
        <v>2020</v>
      </c>
      <c r="E277" s="1352" t="s">
        <v>1018</v>
      </c>
      <c r="F277" s="1353">
        <v>1011378</v>
      </c>
      <c r="G277" s="1354" t="s">
        <v>3149</v>
      </c>
      <c r="H277" s="1355">
        <v>45127</v>
      </c>
      <c r="I277" s="1356" t="s">
        <v>3148</v>
      </c>
      <c r="J277" s="1357" t="s">
        <v>3149</v>
      </c>
      <c r="K277" s="1358" t="s">
        <v>3150</v>
      </c>
      <c r="L277" s="1350" t="s">
        <v>3147</v>
      </c>
      <c r="M277" s="1357" t="s">
        <v>3151</v>
      </c>
      <c r="N277" s="1358" t="s">
        <v>3152</v>
      </c>
      <c r="O277" s="1356" t="s">
        <v>12</v>
      </c>
      <c r="P277" s="1358" t="s">
        <v>31</v>
      </c>
      <c r="Q277" s="1359" t="s">
        <v>1018</v>
      </c>
      <c r="R277" s="1360"/>
      <c r="S277" s="1360"/>
      <c r="T277" s="1361"/>
      <c r="U277" s="1362"/>
      <c r="V277" s="1363">
        <v>1793.8224</v>
      </c>
      <c r="W277" s="1364">
        <v>2</v>
      </c>
      <c r="X277" s="1364">
        <v>1</v>
      </c>
      <c r="Y277" s="1365"/>
      <c r="Z277" s="1351">
        <v>2020</v>
      </c>
      <c r="AA277" s="1352">
        <v>2022</v>
      </c>
      <c r="AB277" s="1366">
        <v>2022</v>
      </c>
      <c r="AC277" s="1367"/>
      <c r="AD277" s="1358"/>
      <c r="AE277" s="1368" t="s">
        <v>4568</v>
      </c>
      <c r="AF277" s="1357" t="s">
        <v>3153</v>
      </c>
      <c r="AG277" s="1357" t="s">
        <v>3148</v>
      </c>
      <c r="AH277" s="1358" t="s">
        <v>3154</v>
      </c>
      <c r="AI277" s="1368"/>
      <c r="AJ277" s="1358"/>
      <c r="AK277" s="1369">
        <v>2019</v>
      </c>
      <c r="AL277" s="1364">
        <v>3472</v>
      </c>
      <c r="AM277" s="1364">
        <v>3397</v>
      </c>
      <c r="AN277" s="1370"/>
      <c r="AO277" s="1371"/>
      <c r="AP277" s="1372">
        <v>2022</v>
      </c>
      <c r="AQ277" s="1365">
        <v>3437</v>
      </c>
      <c r="AR277" s="1373">
        <v>1</v>
      </c>
      <c r="AS277" s="1365">
        <v>3363.0299999999997</v>
      </c>
      <c r="AT277" s="1373">
        <v>1</v>
      </c>
      <c r="AU277" s="1374"/>
      <c r="AV277" s="1371"/>
      <c r="AW277" s="1375"/>
      <c r="AX277" s="1372">
        <v>2020</v>
      </c>
      <c r="AY277" s="1365">
        <v>3310</v>
      </c>
      <c r="AZ277" s="1373">
        <v>4.66</v>
      </c>
      <c r="BA277" s="1365">
        <v>3168</v>
      </c>
      <c r="BB277" s="1373">
        <v>6.74</v>
      </c>
      <c r="BC277" s="1374"/>
      <c r="BD277" s="1371"/>
      <c r="BE277" s="1375"/>
      <c r="BF277" s="1372">
        <v>2021</v>
      </c>
      <c r="BG277" s="1365">
        <v>3388</v>
      </c>
      <c r="BH277" s="1373">
        <v>2.41</v>
      </c>
      <c r="BI277" s="1365">
        <v>4061</v>
      </c>
      <c r="BJ277" s="1373">
        <v>-19.55</v>
      </c>
      <c r="BK277" s="1374"/>
      <c r="BL277" s="1371"/>
      <c r="BM277" s="1375"/>
      <c r="BN277" s="1372">
        <v>2022</v>
      </c>
      <c r="BO277" s="1365">
        <v>3254</v>
      </c>
      <c r="BP277" s="1373">
        <v>6.27</v>
      </c>
      <c r="BQ277" s="1365">
        <v>3276</v>
      </c>
      <c r="BR277" s="1373">
        <v>3.56</v>
      </c>
      <c r="BS277" s="1374"/>
      <c r="BT277" s="1371"/>
      <c r="BU277" s="1375"/>
      <c r="BV277" s="1376" t="s">
        <v>1023</v>
      </c>
      <c r="BW277" s="1377" t="s">
        <v>1072</v>
      </c>
      <c r="BX277" s="1378" t="s">
        <v>1024</v>
      </c>
      <c r="BY277" s="1379" t="s">
        <v>4998</v>
      </c>
      <c r="BZ277" s="1380"/>
      <c r="CA277" s="1364"/>
      <c r="CB277" s="1364"/>
      <c r="CC277" s="1370"/>
      <c r="CD277" s="1371"/>
      <c r="CE277" s="1372"/>
      <c r="CF277" s="1365"/>
      <c r="CG277" s="1373"/>
      <c r="CH277" s="1365"/>
      <c r="CI277" s="1373"/>
      <c r="CJ277" s="1374"/>
      <c r="CK277" s="1371"/>
      <c r="CL277" s="1375"/>
      <c r="CM277" s="1372"/>
      <c r="CN277" s="1365"/>
      <c r="CO277" s="1373"/>
      <c r="CP277" s="1365"/>
      <c r="CQ277" s="1373"/>
      <c r="CR277" s="1374"/>
      <c r="CS277" s="1371"/>
      <c r="CT277" s="1375"/>
      <c r="CU277" s="1372"/>
      <c r="CV277" s="1365"/>
      <c r="CW277" s="1373"/>
      <c r="CX277" s="1365"/>
      <c r="CY277" s="1373"/>
      <c r="CZ277" s="1374"/>
      <c r="DA277" s="1371"/>
      <c r="DB277" s="1375"/>
      <c r="DC277" s="1372"/>
      <c r="DD277" s="1365"/>
      <c r="DE277" s="1373"/>
      <c r="DF277" s="1365"/>
      <c r="DG277" s="1373"/>
      <c r="DH277" s="1374"/>
      <c r="DI277" s="1371"/>
      <c r="DJ277" s="1375"/>
      <c r="DK277" s="1376"/>
      <c r="DL277" s="1377"/>
      <c r="DM277" s="1378"/>
      <c r="DN277" s="1379"/>
      <c r="DO277" s="1356"/>
      <c r="DP277" s="1381"/>
      <c r="DQ277" s="1358"/>
      <c r="DR277" s="1356"/>
      <c r="DS277" s="1381"/>
      <c r="DT277" s="1358"/>
      <c r="DU277" s="1356"/>
      <c r="DV277" s="1381"/>
      <c r="DW277" s="1358"/>
      <c r="DX277" s="1356"/>
      <c r="DY277" s="1381"/>
      <c r="DZ277" s="1358"/>
      <c r="EA277" s="1356"/>
      <c r="EB277" s="1381"/>
      <c r="EC277" s="1358"/>
      <c r="ED277" s="1382"/>
      <c r="EE277" s="1383" t="s">
        <v>1160</v>
      </c>
      <c r="EF277" s="1384">
        <v>2014</v>
      </c>
      <c r="EG277" s="1357" t="s">
        <v>4999</v>
      </c>
      <c r="EH277" s="1364">
        <v>42577.79</v>
      </c>
      <c r="EI277" s="1352" t="s">
        <v>1162</v>
      </c>
      <c r="EJ277" s="1356"/>
      <c r="EK277" s="1384"/>
      <c r="EL277" s="1357"/>
      <c r="EM277" s="1364"/>
      <c r="EN277" s="1352"/>
      <c r="EO277" s="1356"/>
      <c r="EP277" s="1384"/>
      <c r="EQ277" s="1357"/>
      <c r="ER277" s="1364"/>
      <c r="ES277" s="1352"/>
      <c r="ET277" s="1356"/>
      <c r="EU277" s="1384"/>
      <c r="EV277" s="1357"/>
      <c r="EW277" s="1364"/>
      <c r="EX277" s="1352"/>
      <c r="EY277" s="1356"/>
      <c r="EZ277" s="1384"/>
      <c r="FA277" s="1357"/>
      <c r="FB277" s="1364"/>
      <c r="FC277" s="1352"/>
      <c r="FD277" s="1385">
        <v>0</v>
      </c>
      <c r="FE277" s="1386">
        <v>0</v>
      </c>
      <c r="FF277" s="1387">
        <v>0</v>
      </c>
      <c r="FG277" s="1386">
        <v>0</v>
      </c>
      <c r="FH277" s="1387">
        <v>2</v>
      </c>
      <c r="FI277" s="1386">
        <v>3</v>
      </c>
      <c r="FJ277" s="1387">
        <v>2</v>
      </c>
      <c r="FK277" s="1386">
        <v>3</v>
      </c>
      <c r="FL277" s="1388" t="s">
        <v>1008</v>
      </c>
      <c r="FM277" s="1389" t="s">
        <v>1012</v>
      </c>
      <c r="FN277" s="1352"/>
      <c r="FO277" s="1390" t="s">
        <v>1010</v>
      </c>
      <c r="FP277" s="1391" t="s">
        <v>1012</v>
      </c>
      <c r="FQ277" s="1352"/>
      <c r="FR277" s="1390" t="s">
        <v>1010</v>
      </c>
      <c r="FS277" s="1391" t="s">
        <v>1012</v>
      </c>
      <c r="FT277" s="1352"/>
      <c r="FU277" s="1390" t="s">
        <v>1010</v>
      </c>
      <c r="FV277" s="1391" t="s">
        <v>1012</v>
      </c>
      <c r="FW277" s="1352"/>
      <c r="FX277" s="1390" t="s">
        <v>1010</v>
      </c>
      <c r="FY277" s="1391" t="s">
        <v>1012</v>
      </c>
      <c r="FZ277" s="1352"/>
      <c r="GA277" s="1390" t="s">
        <v>1010</v>
      </c>
      <c r="GB277" s="1391" t="s">
        <v>1012</v>
      </c>
      <c r="GC277" s="1352"/>
      <c r="GD277" s="1390" t="s">
        <v>1010</v>
      </c>
      <c r="GE277" s="1391" t="s">
        <v>1012</v>
      </c>
      <c r="GF277" s="1352"/>
      <c r="GG277" s="1390" t="s">
        <v>1014</v>
      </c>
      <c r="GH277" s="1391" t="s">
        <v>1009</v>
      </c>
      <c r="GI277" s="1352" t="s">
        <v>5000</v>
      </c>
      <c r="GJ277" s="1390" t="s">
        <v>1010</v>
      </c>
      <c r="GK277" s="1391" t="s">
        <v>1012</v>
      </c>
      <c r="GL277" s="1352"/>
      <c r="GM277" s="1390" t="s">
        <v>1010</v>
      </c>
      <c r="GN277" s="1391" t="s">
        <v>1012</v>
      </c>
      <c r="GO277" s="1352"/>
      <c r="GP277" s="1390" t="s">
        <v>1010</v>
      </c>
      <c r="GQ277" s="1391" t="s">
        <v>1012</v>
      </c>
      <c r="GR277" s="1352"/>
      <c r="GS277" s="1390" t="s">
        <v>1010</v>
      </c>
      <c r="GT277" s="1391" t="s">
        <v>1012</v>
      </c>
      <c r="GU277" s="1352"/>
      <c r="GV277" s="1390" t="s">
        <v>1010</v>
      </c>
      <c r="GW277" s="1391" t="s">
        <v>1012</v>
      </c>
      <c r="GX277" s="1352"/>
      <c r="GY277" s="1388"/>
      <c r="GZ277" s="1389"/>
      <c r="HA277" s="1352"/>
      <c r="HB277" s="1390"/>
      <c r="HC277" s="1391"/>
      <c r="HD277" s="1352"/>
      <c r="HE277" s="1390"/>
      <c r="HF277" s="1391"/>
      <c r="HG277" s="1352"/>
      <c r="HH277" s="1390"/>
      <c r="HI277" s="1391"/>
      <c r="HJ277" s="1352"/>
      <c r="HK277" s="1390"/>
      <c r="HL277" s="1391"/>
      <c r="HM277" s="1352"/>
      <c r="HN277" s="1392">
        <v>3254</v>
      </c>
      <c r="HO277" s="1393">
        <v>2.205025</v>
      </c>
      <c r="HP277" s="1394">
        <v>6.776352181929933E-2</v>
      </c>
      <c r="HQ277" s="1395">
        <v>2022</v>
      </c>
      <c r="HR277" s="1357" t="s">
        <v>333</v>
      </c>
      <c r="HS277" s="1357" t="s">
        <v>352</v>
      </c>
      <c r="HT277" s="1357" t="s">
        <v>4282</v>
      </c>
      <c r="HU277" s="1396">
        <v>1.8279999999999998E-3</v>
      </c>
      <c r="HV277" s="1397"/>
      <c r="HW277" s="1398" t="s">
        <v>4568</v>
      </c>
      <c r="HX277" s="1398"/>
      <c r="HY277" s="1398"/>
      <c r="HZ277" s="1398" t="s">
        <v>4568</v>
      </c>
      <c r="IA277" s="1398"/>
      <c r="IB277" s="1398" t="s">
        <v>4568</v>
      </c>
      <c r="IC277" s="1398"/>
      <c r="ID277" s="1399"/>
      <c r="IE277" s="1400" t="s">
        <v>5001</v>
      </c>
      <c r="IF277" s="227" t="str">
        <f>_xlfn.IFNA(VLOOKUP(報告書!$B277&amp;"-"&amp;報告書!IF$12,自主項目!$G$13:$G$500,1,FALSE),"")</f>
        <v>378-1</v>
      </c>
      <c r="IG277" s="227" t="str">
        <f>_xlfn.IFNA(VLOOKUP(報告書!$B277&amp;"-"&amp;報告書!IG$12,自主項目!$G$13:$G$500,1,FALSE),"")</f>
        <v>378-2</v>
      </c>
      <c r="IH277" s="227" t="str">
        <f>_xlfn.IFNA(VLOOKUP(報告書!$B277&amp;"-"&amp;報告書!IH$12,自主項目!$G$13:$G$500,1,FALSE),"")</f>
        <v>378-3</v>
      </c>
      <c r="II277" s="227" t="str">
        <f>_xlfn.IFNA(VLOOKUP(報告書!$B277&amp;"-"&amp;報告書!II$12,自主項目!$G$13:$G$500,1,FALSE),"")</f>
        <v>378-4</v>
      </c>
      <c r="IJ277" s="227" t="str">
        <f>_xlfn.IFNA(VLOOKUP(報告書!$B277&amp;"-"&amp;報告書!IJ$12,自主項目!$G$13:$G$500,1,FALSE),"")</f>
        <v>378-5</v>
      </c>
      <c r="IK277" s="227" t="str">
        <f>_xlfn.IFNA(VLOOKUP(報告書!$B277&amp;"-"&amp;報告書!IK$12,自主項目!$G$13:$G$500,1,FALSE),"")</f>
        <v>378-6</v>
      </c>
      <c r="IL277" s="227" t="str">
        <f>_xlfn.IFNA(VLOOKUP(報告書!$B277&amp;"-"&amp;報告書!IL$12,自主項目!$G$13:$G$500,1,FALSE),"")</f>
        <v>378-7</v>
      </c>
      <c r="IM277" s="227" t="str">
        <f>_xlfn.IFNA(VLOOKUP(報告書!$B277&amp;"-"&amp;報告書!IM$12,自主項目!$G$13:$G$500,1,FALSE),"")</f>
        <v>378-8</v>
      </c>
      <c r="IN277" s="227" t="str">
        <f>_xlfn.IFNA(VLOOKUP(報告書!$B277&amp;"-"&amp;報告書!IN$12,自主項目!$G$13:$G$500,1,FALSE),"")</f>
        <v>378-9</v>
      </c>
      <c r="IO277" s="227" t="str">
        <f>_xlfn.IFNA(VLOOKUP(報告書!$B277&amp;"-"&amp;報告書!IO$12,自主項目!$G$13:$G$500,1,FALSE),"")</f>
        <v/>
      </c>
      <c r="IP277" s="227" t="str">
        <f>_xlfn.IFNA(VLOOKUP(報告書!$B277&amp;"-"&amp;報告書!IP$12,自主項目!$G$13:$G$500,1,FALSE),"")</f>
        <v/>
      </c>
      <c r="IQ277" s="227" t="str">
        <f>_xlfn.IFNA(VLOOKUP(報告書!$B277&amp;"-"&amp;報告書!IQ$12,自主項目!$G$13:$G$500,1,FALSE),"")</f>
        <v/>
      </c>
      <c r="IR277" s="227" t="str">
        <f>_xlfn.IFNA(VLOOKUP(報告書!$B277&amp;"-"&amp;報告書!IR$12,自主項目!$G$13:$G$500,1,FALSE),"")</f>
        <v/>
      </c>
      <c r="IS277" s="227" t="str">
        <f>_xlfn.IFNA(VLOOKUP(報告書!$B277&amp;"-"&amp;報告書!IS$12,自主項目!$G$13:$G$500,1,FALSE),"")</f>
        <v/>
      </c>
      <c r="IV277" s="376">
        <v>7668</v>
      </c>
      <c r="IW277" s="377">
        <v>7184</v>
      </c>
      <c r="IX277" s="378">
        <v>310.36</v>
      </c>
      <c r="IY277" s="379">
        <v>-41.69</v>
      </c>
      <c r="IZ277" s="379">
        <v>-35.090000000000003</v>
      </c>
      <c r="JA277" s="380">
        <v>38.22</v>
      </c>
      <c r="JB277" s="381">
        <v>-20.844999999999999</v>
      </c>
      <c r="JC277" s="379">
        <v>-17.545000000000002</v>
      </c>
      <c r="JD277" s="379">
        <v>19.11</v>
      </c>
      <c r="JE277" s="382">
        <v>97</v>
      </c>
      <c r="JF277" s="383">
        <v>98</v>
      </c>
      <c r="JG277" s="384">
        <v>4</v>
      </c>
      <c r="JH277" s="376" t="s">
        <v>179</v>
      </c>
      <c r="JI277" s="377" t="s">
        <v>179</v>
      </c>
      <c r="JJ277" s="378" t="s">
        <v>179</v>
      </c>
      <c r="JK277" s="379" t="s">
        <v>179</v>
      </c>
      <c r="JL277" s="379" t="s">
        <v>179</v>
      </c>
      <c r="JM277" s="380" t="s">
        <v>179</v>
      </c>
      <c r="JN277" s="381" t="s">
        <v>179</v>
      </c>
      <c r="JO277" s="379" t="s">
        <v>179</v>
      </c>
      <c r="JP277" s="379" t="s">
        <v>179</v>
      </c>
      <c r="JQ277" s="382" t="s">
        <v>179</v>
      </c>
      <c r="JR277" s="383" t="s">
        <v>179</v>
      </c>
      <c r="JS277" s="384" t="s">
        <v>179</v>
      </c>
      <c r="JU277" s="634" t="s">
        <v>2996</v>
      </c>
      <c r="JV277" s="636" t="s">
        <v>2997</v>
      </c>
      <c r="JW277" s="635">
        <v>2020</v>
      </c>
      <c r="JX277" s="635" t="s">
        <v>1018</v>
      </c>
      <c r="JY277" s="386" t="s">
        <v>179</v>
      </c>
      <c r="JZ277" s="387" t="s">
        <v>179</v>
      </c>
      <c r="KA277" s="422" t="s">
        <v>179</v>
      </c>
      <c r="KB277" s="637" t="s">
        <v>179</v>
      </c>
      <c r="KC277" s="638" t="s">
        <v>179</v>
      </c>
      <c r="KD277" s="639" t="s">
        <v>1015</v>
      </c>
      <c r="KE277" s="640">
        <v>-7.3</v>
      </c>
      <c r="KF277" s="641">
        <v>-41.69</v>
      </c>
      <c r="KG277" s="642">
        <v>-19.84</v>
      </c>
      <c r="KH277" s="639" t="s">
        <v>1015</v>
      </c>
      <c r="KI277" s="643">
        <v>-6.17</v>
      </c>
      <c r="KJ277" s="641">
        <v>-17.545000000000002</v>
      </c>
      <c r="KK277" s="642">
        <v>-15.555000000000001</v>
      </c>
      <c r="KL277" s="639" t="s">
        <v>1028</v>
      </c>
      <c r="KM277" s="643">
        <v>50.31</v>
      </c>
      <c r="KN277" s="644">
        <v>38.22</v>
      </c>
      <c r="KO277" s="645" t="s">
        <v>179</v>
      </c>
      <c r="KP277" s="646" t="s">
        <v>179</v>
      </c>
      <c r="KQ277" s="646" t="s">
        <v>179</v>
      </c>
      <c r="KR277" s="646" t="s">
        <v>179</v>
      </c>
      <c r="KS277" s="647" t="s">
        <v>179</v>
      </c>
      <c r="KT277" s="646" t="s">
        <v>179</v>
      </c>
      <c r="KU277" s="646" t="s">
        <v>179</v>
      </c>
      <c r="KV277" s="648" t="s">
        <v>179</v>
      </c>
      <c r="KW277" s="639" t="s">
        <v>179</v>
      </c>
      <c r="KX277" s="643" t="s">
        <v>179</v>
      </c>
      <c r="KY277" s="644" t="s">
        <v>179</v>
      </c>
      <c r="KZ277" s="434" t="s">
        <v>1015</v>
      </c>
      <c r="LA277" s="434" t="s">
        <v>1015</v>
      </c>
      <c r="LB277" s="435" t="s">
        <v>1028</v>
      </c>
      <c r="LC277" s="436">
        <v>13</v>
      </c>
      <c r="LD277" s="437">
        <v>3</v>
      </c>
      <c r="LE277" s="438">
        <v>16</v>
      </c>
      <c r="LF277" s="439" t="s">
        <v>1015</v>
      </c>
      <c r="LG277" s="440">
        <v>10</v>
      </c>
      <c r="LH277" s="437">
        <v>3</v>
      </c>
      <c r="LI277" s="438">
        <v>16</v>
      </c>
      <c r="LJ277" s="649"/>
      <c r="LK277" s="650"/>
    </row>
    <row r="278" spans="2:323" ht="15" customHeight="1" x14ac:dyDescent="0.15">
      <c r="B278" s="1349" t="s">
        <v>3155</v>
      </c>
      <c r="C278" s="1350" t="s">
        <v>3158</v>
      </c>
      <c r="D278" s="1351">
        <v>2020</v>
      </c>
      <c r="E278" s="1352" t="s">
        <v>1018</v>
      </c>
      <c r="F278" s="1353">
        <v>1011379</v>
      </c>
      <c r="G278" s="1354" t="s">
        <v>3158</v>
      </c>
      <c r="H278" s="1355">
        <v>45100</v>
      </c>
      <c r="I278" s="1356" t="s">
        <v>3157</v>
      </c>
      <c r="J278" s="1357" t="s">
        <v>3158</v>
      </c>
      <c r="K278" s="1358" t="s">
        <v>3159</v>
      </c>
      <c r="L278" s="1350" t="s">
        <v>3158</v>
      </c>
      <c r="M278" s="1357" t="s">
        <v>3159</v>
      </c>
      <c r="N278" s="1358" t="s">
        <v>3160</v>
      </c>
      <c r="O278" s="1356" t="s">
        <v>48</v>
      </c>
      <c r="P278" s="1358" t="s">
        <v>55</v>
      </c>
      <c r="Q278" s="1359" t="s">
        <v>1018</v>
      </c>
      <c r="R278" s="1360"/>
      <c r="S278" s="1360"/>
      <c r="T278" s="1361"/>
      <c r="U278" s="1362"/>
      <c r="V278" s="1363">
        <v>2169.1866</v>
      </c>
      <c r="W278" s="1364">
        <v>1</v>
      </c>
      <c r="X278" s="1364">
        <v>1</v>
      </c>
      <c r="Y278" s="1365"/>
      <c r="Z278" s="1351">
        <v>2020</v>
      </c>
      <c r="AA278" s="1352">
        <v>2022</v>
      </c>
      <c r="AB278" s="1366">
        <v>2022</v>
      </c>
      <c r="AC278" s="1367" t="s">
        <v>4568</v>
      </c>
      <c r="AD278" s="1358" t="s">
        <v>3161</v>
      </c>
      <c r="AE278" s="1368" t="s">
        <v>4568</v>
      </c>
      <c r="AF278" s="1357" t="s">
        <v>3162</v>
      </c>
      <c r="AG278" s="1357" t="s">
        <v>3163</v>
      </c>
      <c r="AH278" s="1358" t="s">
        <v>3164</v>
      </c>
      <c r="AI278" s="1368"/>
      <c r="AJ278" s="1358"/>
      <c r="AK278" s="1369">
        <v>2019</v>
      </c>
      <c r="AL278" s="1364">
        <v>4569</v>
      </c>
      <c r="AM278" s="1364">
        <v>4491</v>
      </c>
      <c r="AN278" s="1370">
        <v>23.08</v>
      </c>
      <c r="AO278" s="1371" t="s">
        <v>3165</v>
      </c>
      <c r="AP278" s="1372">
        <v>2022</v>
      </c>
      <c r="AQ278" s="1365">
        <v>4569</v>
      </c>
      <c r="AR278" s="1373">
        <v>0</v>
      </c>
      <c r="AS278" s="1365">
        <v>4491</v>
      </c>
      <c r="AT278" s="1373">
        <v>0</v>
      </c>
      <c r="AU278" s="1374">
        <v>23.08</v>
      </c>
      <c r="AV278" s="1371" t="s">
        <v>3165</v>
      </c>
      <c r="AW278" s="1375">
        <v>0</v>
      </c>
      <c r="AX278" s="1372">
        <v>2020</v>
      </c>
      <c r="AY278" s="1365">
        <v>3751</v>
      </c>
      <c r="AZ278" s="1373">
        <v>17.899999999999999</v>
      </c>
      <c r="BA278" s="1365">
        <v>3638</v>
      </c>
      <c r="BB278" s="1373">
        <v>18.989999999999998</v>
      </c>
      <c r="BC278" s="1374">
        <v>17.78</v>
      </c>
      <c r="BD278" s="1371" t="s">
        <v>3165</v>
      </c>
      <c r="BE278" s="1375">
        <v>22.96</v>
      </c>
      <c r="BF278" s="1372">
        <v>2021</v>
      </c>
      <c r="BG278" s="1365">
        <v>2798</v>
      </c>
      <c r="BH278" s="1373">
        <v>38.76</v>
      </c>
      <c r="BI278" s="1365">
        <v>2789</v>
      </c>
      <c r="BJ278" s="1373">
        <v>37.89</v>
      </c>
      <c r="BK278" s="1374">
        <v>6.37</v>
      </c>
      <c r="BL278" s="1371" t="s">
        <v>3165</v>
      </c>
      <c r="BM278" s="1375">
        <v>72.400000000000006</v>
      </c>
      <c r="BN278" s="1372">
        <v>2022</v>
      </c>
      <c r="BO278" s="1365">
        <v>4426</v>
      </c>
      <c r="BP278" s="1373">
        <v>3.12</v>
      </c>
      <c r="BQ278" s="1365">
        <v>4421</v>
      </c>
      <c r="BR278" s="1373">
        <v>1.55</v>
      </c>
      <c r="BS278" s="1374">
        <v>17.76083467094703</v>
      </c>
      <c r="BT278" s="1371" t="s">
        <v>3165</v>
      </c>
      <c r="BU278" s="1375">
        <v>23.04</v>
      </c>
      <c r="BV278" s="1376" t="s">
        <v>1023</v>
      </c>
      <c r="BW278" s="1377" t="s">
        <v>1072</v>
      </c>
      <c r="BX278" s="1378" t="s">
        <v>1007</v>
      </c>
      <c r="BY278" s="1379" t="s">
        <v>5002</v>
      </c>
      <c r="BZ278" s="1380"/>
      <c r="CA278" s="1364"/>
      <c r="CB278" s="1364"/>
      <c r="CC278" s="1370"/>
      <c r="CD278" s="1371"/>
      <c r="CE278" s="1372"/>
      <c r="CF278" s="1365"/>
      <c r="CG278" s="1373"/>
      <c r="CH278" s="1365"/>
      <c r="CI278" s="1373"/>
      <c r="CJ278" s="1374"/>
      <c r="CK278" s="1371"/>
      <c r="CL278" s="1375"/>
      <c r="CM278" s="1372"/>
      <c r="CN278" s="1365"/>
      <c r="CO278" s="1373"/>
      <c r="CP278" s="1365"/>
      <c r="CQ278" s="1373"/>
      <c r="CR278" s="1374"/>
      <c r="CS278" s="1371"/>
      <c r="CT278" s="1375"/>
      <c r="CU278" s="1372"/>
      <c r="CV278" s="1365"/>
      <c r="CW278" s="1373"/>
      <c r="CX278" s="1365"/>
      <c r="CY278" s="1373"/>
      <c r="CZ278" s="1374"/>
      <c r="DA278" s="1371"/>
      <c r="DB278" s="1375"/>
      <c r="DC278" s="1372"/>
      <c r="DD278" s="1365"/>
      <c r="DE278" s="1373"/>
      <c r="DF278" s="1365"/>
      <c r="DG278" s="1373"/>
      <c r="DH278" s="1374"/>
      <c r="DI278" s="1371"/>
      <c r="DJ278" s="1375"/>
      <c r="DK278" s="1376"/>
      <c r="DL278" s="1377"/>
      <c r="DM278" s="1378"/>
      <c r="DN278" s="1379"/>
      <c r="DO278" s="1356"/>
      <c r="DP278" s="1381"/>
      <c r="DQ278" s="1358"/>
      <c r="DR278" s="1356"/>
      <c r="DS278" s="1381"/>
      <c r="DT278" s="1358"/>
      <c r="DU278" s="1356"/>
      <c r="DV278" s="1381"/>
      <c r="DW278" s="1358"/>
      <c r="DX278" s="1356"/>
      <c r="DY278" s="1381"/>
      <c r="DZ278" s="1358"/>
      <c r="EA278" s="1356"/>
      <c r="EB278" s="1381"/>
      <c r="EC278" s="1358"/>
      <c r="ED278" s="1382"/>
      <c r="EE278" s="1383" t="s">
        <v>1160</v>
      </c>
      <c r="EF278" s="1384">
        <v>2017</v>
      </c>
      <c r="EG278" s="1357" t="s">
        <v>5003</v>
      </c>
      <c r="EH278" s="1364">
        <v>262043</v>
      </c>
      <c r="EI278" s="1352" t="s">
        <v>1162</v>
      </c>
      <c r="EJ278" s="1356"/>
      <c r="EK278" s="1384"/>
      <c r="EL278" s="1357"/>
      <c r="EM278" s="1364"/>
      <c r="EN278" s="1352"/>
      <c r="EO278" s="1356"/>
      <c r="EP278" s="1384"/>
      <c r="EQ278" s="1357"/>
      <c r="ER278" s="1364"/>
      <c r="ES278" s="1352"/>
      <c r="ET278" s="1356"/>
      <c r="EU278" s="1384"/>
      <c r="EV278" s="1357"/>
      <c r="EW278" s="1364"/>
      <c r="EX278" s="1352"/>
      <c r="EY278" s="1356"/>
      <c r="EZ278" s="1384"/>
      <c r="FA278" s="1357"/>
      <c r="FB278" s="1364"/>
      <c r="FC278" s="1352"/>
      <c r="FD278" s="1385">
        <v>0</v>
      </c>
      <c r="FE278" s="1386">
        <v>0</v>
      </c>
      <c r="FF278" s="1387">
        <v>0</v>
      </c>
      <c r="FG278" s="1386">
        <v>0</v>
      </c>
      <c r="FH278" s="1387">
        <v>0</v>
      </c>
      <c r="FI278" s="1386">
        <v>0</v>
      </c>
      <c r="FJ278" s="1387">
        <v>0</v>
      </c>
      <c r="FK278" s="1386">
        <v>0</v>
      </c>
      <c r="FL278" s="1388" t="s">
        <v>1099</v>
      </c>
      <c r="FM278" s="1389" t="s">
        <v>1011</v>
      </c>
      <c r="FN278" s="1352"/>
      <c r="FO278" s="1390" t="s">
        <v>1010</v>
      </c>
      <c r="FP278" s="1391" t="s">
        <v>1012</v>
      </c>
      <c r="FQ278" s="1352"/>
      <c r="FR278" s="1390" t="s">
        <v>1010</v>
      </c>
      <c r="FS278" s="1391" t="s">
        <v>1012</v>
      </c>
      <c r="FT278" s="1352"/>
      <c r="FU278" s="1390" t="s">
        <v>1010</v>
      </c>
      <c r="FV278" s="1391" t="s">
        <v>1012</v>
      </c>
      <c r="FW278" s="1352"/>
      <c r="FX278" s="1390" t="s">
        <v>1010</v>
      </c>
      <c r="FY278" s="1391" t="s">
        <v>1012</v>
      </c>
      <c r="FZ278" s="1352"/>
      <c r="GA278" s="1390" t="s">
        <v>1010</v>
      </c>
      <c r="GB278" s="1391" t="s">
        <v>1012</v>
      </c>
      <c r="GC278" s="1352"/>
      <c r="GD278" s="1390" t="s">
        <v>1013</v>
      </c>
      <c r="GE278" s="1391" t="s">
        <v>1013</v>
      </c>
      <c r="GF278" s="1352"/>
      <c r="GG278" s="1390" t="s">
        <v>1013</v>
      </c>
      <c r="GH278" s="1391" t="s">
        <v>1013</v>
      </c>
      <c r="GI278" s="1352"/>
      <c r="GJ278" s="1390" t="s">
        <v>1010</v>
      </c>
      <c r="GK278" s="1391" t="s">
        <v>1012</v>
      </c>
      <c r="GL278" s="1352"/>
      <c r="GM278" s="1390" t="s">
        <v>1013</v>
      </c>
      <c r="GN278" s="1391" t="s">
        <v>1013</v>
      </c>
      <c r="GO278" s="1352"/>
      <c r="GP278" s="1390" t="s">
        <v>1013</v>
      </c>
      <c r="GQ278" s="1391" t="s">
        <v>1013</v>
      </c>
      <c r="GR278" s="1352"/>
      <c r="GS278" s="1390" t="s">
        <v>1013</v>
      </c>
      <c r="GT278" s="1391" t="s">
        <v>1013</v>
      </c>
      <c r="GU278" s="1352"/>
      <c r="GV278" s="1390" t="s">
        <v>1013</v>
      </c>
      <c r="GW278" s="1391" t="s">
        <v>1013</v>
      </c>
      <c r="GX278" s="1352"/>
      <c r="GY278" s="1388" t="s">
        <v>1013</v>
      </c>
      <c r="GZ278" s="1389" t="s">
        <v>1013</v>
      </c>
      <c r="HA278" s="1352"/>
      <c r="HB278" s="1390"/>
      <c r="HC278" s="1391"/>
      <c r="HD278" s="1352"/>
      <c r="HE278" s="1390"/>
      <c r="HF278" s="1391"/>
      <c r="HG278" s="1352"/>
      <c r="HH278" s="1390"/>
      <c r="HI278" s="1391"/>
      <c r="HJ278" s="1352"/>
      <c r="HK278" s="1390"/>
      <c r="HL278" s="1391"/>
      <c r="HM278" s="1352"/>
      <c r="HN278" s="1392">
        <v>4426</v>
      </c>
      <c r="HO278" s="1393"/>
      <c r="HP278" s="1394"/>
      <c r="HQ278" s="1395">
        <v>2021</v>
      </c>
      <c r="HR278" s="1357" t="s">
        <v>348</v>
      </c>
      <c r="HS278" s="1357" t="s">
        <v>349</v>
      </c>
      <c r="HT278" s="1357" t="s">
        <v>4291</v>
      </c>
      <c r="HU278" s="1396"/>
      <c r="HV278" s="1397"/>
      <c r="HW278" s="1398" t="s">
        <v>4568</v>
      </c>
      <c r="HX278" s="1398"/>
      <c r="HY278" s="1398"/>
      <c r="HZ278" s="1398"/>
      <c r="IA278" s="1398"/>
      <c r="IB278" s="1398"/>
      <c r="IC278" s="1398" t="s">
        <v>4568</v>
      </c>
      <c r="ID278" s="1399" t="s">
        <v>5004</v>
      </c>
      <c r="IE278" s="1400" t="s">
        <v>5005</v>
      </c>
      <c r="IF278" s="227" t="str">
        <f>_xlfn.IFNA(VLOOKUP(報告書!$B278&amp;"-"&amp;報告書!IF$12,自主項目!$G$13:$G$500,1,FALSE),"")</f>
        <v>379-1</v>
      </c>
      <c r="IG278" s="227" t="str">
        <f>_xlfn.IFNA(VLOOKUP(報告書!$B278&amp;"-"&amp;報告書!IG$12,自主項目!$G$13:$G$500,1,FALSE),"")</f>
        <v/>
      </c>
      <c r="IH278" s="227" t="str">
        <f>_xlfn.IFNA(VLOOKUP(報告書!$B278&amp;"-"&amp;報告書!IH$12,自主項目!$G$13:$G$500,1,FALSE),"")</f>
        <v/>
      </c>
      <c r="II278" s="227" t="str">
        <f>_xlfn.IFNA(VLOOKUP(報告書!$B278&amp;"-"&amp;報告書!II$12,自主項目!$G$13:$G$500,1,FALSE),"")</f>
        <v/>
      </c>
      <c r="IJ278" s="227" t="str">
        <f>_xlfn.IFNA(VLOOKUP(報告書!$B278&amp;"-"&amp;報告書!IJ$12,自主項目!$G$13:$G$500,1,FALSE),"")</f>
        <v/>
      </c>
      <c r="IK278" s="227" t="str">
        <f>_xlfn.IFNA(VLOOKUP(報告書!$B278&amp;"-"&amp;報告書!IK$12,自主項目!$G$13:$G$500,1,FALSE),"")</f>
        <v/>
      </c>
      <c r="IL278" s="227" t="str">
        <f>_xlfn.IFNA(VLOOKUP(報告書!$B278&amp;"-"&amp;報告書!IL$12,自主項目!$G$13:$G$500,1,FALSE),"")</f>
        <v/>
      </c>
      <c r="IM278" s="227" t="str">
        <f>_xlfn.IFNA(VLOOKUP(報告書!$B278&amp;"-"&amp;報告書!IM$12,自主項目!$G$13:$G$500,1,FALSE),"")</f>
        <v/>
      </c>
      <c r="IN278" s="227" t="str">
        <f>_xlfn.IFNA(VLOOKUP(報告書!$B278&amp;"-"&amp;報告書!IN$12,自主項目!$G$13:$G$500,1,FALSE),"")</f>
        <v/>
      </c>
      <c r="IO278" s="227" t="str">
        <f>_xlfn.IFNA(VLOOKUP(報告書!$B278&amp;"-"&amp;報告書!IO$12,自主項目!$G$13:$G$500,1,FALSE),"")</f>
        <v/>
      </c>
      <c r="IP278" s="227" t="str">
        <f>_xlfn.IFNA(VLOOKUP(報告書!$B278&amp;"-"&amp;報告書!IP$12,自主項目!$G$13:$G$500,1,FALSE),"")</f>
        <v/>
      </c>
      <c r="IQ278" s="227" t="str">
        <f>_xlfn.IFNA(VLOOKUP(報告書!$B278&amp;"-"&amp;報告書!IQ$12,自主項目!$G$13:$G$500,1,FALSE),"")</f>
        <v/>
      </c>
      <c r="IR278" s="227" t="str">
        <f>_xlfn.IFNA(VLOOKUP(報告書!$B278&amp;"-"&amp;報告書!IR$12,自主項目!$G$13:$G$500,1,FALSE),"")</f>
        <v/>
      </c>
      <c r="IS278" s="227" t="str">
        <f>_xlfn.IFNA(VLOOKUP(報告書!$B278&amp;"-"&amp;報告書!IS$12,自主項目!$G$13:$G$500,1,FALSE),"")</f>
        <v/>
      </c>
      <c r="IV278" s="376">
        <v>6529</v>
      </c>
      <c r="IW278" s="377">
        <v>6136</v>
      </c>
      <c r="IX278" s="378">
        <v>40.14</v>
      </c>
      <c r="IY278" s="379">
        <v>11.98</v>
      </c>
      <c r="IZ278" s="379">
        <v>23.69</v>
      </c>
      <c r="JA278" s="380">
        <v>14.32</v>
      </c>
      <c r="JB278" s="381">
        <v>5.99</v>
      </c>
      <c r="JC278" s="379">
        <v>11.845000000000001</v>
      </c>
      <c r="JD278" s="379">
        <v>7.16</v>
      </c>
      <c r="JE278" s="382">
        <v>31</v>
      </c>
      <c r="JF278" s="383">
        <v>14</v>
      </c>
      <c r="JG278" s="384">
        <v>21</v>
      </c>
      <c r="JH278" s="376" t="s">
        <v>179</v>
      </c>
      <c r="JI278" s="377" t="s">
        <v>179</v>
      </c>
      <c r="JJ278" s="378" t="s">
        <v>179</v>
      </c>
      <c r="JK278" s="379" t="s">
        <v>179</v>
      </c>
      <c r="JL278" s="379" t="s">
        <v>179</v>
      </c>
      <c r="JM278" s="380" t="s">
        <v>179</v>
      </c>
      <c r="JN278" s="381" t="s">
        <v>179</v>
      </c>
      <c r="JO278" s="379" t="s">
        <v>179</v>
      </c>
      <c r="JP278" s="379" t="s">
        <v>179</v>
      </c>
      <c r="JQ278" s="382" t="s">
        <v>179</v>
      </c>
      <c r="JR278" s="383" t="s">
        <v>179</v>
      </c>
      <c r="JS278" s="384" t="s">
        <v>179</v>
      </c>
      <c r="JU278" s="634" t="s">
        <v>3005</v>
      </c>
      <c r="JV278" s="636" t="s">
        <v>3006</v>
      </c>
      <c r="JW278" s="635">
        <v>2020</v>
      </c>
      <c r="JX278" s="635" t="s">
        <v>1018</v>
      </c>
      <c r="JY278" s="386" t="s">
        <v>179</v>
      </c>
      <c r="JZ278" s="387" t="s">
        <v>179</v>
      </c>
      <c r="KA278" s="422" t="s">
        <v>179</v>
      </c>
      <c r="KB278" s="637" t="s">
        <v>179</v>
      </c>
      <c r="KC278" s="638" t="s">
        <v>179</v>
      </c>
      <c r="KD278" s="639" t="s">
        <v>1029</v>
      </c>
      <c r="KE278" s="640">
        <v>1</v>
      </c>
      <c r="KF278" s="641">
        <v>11.98</v>
      </c>
      <c r="KG278" s="642">
        <v>-0.46499999999999986</v>
      </c>
      <c r="KH278" s="639" t="s">
        <v>1029</v>
      </c>
      <c r="KI278" s="643">
        <v>0.99</v>
      </c>
      <c r="KJ278" s="641">
        <v>11.845000000000001</v>
      </c>
      <c r="KK278" s="642">
        <v>9.09</v>
      </c>
      <c r="KL278" s="639" t="s">
        <v>1029</v>
      </c>
      <c r="KM278" s="643">
        <v>0.99</v>
      </c>
      <c r="KN278" s="644">
        <v>14.32</v>
      </c>
      <c r="KO278" s="645" t="s">
        <v>179</v>
      </c>
      <c r="KP278" s="646" t="s">
        <v>179</v>
      </c>
      <c r="KQ278" s="646" t="s">
        <v>179</v>
      </c>
      <c r="KR278" s="646" t="s">
        <v>179</v>
      </c>
      <c r="KS278" s="647" t="s">
        <v>179</v>
      </c>
      <c r="KT278" s="646" t="s">
        <v>179</v>
      </c>
      <c r="KU278" s="646" t="s">
        <v>179</v>
      </c>
      <c r="KV278" s="648" t="s">
        <v>179</v>
      </c>
      <c r="KW278" s="639" t="s">
        <v>179</v>
      </c>
      <c r="KX278" s="643" t="s">
        <v>179</v>
      </c>
      <c r="KY278" s="644" t="s">
        <v>179</v>
      </c>
      <c r="KZ278" s="434" t="s">
        <v>1015</v>
      </c>
      <c r="LA278" s="434" t="s">
        <v>1015</v>
      </c>
      <c r="LB278" s="435" t="s">
        <v>1015</v>
      </c>
      <c r="LC278" s="436">
        <v>10</v>
      </c>
      <c r="LD278" s="437">
        <v>1</v>
      </c>
      <c r="LE278" s="438">
        <v>14</v>
      </c>
      <c r="LF278" s="439" t="s">
        <v>1015</v>
      </c>
      <c r="LG278" s="440">
        <v>7</v>
      </c>
      <c r="LH278" s="437">
        <v>1</v>
      </c>
      <c r="LI278" s="438">
        <v>14</v>
      </c>
      <c r="LJ278" s="649"/>
      <c r="LK278" s="650"/>
    </row>
    <row r="279" spans="2:323" ht="15" customHeight="1" x14ac:dyDescent="0.15">
      <c r="B279" s="1349" t="s">
        <v>3166</v>
      </c>
      <c r="C279" s="1350" t="s">
        <v>3167</v>
      </c>
      <c r="D279" s="1351">
        <v>2020</v>
      </c>
      <c r="E279" s="1352" t="s">
        <v>1018</v>
      </c>
      <c r="F279" s="1353">
        <v>1011380</v>
      </c>
      <c r="G279" s="1354" t="s">
        <v>3167</v>
      </c>
      <c r="H279" s="1355">
        <v>45133</v>
      </c>
      <c r="I279" s="1356" t="s">
        <v>3168</v>
      </c>
      <c r="J279" s="1357" t="s">
        <v>3167</v>
      </c>
      <c r="K279" s="1358" t="s">
        <v>5006</v>
      </c>
      <c r="L279" s="1350" t="s">
        <v>3167</v>
      </c>
      <c r="M279" s="1357" t="s">
        <v>5007</v>
      </c>
      <c r="N279" s="1358" t="s">
        <v>3169</v>
      </c>
      <c r="O279" s="1356" t="s">
        <v>12</v>
      </c>
      <c r="P279" s="1358" t="s">
        <v>32</v>
      </c>
      <c r="Q279" s="1359" t="s">
        <v>1018</v>
      </c>
      <c r="R279" s="1360"/>
      <c r="S279" s="1360"/>
      <c r="T279" s="1361"/>
      <c r="U279" s="1362"/>
      <c r="V279" s="1363">
        <v>1699.962</v>
      </c>
      <c r="W279" s="1364">
        <v>2</v>
      </c>
      <c r="X279" s="1364">
        <v>2</v>
      </c>
      <c r="Y279" s="1365"/>
      <c r="Z279" s="1351">
        <v>2020</v>
      </c>
      <c r="AA279" s="1352">
        <v>2022</v>
      </c>
      <c r="AB279" s="1366">
        <v>2022</v>
      </c>
      <c r="AC279" s="1367"/>
      <c r="AD279" s="1358"/>
      <c r="AE279" s="1368" t="s">
        <v>4568</v>
      </c>
      <c r="AF279" s="1357" t="s">
        <v>3170</v>
      </c>
      <c r="AG279" s="1357" t="s">
        <v>3168</v>
      </c>
      <c r="AH279" s="1358" t="s">
        <v>3171</v>
      </c>
      <c r="AI279" s="1368"/>
      <c r="AJ279" s="1358"/>
      <c r="AK279" s="1369">
        <v>2019</v>
      </c>
      <c r="AL279" s="1364">
        <v>3491</v>
      </c>
      <c r="AM279" s="1364">
        <v>3413</v>
      </c>
      <c r="AN279" s="1370">
        <v>1.58</v>
      </c>
      <c r="AO279" s="1371" t="s">
        <v>1004</v>
      </c>
      <c r="AP279" s="1372">
        <v>2022</v>
      </c>
      <c r="AQ279" s="1365">
        <v>3456</v>
      </c>
      <c r="AR279" s="1373">
        <v>1</v>
      </c>
      <c r="AS279" s="1365">
        <v>3379</v>
      </c>
      <c r="AT279" s="1373">
        <v>0.99</v>
      </c>
      <c r="AU279" s="1374">
        <v>1.5642</v>
      </c>
      <c r="AV279" s="1371" t="s">
        <v>1004</v>
      </c>
      <c r="AW279" s="1375">
        <v>1</v>
      </c>
      <c r="AX279" s="1372">
        <v>2020</v>
      </c>
      <c r="AY279" s="1365">
        <v>3741</v>
      </c>
      <c r="AZ279" s="1373">
        <v>-7.17</v>
      </c>
      <c r="BA279" s="1365">
        <v>3258</v>
      </c>
      <c r="BB279" s="1373">
        <v>4.54</v>
      </c>
      <c r="BC279" s="1374">
        <v>1.66</v>
      </c>
      <c r="BD279" s="1371" t="s">
        <v>1004</v>
      </c>
      <c r="BE279" s="1375">
        <v>-5.07</v>
      </c>
      <c r="BF279" s="1372">
        <v>2021</v>
      </c>
      <c r="BG279" s="1365">
        <v>3072</v>
      </c>
      <c r="BH279" s="1373">
        <v>12</v>
      </c>
      <c r="BI279" s="1365">
        <v>2876</v>
      </c>
      <c r="BJ279" s="1373">
        <v>15.73</v>
      </c>
      <c r="BK279" s="1374">
        <v>1.35</v>
      </c>
      <c r="BL279" s="1371" t="s">
        <v>1004</v>
      </c>
      <c r="BM279" s="1375">
        <v>14.55</v>
      </c>
      <c r="BN279" s="1372">
        <v>2022</v>
      </c>
      <c r="BO279" s="1365">
        <v>2873</v>
      </c>
      <c r="BP279" s="1373">
        <v>17.7</v>
      </c>
      <c r="BQ279" s="1365">
        <v>2784</v>
      </c>
      <c r="BR279" s="1373">
        <v>18.420000000000002</v>
      </c>
      <c r="BS279" s="1374">
        <v>1.655907780979827</v>
      </c>
      <c r="BT279" s="1371" t="s">
        <v>1004</v>
      </c>
      <c r="BU279" s="1375">
        <v>-4.8099999999999996</v>
      </c>
      <c r="BV279" s="1376" t="s">
        <v>1005</v>
      </c>
      <c r="BW279" s="1377" t="s">
        <v>1072</v>
      </c>
      <c r="BX279" s="1378" t="s">
        <v>1038</v>
      </c>
      <c r="BY279" s="1379" t="s">
        <v>5008</v>
      </c>
      <c r="BZ279" s="1380"/>
      <c r="CA279" s="1364"/>
      <c r="CB279" s="1364"/>
      <c r="CC279" s="1370"/>
      <c r="CD279" s="1371"/>
      <c r="CE279" s="1372"/>
      <c r="CF279" s="1365"/>
      <c r="CG279" s="1373"/>
      <c r="CH279" s="1365"/>
      <c r="CI279" s="1373"/>
      <c r="CJ279" s="1374"/>
      <c r="CK279" s="1371"/>
      <c r="CL279" s="1375"/>
      <c r="CM279" s="1372"/>
      <c r="CN279" s="1365"/>
      <c r="CO279" s="1373"/>
      <c r="CP279" s="1365"/>
      <c r="CQ279" s="1373"/>
      <c r="CR279" s="1374"/>
      <c r="CS279" s="1371"/>
      <c r="CT279" s="1375"/>
      <c r="CU279" s="1372"/>
      <c r="CV279" s="1365"/>
      <c r="CW279" s="1373"/>
      <c r="CX279" s="1365"/>
      <c r="CY279" s="1373"/>
      <c r="CZ279" s="1374"/>
      <c r="DA279" s="1371"/>
      <c r="DB279" s="1375"/>
      <c r="DC279" s="1372"/>
      <c r="DD279" s="1365"/>
      <c r="DE279" s="1373"/>
      <c r="DF279" s="1365"/>
      <c r="DG279" s="1373"/>
      <c r="DH279" s="1374"/>
      <c r="DI279" s="1371"/>
      <c r="DJ279" s="1375"/>
      <c r="DK279" s="1376"/>
      <c r="DL279" s="1377"/>
      <c r="DM279" s="1378"/>
      <c r="DN279" s="1379"/>
      <c r="DO279" s="1356" t="s">
        <v>1503</v>
      </c>
      <c r="DP279" s="1381">
        <v>105</v>
      </c>
      <c r="DQ279" s="1358" t="s">
        <v>3172</v>
      </c>
      <c r="DR279" s="1356"/>
      <c r="DS279" s="1381"/>
      <c r="DT279" s="1358"/>
      <c r="DU279" s="1356"/>
      <c r="DV279" s="1381"/>
      <c r="DW279" s="1358"/>
      <c r="DX279" s="1356"/>
      <c r="DY279" s="1381"/>
      <c r="DZ279" s="1358"/>
      <c r="EA279" s="1356"/>
      <c r="EB279" s="1381"/>
      <c r="EC279" s="1358"/>
      <c r="ED279" s="1382"/>
      <c r="EE279" s="1383"/>
      <c r="EF279" s="1384"/>
      <c r="EG279" s="1357"/>
      <c r="EH279" s="1364"/>
      <c r="EI279" s="1352"/>
      <c r="EJ279" s="1356"/>
      <c r="EK279" s="1384"/>
      <c r="EL279" s="1357"/>
      <c r="EM279" s="1364"/>
      <c r="EN279" s="1352"/>
      <c r="EO279" s="1356"/>
      <c r="EP279" s="1384"/>
      <c r="EQ279" s="1357"/>
      <c r="ER279" s="1364"/>
      <c r="ES279" s="1352"/>
      <c r="ET279" s="1356"/>
      <c r="EU279" s="1384"/>
      <c r="EV279" s="1357"/>
      <c r="EW279" s="1364"/>
      <c r="EX279" s="1352"/>
      <c r="EY279" s="1356"/>
      <c r="EZ279" s="1384"/>
      <c r="FA279" s="1357"/>
      <c r="FB279" s="1364"/>
      <c r="FC279" s="1352"/>
      <c r="FD279" s="1385">
        <v>0</v>
      </c>
      <c r="FE279" s="1386">
        <v>0</v>
      </c>
      <c r="FF279" s="1387">
        <v>0</v>
      </c>
      <c r="FG279" s="1386">
        <v>0</v>
      </c>
      <c r="FH279" s="1387">
        <v>0</v>
      </c>
      <c r="FI279" s="1386">
        <v>0</v>
      </c>
      <c r="FJ279" s="1387">
        <v>0</v>
      </c>
      <c r="FK279" s="1386">
        <v>0</v>
      </c>
      <c r="FL279" s="1388" t="s">
        <v>1008</v>
      </c>
      <c r="FM279" s="1389" t="s">
        <v>1012</v>
      </c>
      <c r="FN279" s="1352"/>
      <c r="FO279" s="1390" t="s">
        <v>1010</v>
      </c>
      <c r="FP279" s="1391" t="s">
        <v>1012</v>
      </c>
      <c r="FQ279" s="1352"/>
      <c r="FR279" s="1390" t="s">
        <v>1010</v>
      </c>
      <c r="FS279" s="1391" t="s">
        <v>1012</v>
      </c>
      <c r="FT279" s="1352"/>
      <c r="FU279" s="1390" t="s">
        <v>1010</v>
      </c>
      <c r="FV279" s="1391" t="s">
        <v>1012</v>
      </c>
      <c r="FW279" s="1352"/>
      <c r="FX279" s="1390" t="s">
        <v>1010</v>
      </c>
      <c r="FY279" s="1391" t="s">
        <v>1012</v>
      </c>
      <c r="FZ279" s="1352"/>
      <c r="GA279" s="1390" t="s">
        <v>1010</v>
      </c>
      <c r="GB279" s="1391" t="s">
        <v>1012</v>
      </c>
      <c r="GC279" s="1352"/>
      <c r="GD279" s="1390" t="s">
        <v>1013</v>
      </c>
      <c r="GE279" s="1391" t="s">
        <v>1013</v>
      </c>
      <c r="GF279" s="1352"/>
      <c r="GG279" s="1390"/>
      <c r="GH279" s="1391"/>
      <c r="GI279" s="1352"/>
      <c r="GJ279" s="1390" t="s">
        <v>1010</v>
      </c>
      <c r="GK279" s="1391" t="s">
        <v>1012</v>
      </c>
      <c r="GL279" s="1352"/>
      <c r="GM279" s="1390" t="s">
        <v>1010</v>
      </c>
      <c r="GN279" s="1391" t="s">
        <v>1012</v>
      </c>
      <c r="GO279" s="1352"/>
      <c r="GP279" s="1390" t="s">
        <v>1010</v>
      </c>
      <c r="GQ279" s="1391" t="s">
        <v>1012</v>
      </c>
      <c r="GR279" s="1352"/>
      <c r="GS279" s="1390" t="s">
        <v>1010</v>
      </c>
      <c r="GT279" s="1391" t="s">
        <v>1012</v>
      </c>
      <c r="GU279" s="1352"/>
      <c r="GV279" s="1390" t="s">
        <v>1010</v>
      </c>
      <c r="GW279" s="1391" t="s">
        <v>1012</v>
      </c>
      <c r="GX279" s="1352" t="s">
        <v>5009</v>
      </c>
      <c r="GY279" s="1388"/>
      <c r="GZ279" s="1389"/>
      <c r="HA279" s="1352"/>
      <c r="HB279" s="1390"/>
      <c r="HC279" s="1391"/>
      <c r="HD279" s="1352"/>
      <c r="HE279" s="1390"/>
      <c r="HF279" s="1391"/>
      <c r="HG279" s="1352"/>
      <c r="HH279" s="1390"/>
      <c r="HI279" s="1391"/>
      <c r="HJ279" s="1352"/>
      <c r="HK279" s="1390"/>
      <c r="HL279" s="1391"/>
      <c r="HM279" s="1352"/>
      <c r="HN279" s="1392">
        <v>2873</v>
      </c>
      <c r="HO279" s="1393">
        <v>13.709999999999999</v>
      </c>
      <c r="HP279" s="1394">
        <v>0.47720153150017403</v>
      </c>
      <c r="HQ279" s="1395">
        <v>2022</v>
      </c>
      <c r="HR279" s="1357" t="s">
        <v>333</v>
      </c>
      <c r="HS279" s="1357" t="s">
        <v>349</v>
      </c>
      <c r="HT279" s="1357" t="s">
        <v>4292</v>
      </c>
      <c r="HU279" s="1396">
        <v>13.709999999999999</v>
      </c>
      <c r="HV279" s="1397" t="s">
        <v>4568</v>
      </c>
      <c r="HW279" s="1398" t="s">
        <v>4568</v>
      </c>
      <c r="HX279" s="1398"/>
      <c r="HY279" s="1398"/>
      <c r="HZ279" s="1398"/>
      <c r="IA279" s="1398"/>
      <c r="IB279" s="1398"/>
      <c r="IC279" s="1398" t="s">
        <v>4568</v>
      </c>
      <c r="ID279" s="1399" t="s">
        <v>5010</v>
      </c>
      <c r="IE279" s="1400" t="s">
        <v>5011</v>
      </c>
      <c r="IF279" s="227" t="str">
        <f>_xlfn.IFNA(VLOOKUP(報告書!$B279&amp;"-"&amp;報告書!IF$12,自主項目!$G$13:$G$500,1,FALSE),"")</f>
        <v>380-1</v>
      </c>
      <c r="IG279" s="227" t="str">
        <f>_xlfn.IFNA(VLOOKUP(報告書!$B279&amp;"-"&amp;報告書!IG$12,自主項目!$G$13:$G$500,1,FALSE),"")</f>
        <v/>
      </c>
      <c r="IH279" s="227" t="str">
        <f>_xlfn.IFNA(VLOOKUP(報告書!$B279&amp;"-"&amp;報告書!IH$12,自主項目!$G$13:$G$500,1,FALSE),"")</f>
        <v/>
      </c>
      <c r="II279" s="227" t="str">
        <f>_xlfn.IFNA(VLOOKUP(報告書!$B279&amp;"-"&amp;報告書!II$12,自主項目!$G$13:$G$500,1,FALSE),"")</f>
        <v/>
      </c>
      <c r="IJ279" s="227" t="str">
        <f>_xlfn.IFNA(VLOOKUP(報告書!$B279&amp;"-"&amp;報告書!IJ$12,自主項目!$G$13:$G$500,1,FALSE),"")</f>
        <v/>
      </c>
      <c r="IK279" s="227" t="str">
        <f>_xlfn.IFNA(VLOOKUP(報告書!$B279&amp;"-"&amp;報告書!IK$12,自主項目!$G$13:$G$500,1,FALSE),"")</f>
        <v/>
      </c>
      <c r="IL279" s="227" t="str">
        <f>_xlfn.IFNA(VLOOKUP(報告書!$B279&amp;"-"&amp;報告書!IL$12,自主項目!$G$13:$G$500,1,FALSE),"")</f>
        <v/>
      </c>
      <c r="IM279" s="227" t="str">
        <f>_xlfn.IFNA(VLOOKUP(報告書!$B279&amp;"-"&amp;報告書!IM$12,自主項目!$G$13:$G$500,1,FALSE),"")</f>
        <v/>
      </c>
      <c r="IN279" s="227" t="str">
        <f>_xlfn.IFNA(VLOOKUP(報告書!$B279&amp;"-"&amp;報告書!IN$12,自主項目!$G$13:$G$500,1,FALSE),"")</f>
        <v/>
      </c>
      <c r="IO279" s="227" t="str">
        <f>_xlfn.IFNA(VLOOKUP(報告書!$B279&amp;"-"&amp;報告書!IO$12,自主項目!$G$13:$G$500,1,FALSE),"")</f>
        <v/>
      </c>
      <c r="IP279" s="227" t="str">
        <f>_xlfn.IFNA(VLOOKUP(報告書!$B279&amp;"-"&amp;報告書!IP$12,自主項目!$G$13:$G$500,1,FALSE),"")</f>
        <v/>
      </c>
      <c r="IQ279" s="227" t="str">
        <f>_xlfn.IFNA(VLOOKUP(報告書!$B279&amp;"-"&amp;報告書!IQ$12,自主項目!$G$13:$G$500,1,FALSE),"")</f>
        <v/>
      </c>
      <c r="IR279" s="227" t="str">
        <f>_xlfn.IFNA(VLOOKUP(報告書!$B279&amp;"-"&amp;報告書!IR$12,自主項目!$G$13:$G$500,1,FALSE),"")</f>
        <v/>
      </c>
      <c r="IS279" s="227" t="str">
        <f>_xlfn.IFNA(VLOOKUP(報告書!$B279&amp;"-"&amp;報告書!IS$12,自主項目!$G$13:$G$500,1,FALSE),"")</f>
        <v/>
      </c>
      <c r="IV279" s="376">
        <v>8630</v>
      </c>
      <c r="IW279" s="377">
        <v>9543</v>
      </c>
      <c r="IX279" s="378">
        <v>1.83</v>
      </c>
      <c r="IY279" s="379">
        <v>-35.630000000000003</v>
      </c>
      <c r="IZ279" s="379">
        <v>-30.64</v>
      </c>
      <c r="JA279" s="380">
        <v>27.09</v>
      </c>
      <c r="JB279" s="381">
        <v>-17.815000000000001</v>
      </c>
      <c r="JC279" s="379">
        <v>-15.32</v>
      </c>
      <c r="JD279" s="379">
        <v>13.545</v>
      </c>
      <c r="JE279" s="382">
        <v>97</v>
      </c>
      <c r="JF279" s="383">
        <v>97</v>
      </c>
      <c r="JG279" s="384">
        <v>7</v>
      </c>
      <c r="JH279" s="376" t="s">
        <v>179</v>
      </c>
      <c r="JI279" s="377" t="s">
        <v>179</v>
      </c>
      <c r="JJ279" s="378" t="s">
        <v>179</v>
      </c>
      <c r="JK279" s="379" t="s">
        <v>179</v>
      </c>
      <c r="JL279" s="379" t="s">
        <v>179</v>
      </c>
      <c r="JM279" s="380" t="s">
        <v>179</v>
      </c>
      <c r="JN279" s="381" t="s">
        <v>179</v>
      </c>
      <c r="JO279" s="379" t="s">
        <v>179</v>
      </c>
      <c r="JP279" s="379" t="s">
        <v>179</v>
      </c>
      <c r="JQ279" s="382" t="s">
        <v>179</v>
      </c>
      <c r="JR279" s="383" t="s">
        <v>179</v>
      </c>
      <c r="JS279" s="384" t="s">
        <v>179</v>
      </c>
      <c r="JU279" s="634" t="s">
        <v>3012</v>
      </c>
      <c r="JV279" s="636" t="s">
        <v>3013</v>
      </c>
      <c r="JW279" s="635">
        <v>2020</v>
      </c>
      <c r="JX279" s="635" t="s">
        <v>1018</v>
      </c>
      <c r="JY279" s="386" t="s">
        <v>179</v>
      </c>
      <c r="JZ279" s="387" t="s">
        <v>179</v>
      </c>
      <c r="KA279" s="422" t="s">
        <v>179</v>
      </c>
      <c r="KB279" s="637" t="s">
        <v>179</v>
      </c>
      <c r="KC279" s="638" t="s">
        <v>179</v>
      </c>
      <c r="KD279" s="639" t="s">
        <v>1015</v>
      </c>
      <c r="KE279" s="640">
        <v>-15.01</v>
      </c>
      <c r="KF279" s="641">
        <v>-35.630000000000003</v>
      </c>
      <c r="KG279" s="642">
        <v>-29.094999999999999</v>
      </c>
      <c r="KH279" s="639" t="s">
        <v>1015</v>
      </c>
      <c r="KI279" s="643">
        <v>-15.01</v>
      </c>
      <c r="KJ279" s="641">
        <v>-15.32</v>
      </c>
      <c r="KK279" s="642">
        <v>-21.51</v>
      </c>
      <c r="KL279" s="639" t="s">
        <v>1029</v>
      </c>
      <c r="KM279" s="643">
        <v>3.1</v>
      </c>
      <c r="KN279" s="644">
        <v>27.09</v>
      </c>
      <c r="KO279" s="645" t="s">
        <v>179</v>
      </c>
      <c r="KP279" s="646" t="s">
        <v>179</v>
      </c>
      <c r="KQ279" s="646" t="s">
        <v>179</v>
      </c>
      <c r="KR279" s="646" t="s">
        <v>179</v>
      </c>
      <c r="KS279" s="647" t="s">
        <v>179</v>
      </c>
      <c r="KT279" s="646" t="s">
        <v>179</v>
      </c>
      <c r="KU279" s="646" t="s">
        <v>179</v>
      </c>
      <c r="KV279" s="648" t="s">
        <v>179</v>
      </c>
      <c r="KW279" s="639" t="s">
        <v>179</v>
      </c>
      <c r="KX279" s="643" t="s">
        <v>179</v>
      </c>
      <c r="KY279" s="644" t="s">
        <v>179</v>
      </c>
      <c r="KZ279" s="434" t="s">
        <v>1015</v>
      </c>
      <c r="LA279" s="434" t="s">
        <v>1015</v>
      </c>
      <c r="LB279" s="435" t="s">
        <v>1029</v>
      </c>
      <c r="LC279" s="436">
        <v>20</v>
      </c>
      <c r="LD279" s="437">
        <v>0</v>
      </c>
      <c r="LE279" s="438">
        <v>20</v>
      </c>
      <c r="LF279" s="439" t="s">
        <v>1015</v>
      </c>
      <c r="LG279" s="440">
        <v>17</v>
      </c>
      <c r="LH279" s="437">
        <v>0</v>
      </c>
      <c r="LI279" s="438">
        <v>20</v>
      </c>
      <c r="LJ279" s="649"/>
      <c r="LK279" s="650"/>
    </row>
    <row r="280" spans="2:323" ht="15" customHeight="1" x14ac:dyDescent="0.15">
      <c r="B280" s="1349" t="s">
        <v>3173</v>
      </c>
      <c r="C280" s="1350" t="s">
        <v>3174</v>
      </c>
      <c r="D280" s="1351">
        <v>2020</v>
      </c>
      <c r="E280" s="1352" t="s">
        <v>1018</v>
      </c>
      <c r="F280" s="1353">
        <v>1011382</v>
      </c>
      <c r="G280" s="1354" t="s">
        <v>3174</v>
      </c>
      <c r="H280" s="1355">
        <v>45188</v>
      </c>
      <c r="I280" s="1356" t="s">
        <v>3175</v>
      </c>
      <c r="J280" s="1357" t="s">
        <v>3174</v>
      </c>
      <c r="K280" s="1358" t="s">
        <v>3176</v>
      </c>
      <c r="L280" s="1350" t="s">
        <v>3174</v>
      </c>
      <c r="M280" s="1357" t="s">
        <v>3176</v>
      </c>
      <c r="N280" s="1358" t="s">
        <v>3175</v>
      </c>
      <c r="O280" s="1356" t="s">
        <v>77</v>
      </c>
      <c r="P280" s="1358" t="s">
        <v>80</v>
      </c>
      <c r="Q280" s="1359" t="s">
        <v>1018</v>
      </c>
      <c r="R280" s="1360"/>
      <c r="S280" s="1360"/>
      <c r="T280" s="1361"/>
      <c r="U280" s="1362"/>
      <c r="V280" s="1363">
        <v>1022.8925999999999</v>
      </c>
      <c r="W280" s="1364">
        <v>2</v>
      </c>
      <c r="X280" s="1364">
        <v>1</v>
      </c>
      <c r="Y280" s="1365"/>
      <c r="Z280" s="1351">
        <v>2020</v>
      </c>
      <c r="AA280" s="1352">
        <v>2022</v>
      </c>
      <c r="AB280" s="1366">
        <v>2022</v>
      </c>
      <c r="AC280" s="1367"/>
      <c r="AD280" s="1358"/>
      <c r="AE280" s="1368" t="s">
        <v>4568</v>
      </c>
      <c r="AF280" s="1357" t="s">
        <v>3177</v>
      </c>
      <c r="AG280" s="1357" t="s">
        <v>3178</v>
      </c>
      <c r="AH280" s="1358" t="s">
        <v>3179</v>
      </c>
      <c r="AI280" s="1368"/>
      <c r="AJ280" s="1358"/>
      <c r="AK280" s="1369">
        <v>2019</v>
      </c>
      <c r="AL280" s="1364">
        <v>11646</v>
      </c>
      <c r="AM280" s="1364">
        <v>11436</v>
      </c>
      <c r="AN280" s="1370">
        <v>110.02</v>
      </c>
      <c r="AO280" s="1371" t="s">
        <v>1071</v>
      </c>
      <c r="AP280" s="1372">
        <v>2022</v>
      </c>
      <c r="AQ280" s="1365">
        <v>11646</v>
      </c>
      <c r="AR280" s="1373">
        <v>0</v>
      </c>
      <c r="AS280" s="1365">
        <v>11436</v>
      </c>
      <c r="AT280" s="1373">
        <v>0</v>
      </c>
      <c r="AU280" s="1374">
        <v>110.02</v>
      </c>
      <c r="AV280" s="1371" t="s">
        <v>1071</v>
      </c>
      <c r="AW280" s="1375">
        <v>0</v>
      </c>
      <c r="AX280" s="1372">
        <v>2020</v>
      </c>
      <c r="AY280" s="1365">
        <v>10396</v>
      </c>
      <c r="AZ280" s="1373">
        <v>10.73</v>
      </c>
      <c r="BA280" s="1365">
        <v>10011</v>
      </c>
      <c r="BB280" s="1373">
        <v>12.46</v>
      </c>
      <c r="BC280" s="1374">
        <v>98.21</v>
      </c>
      <c r="BD280" s="1371" t="s">
        <v>1071</v>
      </c>
      <c r="BE280" s="1375">
        <v>10.73</v>
      </c>
      <c r="BF280" s="1372">
        <v>2021</v>
      </c>
      <c r="BG280" s="1365">
        <v>11507</v>
      </c>
      <c r="BH280" s="1373">
        <v>1.19</v>
      </c>
      <c r="BI280" s="1365">
        <v>11440</v>
      </c>
      <c r="BJ280" s="1373">
        <v>-0.04</v>
      </c>
      <c r="BK280" s="1374">
        <v>105.47</v>
      </c>
      <c r="BL280" s="1371" t="s">
        <v>1071</v>
      </c>
      <c r="BM280" s="1375">
        <v>4.13</v>
      </c>
      <c r="BN280" s="1372">
        <v>2022</v>
      </c>
      <c r="BO280" s="1365">
        <v>1778</v>
      </c>
      <c r="BP280" s="1373">
        <v>84.73</v>
      </c>
      <c r="BQ280" s="1365">
        <v>1778</v>
      </c>
      <c r="BR280" s="1373">
        <v>84.45</v>
      </c>
      <c r="BS280" s="1374">
        <v>0.98862031296249486</v>
      </c>
      <c r="BT280" s="1371" t="s">
        <v>1071</v>
      </c>
      <c r="BU280" s="1375">
        <v>99.1</v>
      </c>
      <c r="BV280" s="1376" t="s">
        <v>1062</v>
      </c>
      <c r="BW280" s="1377" t="s">
        <v>1072</v>
      </c>
      <c r="BX280" s="1378" t="s">
        <v>1024</v>
      </c>
      <c r="BY280" s="1379" t="s">
        <v>5012</v>
      </c>
      <c r="BZ280" s="1380"/>
      <c r="CA280" s="1364"/>
      <c r="CB280" s="1364"/>
      <c r="CC280" s="1370"/>
      <c r="CD280" s="1371"/>
      <c r="CE280" s="1372"/>
      <c r="CF280" s="1365"/>
      <c r="CG280" s="1373"/>
      <c r="CH280" s="1365"/>
      <c r="CI280" s="1373"/>
      <c r="CJ280" s="1374"/>
      <c r="CK280" s="1371"/>
      <c r="CL280" s="1375"/>
      <c r="CM280" s="1372"/>
      <c r="CN280" s="1365"/>
      <c r="CO280" s="1373"/>
      <c r="CP280" s="1365"/>
      <c r="CQ280" s="1373"/>
      <c r="CR280" s="1374"/>
      <c r="CS280" s="1371"/>
      <c r="CT280" s="1375"/>
      <c r="CU280" s="1372"/>
      <c r="CV280" s="1365"/>
      <c r="CW280" s="1373"/>
      <c r="CX280" s="1365"/>
      <c r="CY280" s="1373"/>
      <c r="CZ280" s="1374"/>
      <c r="DA280" s="1371"/>
      <c r="DB280" s="1375"/>
      <c r="DC280" s="1372"/>
      <c r="DD280" s="1365"/>
      <c r="DE280" s="1373"/>
      <c r="DF280" s="1365"/>
      <c r="DG280" s="1373"/>
      <c r="DH280" s="1374"/>
      <c r="DI280" s="1371"/>
      <c r="DJ280" s="1375"/>
      <c r="DK280" s="1376"/>
      <c r="DL280" s="1377"/>
      <c r="DM280" s="1378"/>
      <c r="DN280" s="1379"/>
      <c r="DO280" s="1356"/>
      <c r="DP280" s="1381"/>
      <c r="DQ280" s="1358"/>
      <c r="DR280" s="1356"/>
      <c r="DS280" s="1381"/>
      <c r="DT280" s="1358"/>
      <c r="DU280" s="1356"/>
      <c r="DV280" s="1381"/>
      <c r="DW280" s="1358"/>
      <c r="DX280" s="1356"/>
      <c r="DY280" s="1381"/>
      <c r="DZ280" s="1358"/>
      <c r="EA280" s="1356"/>
      <c r="EB280" s="1381"/>
      <c r="EC280" s="1358"/>
      <c r="ED280" s="1382"/>
      <c r="EE280" s="1383"/>
      <c r="EF280" s="1384"/>
      <c r="EG280" s="1357"/>
      <c r="EH280" s="1364"/>
      <c r="EI280" s="1352"/>
      <c r="EJ280" s="1356"/>
      <c r="EK280" s="1384"/>
      <c r="EL280" s="1357"/>
      <c r="EM280" s="1364"/>
      <c r="EN280" s="1352"/>
      <c r="EO280" s="1356"/>
      <c r="EP280" s="1384"/>
      <c r="EQ280" s="1357"/>
      <c r="ER280" s="1364"/>
      <c r="ES280" s="1352"/>
      <c r="ET280" s="1356"/>
      <c r="EU280" s="1384"/>
      <c r="EV280" s="1357"/>
      <c r="EW280" s="1364"/>
      <c r="EX280" s="1352"/>
      <c r="EY280" s="1356"/>
      <c r="EZ280" s="1384"/>
      <c r="FA280" s="1357"/>
      <c r="FB280" s="1364"/>
      <c r="FC280" s="1352"/>
      <c r="FD280" s="1385">
        <v>0</v>
      </c>
      <c r="FE280" s="1386">
        <v>0</v>
      </c>
      <c r="FF280" s="1387">
        <v>0</v>
      </c>
      <c r="FG280" s="1386">
        <v>0</v>
      </c>
      <c r="FH280" s="1387">
        <v>0</v>
      </c>
      <c r="FI280" s="1386">
        <v>0</v>
      </c>
      <c r="FJ280" s="1387">
        <v>0</v>
      </c>
      <c r="FK280" s="1386">
        <v>0</v>
      </c>
      <c r="FL280" s="1388" t="s">
        <v>1008</v>
      </c>
      <c r="FM280" s="1389" t="s">
        <v>1012</v>
      </c>
      <c r="FN280" s="1352"/>
      <c r="FO280" s="1390" t="s">
        <v>1010</v>
      </c>
      <c r="FP280" s="1391" t="s">
        <v>1012</v>
      </c>
      <c r="FQ280" s="1352"/>
      <c r="FR280" s="1390" t="s">
        <v>1010</v>
      </c>
      <c r="FS280" s="1391" t="s">
        <v>1012</v>
      </c>
      <c r="FT280" s="1352"/>
      <c r="FU280" s="1390" t="s">
        <v>1010</v>
      </c>
      <c r="FV280" s="1391" t="s">
        <v>1012</v>
      </c>
      <c r="FW280" s="1352"/>
      <c r="FX280" s="1390" t="s">
        <v>1010</v>
      </c>
      <c r="FY280" s="1391" t="s">
        <v>1012</v>
      </c>
      <c r="FZ280" s="1352"/>
      <c r="GA280" s="1390" t="s">
        <v>1010</v>
      </c>
      <c r="GB280" s="1391" t="s">
        <v>1012</v>
      </c>
      <c r="GC280" s="1352"/>
      <c r="GD280" s="1390" t="s">
        <v>1013</v>
      </c>
      <c r="GE280" s="1391" t="s">
        <v>1013</v>
      </c>
      <c r="GF280" s="1352"/>
      <c r="GG280" s="1390" t="s">
        <v>1010</v>
      </c>
      <c r="GH280" s="1391" t="s">
        <v>1012</v>
      </c>
      <c r="GI280" s="1352"/>
      <c r="GJ280" s="1390" t="s">
        <v>1010</v>
      </c>
      <c r="GK280" s="1391" t="s">
        <v>1012</v>
      </c>
      <c r="GL280" s="1352"/>
      <c r="GM280" s="1390" t="s">
        <v>1013</v>
      </c>
      <c r="GN280" s="1391" t="s">
        <v>1013</v>
      </c>
      <c r="GO280" s="1352"/>
      <c r="GP280" s="1390" t="s">
        <v>1013</v>
      </c>
      <c r="GQ280" s="1391" t="s">
        <v>1013</v>
      </c>
      <c r="GR280" s="1352"/>
      <c r="GS280" s="1390" t="s">
        <v>1013</v>
      </c>
      <c r="GT280" s="1391" t="s">
        <v>1013</v>
      </c>
      <c r="GU280" s="1352"/>
      <c r="GV280" s="1390" t="s">
        <v>1010</v>
      </c>
      <c r="GW280" s="1391" t="s">
        <v>1012</v>
      </c>
      <c r="GX280" s="1352"/>
      <c r="GY280" s="1388"/>
      <c r="GZ280" s="1389"/>
      <c r="HA280" s="1352"/>
      <c r="HB280" s="1390"/>
      <c r="HC280" s="1391"/>
      <c r="HD280" s="1352"/>
      <c r="HE280" s="1390"/>
      <c r="HF280" s="1391"/>
      <c r="HG280" s="1352"/>
      <c r="HH280" s="1390"/>
      <c r="HI280" s="1391"/>
      <c r="HJ280" s="1352"/>
      <c r="HK280" s="1390"/>
      <c r="HL280" s="1391"/>
      <c r="HM280" s="1352"/>
      <c r="HN280" s="1392"/>
      <c r="HO280" s="1393"/>
      <c r="HP280" s="1394"/>
      <c r="HQ280" s="1395"/>
      <c r="HR280" s="1357"/>
      <c r="HS280" s="1357"/>
      <c r="HT280" s="1357"/>
      <c r="HU280" s="1396"/>
      <c r="HV280" s="1397"/>
      <c r="HW280" s="1398"/>
      <c r="HX280" s="1398"/>
      <c r="HY280" s="1398"/>
      <c r="HZ280" s="1398"/>
      <c r="IA280" s="1398"/>
      <c r="IB280" s="1398"/>
      <c r="IC280" s="1398"/>
      <c r="ID280" s="1399"/>
      <c r="IE280" s="1400"/>
      <c r="IF280" s="227" t="str">
        <f>_xlfn.IFNA(VLOOKUP(報告書!$B280&amp;"-"&amp;報告書!IF$12,自主項目!$G$13:$G$500,1,FALSE),"")</f>
        <v/>
      </c>
      <c r="IG280" s="227" t="str">
        <f>_xlfn.IFNA(VLOOKUP(報告書!$B280&amp;"-"&amp;報告書!IG$12,自主項目!$G$13:$G$500,1,FALSE),"")</f>
        <v/>
      </c>
      <c r="IH280" s="227" t="str">
        <f>_xlfn.IFNA(VLOOKUP(報告書!$B280&amp;"-"&amp;報告書!IH$12,自主項目!$G$13:$G$500,1,FALSE),"")</f>
        <v/>
      </c>
      <c r="II280" s="227" t="str">
        <f>_xlfn.IFNA(VLOOKUP(報告書!$B280&amp;"-"&amp;報告書!II$12,自主項目!$G$13:$G$500,1,FALSE),"")</f>
        <v/>
      </c>
      <c r="IJ280" s="227" t="str">
        <f>_xlfn.IFNA(VLOOKUP(報告書!$B280&amp;"-"&amp;報告書!IJ$12,自主項目!$G$13:$G$500,1,FALSE),"")</f>
        <v/>
      </c>
      <c r="IK280" s="227" t="str">
        <f>_xlfn.IFNA(VLOOKUP(報告書!$B280&amp;"-"&amp;報告書!IK$12,自主項目!$G$13:$G$500,1,FALSE),"")</f>
        <v/>
      </c>
      <c r="IL280" s="227" t="str">
        <f>_xlfn.IFNA(VLOOKUP(報告書!$B280&amp;"-"&amp;報告書!IL$12,自主項目!$G$13:$G$500,1,FALSE),"")</f>
        <v/>
      </c>
      <c r="IM280" s="227" t="str">
        <f>_xlfn.IFNA(VLOOKUP(報告書!$B280&amp;"-"&amp;報告書!IM$12,自主項目!$G$13:$G$500,1,FALSE),"")</f>
        <v/>
      </c>
      <c r="IN280" s="227" t="str">
        <f>_xlfn.IFNA(VLOOKUP(報告書!$B280&amp;"-"&amp;報告書!IN$12,自主項目!$G$13:$G$500,1,FALSE),"")</f>
        <v/>
      </c>
      <c r="IO280" s="227" t="str">
        <f>_xlfn.IFNA(VLOOKUP(報告書!$B280&amp;"-"&amp;報告書!IO$12,自主項目!$G$13:$G$500,1,FALSE),"")</f>
        <v/>
      </c>
      <c r="IP280" s="227" t="str">
        <f>_xlfn.IFNA(VLOOKUP(報告書!$B280&amp;"-"&amp;報告書!IP$12,自主項目!$G$13:$G$500,1,FALSE),"")</f>
        <v/>
      </c>
      <c r="IQ280" s="227" t="str">
        <f>_xlfn.IFNA(VLOOKUP(報告書!$B280&amp;"-"&amp;報告書!IQ$12,自主項目!$G$13:$G$500,1,FALSE),"")</f>
        <v/>
      </c>
      <c r="IR280" s="227" t="str">
        <f>_xlfn.IFNA(VLOOKUP(報告書!$B280&amp;"-"&amp;報告書!IR$12,自主項目!$G$13:$G$500,1,FALSE),"")</f>
        <v/>
      </c>
      <c r="IS280" s="227" t="str">
        <f>_xlfn.IFNA(VLOOKUP(報告書!$B280&amp;"-"&amp;報告書!IS$12,自主項目!$G$13:$G$500,1,FALSE),"")</f>
        <v/>
      </c>
      <c r="IV280" s="376" t="s">
        <v>179</v>
      </c>
      <c r="IW280" s="377" t="s">
        <v>179</v>
      </c>
      <c r="IX280" s="378" t="s">
        <v>179</v>
      </c>
      <c r="IY280" s="379" t="s">
        <v>179</v>
      </c>
      <c r="IZ280" s="379" t="s">
        <v>179</v>
      </c>
      <c r="JA280" s="380" t="s">
        <v>179</v>
      </c>
      <c r="JB280" s="381" t="s">
        <v>179</v>
      </c>
      <c r="JC280" s="379" t="s">
        <v>179</v>
      </c>
      <c r="JD280" s="379" t="s">
        <v>179</v>
      </c>
      <c r="JE280" s="382" t="s">
        <v>179</v>
      </c>
      <c r="JF280" s="383" t="s">
        <v>179</v>
      </c>
      <c r="JG280" s="384" t="s">
        <v>179</v>
      </c>
      <c r="JH280" s="376">
        <v>290</v>
      </c>
      <c r="JI280" s="377">
        <v>290</v>
      </c>
      <c r="JJ280" s="378" t="s">
        <v>179</v>
      </c>
      <c r="JK280" s="379">
        <v>24.28</v>
      </c>
      <c r="JL280" s="379">
        <v>24.28</v>
      </c>
      <c r="JM280" s="380" t="s">
        <v>179</v>
      </c>
      <c r="JN280" s="381">
        <v>24.28</v>
      </c>
      <c r="JO280" s="379">
        <v>24.28</v>
      </c>
      <c r="JP280" s="379" t="s">
        <v>179</v>
      </c>
      <c r="JQ280" s="382">
        <v>4</v>
      </c>
      <c r="JR280" s="383">
        <v>4</v>
      </c>
      <c r="JS280" s="384" t="s">
        <v>179</v>
      </c>
      <c r="JU280" s="634" t="s">
        <v>3018</v>
      </c>
      <c r="JV280" s="636" t="s">
        <v>3019</v>
      </c>
      <c r="JW280" s="635">
        <v>2021</v>
      </c>
      <c r="JX280" s="635" t="s">
        <v>1058</v>
      </c>
      <c r="JY280" s="386" t="s">
        <v>179</v>
      </c>
      <c r="JZ280" s="387" t="s">
        <v>179</v>
      </c>
      <c r="KA280" s="422" t="s">
        <v>179</v>
      </c>
      <c r="KB280" s="637" t="s">
        <v>179</v>
      </c>
      <c r="KC280" s="638" t="s">
        <v>179</v>
      </c>
      <c r="KD280" s="639" t="s">
        <v>179</v>
      </c>
      <c r="KE280" s="640" t="s">
        <v>179</v>
      </c>
      <c r="KF280" s="641" t="s">
        <v>179</v>
      </c>
      <c r="KG280" s="642" t="s">
        <v>179</v>
      </c>
      <c r="KH280" s="639" t="s">
        <v>179</v>
      </c>
      <c r="KI280" s="643" t="s">
        <v>179</v>
      </c>
      <c r="KJ280" s="641" t="s">
        <v>179</v>
      </c>
      <c r="KK280" s="642" t="s">
        <v>179</v>
      </c>
      <c r="KL280" s="639" t="s">
        <v>179</v>
      </c>
      <c r="KM280" s="643" t="s">
        <v>179</v>
      </c>
      <c r="KN280" s="644" t="s">
        <v>179</v>
      </c>
      <c r="KO280" s="645" t="s">
        <v>1055</v>
      </c>
      <c r="KP280" s="646">
        <v>4.96</v>
      </c>
      <c r="KQ280" s="646">
        <v>24.28</v>
      </c>
      <c r="KR280" s="646">
        <v>24.28</v>
      </c>
      <c r="KS280" s="647" t="s">
        <v>1055</v>
      </c>
      <c r="KT280" s="646">
        <v>4.96</v>
      </c>
      <c r="KU280" s="646">
        <v>24.28</v>
      </c>
      <c r="KV280" s="648">
        <v>24.28</v>
      </c>
      <c r="KW280" s="639" t="s">
        <v>179</v>
      </c>
      <c r="KX280" s="643">
        <v>0</v>
      </c>
      <c r="KY280" s="644" t="s">
        <v>179</v>
      </c>
      <c r="KZ280" s="434" t="s">
        <v>1015</v>
      </c>
      <c r="LA280" s="434" t="s">
        <v>1015</v>
      </c>
      <c r="LB280" s="435" t="s">
        <v>179</v>
      </c>
      <c r="LC280" s="436" t="s">
        <v>179</v>
      </c>
      <c r="LD280" s="437" t="s">
        <v>179</v>
      </c>
      <c r="LE280" s="438" t="s">
        <v>179</v>
      </c>
      <c r="LF280" s="439" t="s">
        <v>179</v>
      </c>
      <c r="LG280" s="440" t="s">
        <v>179</v>
      </c>
      <c r="LH280" s="437" t="s">
        <v>179</v>
      </c>
      <c r="LI280" s="438" t="s">
        <v>179</v>
      </c>
      <c r="LJ280" s="649"/>
      <c r="LK280" s="650"/>
    </row>
    <row r="281" spans="2:323" ht="15" customHeight="1" x14ac:dyDescent="0.15">
      <c r="B281" s="1349" t="s">
        <v>3180</v>
      </c>
      <c r="C281" s="1350" t="s">
        <v>3181</v>
      </c>
      <c r="D281" s="1351">
        <v>2021</v>
      </c>
      <c r="E281" s="1352" t="s">
        <v>1018</v>
      </c>
      <c r="F281" s="1353">
        <v>1028383</v>
      </c>
      <c r="G281" s="1354" t="s">
        <v>3181</v>
      </c>
      <c r="H281" s="1355">
        <v>45135</v>
      </c>
      <c r="I281" s="1356" t="s">
        <v>3182</v>
      </c>
      <c r="J281" s="1357" t="s">
        <v>3181</v>
      </c>
      <c r="K281" s="1358" t="s">
        <v>3183</v>
      </c>
      <c r="L281" s="1350" t="s">
        <v>3181</v>
      </c>
      <c r="M281" s="1357" t="s">
        <v>3183</v>
      </c>
      <c r="N281" s="1358" t="s">
        <v>3182</v>
      </c>
      <c r="O281" s="1356" t="s">
        <v>12</v>
      </c>
      <c r="P281" s="1358" t="s">
        <v>32</v>
      </c>
      <c r="Q281" s="1359" t="s">
        <v>1018</v>
      </c>
      <c r="R281" s="1360"/>
      <c r="S281" s="1360"/>
      <c r="T281" s="1361"/>
      <c r="U281" s="1362"/>
      <c r="V281" s="1363">
        <v>7116.8010000000004</v>
      </c>
      <c r="W281" s="1364">
        <v>2</v>
      </c>
      <c r="X281" s="1364">
        <v>2</v>
      </c>
      <c r="Y281" s="1365"/>
      <c r="Z281" s="1351">
        <v>2021</v>
      </c>
      <c r="AA281" s="1352">
        <v>2023</v>
      </c>
      <c r="AB281" s="1366">
        <v>2022</v>
      </c>
      <c r="AC281" s="1367"/>
      <c r="AD281" s="1358"/>
      <c r="AE281" s="1368" t="s">
        <v>4568</v>
      </c>
      <c r="AF281" s="1357" t="s">
        <v>5013</v>
      </c>
      <c r="AG281" s="1357" t="s">
        <v>1291</v>
      </c>
      <c r="AH281" s="1358" t="s">
        <v>1288</v>
      </c>
      <c r="AI281" s="1368"/>
      <c r="AJ281" s="1358"/>
      <c r="AK281" s="1369">
        <v>2020</v>
      </c>
      <c r="AL281" s="1364">
        <v>11841</v>
      </c>
      <c r="AM281" s="1364">
        <v>11454</v>
      </c>
      <c r="AN281" s="1370">
        <v>22.95</v>
      </c>
      <c r="AO281" s="1371" t="s">
        <v>2605</v>
      </c>
      <c r="AP281" s="1372">
        <v>2023</v>
      </c>
      <c r="AQ281" s="1365">
        <v>13204</v>
      </c>
      <c r="AR281" s="1373">
        <v>-11.52</v>
      </c>
      <c r="AS281" s="1365">
        <v>12773</v>
      </c>
      <c r="AT281" s="1373">
        <v>-11.52</v>
      </c>
      <c r="AU281" s="1374">
        <v>24.4</v>
      </c>
      <c r="AV281" s="1371" t="s">
        <v>2605</v>
      </c>
      <c r="AW281" s="1375">
        <v>-6.32</v>
      </c>
      <c r="AX281" s="1372">
        <v>2021</v>
      </c>
      <c r="AY281" s="1365">
        <v>12081</v>
      </c>
      <c r="AZ281" s="1373">
        <v>-2.0299999999999998</v>
      </c>
      <c r="BA281" s="1365">
        <v>11974</v>
      </c>
      <c r="BB281" s="1373">
        <v>-4.54</v>
      </c>
      <c r="BC281" s="1374">
        <v>23.41</v>
      </c>
      <c r="BD281" s="1371" t="s">
        <v>2605</v>
      </c>
      <c r="BE281" s="1375">
        <v>-2.0099999999999998</v>
      </c>
      <c r="BF281" s="1372">
        <v>2022</v>
      </c>
      <c r="BG281" s="1365">
        <v>12742</v>
      </c>
      <c r="BH281" s="1373">
        <v>-7.61</v>
      </c>
      <c r="BI281" s="1365">
        <v>12714</v>
      </c>
      <c r="BJ281" s="1373">
        <v>-11.01</v>
      </c>
      <c r="BK281" s="1374">
        <v>24.959354371119076</v>
      </c>
      <c r="BL281" s="1371" t="s">
        <v>2605</v>
      </c>
      <c r="BM281" s="1375">
        <v>-8.76</v>
      </c>
      <c r="BN281" s="1372">
        <v>2023</v>
      </c>
      <c r="BO281" s="1365"/>
      <c r="BP281" s="1373"/>
      <c r="BQ281" s="1365"/>
      <c r="BR281" s="1373"/>
      <c r="BS281" s="1374"/>
      <c r="BT281" s="1371"/>
      <c r="BU281" s="1375"/>
      <c r="BV281" s="1376" t="s">
        <v>1062</v>
      </c>
      <c r="BW281" s="1377" t="s">
        <v>1072</v>
      </c>
      <c r="BX281" s="1378" t="s">
        <v>1024</v>
      </c>
      <c r="BY281" s="1379"/>
      <c r="BZ281" s="1380"/>
      <c r="CA281" s="1364"/>
      <c r="CB281" s="1364"/>
      <c r="CC281" s="1370"/>
      <c r="CD281" s="1371"/>
      <c r="CE281" s="1372"/>
      <c r="CF281" s="1365"/>
      <c r="CG281" s="1373"/>
      <c r="CH281" s="1365"/>
      <c r="CI281" s="1373"/>
      <c r="CJ281" s="1374"/>
      <c r="CK281" s="1371"/>
      <c r="CL281" s="1375"/>
      <c r="CM281" s="1372"/>
      <c r="CN281" s="1365"/>
      <c r="CO281" s="1373"/>
      <c r="CP281" s="1365"/>
      <c r="CQ281" s="1373"/>
      <c r="CR281" s="1374"/>
      <c r="CS281" s="1371"/>
      <c r="CT281" s="1375"/>
      <c r="CU281" s="1372"/>
      <c r="CV281" s="1365"/>
      <c r="CW281" s="1373"/>
      <c r="CX281" s="1365"/>
      <c r="CY281" s="1373"/>
      <c r="CZ281" s="1374"/>
      <c r="DA281" s="1371"/>
      <c r="DB281" s="1375"/>
      <c r="DC281" s="1372"/>
      <c r="DD281" s="1365"/>
      <c r="DE281" s="1373"/>
      <c r="DF281" s="1365"/>
      <c r="DG281" s="1373"/>
      <c r="DH281" s="1374"/>
      <c r="DI281" s="1371"/>
      <c r="DJ281" s="1375"/>
      <c r="DK281" s="1376"/>
      <c r="DL281" s="1377"/>
      <c r="DM281" s="1378"/>
      <c r="DN281" s="1379"/>
      <c r="DO281" s="1356"/>
      <c r="DP281" s="1381"/>
      <c r="DQ281" s="1358"/>
      <c r="DR281" s="1356"/>
      <c r="DS281" s="1381"/>
      <c r="DT281" s="1358"/>
      <c r="DU281" s="1356"/>
      <c r="DV281" s="1381"/>
      <c r="DW281" s="1358"/>
      <c r="DX281" s="1356"/>
      <c r="DY281" s="1381"/>
      <c r="DZ281" s="1358"/>
      <c r="EA281" s="1356"/>
      <c r="EB281" s="1381"/>
      <c r="EC281" s="1358"/>
      <c r="ED281" s="1382"/>
      <c r="EE281" s="1383"/>
      <c r="EF281" s="1384"/>
      <c r="EG281" s="1357"/>
      <c r="EH281" s="1364"/>
      <c r="EI281" s="1352"/>
      <c r="EJ281" s="1356"/>
      <c r="EK281" s="1384"/>
      <c r="EL281" s="1357"/>
      <c r="EM281" s="1364"/>
      <c r="EN281" s="1352"/>
      <c r="EO281" s="1356"/>
      <c r="EP281" s="1384"/>
      <c r="EQ281" s="1357"/>
      <c r="ER281" s="1364"/>
      <c r="ES281" s="1352"/>
      <c r="ET281" s="1356"/>
      <c r="EU281" s="1384"/>
      <c r="EV281" s="1357"/>
      <c r="EW281" s="1364"/>
      <c r="EX281" s="1352"/>
      <c r="EY281" s="1356"/>
      <c r="EZ281" s="1384"/>
      <c r="FA281" s="1357"/>
      <c r="FB281" s="1364"/>
      <c r="FC281" s="1352"/>
      <c r="FD281" s="1385">
        <v>0</v>
      </c>
      <c r="FE281" s="1386">
        <v>0</v>
      </c>
      <c r="FF281" s="1387">
        <v>0</v>
      </c>
      <c r="FG281" s="1386">
        <v>0</v>
      </c>
      <c r="FH281" s="1387">
        <v>0</v>
      </c>
      <c r="FI281" s="1386">
        <v>0</v>
      </c>
      <c r="FJ281" s="1387">
        <v>0</v>
      </c>
      <c r="FK281" s="1386">
        <v>0</v>
      </c>
      <c r="FL281" s="1388" t="s">
        <v>1008</v>
      </c>
      <c r="FM281" s="1389" t="s">
        <v>1012</v>
      </c>
      <c r="FN281" s="1352"/>
      <c r="FO281" s="1390" t="s">
        <v>1010</v>
      </c>
      <c r="FP281" s="1391" t="s">
        <v>1012</v>
      </c>
      <c r="FQ281" s="1352"/>
      <c r="FR281" s="1390" t="s">
        <v>1010</v>
      </c>
      <c r="FS281" s="1391" t="s">
        <v>1012</v>
      </c>
      <c r="FT281" s="1352"/>
      <c r="FU281" s="1390" t="s">
        <v>1010</v>
      </c>
      <c r="FV281" s="1391" t="s">
        <v>1012</v>
      </c>
      <c r="FW281" s="1352"/>
      <c r="FX281" s="1390" t="s">
        <v>1010</v>
      </c>
      <c r="FY281" s="1391" t="s">
        <v>1012</v>
      </c>
      <c r="FZ281" s="1352"/>
      <c r="GA281" s="1390" t="s">
        <v>1010</v>
      </c>
      <c r="GB281" s="1391" t="s">
        <v>1012</v>
      </c>
      <c r="GC281" s="1352"/>
      <c r="GD281" s="1390" t="s">
        <v>1010</v>
      </c>
      <c r="GE281" s="1391" t="s">
        <v>1012</v>
      </c>
      <c r="GF281" s="1352"/>
      <c r="GG281" s="1390" t="s">
        <v>1010</v>
      </c>
      <c r="GH281" s="1391" t="s">
        <v>1012</v>
      </c>
      <c r="GI281" s="1352"/>
      <c r="GJ281" s="1390" t="s">
        <v>1010</v>
      </c>
      <c r="GK281" s="1391" t="s">
        <v>1012</v>
      </c>
      <c r="GL281" s="1352"/>
      <c r="GM281" s="1390" t="s">
        <v>1013</v>
      </c>
      <c r="GN281" s="1391" t="s">
        <v>1013</v>
      </c>
      <c r="GO281" s="1352"/>
      <c r="GP281" s="1390" t="s">
        <v>1013</v>
      </c>
      <c r="GQ281" s="1391" t="s">
        <v>1013</v>
      </c>
      <c r="GR281" s="1352"/>
      <c r="GS281" s="1390" t="s">
        <v>1013</v>
      </c>
      <c r="GT281" s="1391" t="s">
        <v>1013</v>
      </c>
      <c r="GU281" s="1352"/>
      <c r="GV281" s="1390" t="s">
        <v>1010</v>
      </c>
      <c r="GW281" s="1391" t="s">
        <v>1012</v>
      </c>
      <c r="GX281" s="1352"/>
      <c r="GY281" s="1388"/>
      <c r="GZ281" s="1389"/>
      <c r="HA281" s="1352"/>
      <c r="HB281" s="1390"/>
      <c r="HC281" s="1391"/>
      <c r="HD281" s="1352"/>
      <c r="HE281" s="1390"/>
      <c r="HF281" s="1391"/>
      <c r="HG281" s="1352"/>
      <c r="HH281" s="1390"/>
      <c r="HI281" s="1391"/>
      <c r="HJ281" s="1352"/>
      <c r="HK281" s="1390"/>
      <c r="HL281" s="1391"/>
      <c r="HM281" s="1352"/>
      <c r="HN281" s="1392">
        <v>12742</v>
      </c>
      <c r="HO281" s="1393">
        <v>145.57552200000009</v>
      </c>
      <c r="HP281" s="1394">
        <v>1.142485653743526</v>
      </c>
      <c r="HQ281" s="1395">
        <v>2022</v>
      </c>
      <c r="HR281" s="1357" t="s">
        <v>348</v>
      </c>
      <c r="HS281" s="1357" t="s">
        <v>352</v>
      </c>
      <c r="HT281" s="1357" t="s">
        <v>4293</v>
      </c>
      <c r="HU281" s="1396">
        <v>13.045522</v>
      </c>
      <c r="HV281" s="1397"/>
      <c r="HW281" s="1398" t="s">
        <v>4568</v>
      </c>
      <c r="HX281" s="1398"/>
      <c r="HY281" s="1398"/>
      <c r="HZ281" s="1398"/>
      <c r="IA281" s="1398"/>
      <c r="IB281" s="1398"/>
      <c r="IC281" s="1398"/>
      <c r="ID281" s="1399"/>
      <c r="IE281" s="1400"/>
      <c r="IF281" s="227" t="str">
        <f>_xlfn.IFNA(VLOOKUP(報告書!$B281&amp;"-"&amp;報告書!IF$12,自主項目!$G$13:$G$500,1,FALSE),"")</f>
        <v>383-1</v>
      </c>
      <c r="IG281" s="227" t="str">
        <f>_xlfn.IFNA(VLOOKUP(報告書!$B281&amp;"-"&amp;報告書!IG$12,自主項目!$G$13:$G$500,1,FALSE),"")</f>
        <v>383-2</v>
      </c>
      <c r="IH281" s="227" t="str">
        <f>_xlfn.IFNA(VLOOKUP(報告書!$B281&amp;"-"&amp;報告書!IH$12,自主項目!$G$13:$G$500,1,FALSE),"")</f>
        <v/>
      </c>
      <c r="II281" s="227" t="str">
        <f>_xlfn.IFNA(VLOOKUP(報告書!$B281&amp;"-"&amp;報告書!II$12,自主項目!$G$13:$G$500,1,FALSE),"")</f>
        <v/>
      </c>
      <c r="IJ281" s="227" t="str">
        <f>_xlfn.IFNA(VLOOKUP(報告書!$B281&amp;"-"&amp;報告書!IJ$12,自主項目!$G$13:$G$500,1,FALSE),"")</f>
        <v/>
      </c>
      <c r="IK281" s="227" t="str">
        <f>_xlfn.IFNA(VLOOKUP(報告書!$B281&amp;"-"&amp;報告書!IK$12,自主項目!$G$13:$G$500,1,FALSE),"")</f>
        <v/>
      </c>
      <c r="IL281" s="227" t="str">
        <f>_xlfn.IFNA(VLOOKUP(報告書!$B281&amp;"-"&amp;報告書!IL$12,自主項目!$G$13:$G$500,1,FALSE),"")</f>
        <v/>
      </c>
      <c r="IM281" s="227" t="str">
        <f>_xlfn.IFNA(VLOOKUP(報告書!$B281&amp;"-"&amp;報告書!IM$12,自主項目!$G$13:$G$500,1,FALSE),"")</f>
        <v/>
      </c>
      <c r="IN281" s="227" t="str">
        <f>_xlfn.IFNA(VLOOKUP(報告書!$B281&amp;"-"&amp;報告書!IN$12,自主項目!$G$13:$G$500,1,FALSE),"")</f>
        <v/>
      </c>
      <c r="IO281" s="227" t="str">
        <f>_xlfn.IFNA(VLOOKUP(報告書!$B281&amp;"-"&amp;報告書!IO$12,自主項目!$G$13:$G$500,1,FALSE),"")</f>
        <v/>
      </c>
      <c r="IP281" s="227" t="str">
        <f>_xlfn.IFNA(VLOOKUP(報告書!$B281&amp;"-"&amp;報告書!IP$12,自主項目!$G$13:$G$500,1,FALSE),"")</f>
        <v/>
      </c>
      <c r="IQ281" s="227" t="str">
        <f>_xlfn.IFNA(VLOOKUP(報告書!$B281&amp;"-"&amp;報告書!IQ$12,自主項目!$G$13:$G$500,1,FALSE),"")</f>
        <v/>
      </c>
      <c r="IR281" s="227" t="str">
        <f>_xlfn.IFNA(VLOOKUP(報告書!$B281&amp;"-"&amp;報告書!IR$12,自主項目!$G$13:$G$500,1,FALSE),"")</f>
        <v/>
      </c>
      <c r="IS281" s="227" t="str">
        <f>_xlfn.IFNA(VLOOKUP(報告書!$B281&amp;"-"&amp;報告書!IS$12,自主項目!$G$13:$G$500,1,FALSE),"")</f>
        <v/>
      </c>
      <c r="IV281" s="376">
        <v>213327</v>
      </c>
      <c r="IW281" s="377">
        <v>213327</v>
      </c>
      <c r="IX281" s="378">
        <v>0.41</v>
      </c>
      <c r="IY281" s="379">
        <v>6.3</v>
      </c>
      <c r="IZ281" s="379">
        <v>6.3</v>
      </c>
      <c r="JA281" s="380">
        <v>0</v>
      </c>
      <c r="JB281" s="381">
        <v>2.1</v>
      </c>
      <c r="JC281" s="379">
        <v>2.1</v>
      </c>
      <c r="JD281" s="379">
        <v>0</v>
      </c>
      <c r="JE281" s="382">
        <v>64</v>
      </c>
      <c r="JF281" s="383">
        <v>69</v>
      </c>
      <c r="JG281" s="384">
        <v>74</v>
      </c>
      <c r="JH281" s="376" t="s">
        <v>179</v>
      </c>
      <c r="JI281" s="377" t="s">
        <v>179</v>
      </c>
      <c r="JJ281" s="378" t="s">
        <v>179</v>
      </c>
      <c r="JK281" s="379" t="s">
        <v>179</v>
      </c>
      <c r="JL281" s="379" t="s">
        <v>179</v>
      </c>
      <c r="JM281" s="380" t="s">
        <v>179</v>
      </c>
      <c r="JN281" s="381" t="s">
        <v>179</v>
      </c>
      <c r="JO281" s="379" t="s">
        <v>179</v>
      </c>
      <c r="JP281" s="379" t="s">
        <v>179</v>
      </c>
      <c r="JQ281" s="382" t="s">
        <v>179</v>
      </c>
      <c r="JR281" s="383" t="s">
        <v>179</v>
      </c>
      <c r="JS281" s="384" t="s">
        <v>179</v>
      </c>
      <c r="JU281" s="634" t="s">
        <v>3028</v>
      </c>
      <c r="JV281" s="636" t="s">
        <v>3029</v>
      </c>
      <c r="JW281" s="635">
        <v>2019</v>
      </c>
      <c r="JX281" s="635" t="s">
        <v>1018</v>
      </c>
      <c r="JY281" s="386" t="s">
        <v>179</v>
      </c>
      <c r="JZ281" s="387" t="s">
        <v>179</v>
      </c>
      <c r="KA281" s="422" t="s">
        <v>179</v>
      </c>
      <c r="KB281" s="637" t="s">
        <v>179</v>
      </c>
      <c r="KC281" s="638" t="s">
        <v>179</v>
      </c>
      <c r="KD281" s="639" t="s">
        <v>1028</v>
      </c>
      <c r="KE281" s="640">
        <v>0</v>
      </c>
      <c r="KF281" s="641">
        <v>6.3</v>
      </c>
      <c r="KG281" s="642">
        <v>6.54</v>
      </c>
      <c r="KH281" s="639" t="s">
        <v>1028</v>
      </c>
      <c r="KI281" s="643">
        <v>0</v>
      </c>
      <c r="KJ281" s="641">
        <v>2.1</v>
      </c>
      <c r="KK281" s="642">
        <v>6.54</v>
      </c>
      <c r="KL281" s="639" t="s">
        <v>1015</v>
      </c>
      <c r="KM281" s="643">
        <v>0</v>
      </c>
      <c r="KN281" s="644">
        <v>0</v>
      </c>
      <c r="KO281" s="645" t="s">
        <v>179</v>
      </c>
      <c r="KP281" s="646" t="s">
        <v>179</v>
      </c>
      <c r="KQ281" s="646" t="s">
        <v>179</v>
      </c>
      <c r="KR281" s="646" t="s">
        <v>179</v>
      </c>
      <c r="KS281" s="647" t="s">
        <v>179</v>
      </c>
      <c r="KT281" s="646" t="s">
        <v>179</v>
      </c>
      <c r="KU281" s="646" t="s">
        <v>179</v>
      </c>
      <c r="KV281" s="648" t="s">
        <v>179</v>
      </c>
      <c r="KW281" s="639" t="s">
        <v>179</v>
      </c>
      <c r="KX281" s="643" t="s">
        <v>179</v>
      </c>
      <c r="KY281" s="644" t="s">
        <v>179</v>
      </c>
      <c r="KZ281" s="434" t="s">
        <v>1015</v>
      </c>
      <c r="LA281" s="434" t="s">
        <v>1015</v>
      </c>
      <c r="LB281" s="435" t="s">
        <v>1029</v>
      </c>
      <c r="LC281" s="436">
        <v>24</v>
      </c>
      <c r="LD281" s="437">
        <v>0</v>
      </c>
      <c r="LE281" s="438">
        <v>24</v>
      </c>
      <c r="LF281" s="439" t="s">
        <v>1015</v>
      </c>
      <c r="LG281" s="440">
        <v>21</v>
      </c>
      <c r="LH281" s="437">
        <v>0</v>
      </c>
      <c r="LI281" s="438">
        <v>24</v>
      </c>
      <c r="LJ281" s="649"/>
      <c r="LK281" s="650"/>
    </row>
    <row r="282" spans="2:323" ht="15" customHeight="1" x14ac:dyDescent="0.15">
      <c r="B282" s="1349" t="s">
        <v>3184</v>
      </c>
      <c r="C282" s="1350" t="s">
        <v>3185</v>
      </c>
      <c r="D282" s="1351">
        <v>2021</v>
      </c>
      <c r="E282" s="1352" t="s">
        <v>1018</v>
      </c>
      <c r="F282" s="1353">
        <v>1029384</v>
      </c>
      <c r="G282" s="1354" t="s">
        <v>3185</v>
      </c>
      <c r="H282" s="1355">
        <v>45138</v>
      </c>
      <c r="I282" s="1356" t="s">
        <v>3186</v>
      </c>
      <c r="J282" s="1357" t="s">
        <v>3185</v>
      </c>
      <c r="K282" s="1358" t="s">
        <v>3187</v>
      </c>
      <c r="L282" s="1350" t="s">
        <v>3185</v>
      </c>
      <c r="M282" s="1357" t="s">
        <v>3187</v>
      </c>
      <c r="N282" s="1358" t="s">
        <v>3186</v>
      </c>
      <c r="O282" s="1356" t="s">
        <v>12</v>
      </c>
      <c r="P282" s="1358" t="s">
        <v>33</v>
      </c>
      <c r="Q282" s="1359" t="s">
        <v>1018</v>
      </c>
      <c r="R282" s="1360"/>
      <c r="S282" s="1360"/>
      <c r="T282" s="1361"/>
      <c r="U282" s="1362"/>
      <c r="V282" s="1363">
        <v>12512.277599999999</v>
      </c>
      <c r="W282" s="1364">
        <v>3</v>
      </c>
      <c r="X282" s="1364">
        <v>3</v>
      </c>
      <c r="Y282" s="1365"/>
      <c r="Z282" s="1351">
        <v>2021</v>
      </c>
      <c r="AA282" s="1352">
        <v>2023</v>
      </c>
      <c r="AB282" s="1366">
        <v>2022</v>
      </c>
      <c r="AC282" s="1367"/>
      <c r="AD282" s="1358"/>
      <c r="AE282" s="1368" t="s">
        <v>4568</v>
      </c>
      <c r="AF282" s="1357" t="s">
        <v>3188</v>
      </c>
      <c r="AG282" s="1357" t="s">
        <v>3189</v>
      </c>
      <c r="AH282" s="1358" t="s">
        <v>1288</v>
      </c>
      <c r="AI282" s="1368"/>
      <c r="AJ282" s="1358"/>
      <c r="AK282" s="1369">
        <v>2020</v>
      </c>
      <c r="AL282" s="1364">
        <v>27443</v>
      </c>
      <c r="AM282" s="1364">
        <v>26857</v>
      </c>
      <c r="AN282" s="1370"/>
      <c r="AO282" s="1371"/>
      <c r="AP282" s="1372">
        <v>2023</v>
      </c>
      <c r="AQ282" s="1365">
        <v>26400</v>
      </c>
      <c r="AR282" s="1373">
        <v>3.8</v>
      </c>
      <c r="AS282" s="1365">
        <v>26000</v>
      </c>
      <c r="AT282" s="1373">
        <v>3.19</v>
      </c>
      <c r="AU282" s="1374"/>
      <c r="AV282" s="1371"/>
      <c r="AW282" s="1375">
        <v>21.6</v>
      </c>
      <c r="AX282" s="1372">
        <v>2021</v>
      </c>
      <c r="AY282" s="1365">
        <v>23427</v>
      </c>
      <c r="AZ282" s="1373">
        <v>14.63</v>
      </c>
      <c r="BA282" s="1365">
        <v>23287</v>
      </c>
      <c r="BB282" s="1373">
        <v>13.29</v>
      </c>
      <c r="BC282" s="1374"/>
      <c r="BD282" s="1371"/>
      <c r="BE282" s="1375">
        <v>16.829999999999998</v>
      </c>
      <c r="BF282" s="1372">
        <v>2022</v>
      </c>
      <c r="BG282" s="1365">
        <v>23239</v>
      </c>
      <c r="BH282" s="1373">
        <v>15.31</v>
      </c>
      <c r="BI282" s="1365">
        <v>23208</v>
      </c>
      <c r="BJ282" s="1373">
        <v>13.58</v>
      </c>
      <c r="BK282" s="1374"/>
      <c r="BL282" s="1371"/>
      <c r="BM282" s="1375"/>
      <c r="BN282" s="1372">
        <v>2023</v>
      </c>
      <c r="BO282" s="1365"/>
      <c r="BP282" s="1373"/>
      <c r="BQ282" s="1365"/>
      <c r="BR282" s="1373"/>
      <c r="BS282" s="1374"/>
      <c r="BT282" s="1371"/>
      <c r="BU282" s="1375"/>
      <c r="BV282" s="1376" t="s">
        <v>1023</v>
      </c>
      <c r="BW282" s="1377" t="s">
        <v>1072</v>
      </c>
      <c r="BX282" s="1378" t="s">
        <v>1024</v>
      </c>
      <c r="BY282" s="1379"/>
      <c r="BZ282" s="1380"/>
      <c r="CA282" s="1364"/>
      <c r="CB282" s="1364"/>
      <c r="CC282" s="1370"/>
      <c r="CD282" s="1371"/>
      <c r="CE282" s="1372"/>
      <c r="CF282" s="1365"/>
      <c r="CG282" s="1373"/>
      <c r="CH282" s="1365"/>
      <c r="CI282" s="1373"/>
      <c r="CJ282" s="1374"/>
      <c r="CK282" s="1371"/>
      <c r="CL282" s="1375"/>
      <c r="CM282" s="1372"/>
      <c r="CN282" s="1365"/>
      <c r="CO282" s="1373"/>
      <c r="CP282" s="1365"/>
      <c r="CQ282" s="1373"/>
      <c r="CR282" s="1374"/>
      <c r="CS282" s="1371"/>
      <c r="CT282" s="1375"/>
      <c r="CU282" s="1372"/>
      <c r="CV282" s="1365"/>
      <c r="CW282" s="1373"/>
      <c r="CX282" s="1365"/>
      <c r="CY282" s="1373"/>
      <c r="CZ282" s="1374"/>
      <c r="DA282" s="1371"/>
      <c r="DB282" s="1375"/>
      <c r="DC282" s="1372"/>
      <c r="DD282" s="1365"/>
      <c r="DE282" s="1373"/>
      <c r="DF282" s="1365"/>
      <c r="DG282" s="1373"/>
      <c r="DH282" s="1374"/>
      <c r="DI282" s="1371"/>
      <c r="DJ282" s="1375"/>
      <c r="DK282" s="1376"/>
      <c r="DL282" s="1377"/>
      <c r="DM282" s="1378"/>
      <c r="DN282" s="1379"/>
      <c r="DO282" s="1356"/>
      <c r="DP282" s="1381"/>
      <c r="DQ282" s="1358"/>
      <c r="DR282" s="1356"/>
      <c r="DS282" s="1381"/>
      <c r="DT282" s="1358"/>
      <c r="DU282" s="1356"/>
      <c r="DV282" s="1381"/>
      <c r="DW282" s="1358"/>
      <c r="DX282" s="1356"/>
      <c r="DY282" s="1381"/>
      <c r="DZ282" s="1358"/>
      <c r="EA282" s="1356"/>
      <c r="EB282" s="1381"/>
      <c r="EC282" s="1358"/>
      <c r="ED282" s="1382"/>
      <c r="EE282" s="1383"/>
      <c r="EF282" s="1384"/>
      <c r="EG282" s="1357"/>
      <c r="EH282" s="1364"/>
      <c r="EI282" s="1352"/>
      <c r="EJ282" s="1356"/>
      <c r="EK282" s="1384"/>
      <c r="EL282" s="1357"/>
      <c r="EM282" s="1364"/>
      <c r="EN282" s="1352"/>
      <c r="EO282" s="1356"/>
      <c r="EP282" s="1384"/>
      <c r="EQ282" s="1357"/>
      <c r="ER282" s="1364"/>
      <c r="ES282" s="1352"/>
      <c r="ET282" s="1356"/>
      <c r="EU282" s="1384"/>
      <c r="EV282" s="1357"/>
      <c r="EW282" s="1364"/>
      <c r="EX282" s="1352"/>
      <c r="EY282" s="1356"/>
      <c r="EZ282" s="1384"/>
      <c r="FA282" s="1357"/>
      <c r="FB282" s="1364"/>
      <c r="FC282" s="1352"/>
      <c r="FD282" s="1385">
        <v>0</v>
      </c>
      <c r="FE282" s="1386">
        <v>1</v>
      </c>
      <c r="FF282" s="1387">
        <v>0</v>
      </c>
      <c r="FG282" s="1386">
        <v>2</v>
      </c>
      <c r="FH282" s="1387">
        <v>0</v>
      </c>
      <c r="FI282" s="1386">
        <v>0</v>
      </c>
      <c r="FJ282" s="1387">
        <v>0</v>
      </c>
      <c r="FK282" s="1386">
        <v>3</v>
      </c>
      <c r="FL282" s="1388" t="s">
        <v>1008</v>
      </c>
      <c r="FM282" s="1389" t="s">
        <v>1012</v>
      </c>
      <c r="FN282" s="1352"/>
      <c r="FO282" s="1390" t="s">
        <v>1010</v>
      </c>
      <c r="FP282" s="1391" t="s">
        <v>1012</v>
      </c>
      <c r="FQ282" s="1352"/>
      <c r="FR282" s="1390" t="s">
        <v>1010</v>
      </c>
      <c r="FS282" s="1391" t="s">
        <v>1012</v>
      </c>
      <c r="FT282" s="1352"/>
      <c r="FU282" s="1390" t="s">
        <v>1010</v>
      </c>
      <c r="FV282" s="1391" t="s">
        <v>1012</v>
      </c>
      <c r="FW282" s="1352"/>
      <c r="FX282" s="1390" t="s">
        <v>1010</v>
      </c>
      <c r="FY282" s="1391" t="s">
        <v>1012</v>
      </c>
      <c r="FZ282" s="1352"/>
      <c r="GA282" s="1390" t="s">
        <v>1010</v>
      </c>
      <c r="GB282" s="1391" t="s">
        <v>1012</v>
      </c>
      <c r="GC282" s="1352"/>
      <c r="GD282" s="1390" t="s">
        <v>1010</v>
      </c>
      <c r="GE282" s="1391" t="s">
        <v>1012</v>
      </c>
      <c r="GF282" s="1352"/>
      <c r="GG282" s="1390" t="s">
        <v>1010</v>
      </c>
      <c r="GH282" s="1391" t="s">
        <v>1012</v>
      </c>
      <c r="GI282" s="1352"/>
      <c r="GJ282" s="1390" t="s">
        <v>1010</v>
      </c>
      <c r="GK282" s="1391" t="s">
        <v>1012</v>
      </c>
      <c r="GL282" s="1352"/>
      <c r="GM282" s="1390" t="s">
        <v>1010</v>
      </c>
      <c r="GN282" s="1391" t="s">
        <v>1012</v>
      </c>
      <c r="GO282" s="1352"/>
      <c r="GP282" s="1390" t="s">
        <v>1010</v>
      </c>
      <c r="GQ282" s="1391" t="s">
        <v>1012</v>
      </c>
      <c r="GR282" s="1352"/>
      <c r="GS282" s="1390" t="s">
        <v>1010</v>
      </c>
      <c r="GT282" s="1391" t="s">
        <v>1012</v>
      </c>
      <c r="GU282" s="1352"/>
      <c r="GV282" s="1390" t="s">
        <v>1010</v>
      </c>
      <c r="GW282" s="1391" t="s">
        <v>1012</v>
      </c>
      <c r="GX282" s="1352"/>
      <c r="GY282" s="1388"/>
      <c r="GZ282" s="1389"/>
      <c r="HA282" s="1352"/>
      <c r="HB282" s="1390"/>
      <c r="HC282" s="1391"/>
      <c r="HD282" s="1352"/>
      <c r="HE282" s="1390"/>
      <c r="HF282" s="1391"/>
      <c r="HG282" s="1352"/>
      <c r="HH282" s="1390"/>
      <c r="HI282" s="1391"/>
      <c r="HJ282" s="1352"/>
      <c r="HK282" s="1390"/>
      <c r="HL282" s="1391"/>
      <c r="HM282" s="1352"/>
      <c r="HN282" s="1392"/>
      <c r="HO282" s="1393"/>
      <c r="HP282" s="1394"/>
      <c r="HQ282" s="1395"/>
      <c r="HR282" s="1357"/>
      <c r="HS282" s="1357"/>
      <c r="HT282" s="1357"/>
      <c r="HU282" s="1396"/>
      <c r="HV282" s="1397"/>
      <c r="HW282" s="1398" t="s">
        <v>4568</v>
      </c>
      <c r="HX282" s="1398"/>
      <c r="HY282" s="1398"/>
      <c r="HZ282" s="1398"/>
      <c r="IA282" s="1398"/>
      <c r="IB282" s="1398" t="s">
        <v>4568</v>
      </c>
      <c r="IC282" s="1398" t="s">
        <v>4568</v>
      </c>
      <c r="ID282" s="1399" t="s">
        <v>3190</v>
      </c>
      <c r="IE282" s="1400" t="s">
        <v>3191</v>
      </c>
      <c r="IF282" s="227" t="str">
        <f>_xlfn.IFNA(VLOOKUP(報告書!$B282&amp;"-"&amp;報告書!IF$12,自主項目!$G$13:$G$500,1,FALSE),"")</f>
        <v/>
      </c>
      <c r="IG282" s="227" t="str">
        <f>_xlfn.IFNA(VLOOKUP(報告書!$B282&amp;"-"&amp;報告書!IG$12,自主項目!$G$13:$G$500,1,FALSE),"")</f>
        <v/>
      </c>
      <c r="IH282" s="227" t="str">
        <f>_xlfn.IFNA(VLOOKUP(報告書!$B282&amp;"-"&amp;報告書!IH$12,自主項目!$G$13:$G$500,1,FALSE),"")</f>
        <v/>
      </c>
      <c r="II282" s="227" t="str">
        <f>_xlfn.IFNA(VLOOKUP(報告書!$B282&amp;"-"&amp;報告書!II$12,自主項目!$G$13:$G$500,1,FALSE),"")</f>
        <v/>
      </c>
      <c r="IJ282" s="227" t="str">
        <f>_xlfn.IFNA(VLOOKUP(報告書!$B282&amp;"-"&amp;報告書!IJ$12,自主項目!$G$13:$G$500,1,FALSE),"")</f>
        <v/>
      </c>
      <c r="IK282" s="227" t="str">
        <f>_xlfn.IFNA(VLOOKUP(報告書!$B282&amp;"-"&amp;報告書!IK$12,自主項目!$G$13:$G$500,1,FALSE),"")</f>
        <v/>
      </c>
      <c r="IL282" s="227" t="str">
        <f>_xlfn.IFNA(VLOOKUP(報告書!$B282&amp;"-"&amp;報告書!IL$12,自主項目!$G$13:$G$500,1,FALSE),"")</f>
        <v/>
      </c>
      <c r="IM282" s="227" t="str">
        <f>_xlfn.IFNA(VLOOKUP(報告書!$B282&amp;"-"&amp;報告書!IM$12,自主項目!$G$13:$G$500,1,FALSE),"")</f>
        <v/>
      </c>
      <c r="IN282" s="227" t="str">
        <f>_xlfn.IFNA(VLOOKUP(報告書!$B282&amp;"-"&amp;報告書!IN$12,自主項目!$G$13:$G$500,1,FALSE),"")</f>
        <v/>
      </c>
      <c r="IO282" s="227" t="str">
        <f>_xlfn.IFNA(VLOOKUP(報告書!$B282&amp;"-"&amp;報告書!IO$12,自主項目!$G$13:$G$500,1,FALSE),"")</f>
        <v/>
      </c>
      <c r="IP282" s="227" t="str">
        <f>_xlfn.IFNA(VLOOKUP(報告書!$B282&amp;"-"&amp;報告書!IP$12,自主項目!$G$13:$G$500,1,FALSE),"")</f>
        <v/>
      </c>
      <c r="IQ282" s="227" t="str">
        <f>_xlfn.IFNA(VLOOKUP(報告書!$B282&amp;"-"&amp;報告書!IQ$12,自主項目!$G$13:$G$500,1,FALSE),"")</f>
        <v/>
      </c>
      <c r="IR282" s="227" t="str">
        <f>_xlfn.IFNA(VLOOKUP(報告書!$B282&amp;"-"&amp;報告書!IR$12,自主項目!$G$13:$G$500,1,FALSE),"")</f>
        <v/>
      </c>
      <c r="IS282" s="227" t="str">
        <f>_xlfn.IFNA(VLOOKUP(報告書!$B282&amp;"-"&amp;報告書!IS$12,自主項目!$G$13:$G$500,1,FALSE),"")</f>
        <v/>
      </c>
      <c r="IV282" s="376">
        <v>3049</v>
      </c>
      <c r="IW282" s="377">
        <v>3049</v>
      </c>
      <c r="IX282" s="378" t="s">
        <v>179</v>
      </c>
      <c r="IY282" s="379">
        <v>18.03</v>
      </c>
      <c r="IZ282" s="379">
        <v>15.68</v>
      </c>
      <c r="JA282" s="380" t="s">
        <v>179</v>
      </c>
      <c r="JB282" s="381">
        <v>6.0100000000000007</v>
      </c>
      <c r="JC282" s="379">
        <v>5.2266666666666666</v>
      </c>
      <c r="JD282" s="379" t="s">
        <v>179</v>
      </c>
      <c r="JE282" s="382">
        <v>30</v>
      </c>
      <c r="JF282" s="383">
        <v>44</v>
      </c>
      <c r="JG282" s="384" t="s">
        <v>179</v>
      </c>
      <c r="JH282" s="376">
        <v>206</v>
      </c>
      <c r="JI282" s="377">
        <v>206</v>
      </c>
      <c r="JJ282" s="378" t="s">
        <v>179</v>
      </c>
      <c r="JK282" s="379">
        <v>23.98</v>
      </c>
      <c r="JL282" s="379">
        <v>23.98</v>
      </c>
      <c r="JM282" s="380" t="s">
        <v>179</v>
      </c>
      <c r="JN282" s="381">
        <v>7.9933333333333332</v>
      </c>
      <c r="JO282" s="379">
        <v>7.9933333333333332</v>
      </c>
      <c r="JP282" s="379" t="s">
        <v>179</v>
      </c>
      <c r="JQ282" s="382">
        <v>45</v>
      </c>
      <c r="JR282" s="383">
        <v>45</v>
      </c>
      <c r="JS282" s="384" t="s">
        <v>179</v>
      </c>
      <c r="JU282" s="634" t="s">
        <v>3036</v>
      </c>
      <c r="JV282" s="636" t="s">
        <v>3037</v>
      </c>
      <c r="JW282" s="635">
        <v>2019</v>
      </c>
      <c r="JX282" s="635" t="s">
        <v>1273</v>
      </c>
      <c r="JY282" s="386" t="s">
        <v>179</v>
      </c>
      <c r="JZ282" s="387" t="s">
        <v>179</v>
      </c>
      <c r="KA282" s="422" t="s">
        <v>179</v>
      </c>
      <c r="KB282" s="637" t="s">
        <v>179</v>
      </c>
      <c r="KC282" s="638">
        <v>6.6045290259101357</v>
      </c>
      <c r="KD282" s="639" t="s">
        <v>1055</v>
      </c>
      <c r="KE282" s="640">
        <v>3.01</v>
      </c>
      <c r="KF282" s="641">
        <v>18.03</v>
      </c>
      <c r="KG282" s="642">
        <v>6.4266666666666667</v>
      </c>
      <c r="KH282" s="639" t="s">
        <v>1055</v>
      </c>
      <c r="KI282" s="643">
        <v>3.01</v>
      </c>
      <c r="KJ282" s="641">
        <v>5.2266666666666666</v>
      </c>
      <c r="KK282" s="642">
        <v>7.4633333333333338</v>
      </c>
      <c r="KL282" s="639" t="s">
        <v>179</v>
      </c>
      <c r="KM282" s="643" t="s">
        <v>179</v>
      </c>
      <c r="KN282" s="644" t="s">
        <v>179</v>
      </c>
      <c r="KO282" s="645" t="s">
        <v>1055</v>
      </c>
      <c r="KP282" s="646">
        <v>2.95</v>
      </c>
      <c r="KQ282" s="646">
        <v>23.98</v>
      </c>
      <c r="KR282" s="646">
        <v>15.74</v>
      </c>
      <c r="KS282" s="647" t="s">
        <v>1055</v>
      </c>
      <c r="KT282" s="646">
        <v>2.95</v>
      </c>
      <c r="KU282" s="646">
        <v>7.9933333333333332</v>
      </c>
      <c r="KV282" s="648">
        <v>11.620000000000001</v>
      </c>
      <c r="KW282" s="639" t="s">
        <v>179</v>
      </c>
      <c r="KX282" s="643">
        <v>0</v>
      </c>
      <c r="KY282" s="644" t="s">
        <v>179</v>
      </c>
      <c r="KZ282" s="434" t="s">
        <v>1015</v>
      </c>
      <c r="LA282" s="434" t="s">
        <v>1015</v>
      </c>
      <c r="LB282" s="435" t="s">
        <v>1029</v>
      </c>
      <c r="LC282" s="436">
        <v>20</v>
      </c>
      <c r="LD282" s="437">
        <v>0</v>
      </c>
      <c r="LE282" s="438">
        <v>20</v>
      </c>
      <c r="LF282" s="439" t="s">
        <v>1029</v>
      </c>
      <c r="LG282" s="440">
        <v>20</v>
      </c>
      <c r="LH282" s="437">
        <v>0</v>
      </c>
      <c r="LI282" s="438">
        <v>20</v>
      </c>
      <c r="LJ282" s="649"/>
      <c r="LK282" s="650"/>
    </row>
    <row r="283" spans="2:323" ht="15" customHeight="1" x14ac:dyDescent="0.15">
      <c r="B283" s="1349" t="s">
        <v>3192</v>
      </c>
      <c r="C283" s="1350" t="s">
        <v>3195</v>
      </c>
      <c r="D283" s="1351">
        <v>2021</v>
      </c>
      <c r="E283" s="1352" t="s">
        <v>1018</v>
      </c>
      <c r="F283" s="1353">
        <v>1069385</v>
      </c>
      <c r="G283" s="1354" t="s">
        <v>3195</v>
      </c>
      <c r="H283" s="1355">
        <v>45118</v>
      </c>
      <c r="I283" s="1356" t="s">
        <v>3194</v>
      </c>
      <c r="J283" s="1357" t="s">
        <v>3195</v>
      </c>
      <c r="K283" s="1358" t="s">
        <v>3196</v>
      </c>
      <c r="L283" s="1350" t="s">
        <v>3195</v>
      </c>
      <c r="M283" s="1357" t="s">
        <v>3197</v>
      </c>
      <c r="N283" s="1358" t="s">
        <v>3194</v>
      </c>
      <c r="O283" s="1356" t="s">
        <v>77</v>
      </c>
      <c r="P283" s="1358" t="s">
        <v>79</v>
      </c>
      <c r="Q283" s="1359" t="s">
        <v>1018</v>
      </c>
      <c r="R283" s="1360"/>
      <c r="S283" s="1360"/>
      <c r="T283" s="1361"/>
      <c r="U283" s="1362"/>
      <c r="V283" s="1363">
        <v>1730.4576</v>
      </c>
      <c r="W283" s="1364">
        <v>1</v>
      </c>
      <c r="X283" s="1364">
        <v>1</v>
      </c>
      <c r="Y283" s="1365"/>
      <c r="Z283" s="1351">
        <v>2021</v>
      </c>
      <c r="AA283" s="1352">
        <v>2023</v>
      </c>
      <c r="AB283" s="1366">
        <v>2022</v>
      </c>
      <c r="AC283" s="1367"/>
      <c r="AD283" s="1358"/>
      <c r="AE283" s="1368" t="s">
        <v>4568</v>
      </c>
      <c r="AF283" s="1357" t="s">
        <v>3198</v>
      </c>
      <c r="AG283" s="1357" t="s">
        <v>3199</v>
      </c>
      <c r="AH283" s="1358" t="s">
        <v>3200</v>
      </c>
      <c r="AI283" s="1368"/>
      <c r="AJ283" s="1358"/>
      <c r="AK283" s="1369">
        <v>2020</v>
      </c>
      <c r="AL283" s="1364">
        <v>2830</v>
      </c>
      <c r="AM283" s="1364">
        <v>2771</v>
      </c>
      <c r="AN283" s="1370"/>
      <c r="AO283" s="1371"/>
      <c r="AP283" s="1372">
        <v>2023</v>
      </c>
      <c r="AQ283" s="1365">
        <v>2745.1</v>
      </c>
      <c r="AR283" s="1373">
        <v>3</v>
      </c>
      <c r="AS283" s="1365">
        <v>2687.87</v>
      </c>
      <c r="AT283" s="1373">
        <v>3</v>
      </c>
      <c r="AU283" s="1374"/>
      <c r="AV283" s="1371"/>
      <c r="AW283" s="1375"/>
      <c r="AX283" s="1372">
        <v>2021</v>
      </c>
      <c r="AY283" s="1365">
        <v>2779</v>
      </c>
      <c r="AZ283" s="1373">
        <v>1.8</v>
      </c>
      <c r="BA283" s="1365">
        <v>2763</v>
      </c>
      <c r="BB283" s="1373">
        <v>0.28000000000000003</v>
      </c>
      <c r="BC283" s="1374"/>
      <c r="BD283" s="1371"/>
      <c r="BE283" s="1375"/>
      <c r="BF283" s="1372">
        <v>2022</v>
      </c>
      <c r="BG283" s="1365">
        <v>2987</v>
      </c>
      <c r="BH283" s="1373">
        <v>-5.55</v>
      </c>
      <c r="BI283" s="1365">
        <v>2983</v>
      </c>
      <c r="BJ283" s="1373">
        <v>-7.66</v>
      </c>
      <c r="BK283" s="1374"/>
      <c r="BL283" s="1371"/>
      <c r="BM283" s="1375"/>
      <c r="BN283" s="1372">
        <v>2023</v>
      </c>
      <c r="BO283" s="1365"/>
      <c r="BP283" s="1373"/>
      <c r="BQ283" s="1365"/>
      <c r="BR283" s="1373"/>
      <c r="BS283" s="1374"/>
      <c r="BT283" s="1371"/>
      <c r="BU283" s="1375"/>
      <c r="BV283" s="1376" t="s">
        <v>1023</v>
      </c>
      <c r="BW283" s="1377" t="s">
        <v>1072</v>
      </c>
      <c r="BX283" s="1378"/>
      <c r="BY283" s="1379"/>
      <c r="BZ283" s="1380"/>
      <c r="CA283" s="1364"/>
      <c r="CB283" s="1364"/>
      <c r="CC283" s="1370"/>
      <c r="CD283" s="1371"/>
      <c r="CE283" s="1372"/>
      <c r="CF283" s="1365"/>
      <c r="CG283" s="1373"/>
      <c r="CH283" s="1365"/>
      <c r="CI283" s="1373"/>
      <c r="CJ283" s="1374"/>
      <c r="CK283" s="1371"/>
      <c r="CL283" s="1375"/>
      <c r="CM283" s="1372"/>
      <c r="CN283" s="1365"/>
      <c r="CO283" s="1373"/>
      <c r="CP283" s="1365"/>
      <c r="CQ283" s="1373"/>
      <c r="CR283" s="1374"/>
      <c r="CS283" s="1371"/>
      <c r="CT283" s="1375"/>
      <c r="CU283" s="1372"/>
      <c r="CV283" s="1365"/>
      <c r="CW283" s="1373"/>
      <c r="CX283" s="1365"/>
      <c r="CY283" s="1373"/>
      <c r="CZ283" s="1374"/>
      <c r="DA283" s="1371"/>
      <c r="DB283" s="1375"/>
      <c r="DC283" s="1372"/>
      <c r="DD283" s="1365"/>
      <c r="DE283" s="1373"/>
      <c r="DF283" s="1365"/>
      <c r="DG283" s="1373"/>
      <c r="DH283" s="1374"/>
      <c r="DI283" s="1371"/>
      <c r="DJ283" s="1375"/>
      <c r="DK283" s="1376"/>
      <c r="DL283" s="1377"/>
      <c r="DM283" s="1378"/>
      <c r="DN283" s="1379"/>
      <c r="DO283" s="1356"/>
      <c r="DP283" s="1381"/>
      <c r="DQ283" s="1358"/>
      <c r="DR283" s="1356"/>
      <c r="DS283" s="1381"/>
      <c r="DT283" s="1358"/>
      <c r="DU283" s="1356"/>
      <c r="DV283" s="1381"/>
      <c r="DW283" s="1358"/>
      <c r="DX283" s="1356"/>
      <c r="DY283" s="1381"/>
      <c r="DZ283" s="1358"/>
      <c r="EA283" s="1356"/>
      <c r="EB283" s="1381"/>
      <c r="EC283" s="1358"/>
      <c r="ED283" s="1382"/>
      <c r="EE283" s="1383"/>
      <c r="EF283" s="1384"/>
      <c r="EG283" s="1357"/>
      <c r="EH283" s="1364"/>
      <c r="EI283" s="1352"/>
      <c r="EJ283" s="1356"/>
      <c r="EK283" s="1384"/>
      <c r="EL283" s="1357"/>
      <c r="EM283" s="1364"/>
      <c r="EN283" s="1352"/>
      <c r="EO283" s="1356"/>
      <c r="EP283" s="1384"/>
      <c r="EQ283" s="1357"/>
      <c r="ER283" s="1364"/>
      <c r="ES283" s="1352"/>
      <c r="ET283" s="1356"/>
      <c r="EU283" s="1384"/>
      <c r="EV283" s="1357"/>
      <c r="EW283" s="1364"/>
      <c r="EX283" s="1352"/>
      <c r="EY283" s="1356"/>
      <c r="EZ283" s="1384"/>
      <c r="FA283" s="1357"/>
      <c r="FB283" s="1364"/>
      <c r="FC283" s="1352"/>
      <c r="FD283" s="1385">
        <v>0</v>
      </c>
      <c r="FE283" s="1386">
        <v>0</v>
      </c>
      <c r="FF283" s="1387">
        <v>0</v>
      </c>
      <c r="FG283" s="1386">
        <v>0</v>
      </c>
      <c r="FH283" s="1387">
        <v>0</v>
      </c>
      <c r="FI283" s="1386">
        <v>0</v>
      </c>
      <c r="FJ283" s="1387">
        <v>0</v>
      </c>
      <c r="FK283" s="1386">
        <v>0</v>
      </c>
      <c r="FL283" s="1388" t="s">
        <v>1008</v>
      </c>
      <c r="FM283" s="1389" t="s">
        <v>1012</v>
      </c>
      <c r="FN283" s="1352"/>
      <c r="FO283" s="1390" t="s">
        <v>1010</v>
      </c>
      <c r="FP283" s="1391" t="s">
        <v>1012</v>
      </c>
      <c r="FQ283" s="1352"/>
      <c r="FR283" s="1390" t="s">
        <v>1010</v>
      </c>
      <c r="FS283" s="1391" t="s">
        <v>1012</v>
      </c>
      <c r="FT283" s="1352"/>
      <c r="FU283" s="1390" t="s">
        <v>1010</v>
      </c>
      <c r="FV283" s="1391" t="s">
        <v>1012</v>
      </c>
      <c r="FW283" s="1352"/>
      <c r="FX283" s="1390" t="s">
        <v>1010</v>
      </c>
      <c r="FY283" s="1391" t="s">
        <v>1012</v>
      </c>
      <c r="FZ283" s="1352"/>
      <c r="GA283" s="1390" t="s">
        <v>1010</v>
      </c>
      <c r="GB283" s="1391" t="s">
        <v>1012</v>
      </c>
      <c r="GC283" s="1352"/>
      <c r="GD283" s="1390" t="s">
        <v>1013</v>
      </c>
      <c r="GE283" s="1391" t="s">
        <v>1013</v>
      </c>
      <c r="GF283" s="1352"/>
      <c r="GG283" s="1390" t="s">
        <v>1010</v>
      </c>
      <c r="GH283" s="1391" t="s">
        <v>1012</v>
      </c>
      <c r="GI283" s="1352"/>
      <c r="GJ283" s="1390" t="s">
        <v>1010</v>
      </c>
      <c r="GK283" s="1391" t="s">
        <v>1012</v>
      </c>
      <c r="GL283" s="1352"/>
      <c r="GM283" s="1390" t="s">
        <v>1013</v>
      </c>
      <c r="GN283" s="1391" t="s">
        <v>1013</v>
      </c>
      <c r="GO283" s="1352"/>
      <c r="GP283" s="1390" t="s">
        <v>1013</v>
      </c>
      <c r="GQ283" s="1391" t="s">
        <v>1013</v>
      </c>
      <c r="GR283" s="1352"/>
      <c r="GS283" s="1390" t="s">
        <v>1013</v>
      </c>
      <c r="GT283" s="1391" t="s">
        <v>1013</v>
      </c>
      <c r="GU283" s="1352"/>
      <c r="GV283" s="1390" t="s">
        <v>1010</v>
      </c>
      <c r="GW283" s="1391" t="s">
        <v>1012</v>
      </c>
      <c r="GX283" s="1352"/>
      <c r="GY283" s="1388"/>
      <c r="GZ283" s="1389"/>
      <c r="HA283" s="1352"/>
      <c r="HB283" s="1390"/>
      <c r="HC283" s="1391"/>
      <c r="HD283" s="1352"/>
      <c r="HE283" s="1390"/>
      <c r="HF283" s="1391"/>
      <c r="HG283" s="1352"/>
      <c r="HH283" s="1390"/>
      <c r="HI283" s="1391"/>
      <c r="HJ283" s="1352"/>
      <c r="HK283" s="1390"/>
      <c r="HL283" s="1391"/>
      <c r="HM283" s="1352"/>
      <c r="HN283" s="1392">
        <v>2987</v>
      </c>
      <c r="HO283" s="1393">
        <v>4.5737017</v>
      </c>
      <c r="HP283" s="1394">
        <v>0.15312024439236693</v>
      </c>
      <c r="HQ283" s="1395" t="s">
        <v>4037</v>
      </c>
      <c r="HR283" s="1357" t="s">
        <v>333</v>
      </c>
      <c r="HS283" s="1357" t="s">
        <v>352</v>
      </c>
      <c r="HT283" s="1357" t="s">
        <v>4295</v>
      </c>
      <c r="HU283" s="1396">
        <v>4.5737017</v>
      </c>
      <c r="HV283" s="1397"/>
      <c r="HW283" s="1398" t="s">
        <v>4568</v>
      </c>
      <c r="HX283" s="1398"/>
      <c r="HY283" s="1398"/>
      <c r="HZ283" s="1398"/>
      <c r="IA283" s="1398"/>
      <c r="IB283" s="1398"/>
      <c r="IC283" s="1398"/>
      <c r="ID283" s="1399"/>
      <c r="IE283" s="1400"/>
      <c r="IF283" s="227" t="str">
        <f>_xlfn.IFNA(VLOOKUP(報告書!$B283&amp;"-"&amp;報告書!IF$12,自主項目!$G$13:$G$500,1,FALSE),"")</f>
        <v>385-1</v>
      </c>
      <c r="IG283" s="227" t="str">
        <f>_xlfn.IFNA(VLOOKUP(報告書!$B283&amp;"-"&amp;報告書!IG$12,自主項目!$G$13:$G$500,1,FALSE),"")</f>
        <v/>
      </c>
      <c r="IH283" s="227" t="str">
        <f>_xlfn.IFNA(VLOOKUP(報告書!$B283&amp;"-"&amp;報告書!IH$12,自主項目!$G$13:$G$500,1,FALSE),"")</f>
        <v/>
      </c>
      <c r="II283" s="227" t="str">
        <f>_xlfn.IFNA(VLOOKUP(報告書!$B283&amp;"-"&amp;報告書!II$12,自主項目!$G$13:$G$500,1,FALSE),"")</f>
        <v/>
      </c>
      <c r="IJ283" s="227" t="str">
        <f>_xlfn.IFNA(VLOOKUP(報告書!$B283&amp;"-"&amp;報告書!IJ$12,自主項目!$G$13:$G$500,1,FALSE),"")</f>
        <v/>
      </c>
      <c r="IK283" s="227" t="str">
        <f>_xlfn.IFNA(VLOOKUP(報告書!$B283&amp;"-"&amp;報告書!IK$12,自主項目!$G$13:$G$500,1,FALSE),"")</f>
        <v/>
      </c>
      <c r="IL283" s="227" t="str">
        <f>_xlfn.IFNA(VLOOKUP(報告書!$B283&amp;"-"&amp;報告書!IL$12,自主項目!$G$13:$G$500,1,FALSE),"")</f>
        <v/>
      </c>
      <c r="IM283" s="227" t="str">
        <f>_xlfn.IFNA(VLOOKUP(報告書!$B283&amp;"-"&amp;報告書!IM$12,自主項目!$G$13:$G$500,1,FALSE),"")</f>
        <v/>
      </c>
      <c r="IN283" s="227" t="str">
        <f>_xlfn.IFNA(VLOOKUP(報告書!$B283&amp;"-"&amp;報告書!IN$12,自主項目!$G$13:$G$500,1,FALSE),"")</f>
        <v/>
      </c>
      <c r="IO283" s="227" t="str">
        <f>_xlfn.IFNA(VLOOKUP(報告書!$B283&amp;"-"&amp;報告書!IO$12,自主項目!$G$13:$G$500,1,FALSE),"")</f>
        <v/>
      </c>
      <c r="IP283" s="227" t="str">
        <f>_xlfn.IFNA(VLOOKUP(報告書!$B283&amp;"-"&amp;報告書!IP$12,自主項目!$G$13:$G$500,1,FALSE),"")</f>
        <v/>
      </c>
      <c r="IQ283" s="227" t="str">
        <f>_xlfn.IFNA(VLOOKUP(報告書!$B283&amp;"-"&amp;報告書!IQ$12,自主項目!$G$13:$G$500,1,FALSE),"")</f>
        <v/>
      </c>
      <c r="IR283" s="227" t="str">
        <f>_xlfn.IFNA(VLOOKUP(報告書!$B283&amp;"-"&amp;報告書!IR$12,自主項目!$G$13:$G$500,1,FALSE),"")</f>
        <v/>
      </c>
      <c r="IS283" s="227" t="str">
        <f>_xlfn.IFNA(VLOOKUP(報告書!$B283&amp;"-"&amp;報告書!IS$12,自主項目!$G$13:$G$500,1,FALSE),"")</f>
        <v/>
      </c>
      <c r="IV283" s="376">
        <v>2450</v>
      </c>
      <c r="IW283" s="377">
        <v>2450</v>
      </c>
      <c r="IX283" s="378">
        <v>544.44000000000005</v>
      </c>
      <c r="IY283" s="379">
        <v>22.63</v>
      </c>
      <c r="IZ283" s="379">
        <v>22.63</v>
      </c>
      <c r="JA283" s="380">
        <v>22.64</v>
      </c>
      <c r="JB283" s="381">
        <v>11.315</v>
      </c>
      <c r="JC283" s="379">
        <v>11.315</v>
      </c>
      <c r="JD283" s="379">
        <v>11.32</v>
      </c>
      <c r="JE283" s="382">
        <v>6</v>
      </c>
      <c r="JF283" s="383">
        <v>15</v>
      </c>
      <c r="JG283" s="384">
        <v>10</v>
      </c>
      <c r="JH283" s="376" t="s">
        <v>179</v>
      </c>
      <c r="JI283" s="377" t="s">
        <v>179</v>
      </c>
      <c r="JJ283" s="378" t="s">
        <v>179</v>
      </c>
      <c r="JK283" s="379" t="s">
        <v>179</v>
      </c>
      <c r="JL283" s="379" t="s">
        <v>179</v>
      </c>
      <c r="JM283" s="380" t="s">
        <v>179</v>
      </c>
      <c r="JN283" s="381" t="s">
        <v>179</v>
      </c>
      <c r="JO283" s="379" t="s">
        <v>179</v>
      </c>
      <c r="JP283" s="379" t="s">
        <v>179</v>
      </c>
      <c r="JQ283" s="382" t="s">
        <v>179</v>
      </c>
      <c r="JR283" s="383" t="s">
        <v>179</v>
      </c>
      <c r="JS283" s="384" t="s">
        <v>179</v>
      </c>
      <c r="JU283" s="634" t="s">
        <v>3047</v>
      </c>
      <c r="JV283" s="636" t="s">
        <v>3048</v>
      </c>
      <c r="JW283" s="635">
        <v>2020</v>
      </c>
      <c r="JX283" s="635" t="s">
        <v>1018</v>
      </c>
      <c r="JY283" s="386" t="s">
        <v>179</v>
      </c>
      <c r="JZ283" s="387" t="s">
        <v>179</v>
      </c>
      <c r="KA283" s="422" t="s">
        <v>179</v>
      </c>
      <c r="KB283" s="637" t="s">
        <v>179</v>
      </c>
      <c r="KC283" s="638" t="s">
        <v>179</v>
      </c>
      <c r="KD283" s="639" t="s">
        <v>1029</v>
      </c>
      <c r="KE283" s="640">
        <v>1.1299999999999999</v>
      </c>
      <c r="KF283" s="641">
        <v>22.63</v>
      </c>
      <c r="KG283" s="642">
        <v>15.734999999999999</v>
      </c>
      <c r="KH283" s="639" t="s">
        <v>1029</v>
      </c>
      <c r="KI283" s="643">
        <v>1.1299999999999999</v>
      </c>
      <c r="KJ283" s="641">
        <v>11.315</v>
      </c>
      <c r="KK283" s="642">
        <v>17.405000000000001</v>
      </c>
      <c r="KL283" s="639" t="s">
        <v>1029</v>
      </c>
      <c r="KM283" s="643">
        <v>1.1299999999999999</v>
      </c>
      <c r="KN283" s="644">
        <v>22.64</v>
      </c>
      <c r="KO283" s="645" t="s">
        <v>179</v>
      </c>
      <c r="KP283" s="646" t="s">
        <v>179</v>
      </c>
      <c r="KQ283" s="646" t="s">
        <v>179</v>
      </c>
      <c r="KR283" s="646" t="s">
        <v>179</v>
      </c>
      <c r="KS283" s="647" t="s">
        <v>179</v>
      </c>
      <c r="KT283" s="646" t="s">
        <v>179</v>
      </c>
      <c r="KU283" s="646" t="s">
        <v>179</v>
      </c>
      <c r="KV283" s="648" t="s">
        <v>179</v>
      </c>
      <c r="KW283" s="639" t="s">
        <v>179</v>
      </c>
      <c r="KX283" s="643" t="s">
        <v>179</v>
      </c>
      <c r="KY283" s="644" t="s">
        <v>179</v>
      </c>
      <c r="KZ283" s="434" t="s">
        <v>1151</v>
      </c>
      <c r="LA283" s="434" t="s">
        <v>1015</v>
      </c>
      <c r="LB283" s="435" t="s">
        <v>1029</v>
      </c>
      <c r="LC283" s="436">
        <v>20</v>
      </c>
      <c r="LD283" s="437">
        <v>0</v>
      </c>
      <c r="LE283" s="438">
        <v>20</v>
      </c>
      <c r="LF283" s="439" t="s">
        <v>1015</v>
      </c>
      <c r="LG283" s="440">
        <v>17</v>
      </c>
      <c r="LH283" s="437">
        <v>0</v>
      </c>
      <c r="LI283" s="438">
        <v>20</v>
      </c>
      <c r="LJ283" s="649"/>
      <c r="LK283" s="650"/>
    </row>
    <row r="284" spans="2:323" ht="15" customHeight="1" x14ac:dyDescent="0.15">
      <c r="B284" s="1349" t="s">
        <v>3201</v>
      </c>
      <c r="C284" s="1350" t="s">
        <v>3202</v>
      </c>
      <c r="D284" s="1351">
        <v>2021</v>
      </c>
      <c r="E284" s="1352" t="s">
        <v>1018</v>
      </c>
      <c r="F284" s="1353">
        <v>1056386</v>
      </c>
      <c r="G284" s="1354" t="s">
        <v>3202</v>
      </c>
      <c r="H284" s="1355">
        <v>45134</v>
      </c>
      <c r="I284" s="1356" t="s">
        <v>1530</v>
      </c>
      <c r="J284" s="1357" t="s">
        <v>3203</v>
      </c>
      <c r="K284" s="1358" t="s">
        <v>3204</v>
      </c>
      <c r="L284" s="1350" t="s">
        <v>3202</v>
      </c>
      <c r="M284" s="1357" t="s">
        <v>1532</v>
      </c>
      <c r="N284" s="1358" t="s">
        <v>1533</v>
      </c>
      <c r="O284" s="1356" t="s">
        <v>57</v>
      </c>
      <c r="P284" s="1358" t="s">
        <v>64</v>
      </c>
      <c r="Q284" s="1359" t="s">
        <v>1018</v>
      </c>
      <c r="R284" s="1360"/>
      <c r="S284" s="1360"/>
      <c r="T284" s="1361"/>
      <c r="U284" s="1362"/>
      <c r="V284" s="1363">
        <v>3820.98</v>
      </c>
      <c r="W284" s="1364">
        <v>2</v>
      </c>
      <c r="X284" s="1364">
        <v>2</v>
      </c>
      <c r="Y284" s="1365"/>
      <c r="Z284" s="1351">
        <v>2021</v>
      </c>
      <c r="AA284" s="1352">
        <v>2023</v>
      </c>
      <c r="AB284" s="1366">
        <v>2022</v>
      </c>
      <c r="AC284" s="1367"/>
      <c r="AD284" s="1358"/>
      <c r="AE284" s="1368" t="s">
        <v>4568</v>
      </c>
      <c r="AF284" s="1357" t="s">
        <v>3205</v>
      </c>
      <c r="AG284" s="1357" t="s">
        <v>3206</v>
      </c>
      <c r="AH284" s="1358" t="s">
        <v>1536</v>
      </c>
      <c r="AI284" s="1368"/>
      <c r="AJ284" s="1358"/>
      <c r="AK284" s="1369">
        <v>2020</v>
      </c>
      <c r="AL284" s="1364">
        <v>7269</v>
      </c>
      <c r="AM284" s="1364">
        <v>7056</v>
      </c>
      <c r="AN284" s="1370">
        <v>64.91</v>
      </c>
      <c r="AO284" s="1371" t="s">
        <v>1071</v>
      </c>
      <c r="AP284" s="1372">
        <v>2023</v>
      </c>
      <c r="AQ284" s="1365">
        <v>7051</v>
      </c>
      <c r="AR284" s="1373">
        <v>2.99</v>
      </c>
      <c r="AS284" s="1365">
        <v>6844</v>
      </c>
      <c r="AT284" s="1373">
        <v>3</v>
      </c>
      <c r="AU284" s="1374">
        <v>62.96</v>
      </c>
      <c r="AV284" s="1371" t="s">
        <v>1071</v>
      </c>
      <c r="AW284" s="1375">
        <v>3</v>
      </c>
      <c r="AX284" s="1372">
        <v>2021</v>
      </c>
      <c r="AY284" s="1365">
        <v>7026</v>
      </c>
      <c r="AZ284" s="1373">
        <v>3.34</v>
      </c>
      <c r="BA284" s="1365">
        <v>6968</v>
      </c>
      <c r="BB284" s="1373">
        <v>1.24</v>
      </c>
      <c r="BC284" s="1374">
        <v>62.74</v>
      </c>
      <c r="BD284" s="1371" t="s">
        <v>1071</v>
      </c>
      <c r="BE284" s="1375">
        <v>3.34</v>
      </c>
      <c r="BF284" s="1372">
        <v>2022</v>
      </c>
      <c r="BG284" s="1365">
        <v>6840</v>
      </c>
      <c r="BH284" s="1373">
        <v>5.9</v>
      </c>
      <c r="BI284" s="1365">
        <v>6826</v>
      </c>
      <c r="BJ284" s="1373">
        <v>3.25</v>
      </c>
      <c r="BK284" s="1374">
        <v>61.077503601697529</v>
      </c>
      <c r="BL284" s="1371" t="s">
        <v>1071</v>
      </c>
      <c r="BM284" s="1375">
        <v>5.9</v>
      </c>
      <c r="BN284" s="1372">
        <v>2023</v>
      </c>
      <c r="BO284" s="1365"/>
      <c r="BP284" s="1373"/>
      <c r="BQ284" s="1365"/>
      <c r="BR284" s="1373"/>
      <c r="BS284" s="1374"/>
      <c r="BT284" s="1371"/>
      <c r="BU284" s="1375"/>
      <c r="BV284" s="1376" t="s">
        <v>1023</v>
      </c>
      <c r="BW284" s="1377" t="s">
        <v>1072</v>
      </c>
      <c r="BX284" s="1378" t="s">
        <v>1024</v>
      </c>
      <c r="BY284" s="1379"/>
      <c r="BZ284" s="1380"/>
      <c r="CA284" s="1364"/>
      <c r="CB284" s="1364"/>
      <c r="CC284" s="1370"/>
      <c r="CD284" s="1371"/>
      <c r="CE284" s="1372"/>
      <c r="CF284" s="1365"/>
      <c r="CG284" s="1373"/>
      <c r="CH284" s="1365"/>
      <c r="CI284" s="1373"/>
      <c r="CJ284" s="1374"/>
      <c r="CK284" s="1371"/>
      <c r="CL284" s="1375"/>
      <c r="CM284" s="1372"/>
      <c r="CN284" s="1365"/>
      <c r="CO284" s="1373"/>
      <c r="CP284" s="1365"/>
      <c r="CQ284" s="1373"/>
      <c r="CR284" s="1374"/>
      <c r="CS284" s="1371"/>
      <c r="CT284" s="1375"/>
      <c r="CU284" s="1372"/>
      <c r="CV284" s="1365"/>
      <c r="CW284" s="1373"/>
      <c r="CX284" s="1365"/>
      <c r="CY284" s="1373"/>
      <c r="CZ284" s="1374"/>
      <c r="DA284" s="1371"/>
      <c r="DB284" s="1375"/>
      <c r="DC284" s="1372"/>
      <c r="DD284" s="1365"/>
      <c r="DE284" s="1373"/>
      <c r="DF284" s="1365"/>
      <c r="DG284" s="1373"/>
      <c r="DH284" s="1374"/>
      <c r="DI284" s="1371"/>
      <c r="DJ284" s="1375"/>
      <c r="DK284" s="1376"/>
      <c r="DL284" s="1377"/>
      <c r="DM284" s="1378"/>
      <c r="DN284" s="1379"/>
      <c r="DO284" s="1356"/>
      <c r="DP284" s="1381"/>
      <c r="DQ284" s="1358"/>
      <c r="DR284" s="1356"/>
      <c r="DS284" s="1381"/>
      <c r="DT284" s="1358"/>
      <c r="DU284" s="1356"/>
      <c r="DV284" s="1381"/>
      <c r="DW284" s="1358"/>
      <c r="DX284" s="1356"/>
      <c r="DY284" s="1381"/>
      <c r="DZ284" s="1358"/>
      <c r="EA284" s="1356"/>
      <c r="EB284" s="1381"/>
      <c r="EC284" s="1358"/>
      <c r="ED284" s="1382"/>
      <c r="EE284" s="1383"/>
      <c r="EF284" s="1384"/>
      <c r="EG284" s="1357"/>
      <c r="EH284" s="1364"/>
      <c r="EI284" s="1352"/>
      <c r="EJ284" s="1356"/>
      <c r="EK284" s="1384"/>
      <c r="EL284" s="1357"/>
      <c r="EM284" s="1364"/>
      <c r="EN284" s="1352"/>
      <c r="EO284" s="1356"/>
      <c r="EP284" s="1384"/>
      <c r="EQ284" s="1357"/>
      <c r="ER284" s="1364"/>
      <c r="ES284" s="1352"/>
      <c r="ET284" s="1356"/>
      <c r="EU284" s="1384"/>
      <c r="EV284" s="1357"/>
      <c r="EW284" s="1364"/>
      <c r="EX284" s="1352"/>
      <c r="EY284" s="1356"/>
      <c r="EZ284" s="1384"/>
      <c r="FA284" s="1357"/>
      <c r="FB284" s="1364"/>
      <c r="FC284" s="1352"/>
      <c r="FD284" s="1385">
        <v>0</v>
      </c>
      <c r="FE284" s="1386">
        <v>0</v>
      </c>
      <c r="FF284" s="1387">
        <v>0</v>
      </c>
      <c r="FG284" s="1386">
        <v>0</v>
      </c>
      <c r="FH284" s="1387">
        <v>0</v>
      </c>
      <c r="FI284" s="1386">
        <v>0</v>
      </c>
      <c r="FJ284" s="1387">
        <v>0</v>
      </c>
      <c r="FK284" s="1386">
        <v>0</v>
      </c>
      <c r="FL284" s="1388" t="s">
        <v>1008</v>
      </c>
      <c r="FM284" s="1389" t="s">
        <v>1012</v>
      </c>
      <c r="FN284" s="1352"/>
      <c r="FO284" s="1390" t="s">
        <v>1010</v>
      </c>
      <c r="FP284" s="1391" t="s">
        <v>1012</v>
      </c>
      <c r="FQ284" s="1352"/>
      <c r="FR284" s="1390" t="s">
        <v>1010</v>
      </c>
      <c r="FS284" s="1391" t="s">
        <v>1012</v>
      </c>
      <c r="FT284" s="1352"/>
      <c r="FU284" s="1390" t="s">
        <v>1010</v>
      </c>
      <c r="FV284" s="1391" t="s">
        <v>1012</v>
      </c>
      <c r="FW284" s="1352"/>
      <c r="FX284" s="1390" t="s">
        <v>1010</v>
      </c>
      <c r="FY284" s="1391" t="s">
        <v>1012</v>
      </c>
      <c r="FZ284" s="1352"/>
      <c r="GA284" s="1390" t="s">
        <v>1010</v>
      </c>
      <c r="GB284" s="1391" t="s">
        <v>1012</v>
      </c>
      <c r="GC284" s="1352"/>
      <c r="GD284" s="1390" t="s">
        <v>1010</v>
      </c>
      <c r="GE284" s="1391" t="s">
        <v>1012</v>
      </c>
      <c r="GF284" s="1352"/>
      <c r="GG284" s="1390" t="s">
        <v>1010</v>
      </c>
      <c r="GH284" s="1391" t="s">
        <v>1012</v>
      </c>
      <c r="GI284" s="1352"/>
      <c r="GJ284" s="1390" t="s">
        <v>1010</v>
      </c>
      <c r="GK284" s="1391" t="s">
        <v>1012</v>
      </c>
      <c r="GL284" s="1352"/>
      <c r="GM284" s="1390" t="s">
        <v>1013</v>
      </c>
      <c r="GN284" s="1391" t="s">
        <v>1013</v>
      </c>
      <c r="GO284" s="1352"/>
      <c r="GP284" s="1390" t="s">
        <v>1013</v>
      </c>
      <c r="GQ284" s="1391" t="s">
        <v>1013</v>
      </c>
      <c r="GR284" s="1352"/>
      <c r="GS284" s="1390" t="s">
        <v>1013</v>
      </c>
      <c r="GT284" s="1391" t="s">
        <v>1013</v>
      </c>
      <c r="GU284" s="1352"/>
      <c r="GV284" s="1390" t="s">
        <v>1010</v>
      </c>
      <c r="GW284" s="1391" t="s">
        <v>1012</v>
      </c>
      <c r="GX284" s="1352"/>
      <c r="GY284" s="1388"/>
      <c r="GZ284" s="1389"/>
      <c r="HA284" s="1352"/>
      <c r="HB284" s="1390"/>
      <c r="HC284" s="1391"/>
      <c r="HD284" s="1352"/>
      <c r="HE284" s="1390"/>
      <c r="HF284" s="1391"/>
      <c r="HG284" s="1352"/>
      <c r="HH284" s="1390"/>
      <c r="HI284" s="1391"/>
      <c r="HJ284" s="1352"/>
      <c r="HK284" s="1390"/>
      <c r="HL284" s="1391"/>
      <c r="HM284" s="1352"/>
      <c r="HN284" s="1392"/>
      <c r="HO284" s="1393"/>
      <c r="HP284" s="1394"/>
      <c r="HQ284" s="1395"/>
      <c r="HR284" s="1357"/>
      <c r="HS284" s="1357"/>
      <c r="HT284" s="1357"/>
      <c r="HU284" s="1396"/>
      <c r="HV284" s="1397" t="s">
        <v>4568</v>
      </c>
      <c r="HW284" s="1398" t="s">
        <v>4568</v>
      </c>
      <c r="HX284" s="1398"/>
      <c r="HY284" s="1398" t="s">
        <v>4568</v>
      </c>
      <c r="HZ284" s="1398" t="s">
        <v>4568</v>
      </c>
      <c r="IA284" s="1398" t="s">
        <v>4568</v>
      </c>
      <c r="IB284" s="1398" t="s">
        <v>4568</v>
      </c>
      <c r="IC284" s="1398"/>
      <c r="ID284" s="1399"/>
      <c r="IE284" s="1400" t="s">
        <v>5014</v>
      </c>
      <c r="IF284" s="227" t="str">
        <f>_xlfn.IFNA(VLOOKUP(報告書!$B284&amp;"-"&amp;報告書!IF$12,自主項目!$G$13:$G$500,1,FALSE),"")</f>
        <v/>
      </c>
      <c r="IG284" s="227" t="str">
        <f>_xlfn.IFNA(VLOOKUP(報告書!$B284&amp;"-"&amp;報告書!IG$12,自主項目!$G$13:$G$500,1,FALSE),"")</f>
        <v/>
      </c>
      <c r="IH284" s="227" t="str">
        <f>_xlfn.IFNA(VLOOKUP(報告書!$B284&amp;"-"&amp;報告書!IH$12,自主項目!$G$13:$G$500,1,FALSE),"")</f>
        <v/>
      </c>
      <c r="II284" s="227" t="str">
        <f>_xlfn.IFNA(VLOOKUP(報告書!$B284&amp;"-"&amp;報告書!II$12,自主項目!$G$13:$G$500,1,FALSE),"")</f>
        <v/>
      </c>
      <c r="IJ284" s="227" t="str">
        <f>_xlfn.IFNA(VLOOKUP(報告書!$B284&amp;"-"&amp;報告書!IJ$12,自主項目!$G$13:$G$500,1,FALSE),"")</f>
        <v/>
      </c>
      <c r="IK284" s="227" t="str">
        <f>_xlfn.IFNA(VLOOKUP(報告書!$B284&amp;"-"&amp;報告書!IK$12,自主項目!$G$13:$G$500,1,FALSE),"")</f>
        <v/>
      </c>
      <c r="IL284" s="227" t="str">
        <f>_xlfn.IFNA(VLOOKUP(報告書!$B284&amp;"-"&amp;報告書!IL$12,自主項目!$G$13:$G$500,1,FALSE),"")</f>
        <v/>
      </c>
      <c r="IM284" s="227" t="str">
        <f>_xlfn.IFNA(VLOOKUP(報告書!$B284&amp;"-"&amp;報告書!IM$12,自主項目!$G$13:$G$500,1,FALSE),"")</f>
        <v/>
      </c>
      <c r="IN284" s="227" t="str">
        <f>_xlfn.IFNA(VLOOKUP(報告書!$B284&amp;"-"&amp;報告書!IN$12,自主項目!$G$13:$G$500,1,FALSE),"")</f>
        <v/>
      </c>
      <c r="IO284" s="227" t="str">
        <f>_xlfn.IFNA(VLOOKUP(報告書!$B284&amp;"-"&amp;報告書!IO$12,自主項目!$G$13:$G$500,1,FALSE),"")</f>
        <v/>
      </c>
      <c r="IP284" s="227" t="str">
        <f>_xlfn.IFNA(VLOOKUP(報告書!$B284&amp;"-"&amp;報告書!IP$12,自主項目!$G$13:$G$500,1,FALSE),"")</f>
        <v/>
      </c>
      <c r="IQ284" s="227" t="str">
        <f>_xlfn.IFNA(VLOOKUP(報告書!$B284&amp;"-"&amp;報告書!IQ$12,自主項目!$G$13:$G$500,1,FALSE),"")</f>
        <v/>
      </c>
      <c r="IR284" s="227" t="str">
        <f>_xlfn.IFNA(VLOOKUP(報告書!$B284&amp;"-"&amp;報告書!IR$12,自主項目!$G$13:$G$500,1,FALSE),"")</f>
        <v/>
      </c>
      <c r="IS284" s="227" t="str">
        <f>_xlfn.IFNA(VLOOKUP(報告書!$B284&amp;"-"&amp;報告書!IS$12,自主項目!$G$13:$G$500,1,FALSE),"")</f>
        <v/>
      </c>
      <c r="IV284" s="376">
        <v>5232</v>
      </c>
      <c r="IW284" s="377">
        <v>5110</v>
      </c>
      <c r="IX284" s="378">
        <v>45.68</v>
      </c>
      <c r="IY284" s="379">
        <v>16.559999999999999</v>
      </c>
      <c r="IZ284" s="379">
        <v>16.989999999999998</v>
      </c>
      <c r="JA284" s="380">
        <v>17.32</v>
      </c>
      <c r="JB284" s="381">
        <v>5.52</v>
      </c>
      <c r="JC284" s="379">
        <v>5.6633333333333331</v>
      </c>
      <c r="JD284" s="379">
        <v>5.7733333333333334</v>
      </c>
      <c r="JE284" s="382">
        <v>34</v>
      </c>
      <c r="JF284" s="383">
        <v>41</v>
      </c>
      <c r="JG284" s="384">
        <v>27</v>
      </c>
      <c r="JH284" s="376" t="s">
        <v>179</v>
      </c>
      <c r="JI284" s="377" t="s">
        <v>179</v>
      </c>
      <c r="JJ284" s="378" t="s">
        <v>179</v>
      </c>
      <c r="JK284" s="379" t="s">
        <v>179</v>
      </c>
      <c r="JL284" s="379" t="s">
        <v>179</v>
      </c>
      <c r="JM284" s="380" t="s">
        <v>179</v>
      </c>
      <c r="JN284" s="381" t="s">
        <v>179</v>
      </c>
      <c r="JO284" s="379" t="s">
        <v>179</v>
      </c>
      <c r="JP284" s="379" t="s">
        <v>179</v>
      </c>
      <c r="JQ284" s="382" t="s">
        <v>179</v>
      </c>
      <c r="JR284" s="383" t="s">
        <v>179</v>
      </c>
      <c r="JS284" s="384" t="s">
        <v>179</v>
      </c>
      <c r="JU284" s="634" t="s">
        <v>3054</v>
      </c>
      <c r="JV284" s="636" t="s">
        <v>3055</v>
      </c>
      <c r="JW284" s="635">
        <v>2019</v>
      </c>
      <c r="JX284" s="635" t="s">
        <v>1018</v>
      </c>
      <c r="JY284" s="386" t="s">
        <v>179</v>
      </c>
      <c r="JZ284" s="387" t="s">
        <v>179</v>
      </c>
      <c r="KA284" s="422" t="s">
        <v>179</v>
      </c>
      <c r="KB284" s="637" t="s">
        <v>179</v>
      </c>
      <c r="KC284" s="638">
        <v>7.0678689220183468</v>
      </c>
      <c r="KD284" s="639" t="s">
        <v>1055</v>
      </c>
      <c r="KE284" s="640">
        <v>3</v>
      </c>
      <c r="KF284" s="641">
        <v>16.559999999999999</v>
      </c>
      <c r="KG284" s="642">
        <v>12.87</v>
      </c>
      <c r="KH284" s="639" t="s">
        <v>1055</v>
      </c>
      <c r="KI284" s="643">
        <v>3</v>
      </c>
      <c r="KJ284" s="641">
        <v>5.6633333333333331</v>
      </c>
      <c r="KK284" s="642">
        <v>14.116666666666665</v>
      </c>
      <c r="KL284" s="639" t="s">
        <v>1029</v>
      </c>
      <c r="KM284" s="643">
        <v>3</v>
      </c>
      <c r="KN284" s="644">
        <v>17.32</v>
      </c>
      <c r="KO284" s="645" t="s">
        <v>179</v>
      </c>
      <c r="KP284" s="646" t="s">
        <v>179</v>
      </c>
      <c r="KQ284" s="646" t="s">
        <v>179</v>
      </c>
      <c r="KR284" s="646" t="s">
        <v>179</v>
      </c>
      <c r="KS284" s="647" t="s">
        <v>179</v>
      </c>
      <c r="KT284" s="646" t="s">
        <v>179</v>
      </c>
      <c r="KU284" s="646" t="s">
        <v>179</v>
      </c>
      <c r="KV284" s="648" t="s">
        <v>179</v>
      </c>
      <c r="KW284" s="639" t="s">
        <v>179</v>
      </c>
      <c r="KX284" s="643" t="s">
        <v>179</v>
      </c>
      <c r="KY284" s="644" t="s">
        <v>179</v>
      </c>
      <c r="KZ284" s="434" t="s">
        <v>1151</v>
      </c>
      <c r="LA284" s="434" t="s">
        <v>1015</v>
      </c>
      <c r="LB284" s="435" t="s">
        <v>1029</v>
      </c>
      <c r="LC284" s="436">
        <v>18</v>
      </c>
      <c r="LD284" s="437">
        <v>0</v>
      </c>
      <c r="LE284" s="438">
        <v>18</v>
      </c>
      <c r="LF284" s="439" t="s">
        <v>1015</v>
      </c>
      <c r="LG284" s="440">
        <v>15</v>
      </c>
      <c r="LH284" s="437">
        <v>0</v>
      </c>
      <c r="LI284" s="438">
        <v>18</v>
      </c>
      <c r="LJ284" s="649"/>
      <c r="LK284" s="650"/>
    </row>
    <row r="285" spans="2:323" ht="15" customHeight="1" x14ac:dyDescent="0.15">
      <c r="B285" s="1349" t="s">
        <v>3207</v>
      </c>
      <c r="C285" s="1350" t="s">
        <v>3208</v>
      </c>
      <c r="D285" s="1351">
        <v>2021</v>
      </c>
      <c r="E285" s="1352" t="s">
        <v>1018</v>
      </c>
      <c r="F285" s="1353">
        <v>1029387</v>
      </c>
      <c r="G285" s="1354" t="s">
        <v>3208</v>
      </c>
      <c r="H285" s="1355">
        <v>45135</v>
      </c>
      <c r="I285" s="1356" t="s">
        <v>3209</v>
      </c>
      <c r="J285" s="1357" t="s">
        <v>3208</v>
      </c>
      <c r="K285" s="1358" t="s">
        <v>3210</v>
      </c>
      <c r="L285" s="1350" t="s">
        <v>3208</v>
      </c>
      <c r="M285" s="1357" t="s">
        <v>3210</v>
      </c>
      <c r="N285" s="1358" t="s">
        <v>3211</v>
      </c>
      <c r="O285" s="1356" t="s">
        <v>12</v>
      </c>
      <c r="P285" s="1358" t="s">
        <v>33</v>
      </c>
      <c r="Q285" s="1359" t="s">
        <v>1018</v>
      </c>
      <c r="R285" s="1360"/>
      <c r="S285" s="1360"/>
      <c r="T285" s="1361"/>
      <c r="U285" s="1362"/>
      <c r="V285" s="1363">
        <v>6121.3338000000003</v>
      </c>
      <c r="W285" s="1364">
        <v>1</v>
      </c>
      <c r="X285" s="1364">
        <v>1</v>
      </c>
      <c r="Y285" s="1365"/>
      <c r="Z285" s="1351">
        <v>2021</v>
      </c>
      <c r="AA285" s="1352">
        <v>2023</v>
      </c>
      <c r="AB285" s="1366">
        <v>2022</v>
      </c>
      <c r="AC285" s="1367"/>
      <c r="AD285" s="1358"/>
      <c r="AE285" s="1368" t="s">
        <v>4568</v>
      </c>
      <c r="AF285" s="1357" t="s">
        <v>3212</v>
      </c>
      <c r="AG285" s="1357" t="s">
        <v>3213</v>
      </c>
      <c r="AH285" s="1358" t="s">
        <v>3214</v>
      </c>
      <c r="AI285" s="1368"/>
      <c r="AJ285" s="1358"/>
      <c r="AK285" s="1369">
        <v>2020</v>
      </c>
      <c r="AL285" s="1364">
        <v>11019</v>
      </c>
      <c r="AM285" s="1364">
        <v>10722</v>
      </c>
      <c r="AN285" s="1370">
        <v>1.55</v>
      </c>
      <c r="AO285" s="1371" t="s">
        <v>3215</v>
      </c>
      <c r="AP285" s="1372">
        <v>2023</v>
      </c>
      <c r="AQ285" s="1365">
        <v>10688</v>
      </c>
      <c r="AR285" s="1373">
        <v>3</v>
      </c>
      <c r="AS285" s="1365">
        <v>10400</v>
      </c>
      <c r="AT285" s="1373">
        <v>3</v>
      </c>
      <c r="AU285" s="1374">
        <v>1.5029999999999999</v>
      </c>
      <c r="AV285" s="1371" t="s">
        <v>3215</v>
      </c>
      <c r="AW285" s="1375">
        <v>3.03</v>
      </c>
      <c r="AX285" s="1372">
        <v>2021</v>
      </c>
      <c r="AY285" s="1365">
        <v>10555</v>
      </c>
      <c r="AZ285" s="1373">
        <v>4.21</v>
      </c>
      <c r="BA285" s="1365">
        <v>1685</v>
      </c>
      <c r="BB285" s="1373">
        <v>84.28</v>
      </c>
      <c r="BC285" s="1374">
        <v>1.46</v>
      </c>
      <c r="BD285" s="1371" t="s">
        <v>3215</v>
      </c>
      <c r="BE285" s="1375">
        <v>5.8</v>
      </c>
      <c r="BF285" s="1372">
        <v>2022</v>
      </c>
      <c r="BG285" s="1365">
        <v>11343</v>
      </c>
      <c r="BH285" s="1373">
        <v>-2.95</v>
      </c>
      <c r="BI285" s="1365">
        <v>1611</v>
      </c>
      <c r="BJ285" s="1373">
        <v>84.97</v>
      </c>
      <c r="BK285" s="1374">
        <v>1.5743233865371269</v>
      </c>
      <c r="BL285" s="1371" t="s">
        <v>3215</v>
      </c>
      <c r="BM285" s="1375">
        <v>-1.57</v>
      </c>
      <c r="BN285" s="1372">
        <v>2023</v>
      </c>
      <c r="BO285" s="1365"/>
      <c r="BP285" s="1373"/>
      <c r="BQ285" s="1365"/>
      <c r="BR285" s="1373"/>
      <c r="BS285" s="1374"/>
      <c r="BT285" s="1371"/>
      <c r="BU285" s="1375"/>
      <c r="BV285" s="1376" t="s">
        <v>1005</v>
      </c>
      <c r="BW285" s="1377" t="s">
        <v>1072</v>
      </c>
      <c r="BX285" s="1378" t="s">
        <v>1007</v>
      </c>
      <c r="BY285" s="1379" t="s">
        <v>5015</v>
      </c>
      <c r="BZ285" s="1380"/>
      <c r="CA285" s="1364"/>
      <c r="CB285" s="1364"/>
      <c r="CC285" s="1370"/>
      <c r="CD285" s="1371"/>
      <c r="CE285" s="1372"/>
      <c r="CF285" s="1365"/>
      <c r="CG285" s="1373"/>
      <c r="CH285" s="1365"/>
      <c r="CI285" s="1373"/>
      <c r="CJ285" s="1374"/>
      <c r="CK285" s="1371"/>
      <c r="CL285" s="1375"/>
      <c r="CM285" s="1372"/>
      <c r="CN285" s="1365"/>
      <c r="CO285" s="1373"/>
      <c r="CP285" s="1365"/>
      <c r="CQ285" s="1373"/>
      <c r="CR285" s="1374"/>
      <c r="CS285" s="1371"/>
      <c r="CT285" s="1375"/>
      <c r="CU285" s="1372"/>
      <c r="CV285" s="1365"/>
      <c r="CW285" s="1373"/>
      <c r="CX285" s="1365"/>
      <c r="CY285" s="1373"/>
      <c r="CZ285" s="1374"/>
      <c r="DA285" s="1371"/>
      <c r="DB285" s="1375"/>
      <c r="DC285" s="1372"/>
      <c r="DD285" s="1365"/>
      <c r="DE285" s="1373"/>
      <c r="DF285" s="1365"/>
      <c r="DG285" s="1373"/>
      <c r="DH285" s="1374"/>
      <c r="DI285" s="1371"/>
      <c r="DJ285" s="1375"/>
      <c r="DK285" s="1376"/>
      <c r="DL285" s="1377"/>
      <c r="DM285" s="1378"/>
      <c r="DN285" s="1379"/>
      <c r="DO285" s="1356"/>
      <c r="DP285" s="1381"/>
      <c r="DQ285" s="1358"/>
      <c r="DR285" s="1356"/>
      <c r="DS285" s="1381"/>
      <c r="DT285" s="1358"/>
      <c r="DU285" s="1356"/>
      <c r="DV285" s="1381"/>
      <c r="DW285" s="1358"/>
      <c r="DX285" s="1356"/>
      <c r="DY285" s="1381"/>
      <c r="DZ285" s="1358"/>
      <c r="EA285" s="1356"/>
      <c r="EB285" s="1381"/>
      <c r="EC285" s="1358"/>
      <c r="ED285" s="1382"/>
      <c r="EE285" s="1383"/>
      <c r="EF285" s="1384"/>
      <c r="EG285" s="1357"/>
      <c r="EH285" s="1364"/>
      <c r="EI285" s="1352"/>
      <c r="EJ285" s="1356"/>
      <c r="EK285" s="1384"/>
      <c r="EL285" s="1357"/>
      <c r="EM285" s="1364"/>
      <c r="EN285" s="1352"/>
      <c r="EO285" s="1356"/>
      <c r="EP285" s="1384"/>
      <c r="EQ285" s="1357"/>
      <c r="ER285" s="1364"/>
      <c r="ES285" s="1352"/>
      <c r="ET285" s="1356"/>
      <c r="EU285" s="1384"/>
      <c r="EV285" s="1357"/>
      <c r="EW285" s="1364"/>
      <c r="EX285" s="1352"/>
      <c r="EY285" s="1356"/>
      <c r="EZ285" s="1384"/>
      <c r="FA285" s="1357"/>
      <c r="FB285" s="1364"/>
      <c r="FC285" s="1352"/>
      <c r="FD285" s="1385">
        <v>0</v>
      </c>
      <c r="FE285" s="1386">
        <v>0</v>
      </c>
      <c r="FF285" s="1387">
        <v>0</v>
      </c>
      <c r="FG285" s="1386">
        <v>0</v>
      </c>
      <c r="FH285" s="1387">
        <v>0</v>
      </c>
      <c r="FI285" s="1386">
        <v>0</v>
      </c>
      <c r="FJ285" s="1387">
        <v>0</v>
      </c>
      <c r="FK285" s="1386">
        <v>0</v>
      </c>
      <c r="FL285" s="1388" t="s">
        <v>1008</v>
      </c>
      <c r="FM285" s="1389" t="s">
        <v>1012</v>
      </c>
      <c r="FN285" s="1352"/>
      <c r="FO285" s="1390" t="s">
        <v>1010</v>
      </c>
      <c r="FP285" s="1391" t="s">
        <v>1012</v>
      </c>
      <c r="FQ285" s="1352"/>
      <c r="FR285" s="1390" t="s">
        <v>1010</v>
      </c>
      <c r="FS285" s="1391" t="s">
        <v>1012</v>
      </c>
      <c r="FT285" s="1352"/>
      <c r="FU285" s="1390" t="s">
        <v>1010</v>
      </c>
      <c r="FV285" s="1391" t="s">
        <v>1012</v>
      </c>
      <c r="FW285" s="1352"/>
      <c r="FX285" s="1390" t="s">
        <v>1010</v>
      </c>
      <c r="FY285" s="1391" t="s">
        <v>1012</v>
      </c>
      <c r="FZ285" s="1352"/>
      <c r="GA285" s="1390" t="s">
        <v>1010</v>
      </c>
      <c r="GB285" s="1391" t="s">
        <v>1012</v>
      </c>
      <c r="GC285" s="1352"/>
      <c r="GD285" s="1390" t="s">
        <v>1010</v>
      </c>
      <c r="GE285" s="1391" t="s">
        <v>1012</v>
      </c>
      <c r="GF285" s="1352"/>
      <c r="GG285" s="1390" t="s">
        <v>1010</v>
      </c>
      <c r="GH285" s="1391" t="s">
        <v>1012</v>
      </c>
      <c r="GI285" s="1352"/>
      <c r="GJ285" s="1390" t="s">
        <v>1010</v>
      </c>
      <c r="GK285" s="1391" t="s">
        <v>1012</v>
      </c>
      <c r="GL285" s="1352"/>
      <c r="GM285" s="1390" t="s">
        <v>1010</v>
      </c>
      <c r="GN285" s="1391" t="s">
        <v>1012</v>
      </c>
      <c r="GO285" s="1352"/>
      <c r="GP285" s="1390" t="s">
        <v>1010</v>
      </c>
      <c r="GQ285" s="1391" t="s">
        <v>1012</v>
      </c>
      <c r="GR285" s="1352"/>
      <c r="GS285" s="1390" t="s">
        <v>1010</v>
      </c>
      <c r="GT285" s="1391" t="s">
        <v>1012</v>
      </c>
      <c r="GU285" s="1352"/>
      <c r="GV285" s="1390" t="s">
        <v>1010</v>
      </c>
      <c r="GW285" s="1391" t="s">
        <v>1012</v>
      </c>
      <c r="GX285" s="1352"/>
      <c r="GY285" s="1388"/>
      <c r="GZ285" s="1389"/>
      <c r="HA285" s="1352"/>
      <c r="HB285" s="1390"/>
      <c r="HC285" s="1391"/>
      <c r="HD285" s="1352"/>
      <c r="HE285" s="1390"/>
      <c r="HF285" s="1391"/>
      <c r="HG285" s="1352"/>
      <c r="HH285" s="1390"/>
      <c r="HI285" s="1391"/>
      <c r="HJ285" s="1352"/>
      <c r="HK285" s="1390"/>
      <c r="HL285" s="1391"/>
      <c r="HM285" s="1352"/>
      <c r="HN285" s="1392">
        <v>11343</v>
      </c>
      <c r="HO285" s="1393">
        <v>76.886525999999719</v>
      </c>
      <c r="HP285" s="1394">
        <v>0.67783237238825456</v>
      </c>
      <c r="HQ285" s="1395">
        <v>2022</v>
      </c>
      <c r="HR285" s="1357" t="s">
        <v>333</v>
      </c>
      <c r="HS285" s="1357" t="s">
        <v>352</v>
      </c>
      <c r="HT285" s="1357" t="s">
        <v>4296</v>
      </c>
      <c r="HU285" s="1396">
        <v>1.4395499999999999</v>
      </c>
      <c r="HV285" s="1397"/>
      <c r="HW285" s="1398" t="s">
        <v>4568</v>
      </c>
      <c r="HX285" s="1398"/>
      <c r="HY285" s="1398" t="s">
        <v>4568</v>
      </c>
      <c r="HZ285" s="1398"/>
      <c r="IA285" s="1398"/>
      <c r="IB285" s="1398"/>
      <c r="IC285" s="1398"/>
      <c r="ID285" s="1399"/>
      <c r="IE285" s="1400" t="s">
        <v>5016</v>
      </c>
      <c r="IF285" s="227" t="str">
        <f>_xlfn.IFNA(VLOOKUP(報告書!$B285&amp;"-"&amp;報告書!IF$12,自主項目!$G$13:$G$500,1,FALSE),"")</f>
        <v>387-1</v>
      </c>
      <c r="IG285" s="227" t="str">
        <f>_xlfn.IFNA(VLOOKUP(報告書!$B285&amp;"-"&amp;報告書!IG$12,自主項目!$G$13:$G$500,1,FALSE),"")</f>
        <v>387-2</v>
      </c>
      <c r="IH285" s="227" t="str">
        <f>_xlfn.IFNA(VLOOKUP(報告書!$B285&amp;"-"&amp;報告書!IH$12,自主項目!$G$13:$G$500,1,FALSE),"")</f>
        <v/>
      </c>
      <c r="II285" s="227" t="str">
        <f>_xlfn.IFNA(VLOOKUP(報告書!$B285&amp;"-"&amp;報告書!II$12,自主項目!$G$13:$G$500,1,FALSE),"")</f>
        <v/>
      </c>
      <c r="IJ285" s="227" t="str">
        <f>_xlfn.IFNA(VLOOKUP(報告書!$B285&amp;"-"&amp;報告書!IJ$12,自主項目!$G$13:$G$500,1,FALSE),"")</f>
        <v/>
      </c>
      <c r="IK285" s="227" t="str">
        <f>_xlfn.IFNA(VLOOKUP(報告書!$B285&amp;"-"&amp;報告書!IK$12,自主項目!$G$13:$G$500,1,FALSE),"")</f>
        <v/>
      </c>
      <c r="IL285" s="227" t="str">
        <f>_xlfn.IFNA(VLOOKUP(報告書!$B285&amp;"-"&amp;報告書!IL$12,自主項目!$G$13:$G$500,1,FALSE),"")</f>
        <v/>
      </c>
      <c r="IM285" s="227" t="str">
        <f>_xlfn.IFNA(VLOOKUP(報告書!$B285&amp;"-"&amp;報告書!IM$12,自主項目!$G$13:$G$500,1,FALSE),"")</f>
        <v/>
      </c>
      <c r="IN285" s="227" t="str">
        <f>_xlfn.IFNA(VLOOKUP(報告書!$B285&amp;"-"&amp;報告書!IN$12,自主項目!$G$13:$G$500,1,FALSE),"")</f>
        <v/>
      </c>
      <c r="IO285" s="227" t="str">
        <f>_xlfn.IFNA(VLOOKUP(報告書!$B285&amp;"-"&amp;報告書!IO$12,自主項目!$G$13:$G$500,1,FALSE),"")</f>
        <v/>
      </c>
      <c r="IP285" s="227" t="str">
        <f>_xlfn.IFNA(VLOOKUP(報告書!$B285&amp;"-"&amp;報告書!IP$12,自主項目!$G$13:$G$500,1,FALSE),"")</f>
        <v/>
      </c>
      <c r="IQ285" s="227" t="str">
        <f>_xlfn.IFNA(VLOOKUP(報告書!$B285&amp;"-"&amp;報告書!IQ$12,自主項目!$G$13:$G$500,1,FALSE),"")</f>
        <v/>
      </c>
      <c r="IR285" s="227" t="str">
        <f>_xlfn.IFNA(VLOOKUP(報告書!$B285&amp;"-"&amp;報告書!IR$12,自主項目!$G$13:$G$500,1,FALSE),"")</f>
        <v/>
      </c>
      <c r="IS285" s="227" t="str">
        <f>_xlfn.IFNA(VLOOKUP(報告書!$B285&amp;"-"&amp;報告書!IS$12,自主項目!$G$13:$G$500,1,FALSE),"")</f>
        <v/>
      </c>
      <c r="IV285" s="376">
        <v>5355</v>
      </c>
      <c r="IW285" s="377">
        <v>115</v>
      </c>
      <c r="IX285" s="378" t="s">
        <v>179</v>
      </c>
      <c r="IY285" s="379">
        <v>0.7</v>
      </c>
      <c r="IZ285" s="379">
        <v>97.83</v>
      </c>
      <c r="JA285" s="380" t="s">
        <v>179</v>
      </c>
      <c r="JB285" s="381">
        <v>0.23333333333333331</v>
      </c>
      <c r="JC285" s="379">
        <v>32.61</v>
      </c>
      <c r="JD285" s="379" t="s">
        <v>179</v>
      </c>
      <c r="JE285" s="382">
        <v>80</v>
      </c>
      <c r="JF285" s="383">
        <v>4</v>
      </c>
      <c r="JG285" s="384" t="s">
        <v>179</v>
      </c>
      <c r="JH285" s="376" t="s">
        <v>179</v>
      </c>
      <c r="JI285" s="377" t="s">
        <v>179</v>
      </c>
      <c r="JJ285" s="378" t="s">
        <v>179</v>
      </c>
      <c r="JK285" s="379" t="s">
        <v>179</v>
      </c>
      <c r="JL285" s="379" t="s">
        <v>179</v>
      </c>
      <c r="JM285" s="380" t="s">
        <v>179</v>
      </c>
      <c r="JN285" s="381" t="s">
        <v>179</v>
      </c>
      <c r="JO285" s="379" t="s">
        <v>179</v>
      </c>
      <c r="JP285" s="379" t="s">
        <v>179</v>
      </c>
      <c r="JQ285" s="382" t="s">
        <v>179</v>
      </c>
      <c r="JR285" s="383" t="s">
        <v>179</v>
      </c>
      <c r="JS285" s="384" t="s">
        <v>179</v>
      </c>
      <c r="JU285" s="634" t="s">
        <v>3059</v>
      </c>
      <c r="JV285" s="636" t="s">
        <v>3060</v>
      </c>
      <c r="JW285" s="635">
        <v>2019</v>
      </c>
      <c r="JX285" s="635" t="s">
        <v>1018</v>
      </c>
      <c r="JY285" s="386" t="s">
        <v>179</v>
      </c>
      <c r="JZ285" s="387" t="s">
        <v>179</v>
      </c>
      <c r="KA285" s="422" t="s">
        <v>179</v>
      </c>
      <c r="KB285" s="637" t="s">
        <v>179</v>
      </c>
      <c r="KC285" s="638" t="s">
        <v>179</v>
      </c>
      <c r="KD285" s="639" t="s">
        <v>1055</v>
      </c>
      <c r="KE285" s="640">
        <v>3</v>
      </c>
      <c r="KF285" s="641">
        <v>0.7</v>
      </c>
      <c r="KG285" s="642">
        <v>4.4499999999999993</v>
      </c>
      <c r="KH285" s="639" t="s">
        <v>1055</v>
      </c>
      <c r="KI285" s="643">
        <v>3.01</v>
      </c>
      <c r="KJ285" s="641">
        <v>32.61</v>
      </c>
      <c r="KK285" s="642">
        <v>31.286666666666665</v>
      </c>
      <c r="KL285" s="639" t="s">
        <v>179</v>
      </c>
      <c r="KM285" s="643" t="s">
        <v>179</v>
      </c>
      <c r="KN285" s="644" t="s">
        <v>179</v>
      </c>
      <c r="KO285" s="645" t="s">
        <v>179</v>
      </c>
      <c r="KP285" s="646" t="s">
        <v>179</v>
      </c>
      <c r="KQ285" s="646" t="s">
        <v>179</v>
      </c>
      <c r="KR285" s="646" t="s">
        <v>179</v>
      </c>
      <c r="KS285" s="647" t="s">
        <v>179</v>
      </c>
      <c r="KT285" s="646" t="s">
        <v>179</v>
      </c>
      <c r="KU285" s="646" t="s">
        <v>179</v>
      </c>
      <c r="KV285" s="648" t="s">
        <v>179</v>
      </c>
      <c r="KW285" s="639" t="s">
        <v>179</v>
      </c>
      <c r="KX285" s="643" t="s">
        <v>179</v>
      </c>
      <c r="KY285" s="644" t="s">
        <v>179</v>
      </c>
      <c r="KZ285" s="434" t="s">
        <v>1015</v>
      </c>
      <c r="LA285" s="434" t="s">
        <v>1015</v>
      </c>
      <c r="LB285" s="435" t="s">
        <v>1015</v>
      </c>
      <c r="LC285" s="436">
        <v>2</v>
      </c>
      <c r="LD285" s="437">
        <v>12</v>
      </c>
      <c r="LE285" s="438">
        <v>14</v>
      </c>
      <c r="LF285" s="439" t="s">
        <v>1015</v>
      </c>
      <c r="LG285" s="440">
        <v>0</v>
      </c>
      <c r="LH285" s="437">
        <v>11</v>
      </c>
      <c r="LI285" s="438">
        <v>14</v>
      </c>
      <c r="LJ285" s="649"/>
      <c r="LK285" s="650"/>
    </row>
    <row r="286" spans="2:323" ht="15" customHeight="1" x14ac:dyDescent="0.15">
      <c r="B286" s="1349" t="s">
        <v>3216</v>
      </c>
      <c r="C286" s="1350" t="s">
        <v>3218</v>
      </c>
      <c r="D286" s="1351">
        <v>2022</v>
      </c>
      <c r="E286" s="1352" t="s">
        <v>1018</v>
      </c>
      <c r="F286" s="1353">
        <v>1069388</v>
      </c>
      <c r="G286" s="1354" t="s">
        <v>3218</v>
      </c>
      <c r="H286" s="1355">
        <v>45127</v>
      </c>
      <c r="I286" s="1356" t="s">
        <v>5017</v>
      </c>
      <c r="J286" s="1357" t="s">
        <v>3218</v>
      </c>
      <c r="K286" s="1358" t="s">
        <v>5018</v>
      </c>
      <c r="L286" s="1350" t="s">
        <v>3219</v>
      </c>
      <c r="M286" s="1357" t="s">
        <v>5018</v>
      </c>
      <c r="N286" s="1358" t="s">
        <v>5017</v>
      </c>
      <c r="O286" s="1356" t="s">
        <v>77</v>
      </c>
      <c r="P286" s="1358" t="s">
        <v>79</v>
      </c>
      <c r="Q286" s="1359" t="s">
        <v>1018</v>
      </c>
      <c r="R286" s="1360"/>
      <c r="S286" s="1360"/>
      <c r="T286" s="1361"/>
      <c r="U286" s="1362"/>
      <c r="V286" s="1363">
        <v>1747.1502</v>
      </c>
      <c r="W286" s="1364">
        <v>1</v>
      </c>
      <c r="X286" s="1364">
        <v>1</v>
      </c>
      <c r="Y286" s="1365"/>
      <c r="Z286" s="1351">
        <v>2022</v>
      </c>
      <c r="AA286" s="1352">
        <v>2024</v>
      </c>
      <c r="AB286" s="1366">
        <v>2022</v>
      </c>
      <c r="AC286" s="1367"/>
      <c r="AD286" s="1358"/>
      <c r="AE286" s="1368" t="s">
        <v>4568</v>
      </c>
      <c r="AF286" s="1357" t="s">
        <v>3218</v>
      </c>
      <c r="AG286" s="1357" t="s">
        <v>5017</v>
      </c>
      <c r="AH286" s="1358" t="s">
        <v>1114</v>
      </c>
      <c r="AI286" s="1368"/>
      <c r="AJ286" s="1358"/>
      <c r="AK286" s="1369">
        <v>2021</v>
      </c>
      <c r="AL286" s="1364">
        <v>3656</v>
      </c>
      <c r="AM286" s="1364">
        <v>3645</v>
      </c>
      <c r="AN286" s="1370">
        <v>0</v>
      </c>
      <c r="AO286" s="1371" t="s">
        <v>479</v>
      </c>
      <c r="AP286" s="1372">
        <v>2024</v>
      </c>
      <c r="AQ286" s="1365">
        <v>3546</v>
      </c>
      <c r="AR286" s="1373">
        <v>3</v>
      </c>
      <c r="AS286" s="1365">
        <v>3536</v>
      </c>
      <c r="AT286" s="1373">
        <v>2.99</v>
      </c>
      <c r="AU286" s="1374"/>
      <c r="AV286" s="1371"/>
      <c r="AW286" s="1375"/>
      <c r="AX286" s="1372">
        <v>2022</v>
      </c>
      <c r="AY286" s="1365">
        <v>3707</v>
      </c>
      <c r="AZ286" s="1373">
        <v>-1.4</v>
      </c>
      <c r="BA286" s="1365">
        <v>3642</v>
      </c>
      <c r="BB286" s="1373">
        <v>0.08</v>
      </c>
      <c r="BC286" s="1374"/>
      <c r="BD286" s="1371"/>
      <c r="BE286" s="1375"/>
      <c r="BF286" s="1372">
        <v>2023</v>
      </c>
      <c r="BG286" s="1365"/>
      <c r="BH286" s="1373"/>
      <c r="BI286" s="1365"/>
      <c r="BJ286" s="1373"/>
      <c r="BK286" s="1374"/>
      <c r="BL286" s="1371"/>
      <c r="BM286" s="1375"/>
      <c r="BN286" s="1372">
        <v>2024</v>
      </c>
      <c r="BO286" s="1365"/>
      <c r="BP286" s="1373"/>
      <c r="BQ286" s="1365"/>
      <c r="BR286" s="1373"/>
      <c r="BS286" s="1374"/>
      <c r="BT286" s="1371"/>
      <c r="BU286" s="1375"/>
      <c r="BV286" s="1376" t="s">
        <v>1005</v>
      </c>
      <c r="BW286" s="1377" t="s">
        <v>1072</v>
      </c>
      <c r="BX286" s="1378" t="s">
        <v>1038</v>
      </c>
      <c r="BY286" s="1379" t="s">
        <v>5019</v>
      </c>
      <c r="BZ286" s="1380"/>
      <c r="CA286" s="1364"/>
      <c r="CB286" s="1364"/>
      <c r="CC286" s="1370"/>
      <c r="CD286" s="1371"/>
      <c r="CE286" s="1372"/>
      <c r="CF286" s="1365"/>
      <c r="CG286" s="1373"/>
      <c r="CH286" s="1365"/>
      <c r="CI286" s="1373"/>
      <c r="CJ286" s="1374"/>
      <c r="CK286" s="1371"/>
      <c r="CL286" s="1375"/>
      <c r="CM286" s="1372"/>
      <c r="CN286" s="1365"/>
      <c r="CO286" s="1373"/>
      <c r="CP286" s="1365"/>
      <c r="CQ286" s="1373"/>
      <c r="CR286" s="1374"/>
      <c r="CS286" s="1371"/>
      <c r="CT286" s="1375"/>
      <c r="CU286" s="1372"/>
      <c r="CV286" s="1365"/>
      <c r="CW286" s="1373"/>
      <c r="CX286" s="1365"/>
      <c r="CY286" s="1373"/>
      <c r="CZ286" s="1374"/>
      <c r="DA286" s="1371"/>
      <c r="DB286" s="1375"/>
      <c r="DC286" s="1372"/>
      <c r="DD286" s="1365"/>
      <c r="DE286" s="1373"/>
      <c r="DF286" s="1365"/>
      <c r="DG286" s="1373"/>
      <c r="DH286" s="1374"/>
      <c r="DI286" s="1371"/>
      <c r="DJ286" s="1375"/>
      <c r="DK286" s="1376"/>
      <c r="DL286" s="1377"/>
      <c r="DM286" s="1378"/>
      <c r="DN286" s="1379"/>
      <c r="DO286" s="1356"/>
      <c r="DP286" s="1381"/>
      <c r="DQ286" s="1358"/>
      <c r="DR286" s="1356"/>
      <c r="DS286" s="1381"/>
      <c r="DT286" s="1358"/>
      <c r="DU286" s="1356"/>
      <c r="DV286" s="1381"/>
      <c r="DW286" s="1358"/>
      <c r="DX286" s="1356"/>
      <c r="DY286" s="1381"/>
      <c r="DZ286" s="1358"/>
      <c r="EA286" s="1356"/>
      <c r="EB286" s="1381"/>
      <c r="EC286" s="1358"/>
      <c r="ED286" s="1382"/>
      <c r="EE286" s="1383"/>
      <c r="EF286" s="1384"/>
      <c r="EG286" s="1357"/>
      <c r="EH286" s="1364"/>
      <c r="EI286" s="1352"/>
      <c r="EJ286" s="1356"/>
      <c r="EK286" s="1384"/>
      <c r="EL286" s="1357"/>
      <c r="EM286" s="1364"/>
      <c r="EN286" s="1352"/>
      <c r="EO286" s="1356"/>
      <c r="EP286" s="1384"/>
      <c r="EQ286" s="1357"/>
      <c r="ER286" s="1364"/>
      <c r="ES286" s="1352"/>
      <c r="ET286" s="1356"/>
      <c r="EU286" s="1384"/>
      <c r="EV286" s="1357"/>
      <c r="EW286" s="1364"/>
      <c r="EX286" s="1352"/>
      <c r="EY286" s="1356"/>
      <c r="EZ286" s="1384"/>
      <c r="FA286" s="1357"/>
      <c r="FB286" s="1364"/>
      <c r="FC286" s="1352"/>
      <c r="FD286" s="1385">
        <v>0</v>
      </c>
      <c r="FE286" s="1386">
        <v>0</v>
      </c>
      <c r="FF286" s="1387">
        <v>0</v>
      </c>
      <c r="FG286" s="1386">
        <v>0</v>
      </c>
      <c r="FH286" s="1387">
        <v>0</v>
      </c>
      <c r="FI286" s="1386">
        <v>0</v>
      </c>
      <c r="FJ286" s="1387">
        <v>0</v>
      </c>
      <c r="FK286" s="1386">
        <v>0</v>
      </c>
      <c r="FL286" s="1388" t="s">
        <v>1008</v>
      </c>
      <c r="FM286" s="1389" t="s">
        <v>1012</v>
      </c>
      <c r="FN286" s="1352"/>
      <c r="FO286" s="1390" t="s">
        <v>1010</v>
      </c>
      <c r="FP286" s="1391" t="s">
        <v>1012</v>
      </c>
      <c r="FQ286" s="1352"/>
      <c r="FR286" s="1390" t="s">
        <v>1014</v>
      </c>
      <c r="FS286" s="1391" t="s">
        <v>1009</v>
      </c>
      <c r="FT286" s="1352"/>
      <c r="FU286" s="1390" t="s">
        <v>1010</v>
      </c>
      <c r="FV286" s="1391" t="s">
        <v>1012</v>
      </c>
      <c r="FW286" s="1352"/>
      <c r="FX286" s="1390" t="s">
        <v>1010</v>
      </c>
      <c r="FY286" s="1391" t="s">
        <v>1012</v>
      </c>
      <c r="FZ286" s="1352"/>
      <c r="GA286" s="1390" t="s">
        <v>1010</v>
      </c>
      <c r="GB286" s="1391" t="s">
        <v>1012</v>
      </c>
      <c r="GC286" s="1352"/>
      <c r="GD286" s="1390" t="s">
        <v>1010</v>
      </c>
      <c r="GE286" s="1391" t="s">
        <v>1012</v>
      </c>
      <c r="GF286" s="1352"/>
      <c r="GG286" s="1390" t="s">
        <v>1010</v>
      </c>
      <c r="GH286" s="1391" t="s">
        <v>1012</v>
      </c>
      <c r="GI286" s="1352"/>
      <c r="GJ286" s="1390" t="s">
        <v>1010</v>
      </c>
      <c r="GK286" s="1391" t="s">
        <v>1012</v>
      </c>
      <c r="GL286" s="1352"/>
      <c r="GM286" s="1390" t="s">
        <v>1013</v>
      </c>
      <c r="GN286" s="1391" t="s">
        <v>1013</v>
      </c>
      <c r="GO286" s="1352"/>
      <c r="GP286" s="1390" t="s">
        <v>1013</v>
      </c>
      <c r="GQ286" s="1391" t="s">
        <v>1013</v>
      </c>
      <c r="GR286" s="1352"/>
      <c r="GS286" s="1390" t="s">
        <v>1010</v>
      </c>
      <c r="GT286" s="1391" t="s">
        <v>1012</v>
      </c>
      <c r="GU286" s="1352"/>
      <c r="GV286" s="1390" t="s">
        <v>1025</v>
      </c>
      <c r="GW286" s="1391" t="s">
        <v>1011</v>
      </c>
      <c r="GX286" s="1352"/>
      <c r="GY286" s="1388"/>
      <c r="GZ286" s="1389"/>
      <c r="HA286" s="1352"/>
      <c r="HB286" s="1390"/>
      <c r="HC286" s="1391"/>
      <c r="HD286" s="1352"/>
      <c r="HE286" s="1390"/>
      <c r="HF286" s="1391"/>
      <c r="HG286" s="1352"/>
      <c r="HH286" s="1390"/>
      <c r="HI286" s="1391"/>
      <c r="HJ286" s="1352"/>
      <c r="HK286" s="1390"/>
      <c r="HL286" s="1391"/>
      <c r="HM286" s="1352"/>
      <c r="HN286" s="1392">
        <v>3707</v>
      </c>
      <c r="HO286" s="1393"/>
      <c r="HP286" s="1394"/>
      <c r="HQ286" s="1395">
        <v>2022</v>
      </c>
      <c r="HR286" s="1357"/>
      <c r="HS286" s="1357"/>
      <c r="HT286" s="1357" t="s">
        <v>4298</v>
      </c>
      <c r="HU286" s="1396"/>
      <c r="HV286" s="1397"/>
      <c r="HW286" s="1398"/>
      <c r="HX286" s="1398"/>
      <c r="HY286" s="1398"/>
      <c r="HZ286" s="1398"/>
      <c r="IA286" s="1398" t="s">
        <v>4568</v>
      </c>
      <c r="IB286" s="1398"/>
      <c r="IC286" s="1398"/>
      <c r="ID286" s="1399"/>
      <c r="IE286" s="1400" t="s">
        <v>5020</v>
      </c>
      <c r="IF286" s="227" t="str">
        <f>_xlfn.IFNA(VLOOKUP(報告書!$B286&amp;"-"&amp;報告書!IF$12,自主項目!$G$13:$G$500,1,FALSE),"")</f>
        <v>388-1</v>
      </c>
      <c r="IG286" s="227" t="str">
        <f>_xlfn.IFNA(VLOOKUP(報告書!$B286&amp;"-"&amp;報告書!IG$12,自主項目!$G$13:$G$500,1,FALSE),"")</f>
        <v/>
      </c>
      <c r="IH286" s="227" t="str">
        <f>_xlfn.IFNA(VLOOKUP(報告書!$B286&amp;"-"&amp;報告書!IH$12,自主項目!$G$13:$G$500,1,FALSE),"")</f>
        <v/>
      </c>
      <c r="II286" s="227" t="str">
        <f>_xlfn.IFNA(VLOOKUP(報告書!$B286&amp;"-"&amp;報告書!II$12,自主項目!$G$13:$G$500,1,FALSE),"")</f>
        <v/>
      </c>
      <c r="IJ286" s="227" t="str">
        <f>_xlfn.IFNA(VLOOKUP(報告書!$B286&amp;"-"&amp;報告書!IJ$12,自主項目!$G$13:$G$500,1,FALSE),"")</f>
        <v/>
      </c>
      <c r="IK286" s="227" t="str">
        <f>_xlfn.IFNA(VLOOKUP(報告書!$B286&amp;"-"&amp;報告書!IK$12,自主項目!$G$13:$G$500,1,FALSE),"")</f>
        <v/>
      </c>
      <c r="IL286" s="227" t="str">
        <f>_xlfn.IFNA(VLOOKUP(報告書!$B286&amp;"-"&amp;報告書!IL$12,自主項目!$G$13:$G$500,1,FALSE),"")</f>
        <v/>
      </c>
      <c r="IM286" s="227" t="str">
        <f>_xlfn.IFNA(VLOOKUP(報告書!$B286&amp;"-"&amp;報告書!IM$12,自主項目!$G$13:$G$500,1,FALSE),"")</f>
        <v/>
      </c>
      <c r="IN286" s="227" t="str">
        <f>_xlfn.IFNA(VLOOKUP(報告書!$B286&amp;"-"&amp;報告書!IN$12,自主項目!$G$13:$G$500,1,FALSE),"")</f>
        <v/>
      </c>
      <c r="IO286" s="227" t="str">
        <f>_xlfn.IFNA(VLOOKUP(報告書!$B286&amp;"-"&amp;報告書!IO$12,自主項目!$G$13:$G$500,1,FALSE),"")</f>
        <v/>
      </c>
      <c r="IP286" s="227" t="str">
        <f>_xlfn.IFNA(VLOOKUP(報告書!$B286&amp;"-"&amp;報告書!IP$12,自主項目!$G$13:$G$500,1,FALSE),"")</f>
        <v/>
      </c>
      <c r="IQ286" s="227" t="str">
        <f>_xlfn.IFNA(VLOOKUP(報告書!$B286&amp;"-"&amp;報告書!IQ$12,自主項目!$G$13:$G$500,1,FALSE),"")</f>
        <v/>
      </c>
      <c r="IR286" s="227" t="str">
        <f>_xlfn.IFNA(VLOOKUP(報告書!$B286&amp;"-"&amp;報告書!IR$12,自主項目!$G$13:$G$500,1,FALSE),"")</f>
        <v/>
      </c>
      <c r="IS286" s="227" t="str">
        <f>_xlfn.IFNA(VLOOKUP(報告書!$B286&amp;"-"&amp;報告書!IS$12,自主項目!$G$13:$G$500,1,FALSE),"")</f>
        <v/>
      </c>
      <c r="IV286" s="376">
        <v>8218</v>
      </c>
      <c r="IW286" s="377">
        <v>8341</v>
      </c>
      <c r="IX286" s="378" t="s">
        <v>179</v>
      </c>
      <c r="IY286" s="379">
        <v>14.72</v>
      </c>
      <c r="IZ286" s="379">
        <v>13.02</v>
      </c>
      <c r="JA286" s="380">
        <v>14</v>
      </c>
      <c r="JB286" s="381">
        <v>4.9066666666666672</v>
      </c>
      <c r="JC286" s="379">
        <v>4.34</v>
      </c>
      <c r="JD286" s="379">
        <v>4.666666666666667</v>
      </c>
      <c r="JE286" s="382">
        <v>39</v>
      </c>
      <c r="JF286" s="383">
        <v>51</v>
      </c>
      <c r="JG286" s="384">
        <v>35</v>
      </c>
      <c r="JH286" s="376" t="s">
        <v>179</v>
      </c>
      <c r="JI286" s="377" t="s">
        <v>179</v>
      </c>
      <c r="JJ286" s="378" t="s">
        <v>179</v>
      </c>
      <c r="JK286" s="379" t="s">
        <v>179</v>
      </c>
      <c r="JL286" s="379" t="s">
        <v>179</v>
      </c>
      <c r="JM286" s="380" t="s">
        <v>179</v>
      </c>
      <c r="JN286" s="381" t="s">
        <v>179</v>
      </c>
      <c r="JO286" s="379" t="s">
        <v>179</v>
      </c>
      <c r="JP286" s="379" t="s">
        <v>179</v>
      </c>
      <c r="JQ286" s="382" t="s">
        <v>179</v>
      </c>
      <c r="JR286" s="383" t="s">
        <v>179</v>
      </c>
      <c r="JS286" s="384" t="s">
        <v>179</v>
      </c>
      <c r="JU286" s="634" t="s">
        <v>3065</v>
      </c>
      <c r="JV286" s="636" t="s">
        <v>3066</v>
      </c>
      <c r="JW286" s="635">
        <v>2019</v>
      </c>
      <c r="JX286" s="635" t="s">
        <v>1018</v>
      </c>
      <c r="JY286" s="386">
        <v>44750</v>
      </c>
      <c r="JZ286" s="387" t="s">
        <v>179</v>
      </c>
      <c r="KA286" s="422" t="s">
        <v>179</v>
      </c>
      <c r="KB286" s="637" t="s">
        <v>179</v>
      </c>
      <c r="KC286" s="638" t="s">
        <v>179</v>
      </c>
      <c r="KD286" s="639" t="s">
        <v>1029</v>
      </c>
      <c r="KE286" s="640">
        <v>0.9</v>
      </c>
      <c r="KF286" s="641">
        <v>14.72</v>
      </c>
      <c r="KG286" s="642">
        <v>11.153333333333334</v>
      </c>
      <c r="KH286" s="639" t="s">
        <v>1029</v>
      </c>
      <c r="KI286" s="643">
        <v>0.89</v>
      </c>
      <c r="KJ286" s="641">
        <v>4.34</v>
      </c>
      <c r="KK286" s="642">
        <v>12.186666666666667</v>
      </c>
      <c r="KL286" s="639" t="s">
        <v>1029</v>
      </c>
      <c r="KM286" s="643">
        <v>0.90000000000000602</v>
      </c>
      <c r="KN286" s="644">
        <v>14</v>
      </c>
      <c r="KO286" s="645" t="s">
        <v>179</v>
      </c>
      <c r="KP286" s="646" t="s">
        <v>179</v>
      </c>
      <c r="KQ286" s="646" t="s">
        <v>179</v>
      </c>
      <c r="KR286" s="646" t="s">
        <v>179</v>
      </c>
      <c r="KS286" s="647" t="s">
        <v>179</v>
      </c>
      <c r="KT286" s="646" t="s">
        <v>179</v>
      </c>
      <c r="KU286" s="646" t="s">
        <v>179</v>
      </c>
      <c r="KV286" s="648" t="s">
        <v>179</v>
      </c>
      <c r="KW286" s="639" t="s">
        <v>179</v>
      </c>
      <c r="KX286" s="643" t="s">
        <v>179</v>
      </c>
      <c r="KY286" s="644" t="s">
        <v>179</v>
      </c>
      <c r="KZ286" s="434" t="s">
        <v>1015</v>
      </c>
      <c r="LA286" s="434" t="s">
        <v>1015</v>
      </c>
      <c r="LB286" s="435" t="s">
        <v>1029</v>
      </c>
      <c r="LC286" s="436">
        <v>18</v>
      </c>
      <c r="LD286" s="437">
        <v>0</v>
      </c>
      <c r="LE286" s="438">
        <v>18</v>
      </c>
      <c r="LF286" s="439" t="s">
        <v>1015</v>
      </c>
      <c r="LG286" s="440">
        <v>15</v>
      </c>
      <c r="LH286" s="437">
        <v>0</v>
      </c>
      <c r="LI286" s="438">
        <v>18</v>
      </c>
      <c r="LJ286" s="649"/>
      <c r="LK286" s="650"/>
    </row>
    <row r="287" spans="2:323" ht="15" customHeight="1" x14ac:dyDescent="0.15">
      <c r="B287" s="1349" t="s">
        <v>3220</v>
      </c>
      <c r="C287" s="1350" t="s">
        <v>3221</v>
      </c>
      <c r="D287" s="1351">
        <v>2022</v>
      </c>
      <c r="E287" s="1352" t="s">
        <v>1058</v>
      </c>
      <c r="F287" s="1353">
        <v>3043389</v>
      </c>
      <c r="G287" s="1354" t="s">
        <v>3221</v>
      </c>
      <c r="H287" s="1355">
        <v>45152</v>
      </c>
      <c r="I287" s="1356" t="s">
        <v>3222</v>
      </c>
      <c r="J287" s="1357" t="s">
        <v>3221</v>
      </c>
      <c r="K287" s="1358" t="s">
        <v>3223</v>
      </c>
      <c r="L287" s="1350" t="s">
        <v>3221</v>
      </c>
      <c r="M287" s="1357" t="s">
        <v>3223</v>
      </c>
      <c r="N287" s="1358" t="s">
        <v>3222</v>
      </c>
      <c r="O287" s="1356" t="s">
        <v>48</v>
      </c>
      <c r="P287" s="1358" t="s">
        <v>50</v>
      </c>
      <c r="Q287" s="1359"/>
      <c r="R287" s="1360"/>
      <c r="S287" s="1360" t="s">
        <v>1058</v>
      </c>
      <c r="T287" s="1361"/>
      <c r="U287" s="1362"/>
      <c r="V287" s="1363"/>
      <c r="W287" s="1364"/>
      <c r="X287" s="1364"/>
      <c r="Y287" s="1365">
        <v>109</v>
      </c>
      <c r="Z287" s="1351">
        <v>2022</v>
      </c>
      <c r="AA287" s="1352">
        <v>2024</v>
      </c>
      <c r="AB287" s="1366">
        <v>2022</v>
      </c>
      <c r="AC287" s="1367"/>
      <c r="AD287" s="1358"/>
      <c r="AE287" s="1368" t="s">
        <v>4568</v>
      </c>
      <c r="AF287" s="1357" t="s">
        <v>3224</v>
      </c>
      <c r="AG287" s="1357" t="s">
        <v>3225</v>
      </c>
      <c r="AH287" s="1358" t="s">
        <v>1304</v>
      </c>
      <c r="AI287" s="1368"/>
      <c r="AJ287" s="1358"/>
      <c r="AK287" s="1369"/>
      <c r="AL287" s="1364"/>
      <c r="AM287" s="1364"/>
      <c r="AN287" s="1370"/>
      <c r="AO287" s="1371"/>
      <c r="AP287" s="1372"/>
      <c r="AQ287" s="1365"/>
      <c r="AR287" s="1373"/>
      <c r="AS287" s="1365"/>
      <c r="AT287" s="1373"/>
      <c r="AU287" s="1374"/>
      <c r="AV287" s="1371"/>
      <c r="AW287" s="1375"/>
      <c r="AX287" s="1372"/>
      <c r="AY287" s="1365"/>
      <c r="AZ287" s="1373"/>
      <c r="BA287" s="1365"/>
      <c r="BB287" s="1373"/>
      <c r="BC287" s="1374"/>
      <c r="BD287" s="1371"/>
      <c r="BE287" s="1375"/>
      <c r="BF287" s="1372"/>
      <c r="BG287" s="1365"/>
      <c r="BH287" s="1373"/>
      <c r="BI287" s="1365"/>
      <c r="BJ287" s="1373"/>
      <c r="BK287" s="1374"/>
      <c r="BL287" s="1371"/>
      <c r="BM287" s="1375"/>
      <c r="BN287" s="1372"/>
      <c r="BO287" s="1365"/>
      <c r="BP287" s="1373"/>
      <c r="BQ287" s="1365"/>
      <c r="BR287" s="1373"/>
      <c r="BS287" s="1374"/>
      <c r="BT287" s="1371"/>
      <c r="BU287" s="1375"/>
      <c r="BV287" s="1376"/>
      <c r="BW287" s="1377"/>
      <c r="BX287" s="1378"/>
      <c r="BY287" s="1379"/>
      <c r="BZ287" s="1380">
        <v>2021</v>
      </c>
      <c r="CA287" s="1364">
        <v>1173</v>
      </c>
      <c r="CB287" s="1364">
        <v>1173</v>
      </c>
      <c r="CC287" s="1370"/>
      <c r="CD287" s="1371"/>
      <c r="CE287" s="1372">
        <v>2024</v>
      </c>
      <c r="CF287" s="1365">
        <v>1169</v>
      </c>
      <c r="CG287" s="1373">
        <v>0.34</v>
      </c>
      <c r="CH287" s="1365">
        <v>1169</v>
      </c>
      <c r="CI287" s="1373">
        <v>0.34</v>
      </c>
      <c r="CJ287" s="1374"/>
      <c r="CK287" s="1371"/>
      <c r="CL287" s="1375"/>
      <c r="CM287" s="1372">
        <v>2022</v>
      </c>
      <c r="CN287" s="1365">
        <v>737.09104000000013</v>
      </c>
      <c r="CO287" s="1373">
        <v>37.159999999999997</v>
      </c>
      <c r="CP287" s="1365">
        <v>737.09104000000013</v>
      </c>
      <c r="CQ287" s="1373">
        <v>37.159999999999997</v>
      </c>
      <c r="CR287" s="1374"/>
      <c r="CS287" s="1371"/>
      <c r="CT287" s="1375"/>
      <c r="CU287" s="1372">
        <v>2023</v>
      </c>
      <c r="CV287" s="1365"/>
      <c r="CW287" s="1373"/>
      <c r="CX287" s="1365"/>
      <c r="CY287" s="1373"/>
      <c r="CZ287" s="1374"/>
      <c r="DA287" s="1371"/>
      <c r="DB287" s="1375"/>
      <c r="DC287" s="1372">
        <v>2024</v>
      </c>
      <c r="DD287" s="1365"/>
      <c r="DE287" s="1373"/>
      <c r="DF287" s="1365"/>
      <c r="DG287" s="1373"/>
      <c r="DH287" s="1374"/>
      <c r="DI287" s="1371"/>
      <c r="DJ287" s="1375"/>
      <c r="DK287" s="1376" t="s">
        <v>1023</v>
      </c>
      <c r="DL287" s="1377" t="s">
        <v>1072</v>
      </c>
      <c r="DM287" s="1378" t="s">
        <v>1038</v>
      </c>
      <c r="DN287" s="1379" t="s">
        <v>5021</v>
      </c>
      <c r="DO287" s="1356"/>
      <c r="DP287" s="1381"/>
      <c r="DQ287" s="1358"/>
      <c r="DR287" s="1356"/>
      <c r="DS287" s="1381"/>
      <c r="DT287" s="1358"/>
      <c r="DU287" s="1356"/>
      <c r="DV287" s="1381"/>
      <c r="DW287" s="1358"/>
      <c r="DX287" s="1356"/>
      <c r="DY287" s="1381"/>
      <c r="DZ287" s="1358"/>
      <c r="EA287" s="1356"/>
      <c r="EB287" s="1381"/>
      <c r="EC287" s="1358"/>
      <c r="ED287" s="1382"/>
      <c r="EE287" s="1383"/>
      <c r="EF287" s="1384"/>
      <c r="EG287" s="1357"/>
      <c r="EH287" s="1364"/>
      <c r="EI287" s="1352"/>
      <c r="EJ287" s="1356"/>
      <c r="EK287" s="1384"/>
      <c r="EL287" s="1357"/>
      <c r="EM287" s="1364"/>
      <c r="EN287" s="1352"/>
      <c r="EO287" s="1356"/>
      <c r="EP287" s="1384"/>
      <c r="EQ287" s="1357"/>
      <c r="ER287" s="1364"/>
      <c r="ES287" s="1352"/>
      <c r="ET287" s="1356"/>
      <c r="EU287" s="1384"/>
      <c r="EV287" s="1357"/>
      <c r="EW287" s="1364"/>
      <c r="EX287" s="1352"/>
      <c r="EY287" s="1356"/>
      <c r="EZ287" s="1384"/>
      <c r="FA287" s="1357"/>
      <c r="FB287" s="1364"/>
      <c r="FC287" s="1352"/>
      <c r="FD287" s="1385">
        <v>0</v>
      </c>
      <c r="FE287" s="1386">
        <v>0</v>
      </c>
      <c r="FF287" s="1387">
        <v>0</v>
      </c>
      <c r="FG287" s="1386">
        <v>0</v>
      </c>
      <c r="FH287" s="1387">
        <v>0</v>
      </c>
      <c r="FI287" s="1386">
        <v>0</v>
      </c>
      <c r="FJ287" s="1387">
        <v>0</v>
      </c>
      <c r="FK287" s="1386">
        <v>0</v>
      </c>
      <c r="FL287" s="1388"/>
      <c r="FM287" s="1389"/>
      <c r="FN287" s="1352"/>
      <c r="FO287" s="1390"/>
      <c r="FP287" s="1391"/>
      <c r="FQ287" s="1352"/>
      <c r="FR287" s="1390"/>
      <c r="FS287" s="1391"/>
      <c r="FT287" s="1352"/>
      <c r="FU287" s="1390"/>
      <c r="FV287" s="1391"/>
      <c r="FW287" s="1352"/>
      <c r="FX287" s="1390"/>
      <c r="FY287" s="1391"/>
      <c r="FZ287" s="1352"/>
      <c r="GA287" s="1390"/>
      <c r="GB287" s="1391"/>
      <c r="GC287" s="1352"/>
      <c r="GD287" s="1390"/>
      <c r="GE287" s="1391"/>
      <c r="GF287" s="1352"/>
      <c r="GG287" s="1390"/>
      <c r="GH287" s="1391"/>
      <c r="GI287" s="1352"/>
      <c r="GJ287" s="1390"/>
      <c r="GK287" s="1391"/>
      <c r="GL287" s="1352"/>
      <c r="GM287" s="1390"/>
      <c r="GN287" s="1391"/>
      <c r="GO287" s="1352"/>
      <c r="GP287" s="1390"/>
      <c r="GQ287" s="1391"/>
      <c r="GR287" s="1352"/>
      <c r="GS287" s="1390"/>
      <c r="GT287" s="1391"/>
      <c r="GU287" s="1352"/>
      <c r="GV287" s="1390"/>
      <c r="GW287" s="1391"/>
      <c r="GX287" s="1352"/>
      <c r="GY287" s="1388" t="s">
        <v>1100</v>
      </c>
      <c r="GZ287" s="1389" t="s">
        <v>1009</v>
      </c>
      <c r="HA287" s="1352" t="s">
        <v>5022</v>
      </c>
      <c r="HB287" s="1390" t="s">
        <v>1100</v>
      </c>
      <c r="HC287" s="1391" t="s">
        <v>1009</v>
      </c>
      <c r="HD287" s="1352" t="s">
        <v>5022</v>
      </c>
      <c r="HE287" s="1390" t="s">
        <v>1014</v>
      </c>
      <c r="HF287" s="1391" t="s">
        <v>1009</v>
      </c>
      <c r="HG287" s="1352" t="s">
        <v>5022</v>
      </c>
      <c r="HH287" s="1390" t="s">
        <v>1014</v>
      </c>
      <c r="HI287" s="1391" t="s">
        <v>1009</v>
      </c>
      <c r="HJ287" s="1352" t="s">
        <v>5022</v>
      </c>
      <c r="HK287" s="1390" t="s">
        <v>1010</v>
      </c>
      <c r="HL287" s="1391" t="s">
        <v>1012</v>
      </c>
      <c r="HM287" s="1352"/>
      <c r="HN287" s="1392"/>
      <c r="HO287" s="1393"/>
      <c r="HP287" s="1394"/>
      <c r="HQ287" s="1395"/>
      <c r="HR287" s="1357"/>
      <c r="HS287" s="1357"/>
      <c r="HT287" s="1357"/>
      <c r="HU287" s="1396"/>
      <c r="HV287" s="1397"/>
      <c r="HW287" s="1398"/>
      <c r="HX287" s="1398"/>
      <c r="HY287" s="1398"/>
      <c r="HZ287" s="1398"/>
      <c r="IA287" s="1398"/>
      <c r="IB287" s="1398"/>
      <c r="IC287" s="1398"/>
      <c r="ID287" s="1399"/>
      <c r="IE287" s="1400"/>
      <c r="IF287" s="227" t="str">
        <f>_xlfn.IFNA(VLOOKUP(報告書!$B287&amp;"-"&amp;報告書!IF$12,自主項目!$G$13:$G$500,1,FALSE),"")</f>
        <v/>
      </c>
      <c r="IG287" s="227" t="str">
        <f>_xlfn.IFNA(VLOOKUP(報告書!$B287&amp;"-"&amp;報告書!IG$12,自主項目!$G$13:$G$500,1,FALSE),"")</f>
        <v/>
      </c>
      <c r="IH287" s="227" t="str">
        <f>_xlfn.IFNA(VLOOKUP(報告書!$B287&amp;"-"&amp;報告書!IH$12,自主項目!$G$13:$G$500,1,FALSE),"")</f>
        <v/>
      </c>
      <c r="II287" s="227" t="str">
        <f>_xlfn.IFNA(VLOOKUP(報告書!$B287&amp;"-"&amp;報告書!II$12,自主項目!$G$13:$G$500,1,FALSE),"")</f>
        <v/>
      </c>
      <c r="IJ287" s="227" t="str">
        <f>_xlfn.IFNA(VLOOKUP(報告書!$B287&amp;"-"&amp;報告書!IJ$12,自主項目!$G$13:$G$500,1,FALSE),"")</f>
        <v/>
      </c>
      <c r="IK287" s="227" t="str">
        <f>_xlfn.IFNA(VLOOKUP(報告書!$B287&amp;"-"&amp;報告書!IK$12,自主項目!$G$13:$G$500,1,FALSE),"")</f>
        <v/>
      </c>
      <c r="IL287" s="227" t="str">
        <f>_xlfn.IFNA(VLOOKUP(報告書!$B287&amp;"-"&amp;報告書!IL$12,自主項目!$G$13:$G$500,1,FALSE),"")</f>
        <v/>
      </c>
      <c r="IM287" s="227" t="str">
        <f>_xlfn.IFNA(VLOOKUP(報告書!$B287&amp;"-"&amp;報告書!IM$12,自主項目!$G$13:$G$500,1,FALSE),"")</f>
        <v/>
      </c>
      <c r="IN287" s="227" t="str">
        <f>_xlfn.IFNA(VLOOKUP(報告書!$B287&amp;"-"&amp;報告書!IN$12,自主項目!$G$13:$G$500,1,FALSE),"")</f>
        <v/>
      </c>
      <c r="IO287" s="227" t="str">
        <f>_xlfn.IFNA(VLOOKUP(報告書!$B287&amp;"-"&amp;報告書!IO$12,自主項目!$G$13:$G$500,1,FALSE),"")</f>
        <v/>
      </c>
      <c r="IP287" s="227" t="str">
        <f>_xlfn.IFNA(VLOOKUP(報告書!$B287&amp;"-"&amp;報告書!IP$12,自主項目!$G$13:$G$500,1,FALSE),"")</f>
        <v/>
      </c>
      <c r="IQ287" s="227" t="str">
        <f>_xlfn.IFNA(VLOOKUP(報告書!$B287&amp;"-"&amp;報告書!IQ$12,自主項目!$G$13:$G$500,1,FALSE),"")</f>
        <v/>
      </c>
      <c r="IR287" s="227" t="str">
        <f>_xlfn.IFNA(VLOOKUP(報告書!$B287&amp;"-"&amp;報告書!IR$12,自主項目!$G$13:$G$500,1,FALSE),"")</f>
        <v/>
      </c>
      <c r="IS287" s="227" t="str">
        <f>_xlfn.IFNA(VLOOKUP(報告書!$B287&amp;"-"&amp;報告書!IS$12,自主項目!$G$13:$G$500,1,FALSE),"")</f>
        <v/>
      </c>
      <c r="IV287" s="376">
        <v>2962</v>
      </c>
      <c r="IW287" s="377">
        <v>2944</v>
      </c>
      <c r="IX287" s="378">
        <v>7.05</v>
      </c>
      <c r="IY287" s="379">
        <v>9.64</v>
      </c>
      <c r="IZ287" s="379">
        <v>8.11</v>
      </c>
      <c r="JA287" s="380">
        <v>4.21</v>
      </c>
      <c r="JB287" s="381">
        <v>3.2133333333333334</v>
      </c>
      <c r="JC287" s="379">
        <v>2.7033333333333331</v>
      </c>
      <c r="JD287" s="379">
        <v>1.4033333333333333</v>
      </c>
      <c r="JE287" s="382">
        <v>56</v>
      </c>
      <c r="JF287" s="383">
        <v>65</v>
      </c>
      <c r="JG287" s="384">
        <v>64</v>
      </c>
      <c r="JH287" s="376" t="s">
        <v>179</v>
      </c>
      <c r="JI287" s="377" t="s">
        <v>179</v>
      </c>
      <c r="JJ287" s="378" t="s">
        <v>179</v>
      </c>
      <c r="JK287" s="379" t="s">
        <v>179</v>
      </c>
      <c r="JL287" s="379" t="s">
        <v>179</v>
      </c>
      <c r="JM287" s="380" t="s">
        <v>179</v>
      </c>
      <c r="JN287" s="381" t="s">
        <v>179</v>
      </c>
      <c r="JO287" s="379" t="s">
        <v>179</v>
      </c>
      <c r="JP287" s="379" t="s">
        <v>179</v>
      </c>
      <c r="JQ287" s="382" t="s">
        <v>179</v>
      </c>
      <c r="JR287" s="383" t="s">
        <v>179</v>
      </c>
      <c r="JS287" s="384" t="s">
        <v>179</v>
      </c>
      <c r="JU287" s="634" t="s">
        <v>3073</v>
      </c>
      <c r="JV287" s="636" t="s">
        <v>3074</v>
      </c>
      <c r="JW287" s="635">
        <v>2019</v>
      </c>
      <c r="JX287" s="635" t="s">
        <v>997</v>
      </c>
      <c r="JY287" s="386" t="s">
        <v>179</v>
      </c>
      <c r="JZ287" s="387" t="s">
        <v>179</v>
      </c>
      <c r="KA287" s="422" t="s">
        <v>179</v>
      </c>
      <c r="KB287" s="637" t="s">
        <v>179</v>
      </c>
      <c r="KC287" s="638" t="s">
        <v>179</v>
      </c>
      <c r="KD287" s="639" t="s">
        <v>1029</v>
      </c>
      <c r="KE287" s="640">
        <v>1</v>
      </c>
      <c r="KF287" s="641">
        <v>9.64</v>
      </c>
      <c r="KG287" s="642">
        <v>4.0333333333333341</v>
      </c>
      <c r="KH287" s="639" t="s">
        <v>1029</v>
      </c>
      <c r="KI287" s="643">
        <v>0.99</v>
      </c>
      <c r="KJ287" s="641">
        <v>2.7033333333333331</v>
      </c>
      <c r="KK287" s="642">
        <v>5.1766666666666667</v>
      </c>
      <c r="KL287" s="639" t="s">
        <v>1029</v>
      </c>
      <c r="KM287" s="643">
        <v>2.98</v>
      </c>
      <c r="KN287" s="644">
        <v>4.21</v>
      </c>
      <c r="KO287" s="645" t="s">
        <v>179</v>
      </c>
      <c r="KP287" s="646" t="s">
        <v>179</v>
      </c>
      <c r="KQ287" s="646" t="s">
        <v>179</v>
      </c>
      <c r="KR287" s="646" t="s">
        <v>179</v>
      </c>
      <c r="KS287" s="647" t="s">
        <v>179</v>
      </c>
      <c r="KT287" s="646" t="s">
        <v>179</v>
      </c>
      <c r="KU287" s="646" t="s">
        <v>179</v>
      </c>
      <c r="KV287" s="648" t="s">
        <v>179</v>
      </c>
      <c r="KW287" s="639" t="s">
        <v>179</v>
      </c>
      <c r="KX287" s="643" t="s">
        <v>179</v>
      </c>
      <c r="KY287" s="644" t="s">
        <v>179</v>
      </c>
      <c r="KZ287" s="434" t="s">
        <v>1015</v>
      </c>
      <c r="LA287" s="434" t="s">
        <v>1015</v>
      </c>
      <c r="LB287" s="435" t="s">
        <v>1028</v>
      </c>
      <c r="LC287" s="436">
        <v>13</v>
      </c>
      <c r="LD287" s="437">
        <v>1</v>
      </c>
      <c r="LE287" s="438">
        <v>14</v>
      </c>
      <c r="LF287" s="439" t="s">
        <v>1015</v>
      </c>
      <c r="LG287" s="440">
        <v>11</v>
      </c>
      <c r="LH287" s="437">
        <v>0</v>
      </c>
      <c r="LI287" s="438">
        <v>14</v>
      </c>
      <c r="LJ287" s="649"/>
      <c r="LK287" s="650"/>
    </row>
    <row r="288" spans="2:323" ht="15" customHeight="1" x14ac:dyDescent="0.15">
      <c r="B288" s="1349" t="s">
        <v>3226</v>
      </c>
      <c r="C288" s="1350" t="s">
        <v>3227</v>
      </c>
      <c r="D288" s="1351">
        <v>2022</v>
      </c>
      <c r="E288" s="1352" t="s">
        <v>1018</v>
      </c>
      <c r="F288" s="1353">
        <v>1027390</v>
      </c>
      <c r="G288" s="1354" t="s">
        <v>3227</v>
      </c>
      <c r="H288" s="1355">
        <v>45135</v>
      </c>
      <c r="I288" s="1356" t="s">
        <v>3228</v>
      </c>
      <c r="J288" s="1357" t="s">
        <v>3227</v>
      </c>
      <c r="K288" s="1358" t="s">
        <v>3229</v>
      </c>
      <c r="L288" s="1350" t="s">
        <v>3227</v>
      </c>
      <c r="M288" s="1357" t="s">
        <v>3229</v>
      </c>
      <c r="N288" s="1358" t="s">
        <v>3228</v>
      </c>
      <c r="O288" s="1356" t="s">
        <v>12</v>
      </c>
      <c r="P288" s="1358" t="s">
        <v>31</v>
      </c>
      <c r="Q288" s="1359" t="s">
        <v>1018</v>
      </c>
      <c r="R288" s="1360"/>
      <c r="S288" s="1360"/>
      <c r="T288" s="1361"/>
      <c r="U288" s="1362"/>
      <c r="V288" s="1363">
        <v>1740.9582</v>
      </c>
      <c r="W288" s="1364">
        <v>1</v>
      </c>
      <c r="X288" s="1364">
        <v>1</v>
      </c>
      <c r="Y288" s="1365"/>
      <c r="Z288" s="1351">
        <v>2022</v>
      </c>
      <c r="AA288" s="1352">
        <v>2024</v>
      </c>
      <c r="AB288" s="1366">
        <v>2022</v>
      </c>
      <c r="AC288" s="1367"/>
      <c r="AD288" s="1358"/>
      <c r="AE288" s="1368" t="s">
        <v>4568</v>
      </c>
      <c r="AF288" s="1357" t="s">
        <v>3230</v>
      </c>
      <c r="AG288" s="1357" t="s">
        <v>3228</v>
      </c>
      <c r="AH288" s="1358" t="s">
        <v>1480</v>
      </c>
      <c r="AI288" s="1368"/>
      <c r="AJ288" s="1358"/>
      <c r="AK288" s="1369">
        <v>2021</v>
      </c>
      <c r="AL288" s="1364">
        <v>3076</v>
      </c>
      <c r="AM288" s="1364">
        <v>3048</v>
      </c>
      <c r="AN288" s="1370">
        <v>45.04</v>
      </c>
      <c r="AO288" s="1371" t="s">
        <v>1295</v>
      </c>
      <c r="AP288" s="1372">
        <v>2024</v>
      </c>
      <c r="AQ288" s="1365">
        <v>3430</v>
      </c>
      <c r="AR288" s="1373">
        <v>-11.51</v>
      </c>
      <c r="AS288" s="1365">
        <v>3399</v>
      </c>
      <c r="AT288" s="1373">
        <v>-11.52</v>
      </c>
      <c r="AU288" s="1374">
        <v>43.7</v>
      </c>
      <c r="AV288" s="1371" t="s">
        <v>1295</v>
      </c>
      <c r="AW288" s="1375">
        <v>2.97</v>
      </c>
      <c r="AX288" s="1372">
        <v>2022</v>
      </c>
      <c r="AY288" s="1365">
        <v>3164</v>
      </c>
      <c r="AZ288" s="1373">
        <v>-2.87</v>
      </c>
      <c r="BA288" s="1365">
        <v>3158</v>
      </c>
      <c r="BB288" s="1373">
        <v>-3.61</v>
      </c>
      <c r="BC288" s="1374">
        <v>40.637040842537886</v>
      </c>
      <c r="BD288" s="1371" t="s">
        <v>1295</v>
      </c>
      <c r="BE288" s="1375">
        <v>9.77</v>
      </c>
      <c r="BF288" s="1372">
        <v>2023</v>
      </c>
      <c r="BG288" s="1365"/>
      <c r="BH288" s="1373"/>
      <c r="BI288" s="1365"/>
      <c r="BJ288" s="1373"/>
      <c r="BK288" s="1374"/>
      <c r="BL288" s="1371"/>
      <c r="BM288" s="1375"/>
      <c r="BN288" s="1372">
        <v>2024</v>
      </c>
      <c r="BO288" s="1365"/>
      <c r="BP288" s="1373"/>
      <c r="BQ288" s="1365"/>
      <c r="BR288" s="1373"/>
      <c r="BS288" s="1374"/>
      <c r="BT288" s="1371"/>
      <c r="BU288" s="1375"/>
      <c r="BV288" s="1376" t="s">
        <v>1023</v>
      </c>
      <c r="BW288" s="1377" t="s">
        <v>1072</v>
      </c>
      <c r="BX288" s="1378" t="s">
        <v>1007</v>
      </c>
      <c r="BY288" s="1379" t="s">
        <v>5023</v>
      </c>
      <c r="BZ288" s="1380"/>
      <c r="CA288" s="1364"/>
      <c r="CB288" s="1364"/>
      <c r="CC288" s="1370"/>
      <c r="CD288" s="1371"/>
      <c r="CE288" s="1372"/>
      <c r="CF288" s="1365"/>
      <c r="CG288" s="1373"/>
      <c r="CH288" s="1365"/>
      <c r="CI288" s="1373"/>
      <c r="CJ288" s="1374"/>
      <c r="CK288" s="1371"/>
      <c r="CL288" s="1375"/>
      <c r="CM288" s="1372"/>
      <c r="CN288" s="1365"/>
      <c r="CO288" s="1373"/>
      <c r="CP288" s="1365"/>
      <c r="CQ288" s="1373"/>
      <c r="CR288" s="1374"/>
      <c r="CS288" s="1371"/>
      <c r="CT288" s="1375"/>
      <c r="CU288" s="1372"/>
      <c r="CV288" s="1365"/>
      <c r="CW288" s="1373"/>
      <c r="CX288" s="1365"/>
      <c r="CY288" s="1373"/>
      <c r="CZ288" s="1374"/>
      <c r="DA288" s="1371"/>
      <c r="DB288" s="1375"/>
      <c r="DC288" s="1372"/>
      <c r="DD288" s="1365"/>
      <c r="DE288" s="1373"/>
      <c r="DF288" s="1365"/>
      <c r="DG288" s="1373"/>
      <c r="DH288" s="1374"/>
      <c r="DI288" s="1371"/>
      <c r="DJ288" s="1375"/>
      <c r="DK288" s="1376"/>
      <c r="DL288" s="1377"/>
      <c r="DM288" s="1378"/>
      <c r="DN288" s="1379"/>
      <c r="DO288" s="1356"/>
      <c r="DP288" s="1381"/>
      <c r="DQ288" s="1358"/>
      <c r="DR288" s="1356"/>
      <c r="DS288" s="1381"/>
      <c r="DT288" s="1358"/>
      <c r="DU288" s="1356"/>
      <c r="DV288" s="1381"/>
      <c r="DW288" s="1358"/>
      <c r="DX288" s="1356"/>
      <c r="DY288" s="1381"/>
      <c r="DZ288" s="1358"/>
      <c r="EA288" s="1356"/>
      <c r="EB288" s="1381"/>
      <c r="EC288" s="1358"/>
      <c r="ED288" s="1382"/>
      <c r="EE288" s="1383"/>
      <c r="EF288" s="1384"/>
      <c r="EG288" s="1357"/>
      <c r="EH288" s="1364"/>
      <c r="EI288" s="1352"/>
      <c r="EJ288" s="1356"/>
      <c r="EK288" s="1384"/>
      <c r="EL288" s="1357"/>
      <c r="EM288" s="1364"/>
      <c r="EN288" s="1352"/>
      <c r="EO288" s="1356"/>
      <c r="EP288" s="1384"/>
      <c r="EQ288" s="1357"/>
      <c r="ER288" s="1364"/>
      <c r="ES288" s="1352"/>
      <c r="ET288" s="1356"/>
      <c r="EU288" s="1384"/>
      <c r="EV288" s="1357"/>
      <c r="EW288" s="1364"/>
      <c r="EX288" s="1352"/>
      <c r="EY288" s="1356"/>
      <c r="EZ288" s="1384"/>
      <c r="FA288" s="1357"/>
      <c r="FB288" s="1364"/>
      <c r="FC288" s="1352"/>
      <c r="FD288" s="1385">
        <v>0</v>
      </c>
      <c r="FE288" s="1386">
        <v>0</v>
      </c>
      <c r="FF288" s="1387">
        <v>0</v>
      </c>
      <c r="FG288" s="1386">
        <v>0</v>
      </c>
      <c r="FH288" s="1387">
        <v>0</v>
      </c>
      <c r="FI288" s="1386">
        <v>0</v>
      </c>
      <c r="FJ288" s="1387">
        <v>0</v>
      </c>
      <c r="FK288" s="1386">
        <v>0</v>
      </c>
      <c r="FL288" s="1388" t="s">
        <v>1008</v>
      </c>
      <c r="FM288" s="1389" t="s">
        <v>1012</v>
      </c>
      <c r="FN288" s="1352"/>
      <c r="FO288" s="1390" t="s">
        <v>1010</v>
      </c>
      <c r="FP288" s="1391" t="s">
        <v>1012</v>
      </c>
      <c r="FQ288" s="1352"/>
      <c r="FR288" s="1390" t="s">
        <v>1010</v>
      </c>
      <c r="FS288" s="1391" t="s">
        <v>1012</v>
      </c>
      <c r="FT288" s="1352"/>
      <c r="FU288" s="1390" t="s">
        <v>1010</v>
      </c>
      <c r="FV288" s="1391" t="s">
        <v>1012</v>
      </c>
      <c r="FW288" s="1352"/>
      <c r="FX288" s="1390" t="s">
        <v>1010</v>
      </c>
      <c r="FY288" s="1391" t="s">
        <v>1012</v>
      </c>
      <c r="FZ288" s="1352"/>
      <c r="GA288" s="1390" t="s">
        <v>1025</v>
      </c>
      <c r="GB288" s="1391" t="s">
        <v>1011</v>
      </c>
      <c r="GC288" s="1352"/>
      <c r="GD288" s="1390" t="s">
        <v>1010</v>
      </c>
      <c r="GE288" s="1391" t="s">
        <v>1012</v>
      </c>
      <c r="GF288" s="1352"/>
      <c r="GG288" s="1390" t="s">
        <v>1025</v>
      </c>
      <c r="GH288" s="1391" t="s">
        <v>1011</v>
      </c>
      <c r="GI288" s="1352"/>
      <c r="GJ288" s="1390" t="s">
        <v>1010</v>
      </c>
      <c r="GK288" s="1391" t="s">
        <v>1012</v>
      </c>
      <c r="GL288" s="1352"/>
      <c r="GM288" s="1390" t="s">
        <v>1013</v>
      </c>
      <c r="GN288" s="1391" t="s">
        <v>1013</v>
      </c>
      <c r="GO288" s="1352"/>
      <c r="GP288" s="1390" t="s">
        <v>1013</v>
      </c>
      <c r="GQ288" s="1391" t="s">
        <v>1013</v>
      </c>
      <c r="GR288" s="1352"/>
      <c r="GS288" s="1390" t="s">
        <v>1013</v>
      </c>
      <c r="GT288" s="1391" t="s">
        <v>1013</v>
      </c>
      <c r="GU288" s="1352"/>
      <c r="GV288" s="1390" t="s">
        <v>1025</v>
      </c>
      <c r="GW288" s="1391" t="s">
        <v>1011</v>
      </c>
      <c r="GX288" s="1352"/>
      <c r="GY288" s="1388"/>
      <c r="GZ288" s="1389"/>
      <c r="HA288" s="1352"/>
      <c r="HB288" s="1390"/>
      <c r="HC288" s="1391"/>
      <c r="HD288" s="1352"/>
      <c r="HE288" s="1390"/>
      <c r="HF288" s="1391"/>
      <c r="HG288" s="1352"/>
      <c r="HH288" s="1390"/>
      <c r="HI288" s="1391"/>
      <c r="HJ288" s="1352"/>
      <c r="HK288" s="1390"/>
      <c r="HL288" s="1391"/>
      <c r="HM288" s="1352"/>
      <c r="HN288" s="1392">
        <v>3164</v>
      </c>
      <c r="HO288" s="1393">
        <v>105.4299</v>
      </c>
      <c r="HP288" s="1394">
        <v>3.3321713021491783</v>
      </c>
      <c r="HQ288" s="1395">
        <v>2022</v>
      </c>
      <c r="HR288" s="1357" t="s">
        <v>333</v>
      </c>
      <c r="HS288" s="1357" t="s">
        <v>340</v>
      </c>
      <c r="HT288" s="1357" t="s">
        <v>4299</v>
      </c>
      <c r="HU288" s="1396">
        <v>60.780999999999992</v>
      </c>
      <c r="HV288" s="1397" t="s">
        <v>4568</v>
      </c>
      <c r="HW288" s="1398" t="s">
        <v>4568</v>
      </c>
      <c r="HX288" s="1398"/>
      <c r="HY288" s="1398"/>
      <c r="HZ288" s="1398"/>
      <c r="IA288" s="1398" t="s">
        <v>4568</v>
      </c>
      <c r="IB288" s="1398"/>
      <c r="IC288" s="1398" t="s">
        <v>4568</v>
      </c>
      <c r="ID288" s="1399" t="s">
        <v>5024</v>
      </c>
      <c r="IE288" s="1400"/>
      <c r="IF288" s="227" t="str">
        <f>_xlfn.IFNA(VLOOKUP(報告書!$B288&amp;"-"&amp;報告書!IF$12,自主項目!$G$13:$G$500,1,FALSE),"")</f>
        <v>390-1</v>
      </c>
      <c r="IG288" s="227" t="str">
        <f>_xlfn.IFNA(VLOOKUP(報告書!$B288&amp;"-"&amp;報告書!IG$12,自主項目!$G$13:$G$500,1,FALSE),"")</f>
        <v>390-2</v>
      </c>
      <c r="IH288" s="227" t="str">
        <f>_xlfn.IFNA(VLOOKUP(報告書!$B288&amp;"-"&amp;報告書!IH$12,自主項目!$G$13:$G$500,1,FALSE),"")</f>
        <v>390-3</v>
      </c>
      <c r="II288" s="227" t="str">
        <f>_xlfn.IFNA(VLOOKUP(報告書!$B288&amp;"-"&amp;報告書!II$12,自主項目!$G$13:$G$500,1,FALSE),"")</f>
        <v/>
      </c>
      <c r="IJ288" s="227" t="str">
        <f>_xlfn.IFNA(VLOOKUP(報告書!$B288&amp;"-"&amp;報告書!IJ$12,自主項目!$G$13:$G$500,1,FALSE),"")</f>
        <v/>
      </c>
      <c r="IK288" s="227" t="str">
        <f>_xlfn.IFNA(VLOOKUP(報告書!$B288&amp;"-"&amp;報告書!IK$12,自主項目!$G$13:$G$500,1,FALSE),"")</f>
        <v/>
      </c>
      <c r="IL288" s="227" t="str">
        <f>_xlfn.IFNA(VLOOKUP(報告書!$B288&amp;"-"&amp;報告書!IL$12,自主項目!$G$13:$G$500,1,FALSE),"")</f>
        <v/>
      </c>
      <c r="IM288" s="227" t="str">
        <f>_xlfn.IFNA(VLOOKUP(報告書!$B288&amp;"-"&amp;報告書!IM$12,自主項目!$G$13:$G$500,1,FALSE),"")</f>
        <v/>
      </c>
      <c r="IN288" s="227" t="str">
        <f>_xlfn.IFNA(VLOOKUP(報告書!$B288&amp;"-"&amp;報告書!IN$12,自主項目!$G$13:$G$500,1,FALSE),"")</f>
        <v/>
      </c>
      <c r="IO288" s="227" t="str">
        <f>_xlfn.IFNA(VLOOKUP(報告書!$B288&amp;"-"&amp;報告書!IO$12,自主項目!$G$13:$G$500,1,FALSE),"")</f>
        <v/>
      </c>
      <c r="IP288" s="227" t="str">
        <f>_xlfn.IFNA(VLOOKUP(報告書!$B288&amp;"-"&amp;報告書!IP$12,自主項目!$G$13:$G$500,1,FALSE),"")</f>
        <v/>
      </c>
      <c r="IQ288" s="227" t="str">
        <f>_xlfn.IFNA(VLOOKUP(報告書!$B288&amp;"-"&amp;報告書!IQ$12,自主項目!$G$13:$G$500,1,FALSE),"")</f>
        <v/>
      </c>
      <c r="IR288" s="227" t="str">
        <f>_xlfn.IFNA(VLOOKUP(報告書!$B288&amp;"-"&amp;報告書!IR$12,自主項目!$G$13:$G$500,1,FALSE),"")</f>
        <v/>
      </c>
      <c r="IS288" s="227" t="str">
        <f>_xlfn.IFNA(VLOOKUP(報告書!$B288&amp;"-"&amp;報告書!IS$12,自主項目!$G$13:$G$500,1,FALSE),"")</f>
        <v/>
      </c>
      <c r="IV288" s="376" t="s">
        <v>179</v>
      </c>
      <c r="IW288" s="377" t="s">
        <v>179</v>
      </c>
      <c r="IX288" s="378" t="s">
        <v>179</v>
      </c>
      <c r="IY288" s="379" t="s">
        <v>179</v>
      </c>
      <c r="IZ288" s="379" t="s">
        <v>179</v>
      </c>
      <c r="JA288" s="380" t="s">
        <v>179</v>
      </c>
      <c r="JB288" s="381" t="s">
        <v>179</v>
      </c>
      <c r="JC288" s="379" t="s">
        <v>179</v>
      </c>
      <c r="JD288" s="379" t="s">
        <v>179</v>
      </c>
      <c r="JE288" s="382" t="s">
        <v>179</v>
      </c>
      <c r="JF288" s="383" t="s">
        <v>179</v>
      </c>
      <c r="JG288" s="384" t="s">
        <v>179</v>
      </c>
      <c r="JH288" s="376">
        <v>1891</v>
      </c>
      <c r="JI288" s="377">
        <v>1891</v>
      </c>
      <c r="JJ288" s="378" t="s">
        <v>179</v>
      </c>
      <c r="JK288" s="379">
        <v>4.49</v>
      </c>
      <c r="JL288" s="379">
        <v>4.49</v>
      </c>
      <c r="JM288" s="380" t="s">
        <v>179</v>
      </c>
      <c r="JN288" s="381">
        <v>1.4966666666666668</v>
      </c>
      <c r="JO288" s="379">
        <v>1.4966666666666668</v>
      </c>
      <c r="JP288" s="379" t="s">
        <v>179</v>
      </c>
      <c r="JQ288" s="382">
        <v>74</v>
      </c>
      <c r="JR288" s="383">
        <v>74</v>
      </c>
      <c r="JS288" s="384" t="s">
        <v>179</v>
      </c>
      <c r="JU288" s="634" t="s">
        <v>3079</v>
      </c>
      <c r="JV288" s="636" t="s">
        <v>3080</v>
      </c>
      <c r="JW288" s="635">
        <v>2019</v>
      </c>
      <c r="JX288" s="635" t="s">
        <v>1058</v>
      </c>
      <c r="JY288" s="386" t="s">
        <v>179</v>
      </c>
      <c r="JZ288" s="387" t="s">
        <v>179</v>
      </c>
      <c r="KA288" s="422" t="s">
        <v>179</v>
      </c>
      <c r="KB288" s="637" t="s">
        <v>179</v>
      </c>
      <c r="KC288" s="638" t="s">
        <v>179</v>
      </c>
      <c r="KD288" s="639" t="s">
        <v>179</v>
      </c>
      <c r="KE288" s="640" t="s">
        <v>179</v>
      </c>
      <c r="KF288" s="641" t="s">
        <v>179</v>
      </c>
      <c r="KG288" s="642" t="s">
        <v>179</v>
      </c>
      <c r="KH288" s="639" t="s">
        <v>179</v>
      </c>
      <c r="KI288" s="643" t="s">
        <v>179</v>
      </c>
      <c r="KJ288" s="641" t="s">
        <v>179</v>
      </c>
      <c r="KK288" s="642" t="s">
        <v>179</v>
      </c>
      <c r="KL288" s="639" t="s">
        <v>179</v>
      </c>
      <c r="KM288" s="643" t="s">
        <v>179</v>
      </c>
      <c r="KN288" s="644" t="s">
        <v>179</v>
      </c>
      <c r="KO288" s="645" t="s">
        <v>1055</v>
      </c>
      <c r="KP288" s="646">
        <v>3.03</v>
      </c>
      <c r="KQ288" s="646">
        <v>4.49</v>
      </c>
      <c r="KR288" s="646">
        <v>1.1066666666666667</v>
      </c>
      <c r="KS288" s="647" t="s">
        <v>1028</v>
      </c>
      <c r="KT288" s="646">
        <v>3.03</v>
      </c>
      <c r="KU288" s="646">
        <v>1.4966666666666668</v>
      </c>
      <c r="KV288" s="648">
        <v>-0.58500000000000008</v>
      </c>
      <c r="KW288" s="639" t="s">
        <v>179</v>
      </c>
      <c r="KX288" s="643">
        <v>0</v>
      </c>
      <c r="KY288" s="644" t="s">
        <v>179</v>
      </c>
      <c r="KZ288" s="434" t="s">
        <v>1015</v>
      </c>
      <c r="LA288" s="434" t="s">
        <v>1015</v>
      </c>
      <c r="LB288" s="435" t="s">
        <v>179</v>
      </c>
      <c r="LC288" s="436" t="s">
        <v>179</v>
      </c>
      <c r="LD288" s="437" t="s">
        <v>179</v>
      </c>
      <c r="LE288" s="438" t="s">
        <v>179</v>
      </c>
      <c r="LF288" s="439" t="s">
        <v>179</v>
      </c>
      <c r="LG288" s="440" t="s">
        <v>179</v>
      </c>
      <c r="LH288" s="437" t="s">
        <v>179</v>
      </c>
      <c r="LI288" s="438" t="s">
        <v>179</v>
      </c>
      <c r="LJ288" s="649"/>
      <c r="LK288" s="650"/>
    </row>
    <row r="289" spans="2:323" ht="15" customHeight="1" x14ac:dyDescent="0.15">
      <c r="B289" s="1349" t="s">
        <v>3231</v>
      </c>
      <c r="C289" s="1350" t="s">
        <v>3232</v>
      </c>
      <c r="D289" s="1351">
        <v>2022</v>
      </c>
      <c r="E289" s="1352" t="s">
        <v>1018</v>
      </c>
      <c r="F289" s="1353">
        <v>1017391</v>
      </c>
      <c r="G289" s="1354" t="s">
        <v>3232</v>
      </c>
      <c r="H289" s="1355">
        <v>45079</v>
      </c>
      <c r="I289" s="1356" t="s">
        <v>3233</v>
      </c>
      <c r="J289" s="1357" t="s">
        <v>3232</v>
      </c>
      <c r="K289" s="1358" t="s">
        <v>3234</v>
      </c>
      <c r="L289" s="1350" t="s">
        <v>3232</v>
      </c>
      <c r="M289" s="1357" t="s">
        <v>3235</v>
      </c>
      <c r="N289" s="1358" t="s">
        <v>3233</v>
      </c>
      <c r="O289" s="1356" t="s">
        <v>12</v>
      </c>
      <c r="P289" s="1358" t="s">
        <v>21</v>
      </c>
      <c r="Q289" s="1359" t="s">
        <v>1018</v>
      </c>
      <c r="R289" s="1360"/>
      <c r="S289" s="1360"/>
      <c r="T289" s="1361"/>
      <c r="U289" s="1362"/>
      <c r="V289" s="1363">
        <v>2144.6766000000002</v>
      </c>
      <c r="W289" s="1364">
        <v>2</v>
      </c>
      <c r="X289" s="1364">
        <v>1</v>
      </c>
      <c r="Y289" s="1365"/>
      <c r="Z289" s="1351">
        <v>2022</v>
      </c>
      <c r="AA289" s="1352">
        <v>2024</v>
      </c>
      <c r="AB289" s="1366">
        <v>2022</v>
      </c>
      <c r="AC289" s="1367"/>
      <c r="AD289" s="1358"/>
      <c r="AE289" s="1368" t="s">
        <v>4568</v>
      </c>
      <c r="AF289" s="1357" t="s">
        <v>3236</v>
      </c>
      <c r="AG289" s="1357" t="s">
        <v>3233</v>
      </c>
      <c r="AH289" s="1358" t="s">
        <v>3237</v>
      </c>
      <c r="AI289" s="1368"/>
      <c r="AJ289" s="1358"/>
      <c r="AK289" s="1369">
        <v>2021</v>
      </c>
      <c r="AL289" s="1364">
        <v>5825</v>
      </c>
      <c r="AM289" s="1364">
        <v>5656</v>
      </c>
      <c r="AN289" s="1370"/>
      <c r="AO289" s="1371"/>
      <c r="AP289" s="1372">
        <v>2024</v>
      </c>
      <c r="AQ289" s="1365">
        <v>5700</v>
      </c>
      <c r="AR289" s="1373">
        <v>2.14</v>
      </c>
      <c r="AS289" s="1365">
        <v>5561</v>
      </c>
      <c r="AT289" s="1373">
        <v>1.67</v>
      </c>
      <c r="AU289" s="1374"/>
      <c r="AV289" s="1371"/>
      <c r="AW289" s="1375"/>
      <c r="AX289" s="1372">
        <v>2022</v>
      </c>
      <c r="AY289" s="1365">
        <v>5234</v>
      </c>
      <c r="AZ289" s="1373">
        <v>10.14</v>
      </c>
      <c r="BA289" s="1365">
        <v>4308</v>
      </c>
      <c r="BB289" s="1373">
        <v>23.83</v>
      </c>
      <c r="BC289" s="1374"/>
      <c r="BD289" s="1371"/>
      <c r="BE289" s="1375"/>
      <c r="BF289" s="1372">
        <v>2023</v>
      </c>
      <c r="BG289" s="1365"/>
      <c r="BH289" s="1373"/>
      <c r="BI289" s="1365"/>
      <c r="BJ289" s="1373"/>
      <c r="BK289" s="1374"/>
      <c r="BL289" s="1371"/>
      <c r="BM289" s="1375"/>
      <c r="BN289" s="1372">
        <v>2024</v>
      </c>
      <c r="BO289" s="1365"/>
      <c r="BP289" s="1373"/>
      <c r="BQ289" s="1365"/>
      <c r="BR289" s="1373"/>
      <c r="BS289" s="1374"/>
      <c r="BT289" s="1371"/>
      <c r="BU289" s="1375"/>
      <c r="BV289" s="1376" t="s">
        <v>1062</v>
      </c>
      <c r="BW289" s="1377" t="s">
        <v>1072</v>
      </c>
      <c r="BX289" s="1378" t="s">
        <v>1024</v>
      </c>
      <c r="BY289" s="1379"/>
      <c r="BZ289" s="1380"/>
      <c r="CA289" s="1364"/>
      <c r="CB289" s="1364"/>
      <c r="CC289" s="1370"/>
      <c r="CD289" s="1371"/>
      <c r="CE289" s="1372"/>
      <c r="CF289" s="1365"/>
      <c r="CG289" s="1373"/>
      <c r="CH289" s="1365"/>
      <c r="CI289" s="1373"/>
      <c r="CJ289" s="1374"/>
      <c r="CK289" s="1371"/>
      <c r="CL289" s="1375"/>
      <c r="CM289" s="1372"/>
      <c r="CN289" s="1365"/>
      <c r="CO289" s="1373"/>
      <c r="CP289" s="1365"/>
      <c r="CQ289" s="1373"/>
      <c r="CR289" s="1374"/>
      <c r="CS289" s="1371"/>
      <c r="CT289" s="1375"/>
      <c r="CU289" s="1372"/>
      <c r="CV289" s="1365"/>
      <c r="CW289" s="1373"/>
      <c r="CX289" s="1365"/>
      <c r="CY289" s="1373"/>
      <c r="CZ289" s="1374"/>
      <c r="DA289" s="1371"/>
      <c r="DB289" s="1375"/>
      <c r="DC289" s="1372"/>
      <c r="DD289" s="1365"/>
      <c r="DE289" s="1373"/>
      <c r="DF289" s="1365"/>
      <c r="DG289" s="1373"/>
      <c r="DH289" s="1374"/>
      <c r="DI289" s="1371"/>
      <c r="DJ289" s="1375"/>
      <c r="DK289" s="1376"/>
      <c r="DL289" s="1377"/>
      <c r="DM289" s="1378"/>
      <c r="DN289" s="1379"/>
      <c r="DO289" s="1356"/>
      <c r="DP289" s="1381"/>
      <c r="DQ289" s="1358"/>
      <c r="DR289" s="1356"/>
      <c r="DS289" s="1381"/>
      <c r="DT289" s="1358"/>
      <c r="DU289" s="1356"/>
      <c r="DV289" s="1381"/>
      <c r="DW289" s="1358"/>
      <c r="DX289" s="1356"/>
      <c r="DY289" s="1381"/>
      <c r="DZ289" s="1358"/>
      <c r="EA289" s="1356"/>
      <c r="EB289" s="1381"/>
      <c r="EC289" s="1358"/>
      <c r="ED289" s="1382"/>
      <c r="EE289" s="1383"/>
      <c r="EF289" s="1384"/>
      <c r="EG289" s="1357"/>
      <c r="EH289" s="1364"/>
      <c r="EI289" s="1352"/>
      <c r="EJ289" s="1356"/>
      <c r="EK289" s="1384"/>
      <c r="EL289" s="1357"/>
      <c r="EM289" s="1364"/>
      <c r="EN289" s="1352"/>
      <c r="EO289" s="1356"/>
      <c r="EP289" s="1384"/>
      <c r="EQ289" s="1357"/>
      <c r="ER289" s="1364"/>
      <c r="ES289" s="1352"/>
      <c r="ET289" s="1356"/>
      <c r="EU289" s="1384"/>
      <c r="EV289" s="1357"/>
      <c r="EW289" s="1364"/>
      <c r="EX289" s="1352"/>
      <c r="EY289" s="1356"/>
      <c r="EZ289" s="1384"/>
      <c r="FA289" s="1357"/>
      <c r="FB289" s="1364"/>
      <c r="FC289" s="1352"/>
      <c r="FD289" s="1385">
        <v>0</v>
      </c>
      <c r="FE289" s="1386">
        <v>0</v>
      </c>
      <c r="FF289" s="1387">
        <v>0</v>
      </c>
      <c r="FG289" s="1386">
        <v>0</v>
      </c>
      <c r="FH289" s="1387">
        <v>0</v>
      </c>
      <c r="FI289" s="1386">
        <v>0</v>
      </c>
      <c r="FJ289" s="1387">
        <v>0</v>
      </c>
      <c r="FK289" s="1386">
        <v>0</v>
      </c>
      <c r="FL289" s="1388" t="s">
        <v>1008</v>
      </c>
      <c r="FM289" s="1389" t="s">
        <v>1012</v>
      </c>
      <c r="FN289" s="1352"/>
      <c r="FO289" s="1390" t="s">
        <v>1010</v>
      </c>
      <c r="FP289" s="1391" t="s">
        <v>1012</v>
      </c>
      <c r="FQ289" s="1352"/>
      <c r="FR289" s="1390" t="s">
        <v>1010</v>
      </c>
      <c r="FS289" s="1391" t="s">
        <v>1012</v>
      </c>
      <c r="FT289" s="1352"/>
      <c r="FU289" s="1390" t="s">
        <v>1010</v>
      </c>
      <c r="FV289" s="1391" t="s">
        <v>1012</v>
      </c>
      <c r="FW289" s="1352"/>
      <c r="FX289" s="1390" t="s">
        <v>1010</v>
      </c>
      <c r="FY289" s="1391" t="s">
        <v>1012</v>
      </c>
      <c r="FZ289" s="1352"/>
      <c r="GA289" s="1390" t="s">
        <v>1010</v>
      </c>
      <c r="GB289" s="1391" t="s">
        <v>1012</v>
      </c>
      <c r="GC289" s="1352"/>
      <c r="GD289" s="1390" t="s">
        <v>1013</v>
      </c>
      <c r="GE289" s="1391" t="s">
        <v>1013</v>
      </c>
      <c r="GF289" s="1352"/>
      <c r="GG289" s="1390" t="s">
        <v>1013</v>
      </c>
      <c r="GH289" s="1391" t="s">
        <v>1013</v>
      </c>
      <c r="GI289" s="1352"/>
      <c r="GJ289" s="1390" t="s">
        <v>1013</v>
      </c>
      <c r="GK289" s="1391" t="s">
        <v>1013</v>
      </c>
      <c r="GL289" s="1352"/>
      <c r="GM289" s="1390" t="s">
        <v>1013</v>
      </c>
      <c r="GN289" s="1391" t="s">
        <v>1013</v>
      </c>
      <c r="GO289" s="1352"/>
      <c r="GP289" s="1390" t="s">
        <v>1013</v>
      </c>
      <c r="GQ289" s="1391" t="s">
        <v>1013</v>
      </c>
      <c r="GR289" s="1352"/>
      <c r="GS289" s="1390" t="s">
        <v>1010</v>
      </c>
      <c r="GT289" s="1391" t="s">
        <v>1012</v>
      </c>
      <c r="GU289" s="1352"/>
      <c r="GV289" s="1390" t="s">
        <v>1010</v>
      </c>
      <c r="GW289" s="1391" t="s">
        <v>1012</v>
      </c>
      <c r="GX289" s="1352"/>
      <c r="GY289" s="1388"/>
      <c r="GZ289" s="1389"/>
      <c r="HA289" s="1352"/>
      <c r="HB289" s="1390"/>
      <c r="HC289" s="1391"/>
      <c r="HD289" s="1352"/>
      <c r="HE289" s="1390"/>
      <c r="HF289" s="1391"/>
      <c r="HG289" s="1352"/>
      <c r="HH289" s="1390"/>
      <c r="HI289" s="1391"/>
      <c r="HJ289" s="1352"/>
      <c r="HK289" s="1390"/>
      <c r="HL289" s="1391"/>
      <c r="HM289" s="1352"/>
      <c r="HN289" s="1392"/>
      <c r="HO289" s="1393"/>
      <c r="HP289" s="1394"/>
      <c r="HQ289" s="1395"/>
      <c r="HR289" s="1357"/>
      <c r="HS289" s="1357"/>
      <c r="HT289" s="1357"/>
      <c r="HU289" s="1396"/>
      <c r="HV289" s="1397"/>
      <c r="HW289" s="1398"/>
      <c r="HX289" s="1398"/>
      <c r="HY289" s="1398"/>
      <c r="HZ289" s="1398"/>
      <c r="IA289" s="1398"/>
      <c r="IB289" s="1398" t="s">
        <v>4568</v>
      </c>
      <c r="IC289" s="1398"/>
      <c r="ID289" s="1399" t="s">
        <v>5025</v>
      </c>
      <c r="IE289" s="1400"/>
      <c r="IF289" s="227" t="str">
        <f>_xlfn.IFNA(VLOOKUP(報告書!$B289&amp;"-"&amp;報告書!IF$12,自主項目!$G$13:$G$500,1,FALSE),"")</f>
        <v/>
      </c>
      <c r="IG289" s="227" t="str">
        <f>_xlfn.IFNA(VLOOKUP(報告書!$B289&amp;"-"&amp;報告書!IG$12,自主項目!$G$13:$G$500,1,FALSE),"")</f>
        <v/>
      </c>
      <c r="IH289" s="227" t="str">
        <f>_xlfn.IFNA(VLOOKUP(報告書!$B289&amp;"-"&amp;報告書!IH$12,自主項目!$G$13:$G$500,1,FALSE),"")</f>
        <v/>
      </c>
      <c r="II289" s="227" t="str">
        <f>_xlfn.IFNA(VLOOKUP(報告書!$B289&amp;"-"&amp;報告書!II$12,自主項目!$G$13:$G$500,1,FALSE),"")</f>
        <v/>
      </c>
      <c r="IJ289" s="227" t="str">
        <f>_xlfn.IFNA(VLOOKUP(報告書!$B289&amp;"-"&amp;報告書!IJ$12,自主項目!$G$13:$G$500,1,FALSE),"")</f>
        <v/>
      </c>
      <c r="IK289" s="227" t="str">
        <f>_xlfn.IFNA(VLOOKUP(報告書!$B289&amp;"-"&amp;報告書!IK$12,自主項目!$G$13:$G$500,1,FALSE),"")</f>
        <v/>
      </c>
      <c r="IL289" s="227" t="str">
        <f>_xlfn.IFNA(VLOOKUP(報告書!$B289&amp;"-"&amp;報告書!IL$12,自主項目!$G$13:$G$500,1,FALSE),"")</f>
        <v/>
      </c>
      <c r="IM289" s="227" t="str">
        <f>_xlfn.IFNA(VLOOKUP(報告書!$B289&amp;"-"&amp;報告書!IM$12,自主項目!$G$13:$G$500,1,FALSE),"")</f>
        <v/>
      </c>
      <c r="IN289" s="227" t="str">
        <f>_xlfn.IFNA(VLOOKUP(報告書!$B289&amp;"-"&amp;報告書!IN$12,自主項目!$G$13:$G$500,1,FALSE),"")</f>
        <v/>
      </c>
      <c r="IO289" s="227" t="str">
        <f>_xlfn.IFNA(VLOOKUP(報告書!$B289&amp;"-"&amp;報告書!IO$12,自主項目!$G$13:$G$500,1,FALSE),"")</f>
        <v/>
      </c>
      <c r="IP289" s="227" t="str">
        <f>_xlfn.IFNA(VLOOKUP(報告書!$B289&amp;"-"&amp;報告書!IP$12,自主項目!$G$13:$G$500,1,FALSE),"")</f>
        <v/>
      </c>
      <c r="IQ289" s="227" t="str">
        <f>_xlfn.IFNA(VLOOKUP(報告書!$B289&amp;"-"&amp;報告書!IQ$12,自主項目!$G$13:$G$500,1,FALSE),"")</f>
        <v/>
      </c>
      <c r="IR289" s="227" t="str">
        <f>_xlfn.IFNA(VLOOKUP(報告書!$B289&amp;"-"&amp;報告書!IR$12,自主項目!$G$13:$G$500,1,FALSE),"")</f>
        <v/>
      </c>
      <c r="IS289" s="227" t="str">
        <f>_xlfn.IFNA(VLOOKUP(報告書!$B289&amp;"-"&amp;報告書!IS$12,自主項目!$G$13:$G$500,1,FALSE),"")</f>
        <v/>
      </c>
      <c r="IV289" s="376">
        <v>3775</v>
      </c>
      <c r="IW289" s="377">
        <v>3654</v>
      </c>
      <c r="IX289" s="378">
        <v>1.49</v>
      </c>
      <c r="IY289" s="379">
        <v>5.45</v>
      </c>
      <c r="IZ289" s="379">
        <v>7.79</v>
      </c>
      <c r="JA289" s="380">
        <v>6.87</v>
      </c>
      <c r="JB289" s="381">
        <v>1.8166666666666667</v>
      </c>
      <c r="JC289" s="379">
        <v>2.5966666666666667</v>
      </c>
      <c r="JD289" s="379">
        <v>2.29</v>
      </c>
      <c r="JE289" s="382">
        <v>67</v>
      </c>
      <c r="JF289" s="383">
        <v>66</v>
      </c>
      <c r="JG289" s="384">
        <v>54</v>
      </c>
      <c r="JH289" s="376" t="s">
        <v>179</v>
      </c>
      <c r="JI289" s="377" t="s">
        <v>179</v>
      </c>
      <c r="JJ289" s="378" t="s">
        <v>179</v>
      </c>
      <c r="JK289" s="379" t="s">
        <v>179</v>
      </c>
      <c r="JL289" s="379" t="s">
        <v>179</v>
      </c>
      <c r="JM289" s="380" t="s">
        <v>179</v>
      </c>
      <c r="JN289" s="381" t="s">
        <v>179</v>
      </c>
      <c r="JO289" s="379" t="s">
        <v>179</v>
      </c>
      <c r="JP289" s="379" t="s">
        <v>179</v>
      </c>
      <c r="JQ289" s="382" t="s">
        <v>179</v>
      </c>
      <c r="JR289" s="383" t="s">
        <v>179</v>
      </c>
      <c r="JS289" s="384" t="s">
        <v>179</v>
      </c>
      <c r="JU289" s="634" t="s">
        <v>3085</v>
      </c>
      <c r="JV289" s="636" t="s">
        <v>3086</v>
      </c>
      <c r="JW289" s="635">
        <v>2019</v>
      </c>
      <c r="JX289" s="635" t="s">
        <v>1018</v>
      </c>
      <c r="JY289" s="386" t="s">
        <v>179</v>
      </c>
      <c r="JZ289" s="387" t="s">
        <v>179</v>
      </c>
      <c r="KA289" s="422" t="s">
        <v>179</v>
      </c>
      <c r="KB289" s="637" t="s">
        <v>179</v>
      </c>
      <c r="KC289" s="638">
        <v>0.40749743999999993</v>
      </c>
      <c r="KD289" s="639" t="s">
        <v>1055</v>
      </c>
      <c r="KE289" s="640">
        <v>3</v>
      </c>
      <c r="KF289" s="641">
        <v>5.45</v>
      </c>
      <c r="KG289" s="642">
        <v>1.0200000000000002</v>
      </c>
      <c r="KH289" s="639" t="s">
        <v>1028</v>
      </c>
      <c r="KI289" s="643">
        <v>3</v>
      </c>
      <c r="KJ289" s="641">
        <v>2.5966666666666667</v>
      </c>
      <c r="KK289" s="642">
        <v>2.3766666666666665</v>
      </c>
      <c r="KL289" s="639" t="s">
        <v>1029</v>
      </c>
      <c r="KM289" s="643">
        <v>3</v>
      </c>
      <c r="KN289" s="644">
        <v>6.87</v>
      </c>
      <c r="KO289" s="645" t="s">
        <v>179</v>
      </c>
      <c r="KP289" s="646" t="s">
        <v>179</v>
      </c>
      <c r="KQ289" s="646" t="s">
        <v>179</v>
      </c>
      <c r="KR289" s="646" t="s">
        <v>179</v>
      </c>
      <c r="KS289" s="647" t="s">
        <v>179</v>
      </c>
      <c r="KT289" s="646" t="s">
        <v>179</v>
      </c>
      <c r="KU289" s="646" t="s">
        <v>179</v>
      </c>
      <c r="KV289" s="648" t="s">
        <v>179</v>
      </c>
      <c r="KW289" s="639" t="s">
        <v>179</v>
      </c>
      <c r="KX289" s="643" t="s">
        <v>179</v>
      </c>
      <c r="KY289" s="644" t="s">
        <v>179</v>
      </c>
      <c r="KZ289" s="434" t="s">
        <v>1015</v>
      </c>
      <c r="LA289" s="434" t="s">
        <v>1015</v>
      </c>
      <c r="LB289" s="435" t="s">
        <v>1029</v>
      </c>
      <c r="LC289" s="436">
        <v>20</v>
      </c>
      <c r="LD289" s="437">
        <v>0</v>
      </c>
      <c r="LE289" s="438">
        <v>20</v>
      </c>
      <c r="LF289" s="439" t="s">
        <v>1015</v>
      </c>
      <c r="LG289" s="440">
        <v>17</v>
      </c>
      <c r="LH289" s="437">
        <v>0</v>
      </c>
      <c r="LI289" s="438">
        <v>20</v>
      </c>
      <c r="LJ289" s="649"/>
      <c r="LK289" s="650"/>
    </row>
    <row r="290" spans="2:323" ht="15" customHeight="1" x14ac:dyDescent="0.15">
      <c r="B290" s="1349" t="s">
        <v>3238</v>
      </c>
      <c r="C290" s="1350" t="s">
        <v>3239</v>
      </c>
      <c r="D290" s="1351">
        <v>2022</v>
      </c>
      <c r="E290" s="1352" t="s">
        <v>1018</v>
      </c>
      <c r="F290" s="1353">
        <v>1069392</v>
      </c>
      <c r="G290" s="1354" t="s">
        <v>3239</v>
      </c>
      <c r="H290" s="1355">
        <v>45138</v>
      </c>
      <c r="I290" s="1356" t="s">
        <v>3240</v>
      </c>
      <c r="J290" s="1357" t="s">
        <v>3239</v>
      </c>
      <c r="K290" s="1358" t="s">
        <v>3241</v>
      </c>
      <c r="L290" s="1350" t="s">
        <v>3239</v>
      </c>
      <c r="M290" s="1357" t="s">
        <v>3241</v>
      </c>
      <c r="N290" s="1358" t="s">
        <v>3240</v>
      </c>
      <c r="O290" s="1356" t="s">
        <v>77</v>
      </c>
      <c r="P290" s="1358" t="s">
        <v>79</v>
      </c>
      <c r="Q290" s="1359" t="s">
        <v>1018</v>
      </c>
      <c r="R290" s="1360"/>
      <c r="S290" s="1360"/>
      <c r="T290" s="1361"/>
      <c r="U290" s="1362"/>
      <c r="V290" s="1363">
        <v>6406.3980000000001</v>
      </c>
      <c r="W290" s="1364">
        <v>13</v>
      </c>
      <c r="X290" s="1364">
        <v>5</v>
      </c>
      <c r="Y290" s="1365"/>
      <c r="Z290" s="1351">
        <v>2022</v>
      </c>
      <c r="AA290" s="1352">
        <v>2024</v>
      </c>
      <c r="AB290" s="1366">
        <v>2022</v>
      </c>
      <c r="AC290" s="1367"/>
      <c r="AD290" s="1358"/>
      <c r="AE290" s="1368" t="s">
        <v>4568</v>
      </c>
      <c r="AF290" s="1357" t="s">
        <v>3242</v>
      </c>
      <c r="AG290" s="1357" t="s">
        <v>3243</v>
      </c>
      <c r="AH290" s="1358" t="s">
        <v>1590</v>
      </c>
      <c r="AI290" s="1368"/>
      <c r="AJ290" s="1358" t="s">
        <v>3244</v>
      </c>
      <c r="AK290" s="1369">
        <v>2021</v>
      </c>
      <c r="AL290" s="1364">
        <v>11567</v>
      </c>
      <c r="AM290" s="1364">
        <v>11014</v>
      </c>
      <c r="AN290" s="1370">
        <v>2.44</v>
      </c>
      <c r="AO290" s="1371" t="s">
        <v>3245</v>
      </c>
      <c r="AP290" s="1372">
        <v>2024</v>
      </c>
      <c r="AQ290" s="1365">
        <v>11509</v>
      </c>
      <c r="AR290" s="1373">
        <v>0.5</v>
      </c>
      <c r="AS290" s="1365">
        <v>10958</v>
      </c>
      <c r="AT290" s="1373">
        <v>0.5</v>
      </c>
      <c r="AU290" s="1374">
        <v>2.42</v>
      </c>
      <c r="AV290" s="1371" t="s">
        <v>3245</v>
      </c>
      <c r="AW290" s="1375">
        <v>0.81</v>
      </c>
      <c r="AX290" s="1372">
        <v>2022</v>
      </c>
      <c r="AY290" s="1365">
        <v>11376</v>
      </c>
      <c r="AZ290" s="1373">
        <v>1.65</v>
      </c>
      <c r="BA290" s="1365">
        <v>10741</v>
      </c>
      <c r="BB290" s="1373">
        <v>2.4700000000000002</v>
      </c>
      <c r="BC290" s="1374">
        <v>2.4040574809805579</v>
      </c>
      <c r="BD290" s="1371" t="s">
        <v>3245</v>
      </c>
      <c r="BE290" s="1375">
        <v>1.47</v>
      </c>
      <c r="BF290" s="1372">
        <v>2023</v>
      </c>
      <c r="BG290" s="1365"/>
      <c r="BH290" s="1373"/>
      <c r="BI290" s="1365"/>
      <c r="BJ290" s="1373"/>
      <c r="BK290" s="1374"/>
      <c r="BL290" s="1371"/>
      <c r="BM290" s="1375"/>
      <c r="BN290" s="1372">
        <v>2024</v>
      </c>
      <c r="BO290" s="1365"/>
      <c r="BP290" s="1373"/>
      <c r="BQ290" s="1365"/>
      <c r="BR290" s="1373"/>
      <c r="BS290" s="1374"/>
      <c r="BT290" s="1371"/>
      <c r="BU290" s="1375"/>
      <c r="BV290" s="1376" t="s">
        <v>1023</v>
      </c>
      <c r="BW290" s="1377" t="s">
        <v>1072</v>
      </c>
      <c r="BX290" s="1378" t="s">
        <v>1024</v>
      </c>
      <c r="BY290" s="1379" t="s">
        <v>5026</v>
      </c>
      <c r="BZ290" s="1380"/>
      <c r="CA290" s="1364"/>
      <c r="CB290" s="1364"/>
      <c r="CC290" s="1370"/>
      <c r="CD290" s="1371"/>
      <c r="CE290" s="1372"/>
      <c r="CF290" s="1365"/>
      <c r="CG290" s="1373"/>
      <c r="CH290" s="1365"/>
      <c r="CI290" s="1373"/>
      <c r="CJ290" s="1374"/>
      <c r="CK290" s="1371"/>
      <c r="CL290" s="1375"/>
      <c r="CM290" s="1372"/>
      <c r="CN290" s="1365"/>
      <c r="CO290" s="1373"/>
      <c r="CP290" s="1365"/>
      <c r="CQ290" s="1373"/>
      <c r="CR290" s="1374"/>
      <c r="CS290" s="1371"/>
      <c r="CT290" s="1375"/>
      <c r="CU290" s="1372"/>
      <c r="CV290" s="1365"/>
      <c r="CW290" s="1373"/>
      <c r="CX290" s="1365"/>
      <c r="CY290" s="1373"/>
      <c r="CZ290" s="1374"/>
      <c r="DA290" s="1371"/>
      <c r="DB290" s="1375"/>
      <c r="DC290" s="1372"/>
      <c r="DD290" s="1365"/>
      <c r="DE290" s="1373"/>
      <c r="DF290" s="1365"/>
      <c r="DG290" s="1373"/>
      <c r="DH290" s="1374"/>
      <c r="DI290" s="1371"/>
      <c r="DJ290" s="1375"/>
      <c r="DK290" s="1376"/>
      <c r="DL290" s="1377"/>
      <c r="DM290" s="1378"/>
      <c r="DN290" s="1379"/>
      <c r="DO290" s="1356"/>
      <c r="DP290" s="1381"/>
      <c r="DQ290" s="1358"/>
      <c r="DR290" s="1356"/>
      <c r="DS290" s="1381"/>
      <c r="DT290" s="1358"/>
      <c r="DU290" s="1356"/>
      <c r="DV290" s="1381"/>
      <c r="DW290" s="1358"/>
      <c r="DX290" s="1356"/>
      <c r="DY290" s="1381"/>
      <c r="DZ290" s="1358"/>
      <c r="EA290" s="1356"/>
      <c r="EB290" s="1381"/>
      <c r="EC290" s="1358"/>
      <c r="ED290" s="1382"/>
      <c r="EE290" s="1383"/>
      <c r="EF290" s="1384"/>
      <c r="EG290" s="1357"/>
      <c r="EH290" s="1364"/>
      <c r="EI290" s="1352"/>
      <c r="EJ290" s="1356"/>
      <c r="EK290" s="1384"/>
      <c r="EL290" s="1357"/>
      <c r="EM290" s="1364"/>
      <c r="EN290" s="1352"/>
      <c r="EO290" s="1356"/>
      <c r="EP290" s="1384"/>
      <c r="EQ290" s="1357"/>
      <c r="ER290" s="1364"/>
      <c r="ES290" s="1352"/>
      <c r="ET290" s="1356"/>
      <c r="EU290" s="1384"/>
      <c r="EV290" s="1357"/>
      <c r="EW290" s="1364"/>
      <c r="EX290" s="1352"/>
      <c r="EY290" s="1356"/>
      <c r="EZ290" s="1384"/>
      <c r="FA290" s="1357"/>
      <c r="FB290" s="1364"/>
      <c r="FC290" s="1352"/>
      <c r="FD290" s="1385">
        <v>0</v>
      </c>
      <c r="FE290" s="1386">
        <v>0</v>
      </c>
      <c r="FF290" s="1387">
        <v>0</v>
      </c>
      <c r="FG290" s="1386">
        <v>0</v>
      </c>
      <c r="FH290" s="1387">
        <v>0</v>
      </c>
      <c r="FI290" s="1386">
        <v>0</v>
      </c>
      <c r="FJ290" s="1387">
        <v>0</v>
      </c>
      <c r="FK290" s="1386">
        <v>0</v>
      </c>
      <c r="FL290" s="1388" t="s">
        <v>1008</v>
      </c>
      <c r="FM290" s="1389" t="s">
        <v>1012</v>
      </c>
      <c r="FN290" s="1352"/>
      <c r="FO290" s="1390" t="s">
        <v>1010</v>
      </c>
      <c r="FP290" s="1391" t="s">
        <v>1012</v>
      </c>
      <c r="FQ290" s="1352"/>
      <c r="FR290" s="1390" t="s">
        <v>1010</v>
      </c>
      <c r="FS290" s="1391" t="s">
        <v>1012</v>
      </c>
      <c r="FT290" s="1352"/>
      <c r="FU290" s="1390" t="s">
        <v>1010</v>
      </c>
      <c r="FV290" s="1391" t="s">
        <v>1012</v>
      </c>
      <c r="FW290" s="1352"/>
      <c r="FX290" s="1390" t="s">
        <v>1010</v>
      </c>
      <c r="FY290" s="1391" t="s">
        <v>1012</v>
      </c>
      <c r="FZ290" s="1352"/>
      <c r="GA290" s="1390" t="s">
        <v>1010</v>
      </c>
      <c r="GB290" s="1391" t="s">
        <v>1012</v>
      </c>
      <c r="GC290" s="1352"/>
      <c r="GD290" s="1390" t="s">
        <v>1010</v>
      </c>
      <c r="GE290" s="1391" t="s">
        <v>1012</v>
      </c>
      <c r="GF290" s="1352"/>
      <c r="GG290" s="1390" t="s">
        <v>1010</v>
      </c>
      <c r="GH290" s="1391" t="s">
        <v>1012</v>
      </c>
      <c r="GI290" s="1352"/>
      <c r="GJ290" s="1390" t="s">
        <v>1010</v>
      </c>
      <c r="GK290" s="1391" t="s">
        <v>1012</v>
      </c>
      <c r="GL290" s="1352"/>
      <c r="GM290" s="1390" t="s">
        <v>1010</v>
      </c>
      <c r="GN290" s="1391" t="s">
        <v>1012</v>
      </c>
      <c r="GO290" s="1352"/>
      <c r="GP290" s="1390" t="s">
        <v>1010</v>
      </c>
      <c r="GQ290" s="1391" t="s">
        <v>1012</v>
      </c>
      <c r="GR290" s="1352"/>
      <c r="GS290" s="1390" t="s">
        <v>1010</v>
      </c>
      <c r="GT290" s="1391" t="s">
        <v>1012</v>
      </c>
      <c r="GU290" s="1352"/>
      <c r="GV290" s="1390" t="s">
        <v>1010</v>
      </c>
      <c r="GW290" s="1391" t="s">
        <v>1012</v>
      </c>
      <c r="GX290" s="1352"/>
      <c r="GY290" s="1388"/>
      <c r="GZ290" s="1389"/>
      <c r="HA290" s="1352"/>
      <c r="HB290" s="1390"/>
      <c r="HC290" s="1391"/>
      <c r="HD290" s="1352"/>
      <c r="HE290" s="1390"/>
      <c r="HF290" s="1391"/>
      <c r="HG290" s="1352"/>
      <c r="HH290" s="1390"/>
      <c r="HI290" s="1391"/>
      <c r="HJ290" s="1352"/>
      <c r="HK290" s="1390"/>
      <c r="HL290" s="1391"/>
      <c r="HM290" s="1352"/>
      <c r="HN290" s="1392">
        <v>11376</v>
      </c>
      <c r="HO290" s="1393">
        <v>1.371</v>
      </c>
      <c r="HP290" s="1394">
        <v>1.2051687763713079E-2</v>
      </c>
      <c r="HQ290" s="1395" t="s">
        <v>4037</v>
      </c>
      <c r="HR290" s="1357" t="s">
        <v>1191</v>
      </c>
      <c r="HS290" s="1357" t="s">
        <v>352</v>
      </c>
      <c r="HT290" s="1357" t="s">
        <v>4302</v>
      </c>
      <c r="HU290" s="1396">
        <v>1.371</v>
      </c>
      <c r="HV290" s="1397"/>
      <c r="HW290" s="1398"/>
      <c r="HX290" s="1398"/>
      <c r="HY290" s="1398"/>
      <c r="HZ290" s="1398"/>
      <c r="IA290" s="1398"/>
      <c r="IB290" s="1398"/>
      <c r="IC290" s="1398"/>
      <c r="ID290" s="1399"/>
      <c r="IE290" s="1400"/>
      <c r="IF290" s="227" t="str">
        <f>_xlfn.IFNA(VLOOKUP(報告書!$B290&amp;"-"&amp;報告書!IF$12,自主項目!$G$13:$G$500,1,FALSE),"")</f>
        <v>392-1</v>
      </c>
      <c r="IG290" s="227" t="str">
        <f>_xlfn.IFNA(VLOOKUP(報告書!$B290&amp;"-"&amp;報告書!IG$12,自主項目!$G$13:$G$500,1,FALSE),"")</f>
        <v/>
      </c>
      <c r="IH290" s="227" t="str">
        <f>_xlfn.IFNA(VLOOKUP(報告書!$B290&amp;"-"&amp;報告書!IH$12,自主項目!$G$13:$G$500,1,FALSE),"")</f>
        <v/>
      </c>
      <c r="II290" s="227" t="str">
        <f>_xlfn.IFNA(VLOOKUP(報告書!$B290&amp;"-"&amp;報告書!II$12,自主項目!$G$13:$G$500,1,FALSE),"")</f>
        <v/>
      </c>
      <c r="IJ290" s="227" t="str">
        <f>_xlfn.IFNA(VLOOKUP(報告書!$B290&amp;"-"&amp;報告書!IJ$12,自主項目!$G$13:$G$500,1,FALSE),"")</f>
        <v/>
      </c>
      <c r="IK290" s="227" t="str">
        <f>_xlfn.IFNA(VLOOKUP(報告書!$B290&amp;"-"&amp;報告書!IK$12,自主項目!$G$13:$G$500,1,FALSE),"")</f>
        <v/>
      </c>
      <c r="IL290" s="227" t="str">
        <f>_xlfn.IFNA(VLOOKUP(報告書!$B290&amp;"-"&amp;報告書!IL$12,自主項目!$G$13:$G$500,1,FALSE),"")</f>
        <v/>
      </c>
      <c r="IM290" s="227" t="str">
        <f>_xlfn.IFNA(VLOOKUP(報告書!$B290&amp;"-"&amp;報告書!IM$12,自主項目!$G$13:$G$500,1,FALSE),"")</f>
        <v/>
      </c>
      <c r="IN290" s="227" t="str">
        <f>_xlfn.IFNA(VLOOKUP(報告書!$B290&amp;"-"&amp;報告書!IN$12,自主項目!$G$13:$G$500,1,FALSE),"")</f>
        <v/>
      </c>
      <c r="IO290" s="227" t="str">
        <f>_xlfn.IFNA(VLOOKUP(報告書!$B290&amp;"-"&amp;報告書!IO$12,自主項目!$G$13:$G$500,1,FALSE),"")</f>
        <v/>
      </c>
      <c r="IP290" s="227" t="str">
        <f>_xlfn.IFNA(VLOOKUP(報告書!$B290&amp;"-"&amp;報告書!IP$12,自主項目!$G$13:$G$500,1,FALSE),"")</f>
        <v/>
      </c>
      <c r="IQ290" s="227" t="str">
        <f>_xlfn.IFNA(VLOOKUP(報告書!$B290&amp;"-"&amp;報告書!IQ$12,自主項目!$G$13:$G$500,1,FALSE),"")</f>
        <v/>
      </c>
      <c r="IR290" s="227" t="str">
        <f>_xlfn.IFNA(VLOOKUP(報告書!$B290&amp;"-"&amp;報告書!IR$12,自主項目!$G$13:$G$500,1,FALSE),"")</f>
        <v/>
      </c>
      <c r="IS290" s="227" t="str">
        <f>_xlfn.IFNA(VLOOKUP(報告書!$B290&amp;"-"&amp;報告書!IS$12,自主項目!$G$13:$G$500,1,FALSE),"")</f>
        <v/>
      </c>
      <c r="IV290" s="376">
        <v>4668</v>
      </c>
      <c r="IW290" s="377">
        <v>1693</v>
      </c>
      <c r="IX290" s="378">
        <v>59.61</v>
      </c>
      <c r="IY290" s="379">
        <v>8.84</v>
      </c>
      <c r="IZ290" s="379">
        <v>66.34</v>
      </c>
      <c r="JA290" s="380">
        <v>8.85</v>
      </c>
      <c r="JB290" s="381">
        <v>2.9466666666666668</v>
      </c>
      <c r="JC290" s="379">
        <v>22.113333333333333</v>
      </c>
      <c r="JD290" s="379">
        <v>2.9499999999999997</v>
      </c>
      <c r="JE290" s="382">
        <v>59</v>
      </c>
      <c r="JF290" s="383">
        <v>6</v>
      </c>
      <c r="JG290" s="384">
        <v>48</v>
      </c>
      <c r="JH290" s="376" t="s">
        <v>179</v>
      </c>
      <c r="JI290" s="377" t="s">
        <v>179</v>
      </c>
      <c r="JJ290" s="378" t="s">
        <v>179</v>
      </c>
      <c r="JK290" s="379" t="s">
        <v>179</v>
      </c>
      <c r="JL290" s="379" t="s">
        <v>179</v>
      </c>
      <c r="JM290" s="380" t="s">
        <v>179</v>
      </c>
      <c r="JN290" s="381" t="s">
        <v>179</v>
      </c>
      <c r="JO290" s="379" t="s">
        <v>179</v>
      </c>
      <c r="JP290" s="379" t="s">
        <v>179</v>
      </c>
      <c r="JQ290" s="382" t="s">
        <v>179</v>
      </c>
      <c r="JR290" s="383" t="s">
        <v>179</v>
      </c>
      <c r="JS290" s="384" t="s">
        <v>179</v>
      </c>
      <c r="JU290" s="634" t="s">
        <v>3092</v>
      </c>
      <c r="JV290" s="636" t="s">
        <v>3093</v>
      </c>
      <c r="JW290" s="635">
        <v>2019</v>
      </c>
      <c r="JX290" s="635" t="s">
        <v>1018</v>
      </c>
      <c r="JY290" s="386" t="s">
        <v>179</v>
      </c>
      <c r="JZ290" s="387" t="s">
        <v>179</v>
      </c>
      <c r="KA290" s="422" t="s">
        <v>179</v>
      </c>
      <c r="KB290" s="637" t="s">
        <v>179</v>
      </c>
      <c r="KC290" s="638">
        <v>0.74170501285347057</v>
      </c>
      <c r="KD290" s="639" t="s">
        <v>1055</v>
      </c>
      <c r="KE290" s="640">
        <v>3</v>
      </c>
      <c r="KF290" s="641">
        <v>8.84</v>
      </c>
      <c r="KG290" s="642">
        <v>2.04</v>
      </c>
      <c r="KH290" s="639" t="s">
        <v>1055</v>
      </c>
      <c r="KI290" s="643">
        <v>3</v>
      </c>
      <c r="KJ290" s="641">
        <v>22.113333333333333</v>
      </c>
      <c r="KK290" s="642">
        <v>28.253333333333334</v>
      </c>
      <c r="KL290" s="639" t="s">
        <v>1029</v>
      </c>
      <c r="KM290" s="643">
        <v>2.99</v>
      </c>
      <c r="KN290" s="644">
        <v>8.85</v>
      </c>
      <c r="KO290" s="645" t="s">
        <v>179</v>
      </c>
      <c r="KP290" s="646" t="s">
        <v>179</v>
      </c>
      <c r="KQ290" s="646" t="s">
        <v>179</v>
      </c>
      <c r="KR290" s="646" t="s">
        <v>179</v>
      </c>
      <c r="KS290" s="647" t="s">
        <v>179</v>
      </c>
      <c r="KT290" s="646" t="s">
        <v>179</v>
      </c>
      <c r="KU290" s="646" t="s">
        <v>179</v>
      </c>
      <c r="KV290" s="648" t="s">
        <v>179</v>
      </c>
      <c r="KW290" s="639" t="s">
        <v>179</v>
      </c>
      <c r="KX290" s="643" t="s">
        <v>179</v>
      </c>
      <c r="KY290" s="644" t="s">
        <v>179</v>
      </c>
      <c r="KZ290" s="434" t="s">
        <v>1015</v>
      </c>
      <c r="LA290" s="434" t="s">
        <v>1015</v>
      </c>
      <c r="LB290" s="435" t="s">
        <v>1029</v>
      </c>
      <c r="LC290" s="436">
        <v>18</v>
      </c>
      <c r="LD290" s="437">
        <v>0</v>
      </c>
      <c r="LE290" s="438">
        <v>18</v>
      </c>
      <c r="LF290" s="439" t="s">
        <v>1015</v>
      </c>
      <c r="LG290" s="440">
        <v>15</v>
      </c>
      <c r="LH290" s="437">
        <v>0</v>
      </c>
      <c r="LI290" s="438">
        <v>18</v>
      </c>
      <c r="LJ290" s="649"/>
      <c r="LK290" s="650"/>
    </row>
    <row r="291" spans="2:323" ht="15" customHeight="1" x14ac:dyDescent="0.15">
      <c r="B291" s="1349" t="s">
        <v>3246</v>
      </c>
      <c r="C291" s="1350" t="s">
        <v>3247</v>
      </c>
      <c r="D291" s="1351">
        <v>2022</v>
      </c>
      <c r="E291" s="1352" t="s">
        <v>1018</v>
      </c>
      <c r="F291" s="1353">
        <v>1069393</v>
      </c>
      <c r="G291" s="1354" t="s">
        <v>3247</v>
      </c>
      <c r="H291" s="1355">
        <v>45133</v>
      </c>
      <c r="I291" s="1356" t="s">
        <v>3248</v>
      </c>
      <c r="J291" s="1357" t="s">
        <v>3247</v>
      </c>
      <c r="K291" s="1358" t="s">
        <v>3249</v>
      </c>
      <c r="L291" s="1350" t="s">
        <v>3247</v>
      </c>
      <c r="M291" s="1357" t="s">
        <v>3249</v>
      </c>
      <c r="N291" s="1358" t="s">
        <v>3250</v>
      </c>
      <c r="O291" s="1356" t="s">
        <v>77</v>
      </c>
      <c r="P291" s="1358" t="s">
        <v>79</v>
      </c>
      <c r="Q291" s="1359" t="s">
        <v>1018</v>
      </c>
      <c r="R291" s="1360"/>
      <c r="S291" s="1360"/>
      <c r="T291" s="1361"/>
      <c r="U291" s="1362"/>
      <c r="V291" s="1363">
        <v>2156.9058</v>
      </c>
      <c r="W291" s="1364">
        <v>1</v>
      </c>
      <c r="X291" s="1364">
        <v>1</v>
      </c>
      <c r="Y291" s="1365"/>
      <c r="Z291" s="1351">
        <v>2022</v>
      </c>
      <c r="AA291" s="1352">
        <v>2024</v>
      </c>
      <c r="AB291" s="1366">
        <v>2022</v>
      </c>
      <c r="AC291" s="1367"/>
      <c r="AD291" s="1358"/>
      <c r="AE291" s="1368" t="s">
        <v>4568</v>
      </c>
      <c r="AF291" s="1357" t="s">
        <v>3251</v>
      </c>
      <c r="AG291" s="1357" t="s">
        <v>3252</v>
      </c>
      <c r="AH291" s="1358" t="s">
        <v>2843</v>
      </c>
      <c r="AI291" s="1368"/>
      <c r="AJ291" s="1358"/>
      <c r="AK291" s="1369">
        <v>2021</v>
      </c>
      <c r="AL291" s="1364">
        <v>3041</v>
      </c>
      <c r="AM291" s="1364">
        <v>3650</v>
      </c>
      <c r="AN291" s="1370"/>
      <c r="AO291" s="1371"/>
      <c r="AP291" s="1372">
        <v>2024</v>
      </c>
      <c r="AQ291" s="1365">
        <v>2956</v>
      </c>
      <c r="AR291" s="1373">
        <v>2.79</v>
      </c>
      <c r="AS291" s="1365">
        <v>3559</v>
      </c>
      <c r="AT291" s="1373">
        <v>2.4900000000000002</v>
      </c>
      <c r="AU291" s="1374"/>
      <c r="AV291" s="1371"/>
      <c r="AW291" s="1375"/>
      <c r="AX291" s="1372">
        <v>2022</v>
      </c>
      <c r="AY291" s="1365">
        <v>3178</v>
      </c>
      <c r="AZ291" s="1373">
        <v>-4.51</v>
      </c>
      <c r="BA291" s="1365">
        <v>3522</v>
      </c>
      <c r="BB291" s="1373">
        <v>3.5</v>
      </c>
      <c r="BC291" s="1374"/>
      <c r="BD291" s="1371"/>
      <c r="BE291" s="1375"/>
      <c r="BF291" s="1372">
        <v>2023</v>
      </c>
      <c r="BG291" s="1365"/>
      <c r="BH291" s="1373"/>
      <c r="BI291" s="1365"/>
      <c r="BJ291" s="1373"/>
      <c r="BK291" s="1374"/>
      <c r="BL291" s="1371"/>
      <c r="BM291" s="1375"/>
      <c r="BN291" s="1372">
        <v>2024</v>
      </c>
      <c r="BO291" s="1365"/>
      <c r="BP291" s="1373"/>
      <c r="BQ291" s="1365"/>
      <c r="BR291" s="1373"/>
      <c r="BS291" s="1374"/>
      <c r="BT291" s="1371"/>
      <c r="BU291" s="1375"/>
      <c r="BV291" s="1376" t="s">
        <v>1062</v>
      </c>
      <c r="BW291" s="1377" t="s">
        <v>1006</v>
      </c>
      <c r="BX291" s="1378" t="s">
        <v>1024</v>
      </c>
      <c r="BY291" s="1379" t="s">
        <v>5027</v>
      </c>
      <c r="BZ291" s="1380"/>
      <c r="CA291" s="1364"/>
      <c r="CB291" s="1364"/>
      <c r="CC291" s="1370"/>
      <c r="CD291" s="1371"/>
      <c r="CE291" s="1372"/>
      <c r="CF291" s="1365"/>
      <c r="CG291" s="1373"/>
      <c r="CH291" s="1365"/>
      <c r="CI291" s="1373"/>
      <c r="CJ291" s="1374"/>
      <c r="CK291" s="1371"/>
      <c r="CL291" s="1375"/>
      <c r="CM291" s="1372"/>
      <c r="CN291" s="1365"/>
      <c r="CO291" s="1373"/>
      <c r="CP291" s="1365"/>
      <c r="CQ291" s="1373"/>
      <c r="CR291" s="1374"/>
      <c r="CS291" s="1371"/>
      <c r="CT291" s="1375"/>
      <c r="CU291" s="1372"/>
      <c r="CV291" s="1365"/>
      <c r="CW291" s="1373"/>
      <c r="CX291" s="1365"/>
      <c r="CY291" s="1373"/>
      <c r="CZ291" s="1374"/>
      <c r="DA291" s="1371"/>
      <c r="DB291" s="1375"/>
      <c r="DC291" s="1372"/>
      <c r="DD291" s="1365"/>
      <c r="DE291" s="1373"/>
      <c r="DF291" s="1365"/>
      <c r="DG291" s="1373"/>
      <c r="DH291" s="1374"/>
      <c r="DI291" s="1371"/>
      <c r="DJ291" s="1375"/>
      <c r="DK291" s="1376"/>
      <c r="DL291" s="1377"/>
      <c r="DM291" s="1378"/>
      <c r="DN291" s="1379"/>
      <c r="DO291" s="1356"/>
      <c r="DP291" s="1381"/>
      <c r="DQ291" s="1358"/>
      <c r="DR291" s="1356"/>
      <c r="DS291" s="1381"/>
      <c r="DT291" s="1358"/>
      <c r="DU291" s="1356"/>
      <c r="DV291" s="1381"/>
      <c r="DW291" s="1358"/>
      <c r="DX291" s="1356"/>
      <c r="DY291" s="1381"/>
      <c r="DZ291" s="1358"/>
      <c r="EA291" s="1356"/>
      <c r="EB291" s="1381"/>
      <c r="EC291" s="1358"/>
      <c r="ED291" s="1382"/>
      <c r="EE291" s="1383"/>
      <c r="EF291" s="1384"/>
      <c r="EG291" s="1357"/>
      <c r="EH291" s="1364"/>
      <c r="EI291" s="1352"/>
      <c r="EJ291" s="1356"/>
      <c r="EK291" s="1384"/>
      <c r="EL291" s="1357"/>
      <c r="EM291" s="1364"/>
      <c r="EN291" s="1352"/>
      <c r="EO291" s="1356"/>
      <c r="EP291" s="1384"/>
      <c r="EQ291" s="1357"/>
      <c r="ER291" s="1364"/>
      <c r="ES291" s="1352"/>
      <c r="ET291" s="1356"/>
      <c r="EU291" s="1384"/>
      <c r="EV291" s="1357"/>
      <c r="EW291" s="1364"/>
      <c r="EX291" s="1352"/>
      <c r="EY291" s="1356"/>
      <c r="EZ291" s="1384"/>
      <c r="FA291" s="1357"/>
      <c r="FB291" s="1364"/>
      <c r="FC291" s="1352"/>
      <c r="FD291" s="1385">
        <v>0</v>
      </c>
      <c r="FE291" s="1386">
        <v>0</v>
      </c>
      <c r="FF291" s="1387">
        <v>0</v>
      </c>
      <c r="FG291" s="1386">
        <v>0</v>
      </c>
      <c r="FH291" s="1387">
        <v>0</v>
      </c>
      <c r="FI291" s="1386">
        <v>0</v>
      </c>
      <c r="FJ291" s="1387">
        <v>0</v>
      </c>
      <c r="FK291" s="1386">
        <v>0</v>
      </c>
      <c r="FL291" s="1388" t="s">
        <v>1008</v>
      </c>
      <c r="FM291" s="1389" t="s">
        <v>1012</v>
      </c>
      <c r="FN291" s="1352"/>
      <c r="FO291" s="1390" t="s">
        <v>1010</v>
      </c>
      <c r="FP291" s="1391" t="s">
        <v>1012</v>
      </c>
      <c r="FQ291" s="1352"/>
      <c r="FR291" s="1390" t="s">
        <v>1010</v>
      </c>
      <c r="FS291" s="1391" t="s">
        <v>1012</v>
      </c>
      <c r="FT291" s="1352"/>
      <c r="FU291" s="1390" t="s">
        <v>1010</v>
      </c>
      <c r="FV291" s="1391" t="s">
        <v>1012</v>
      </c>
      <c r="FW291" s="1352"/>
      <c r="FX291" s="1390" t="s">
        <v>1010</v>
      </c>
      <c r="FY291" s="1391" t="s">
        <v>1012</v>
      </c>
      <c r="FZ291" s="1352"/>
      <c r="GA291" s="1390" t="s">
        <v>1010</v>
      </c>
      <c r="GB291" s="1391" t="s">
        <v>1012</v>
      </c>
      <c r="GC291" s="1352"/>
      <c r="GD291" s="1390" t="s">
        <v>1010</v>
      </c>
      <c r="GE291" s="1391" t="s">
        <v>1012</v>
      </c>
      <c r="GF291" s="1352"/>
      <c r="GG291" s="1390" t="s">
        <v>1010</v>
      </c>
      <c r="GH291" s="1391" t="s">
        <v>1012</v>
      </c>
      <c r="GI291" s="1352"/>
      <c r="GJ291" s="1390" t="s">
        <v>1010</v>
      </c>
      <c r="GK291" s="1391" t="s">
        <v>1012</v>
      </c>
      <c r="GL291" s="1352"/>
      <c r="GM291" s="1390" t="s">
        <v>1013</v>
      </c>
      <c r="GN291" s="1391" t="s">
        <v>1013</v>
      </c>
      <c r="GO291" s="1352"/>
      <c r="GP291" s="1390" t="s">
        <v>1013</v>
      </c>
      <c r="GQ291" s="1391" t="s">
        <v>1013</v>
      </c>
      <c r="GR291" s="1352"/>
      <c r="GS291" s="1390" t="s">
        <v>1013</v>
      </c>
      <c r="GT291" s="1391" t="s">
        <v>1013</v>
      </c>
      <c r="GU291" s="1352"/>
      <c r="GV291" s="1390" t="s">
        <v>1010</v>
      </c>
      <c r="GW291" s="1391" t="s">
        <v>1012</v>
      </c>
      <c r="GX291" s="1352"/>
      <c r="GY291" s="1388"/>
      <c r="GZ291" s="1389"/>
      <c r="HA291" s="1352"/>
      <c r="HB291" s="1390"/>
      <c r="HC291" s="1391"/>
      <c r="HD291" s="1352"/>
      <c r="HE291" s="1390"/>
      <c r="HF291" s="1391"/>
      <c r="HG291" s="1352"/>
      <c r="HH291" s="1390"/>
      <c r="HI291" s="1391"/>
      <c r="HJ291" s="1352"/>
      <c r="HK291" s="1390"/>
      <c r="HL291" s="1391"/>
      <c r="HM291" s="1352"/>
      <c r="HN291" s="1392"/>
      <c r="HO291" s="1393"/>
      <c r="HP291" s="1394"/>
      <c r="HQ291" s="1395"/>
      <c r="HR291" s="1357"/>
      <c r="HS291" s="1357"/>
      <c r="HT291" s="1357"/>
      <c r="HU291" s="1396"/>
      <c r="HV291" s="1397" t="s">
        <v>4568</v>
      </c>
      <c r="HW291" s="1398" t="s">
        <v>4568</v>
      </c>
      <c r="HX291" s="1398"/>
      <c r="HY291" s="1398" t="s">
        <v>4568</v>
      </c>
      <c r="HZ291" s="1398"/>
      <c r="IA291" s="1398" t="s">
        <v>4568</v>
      </c>
      <c r="IB291" s="1398"/>
      <c r="IC291" s="1398" t="s">
        <v>4568</v>
      </c>
      <c r="ID291" s="1399"/>
      <c r="IE291" s="1400"/>
      <c r="IF291" s="227" t="str">
        <f>_xlfn.IFNA(VLOOKUP(報告書!$B291&amp;"-"&amp;報告書!IF$12,自主項目!$G$13:$G$500,1,FALSE),"")</f>
        <v/>
      </c>
      <c r="IG291" s="227" t="str">
        <f>_xlfn.IFNA(VLOOKUP(報告書!$B291&amp;"-"&amp;報告書!IG$12,自主項目!$G$13:$G$500,1,FALSE),"")</f>
        <v/>
      </c>
      <c r="IH291" s="227" t="str">
        <f>_xlfn.IFNA(VLOOKUP(報告書!$B291&amp;"-"&amp;報告書!IH$12,自主項目!$G$13:$G$500,1,FALSE),"")</f>
        <v/>
      </c>
      <c r="II291" s="227" t="str">
        <f>_xlfn.IFNA(VLOOKUP(報告書!$B291&amp;"-"&amp;報告書!II$12,自主項目!$G$13:$G$500,1,FALSE),"")</f>
        <v/>
      </c>
      <c r="IJ291" s="227" t="str">
        <f>_xlfn.IFNA(VLOOKUP(報告書!$B291&amp;"-"&amp;報告書!IJ$12,自主項目!$G$13:$G$500,1,FALSE),"")</f>
        <v/>
      </c>
      <c r="IK291" s="227" t="str">
        <f>_xlfn.IFNA(VLOOKUP(報告書!$B291&amp;"-"&amp;報告書!IK$12,自主項目!$G$13:$G$500,1,FALSE),"")</f>
        <v/>
      </c>
      <c r="IL291" s="227" t="str">
        <f>_xlfn.IFNA(VLOOKUP(報告書!$B291&amp;"-"&amp;報告書!IL$12,自主項目!$G$13:$G$500,1,FALSE),"")</f>
        <v/>
      </c>
      <c r="IM291" s="227" t="str">
        <f>_xlfn.IFNA(VLOOKUP(報告書!$B291&amp;"-"&amp;報告書!IM$12,自主項目!$G$13:$G$500,1,FALSE),"")</f>
        <v/>
      </c>
      <c r="IN291" s="227" t="str">
        <f>_xlfn.IFNA(VLOOKUP(報告書!$B291&amp;"-"&amp;報告書!IN$12,自主項目!$G$13:$G$500,1,FALSE),"")</f>
        <v/>
      </c>
      <c r="IO291" s="227" t="str">
        <f>_xlfn.IFNA(VLOOKUP(報告書!$B291&amp;"-"&amp;報告書!IO$12,自主項目!$G$13:$G$500,1,FALSE),"")</f>
        <v/>
      </c>
      <c r="IP291" s="227" t="str">
        <f>_xlfn.IFNA(VLOOKUP(報告書!$B291&amp;"-"&amp;報告書!IP$12,自主項目!$G$13:$G$500,1,FALSE),"")</f>
        <v/>
      </c>
      <c r="IQ291" s="227" t="str">
        <f>_xlfn.IFNA(VLOOKUP(報告書!$B291&amp;"-"&amp;報告書!IQ$12,自主項目!$G$13:$G$500,1,FALSE),"")</f>
        <v/>
      </c>
      <c r="IR291" s="227" t="str">
        <f>_xlfn.IFNA(VLOOKUP(報告書!$B291&amp;"-"&amp;報告書!IR$12,自主項目!$G$13:$G$500,1,FALSE),"")</f>
        <v/>
      </c>
      <c r="IS291" s="227" t="str">
        <f>_xlfn.IFNA(VLOOKUP(報告書!$B291&amp;"-"&amp;報告書!IS$12,自主項目!$G$13:$G$500,1,FALSE),"")</f>
        <v/>
      </c>
      <c r="IV291" s="376">
        <v>2851</v>
      </c>
      <c r="IW291" s="377">
        <v>3162</v>
      </c>
      <c r="IX291" s="378" t="s">
        <v>179</v>
      </c>
      <c r="IY291" s="379">
        <v>13.36</v>
      </c>
      <c r="IZ291" s="379">
        <v>23.32</v>
      </c>
      <c r="JA291" s="380" t="s">
        <v>179</v>
      </c>
      <c r="JB291" s="381">
        <v>6.68</v>
      </c>
      <c r="JC291" s="379">
        <v>11.66</v>
      </c>
      <c r="JD291" s="379" t="s">
        <v>179</v>
      </c>
      <c r="JE291" s="382">
        <v>22</v>
      </c>
      <c r="JF291" s="383">
        <v>14</v>
      </c>
      <c r="JG291" s="384" t="s">
        <v>179</v>
      </c>
      <c r="JH291" s="376" t="s">
        <v>179</v>
      </c>
      <c r="JI291" s="377" t="s">
        <v>179</v>
      </c>
      <c r="JJ291" s="378" t="s">
        <v>179</v>
      </c>
      <c r="JK291" s="379" t="s">
        <v>179</v>
      </c>
      <c r="JL291" s="379" t="s">
        <v>179</v>
      </c>
      <c r="JM291" s="380" t="s">
        <v>179</v>
      </c>
      <c r="JN291" s="381" t="s">
        <v>179</v>
      </c>
      <c r="JO291" s="379" t="s">
        <v>179</v>
      </c>
      <c r="JP291" s="379" t="s">
        <v>179</v>
      </c>
      <c r="JQ291" s="382" t="s">
        <v>179</v>
      </c>
      <c r="JR291" s="383" t="s">
        <v>179</v>
      </c>
      <c r="JS291" s="384" t="s">
        <v>179</v>
      </c>
      <c r="JU291" s="634" t="s">
        <v>3102</v>
      </c>
      <c r="JV291" s="636" t="s">
        <v>3103</v>
      </c>
      <c r="JW291" s="635">
        <v>2020</v>
      </c>
      <c r="JX291" s="635" t="s">
        <v>1018</v>
      </c>
      <c r="JY291" s="386" t="s">
        <v>179</v>
      </c>
      <c r="JZ291" s="387" t="s">
        <v>179</v>
      </c>
      <c r="KA291" s="422" t="s">
        <v>179</v>
      </c>
      <c r="KB291" s="637" t="s">
        <v>179</v>
      </c>
      <c r="KC291" s="638">
        <v>1.1201223430375309</v>
      </c>
      <c r="KD291" s="639" t="s">
        <v>1055</v>
      </c>
      <c r="KE291" s="640">
        <v>3</v>
      </c>
      <c r="KF291" s="641">
        <v>13.36</v>
      </c>
      <c r="KG291" s="642">
        <v>9.7449999999999992</v>
      </c>
      <c r="KH291" s="639" t="s">
        <v>1055</v>
      </c>
      <c r="KI291" s="643">
        <v>3</v>
      </c>
      <c r="KJ291" s="641">
        <v>11.66</v>
      </c>
      <c r="KK291" s="642">
        <v>18.945</v>
      </c>
      <c r="KL291" s="639" t="s">
        <v>179</v>
      </c>
      <c r="KM291" s="643" t="s">
        <v>179</v>
      </c>
      <c r="KN291" s="644" t="s">
        <v>179</v>
      </c>
      <c r="KO291" s="645" t="s">
        <v>179</v>
      </c>
      <c r="KP291" s="646" t="s">
        <v>179</v>
      </c>
      <c r="KQ291" s="646" t="s">
        <v>179</v>
      </c>
      <c r="KR291" s="646" t="s">
        <v>179</v>
      </c>
      <c r="KS291" s="647" t="s">
        <v>179</v>
      </c>
      <c r="KT291" s="646" t="s">
        <v>179</v>
      </c>
      <c r="KU291" s="646" t="s">
        <v>179</v>
      </c>
      <c r="KV291" s="648" t="s">
        <v>179</v>
      </c>
      <c r="KW291" s="639" t="s">
        <v>179</v>
      </c>
      <c r="KX291" s="643" t="s">
        <v>179</v>
      </c>
      <c r="KY291" s="644" t="s">
        <v>179</v>
      </c>
      <c r="KZ291" s="434" t="s">
        <v>1015</v>
      </c>
      <c r="LA291" s="434" t="s">
        <v>1015</v>
      </c>
      <c r="LB291" s="435" t="s">
        <v>1029</v>
      </c>
      <c r="LC291" s="436">
        <v>14</v>
      </c>
      <c r="LD291" s="437">
        <v>0</v>
      </c>
      <c r="LE291" s="438">
        <v>14</v>
      </c>
      <c r="LF291" s="439" t="s">
        <v>1015</v>
      </c>
      <c r="LG291" s="440">
        <v>11</v>
      </c>
      <c r="LH291" s="437">
        <v>0</v>
      </c>
      <c r="LI291" s="438">
        <v>14</v>
      </c>
      <c r="LJ291" s="649"/>
      <c r="LK291" s="650"/>
    </row>
    <row r="292" spans="2:323" ht="15" customHeight="1" x14ac:dyDescent="0.15">
      <c r="B292" s="1349" t="s">
        <v>3255</v>
      </c>
      <c r="C292" s="1350" t="s">
        <v>3256</v>
      </c>
      <c r="D292" s="1351">
        <v>2020</v>
      </c>
      <c r="E292" s="1352" t="s">
        <v>1058</v>
      </c>
      <c r="F292" s="1353">
        <v>3006395</v>
      </c>
      <c r="G292" s="1354" t="s">
        <v>3256</v>
      </c>
      <c r="H292" s="1355">
        <v>45113</v>
      </c>
      <c r="I292" s="1356" t="s">
        <v>3257</v>
      </c>
      <c r="J292" s="1357" t="s">
        <v>3256</v>
      </c>
      <c r="K292" s="1358" t="s">
        <v>3258</v>
      </c>
      <c r="L292" s="1350" t="s">
        <v>3256</v>
      </c>
      <c r="M292" s="1357" t="s">
        <v>3258</v>
      </c>
      <c r="N292" s="1358" t="s">
        <v>3257</v>
      </c>
      <c r="O292" s="1356" t="s">
        <v>8</v>
      </c>
      <c r="P292" s="1358" t="s">
        <v>9</v>
      </c>
      <c r="Q292" s="1359"/>
      <c r="R292" s="1360"/>
      <c r="S292" s="1360" t="s">
        <v>1058</v>
      </c>
      <c r="T292" s="1361"/>
      <c r="U292" s="1362"/>
      <c r="V292" s="1363"/>
      <c r="W292" s="1364"/>
      <c r="X292" s="1364"/>
      <c r="Y292" s="1365">
        <v>133</v>
      </c>
      <c r="Z292" s="1351">
        <v>2020</v>
      </c>
      <c r="AA292" s="1352">
        <v>2022</v>
      </c>
      <c r="AB292" s="1366">
        <v>2022</v>
      </c>
      <c r="AC292" s="1367"/>
      <c r="AD292" s="1358"/>
      <c r="AE292" s="1368" t="s">
        <v>4568</v>
      </c>
      <c r="AF292" s="1357" t="s">
        <v>3259</v>
      </c>
      <c r="AG292" s="1357" t="s">
        <v>3260</v>
      </c>
      <c r="AH292" s="1358" t="s">
        <v>3261</v>
      </c>
      <c r="AI292" s="1368"/>
      <c r="AJ292" s="1358"/>
      <c r="AK292" s="1369"/>
      <c r="AL292" s="1364"/>
      <c r="AM292" s="1364"/>
      <c r="AN292" s="1370"/>
      <c r="AO292" s="1371"/>
      <c r="AP292" s="1372"/>
      <c r="AQ292" s="1365"/>
      <c r="AR292" s="1373"/>
      <c r="AS292" s="1365"/>
      <c r="AT292" s="1373"/>
      <c r="AU292" s="1374"/>
      <c r="AV292" s="1371"/>
      <c r="AW292" s="1375"/>
      <c r="AX292" s="1372"/>
      <c r="AY292" s="1365"/>
      <c r="AZ292" s="1373"/>
      <c r="BA292" s="1365"/>
      <c r="BB292" s="1373"/>
      <c r="BC292" s="1374"/>
      <c r="BD292" s="1371"/>
      <c r="BE292" s="1375"/>
      <c r="BF292" s="1372"/>
      <c r="BG292" s="1365"/>
      <c r="BH292" s="1373"/>
      <c r="BI292" s="1365"/>
      <c r="BJ292" s="1373"/>
      <c r="BK292" s="1374"/>
      <c r="BL292" s="1371"/>
      <c r="BM292" s="1375"/>
      <c r="BN292" s="1372"/>
      <c r="BO292" s="1365"/>
      <c r="BP292" s="1373"/>
      <c r="BQ292" s="1365"/>
      <c r="BR292" s="1373"/>
      <c r="BS292" s="1374"/>
      <c r="BT292" s="1371"/>
      <c r="BU292" s="1375"/>
      <c r="BV292" s="1376"/>
      <c r="BW292" s="1377"/>
      <c r="BX292" s="1378"/>
      <c r="BY292" s="1379"/>
      <c r="BZ292" s="1380">
        <v>2019</v>
      </c>
      <c r="CA292" s="1364">
        <v>259</v>
      </c>
      <c r="CB292" s="1364">
        <v>259</v>
      </c>
      <c r="CC292" s="1370">
        <v>1.7</v>
      </c>
      <c r="CD292" s="1371" t="s">
        <v>3262</v>
      </c>
      <c r="CE292" s="1372">
        <v>2022</v>
      </c>
      <c r="CF292" s="1365">
        <v>256</v>
      </c>
      <c r="CG292" s="1373">
        <v>1.1499999999999999</v>
      </c>
      <c r="CH292" s="1365">
        <v>256</v>
      </c>
      <c r="CI292" s="1373">
        <v>1.1499999999999999</v>
      </c>
      <c r="CJ292" s="1374">
        <v>1.68</v>
      </c>
      <c r="CK292" s="1371" t="s">
        <v>3262</v>
      </c>
      <c r="CL292" s="1375">
        <v>1.17</v>
      </c>
      <c r="CM292" s="1372">
        <v>2020</v>
      </c>
      <c r="CN292" s="1365">
        <v>259</v>
      </c>
      <c r="CO292" s="1373">
        <v>0</v>
      </c>
      <c r="CP292" s="1365">
        <v>259</v>
      </c>
      <c r="CQ292" s="1373">
        <v>0</v>
      </c>
      <c r="CR292" s="1374">
        <v>1.65</v>
      </c>
      <c r="CS292" s="1371" t="s">
        <v>3262</v>
      </c>
      <c r="CT292" s="1375">
        <v>2.94</v>
      </c>
      <c r="CU292" s="1372">
        <v>2021</v>
      </c>
      <c r="CV292" s="1365">
        <v>287</v>
      </c>
      <c r="CW292" s="1373">
        <v>-10.82</v>
      </c>
      <c r="CX292" s="1365">
        <v>287</v>
      </c>
      <c r="CY292" s="1373">
        <v>-10.82</v>
      </c>
      <c r="CZ292" s="1374">
        <v>1.55</v>
      </c>
      <c r="DA292" s="1371" t="s">
        <v>3262</v>
      </c>
      <c r="DB292" s="1375">
        <v>8.82</v>
      </c>
      <c r="DC292" s="1372">
        <v>2022</v>
      </c>
      <c r="DD292" s="1365">
        <v>249.36984000000001</v>
      </c>
      <c r="DE292" s="1373">
        <v>3.71</v>
      </c>
      <c r="DF292" s="1365">
        <v>249.36984000000001</v>
      </c>
      <c r="DG292" s="1373">
        <v>3.71</v>
      </c>
      <c r="DH292" s="1374">
        <v>1.5626429279975638</v>
      </c>
      <c r="DI292" s="1371" t="s">
        <v>3262</v>
      </c>
      <c r="DJ292" s="1375">
        <v>8.07</v>
      </c>
      <c r="DK292" s="1376" t="s">
        <v>1023</v>
      </c>
      <c r="DL292" s="1377" t="s">
        <v>1072</v>
      </c>
      <c r="DM292" s="1378" t="s">
        <v>1024</v>
      </c>
      <c r="DN292" s="1379"/>
      <c r="DO292" s="1356"/>
      <c r="DP292" s="1381"/>
      <c r="DQ292" s="1358"/>
      <c r="DR292" s="1356"/>
      <c r="DS292" s="1381"/>
      <c r="DT292" s="1358"/>
      <c r="DU292" s="1356"/>
      <c r="DV292" s="1381"/>
      <c r="DW292" s="1358"/>
      <c r="DX292" s="1356"/>
      <c r="DY292" s="1381"/>
      <c r="DZ292" s="1358"/>
      <c r="EA292" s="1356"/>
      <c r="EB292" s="1381"/>
      <c r="EC292" s="1358"/>
      <c r="ED292" s="1382"/>
      <c r="EE292" s="1383"/>
      <c r="EF292" s="1384"/>
      <c r="EG292" s="1357"/>
      <c r="EH292" s="1364"/>
      <c r="EI292" s="1352"/>
      <c r="EJ292" s="1356"/>
      <c r="EK292" s="1384"/>
      <c r="EL292" s="1357"/>
      <c r="EM292" s="1364"/>
      <c r="EN292" s="1352"/>
      <c r="EO292" s="1356"/>
      <c r="EP292" s="1384"/>
      <c r="EQ292" s="1357"/>
      <c r="ER292" s="1364"/>
      <c r="ES292" s="1352"/>
      <c r="ET292" s="1356"/>
      <c r="EU292" s="1384"/>
      <c r="EV292" s="1357"/>
      <c r="EW292" s="1364"/>
      <c r="EX292" s="1352"/>
      <c r="EY292" s="1356"/>
      <c r="EZ292" s="1384"/>
      <c r="FA292" s="1357"/>
      <c r="FB292" s="1364"/>
      <c r="FC292" s="1352"/>
      <c r="FD292" s="1385">
        <v>0</v>
      </c>
      <c r="FE292" s="1386">
        <v>0</v>
      </c>
      <c r="FF292" s="1387">
        <v>0</v>
      </c>
      <c r="FG292" s="1386">
        <v>0</v>
      </c>
      <c r="FH292" s="1387">
        <v>0</v>
      </c>
      <c r="FI292" s="1386">
        <v>0</v>
      </c>
      <c r="FJ292" s="1387">
        <v>0</v>
      </c>
      <c r="FK292" s="1386">
        <v>0</v>
      </c>
      <c r="FL292" s="1388"/>
      <c r="FM292" s="1389"/>
      <c r="FN292" s="1352"/>
      <c r="FO292" s="1390"/>
      <c r="FP292" s="1391"/>
      <c r="FQ292" s="1352"/>
      <c r="FR292" s="1390"/>
      <c r="FS292" s="1391"/>
      <c r="FT292" s="1352"/>
      <c r="FU292" s="1390"/>
      <c r="FV292" s="1391"/>
      <c r="FW292" s="1352"/>
      <c r="FX292" s="1390"/>
      <c r="FY292" s="1391"/>
      <c r="FZ292" s="1352"/>
      <c r="GA292" s="1390"/>
      <c r="GB292" s="1391"/>
      <c r="GC292" s="1352"/>
      <c r="GD292" s="1390"/>
      <c r="GE292" s="1391"/>
      <c r="GF292" s="1352"/>
      <c r="GG292" s="1390"/>
      <c r="GH292" s="1391"/>
      <c r="GI292" s="1352"/>
      <c r="GJ292" s="1390"/>
      <c r="GK292" s="1391"/>
      <c r="GL292" s="1352"/>
      <c r="GM292" s="1390"/>
      <c r="GN292" s="1391"/>
      <c r="GO292" s="1352"/>
      <c r="GP292" s="1390"/>
      <c r="GQ292" s="1391"/>
      <c r="GR292" s="1352"/>
      <c r="GS292" s="1390"/>
      <c r="GT292" s="1391"/>
      <c r="GU292" s="1352"/>
      <c r="GV292" s="1390"/>
      <c r="GW292" s="1391"/>
      <c r="GX292" s="1352"/>
      <c r="GY292" s="1388" t="s">
        <v>1008</v>
      </c>
      <c r="GZ292" s="1389" t="s">
        <v>1012</v>
      </c>
      <c r="HA292" s="1352"/>
      <c r="HB292" s="1390" t="s">
        <v>1100</v>
      </c>
      <c r="HC292" s="1391" t="s">
        <v>1009</v>
      </c>
      <c r="HD292" s="1352"/>
      <c r="HE292" s="1390" t="s">
        <v>1010</v>
      </c>
      <c r="HF292" s="1391" t="s">
        <v>1012</v>
      </c>
      <c r="HG292" s="1352"/>
      <c r="HH292" s="1390" t="s">
        <v>1010</v>
      </c>
      <c r="HI292" s="1391" t="s">
        <v>1012</v>
      </c>
      <c r="HJ292" s="1352"/>
      <c r="HK292" s="1390" t="s">
        <v>1014</v>
      </c>
      <c r="HL292" s="1391" t="s">
        <v>1009</v>
      </c>
      <c r="HM292" s="1352"/>
      <c r="HN292" s="1392"/>
      <c r="HO292" s="1393"/>
      <c r="HP292" s="1394"/>
      <c r="HQ292" s="1395"/>
      <c r="HR292" s="1357"/>
      <c r="HS292" s="1357"/>
      <c r="HT292" s="1357"/>
      <c r="HU292" s="1396"/>
      <c r="HV292" s="1397"/>
      <c r="HW292" s="1398" t="s">
        <v>4568</v>
      </c>
      <c r="HX292" s="1398"/>
      <c r="HY292" s="1398"/>
      <c r="HZ292" s="1398"/>
      <c r="IA292" s="1398"/>
      <c r="IB292" s="1398" t="s">
        <v>4568</v>
      </c>
      <c r="IC292" s="1398" t="s">
        <v>4568</v>
      </c>
      <c r="ID292" s="1399"/>
      <c r="IE292" s="1400"/>
      <c r="IF292" s="227" t="str">
        <f>_xlfn.IFNA(VLOOKUP(報告書!$B292&amp;"-"&amp;報告書!IF$12,自主項目!$G$13:$G$500,1,FALSE),"")</f>
        <v/>
      </c>
      <c r="IG292" s="227" t="str">
        <f>_xlfn.IFNA(VLOOKUP(報告書!$B292&amp;"-"&amp;報告書!IG$12,自主項目!$G$13:$G$500,1,FALSE),"")</f>
        <v/>
      </c>
      <c r="IH292" s="227" t="str">
        <f>_xlfn.IFNA(VLOOKUP(報告書!$B292&amp;"-"&amp;報告書!IH$12,自主項目!$G$13:$G$500,1,FALSE),"")</f>
        <v/>
      </c>
      <c r="II292" s="227" t="str">
        <f>_xlfn.IFNA(VLOOKUP(報告書!$B292&amp;"-"&amp;報告書!II$12,自主項目!$G$13:$G$500,1,FALSE),"")</f>
        <v/>
      </c>
      <c r="IJ292" s="227" t="str">
        <f>_xlfn.IFNA(VLOOKUP(報告書!$B292&amp;"-"&amp;報告書!IJ$12,自主項目!$G$13:$G$500,1,FALSE),"")</f>
        <v/>
      </c>
      <c r="IK292" s="227" t="str">
        <f>_xlfn.IFNA(VLOOKUP(報告書!$B292&amp;"-"&amp;報告書!IK$12,自主項目!$G$13:$G$500,1,FALSE),"")</f>
        <v/>
      </c>
      <c r="IL292" s="227" t="str">
        <f>_xlfn.IFNA(VLOOKUP(報告書!$B292&amp;"-"&amp;報告書!IL$12,自主項目!$G$13:$G$500,1,FALSE),"")</f>
        <v/>
      </c>
      <c r="IM292" s="227" t="str">
        <f>_xlfn.IFNA(VLOOKUP(報告書!$B292&amp;"-"&amp;報告書!IM$12,自主項目!$G$13:$G$500,1,FALSE),"")</f>
        <v/>
      </c>
      <c r="IN292" s="227" t="str">
        <f>_xlfn.IFNA(VLOOKUP(報告書!$B292&amp;"-"&amp;報告書!IN$12,自主項目!$G$13:$G$500,1,FALSE),"")</f>
        <v/>
      </c>
      <c r="IO292" s="227" t="str">
        <f>_xlfn.IFNA(VLOOKUP(報告書!$B292&amp;"-"&amp;報告書!IO$12,自主項目!$G$13:$G$500,1,FALSE),"")</f>
        <v/>
      </c>
      <c r="IP292" s="227" t="str">
        <f>_xlfn.IFNA(VLOOKUP(報告書!$B292&amp;"-"&amp;報告書!IP$12,自主項目!$G$13:$G$500,1,FALSE),"")</f>
        <v/>
      </c>
      <c r="IQ292" s="227" t="str">
        <f>_xlfn.IFNA(VLOOKUP(報告書!$B292&amp;"-"&amp;報告書!IQ$12,自主項目!$G$13:$G$500,1,FALSE),"")</f>
        <v/>
      </c>
      <c r="IR292" s="227" t="str">
        <f>_xlfn.IFNA(VLOOKUP(報告書!$B292&amp;"-"&amp;報告書!IR$12,自主項目!$G$13:$G$500,1,FALSE),"")</f>
        <v/>
      </c>
      <c r="IS292" s="227" t="str">
        <f>_xlfn.IFNA(VLOOKUP(報告書!$B292&amp;"-"&amp;報告書!IS$12,自主項目!$G$13:$G$500,1,FALSE),"")</f>
        <v/>
      </c>
      <c r="IV292" s="376">
        <v>4060</v>
      </c>
      <c r="IW292" s="377">
        <v>4025</v>
      </c>
      <c r="IX292" s="378" t="s">
        <v>179</v>
      </c>
      <c r="IY292" s="379">
        <v>9.07</v>
      </c>
      <c r="IZ292" s="379">
        <v>7.34</v>
      </c>
      <c r="JA292" s="380" t="s">
        <v>179</v>
      </c>
      <c r="JB292" s="381">
        <v>4.5350000000000001</v>
      </c>
      <c r="JC292" s="379">
        <v>3.67</v>
      </c>
      <c r="JD292" s="379" t="s">
        <v>179</v>
      </c>
      <c r="JE292" s="382">
        <v>44</v>
      </c>
      <c r="JF292" s="383">
        <v>56</v>
      </c>
      <c r="JG292" s="384" t="s">
        <v>179</v>
      </c>
      <c r="JH292" s="376" t="s">
        <v>179</v>
      </c>
      <c r="JI292" s="377" t="s">
        <v>179</v>
      </c>
      <c r="JJ292" s="378" t="s">
        <v>179</v>
      </c>
      <c r="JK292" s="379" t="s">
        <v>179</v>
      </c>
      <c r="JL292" s="379" t="s">
        <v>179</v>
      </c>
      <c r="JM292" s="380" t="s">
        <v>179</v>
      </c>
      <c r="JN292" s="381" t="s">
        <v>179</v>
      </c>
      <c r="JO292" s="379" t="s">
        <v>179</v>
      </c>
      <c r="JP292" s="379" t="s">
        <v>179</v>
      </c>
      <c r="JQ292" s="382" t="s">
        <v>179</v>
      </c>
      <c r="JR292" s="383" t="s">
        <v>179</v>
      </c>
      <c r="JS292" s="384" t="s">
        <v>179</v>
      </c>
      <c r="JU292" s="634" t="s">
        <v>3108</v>
      </c>
      <c r="JV292" s="636" t="s">
        <v>3109</v>
      </c>
      <c r="JW292" s="635">
        <v>2020</v>
      </c>
      <c r="JX292" s="635" t="s">
        <v>1018</v>
      </c>
      <c r="JY292" s="386" t="s">
        <v>179</v>
      </c>
      <c r="JZ292" s="387" t="s">
        <v>179</v>
      </c>
      <c r="KA292" s="422" t="s">
        <v>179</v>
      </c>
      <c r="KB292" s="637" t="s">
        <v>179</v>
      </c>
      <c r="KC292" s="638" t="s">
        <v>179</v>
      </c>
      <c r="KD292" s="639" t="s">
        <v>1055</v>
      </c>
      <c r="KE292" s="640">
        <v>3</v>
      </c>
      <c r="KF292" s="641">
        <v>9.07</v>
      </c>
      <c r="KG292" s="642">
        <v>6.1450000000000005</v>
      </c>
      <c r="KH292" s="639" t="s">
        <v>1055</v>
      </c>
      <c r="KI292" s="643">
        <v>2.99</v>
      </c>
      <c r="KJ292" s="641">
        <v>3.67</v>
      </c>
      <c r="KK292" s="642">
        <v>6.6349999999999998</v>
      </c>
      <c r="KL292" s="639" t="s">
        <v>179</v>
      </c>
      <c r="KM292" s="643" t="s">
        <v>179</v>
      </c>
      <c r="KN292" s="644" t="s">
        <v>179</v>
      </c>
      <c r="KO292" s="645" t="s">
        <v>179</v>
      </c>
      <c r="KP292" s="646" t="s">
        <v>179</v>
      </c>
      <c r="KQ292" s="646" t="s">
        <v>179</v>
      </c>
      <c r="KR292" s="646" t="s">
        <v>179</v>
      </c>
      <c r="KS292" s="647" t="s">
        <v>179</v>
      </c>
      <c r="KT292" s="646" t="s">
        <v>179</v>
      </c>
      <c r="KU292" s="646" t="s">
        <v>179</v>
      </c>
      <c r="KV292" s="648" t="s">
        <v>179</v>
      </c>
      <c r="KW292" s="639" t="s">
        <v>179</v>
      </c>
      <c r="KX292" s="643" t="s">
        <v>179</v>
      </c>
      <c r="KY292" s="644" t="s">
        <v>179</v>
      </c>
      <c r="KZ292" s="434" t="s">
        <v>1015</v>
      </c>
      <c r="LA292" s="434" t="s">
        <v>1015</v>
      </c>
      <c r="LB292" s="435" t="s">
        <v>1015</v>
      </c>
      <c r="LC292" s="436">
        <v>0</v>
      </c>
      <c r="LD292" s="437">
        <v>10</v>
      </c>
      <c r="LE292" s="438">
        <v>20</v>
      </c>
      <c r="LF292" s="439" t="s">
        <v>1015</v>
      </c>
      <c r="LG292" s="440">
        <v>0</v>
      </c>
      <c r="LH292" s="437">
        <v>7</v>
      </c>
      <c r="LI292" s="438">
        <v>20</v>
      </c>
      <c r="LJ292" s="649"/>
      <c r="LK292" s="650"/>
    </row>
    <row r="293" spans="2:323" ht="15" customHeight="1" x14ac:dyDescent="0.15">
      <c r="B293" s="1349" t="s">
        <v>3263</v>
      </c>
      <c r="C293" s="1350" t="s">
        <v>3264</v>
      </c>
      <c r="D293" s="1351">
        <v>2020</v>
      </c>
      <c r="E293" s="1352" t="s">
        <v>1018</v>
      </c>
      <c r="F293" s="1353">
        <v>1010396</v>
      </c>
      <c r="G293" s="1354" t="s">
        <v>3264</v>
      </c>
      <c r="H293" s="1355">
        <v>45092</v>
      </c>
      <c r="I293" s="1356" t="s">
        <v>3265</v>
      </c>
      <c r="J293" s="1357" t="s">
        <v>3264</v>
      </c>
      <c r="K293" s="1358" t="s">
        <v>3266</v>
      </c>
      <c r="L293" s="1350" t="s">
        <v>3264</v>
      </c>
      <c r="M293" s="1357" t="s">
        <v>3267</v>
      </c>
      <c r="N293" s="1358" t="s">
        <v>3265</v>
      </c>
      <c r="O293" s="1356" t="s">
        <v>12</v>
      </c>
      <c r="P293" s="1358" t="s">
        <v>14</v>
      </c>
      <c r="Q293" s="1359" t="s">
        <v>1018</v>
      </c>
      <c r="R293" s="1360"/>
      <c r="S293" s="1360"/>
      <c r="T293" s="1361"/>
      <c r="U293" s="1362"/>
      <c r="V293" s="1363">
        <v>1075.3697999999999</v>
      </c>
      <c r="W293" s="1364">
        <v>1</v>
      </c>
      <c r="X293" s="1364">
        <v>1</v>
      </c>
      <c r="Y293" s="1365"/>
      <c r="Z293" s="1351">
        <v>2020</v>
      </c>
      <c r="AA293" s="1352">
        <v>2022</v>
      </c>
      <c r="AB293" s="1366">
        <v>2022</v>
      </c>
      <c r="AC293" s="1367"/>
      <c r="AD293" s="1358"/>
      <c r="AE293" s="1368" t="s">
        <v>4568</v>
      </c>
      <c r="AF293" s="1357" t="s">
        <v>5028</v>
      </c>
      <c r="AG293" s="1357" t="s">
        <v>5029</v>
      </c>
      <c r="AH293" s="1358" t="s">
        <v>3268</v>
      </c>
      <c r="AI293" s="1368"/>
      <c r="AJ293" s="1358"/>
      <c r="AK293" s="1369">
        <v>2019</v>
      </c>
      <c r="AL293" s="1364">
        <v>3494</v>
      </c>
      <c r="AM293" s="1364">
        <v>3409</v>
      </c>
      <c r="AN293" s="1370">
        <v>40.840000000000003</v>
      </c>
      <c r="AO293" s="1371" t="s">
        <v>1223</v>
      </c>
      <c r="AP293" s="1372">
        <v>2022</v>
      </c>
      <c r="AQ293" s="1365">
        <v>3389</v>
      </c>
      <c r="AR293" s="1373">
        <v>3</v>
      </c>
      <c r="AS293" s="1365">
        <v>3307</v>
      </c>
      <c r="AT293" s="1373">
        <v>2.99</v>
      </c>
      <c r="AU293" s="1374">
        <v>39.614800000000002</v>
      </c>
      <c r="AV293" s="1371" t="s">
        <v>1223</v>
      </c>
      <c r="AW293" s="1375">
        <v>3</v>
      </c>
      <c r="AX293" s="1372">
        <v>2020</v>
      </c>
      <c r="AY293" s="1365">
        <v>3504</v>
      </c>
      <c r="AZ293" s="1373">
        <v>-0.28999999999999998</v>
      </c>
      <c r="BA293" s="1365">
        <v>3337</v>
      </c>
      <c r="BB293" s="1373">
        <v>2.11</v>
      </c>
      <c r="BC293" s="1374">
        <v>40.96</v>
      </c>
      <c r="BD293" s="1371" t="s">
        <v>1223</v>
      </c>
      <c r="BE293" s="1375">
        <v>-0.3</v>
      </c>
      <c r="BF293" s="1372">
        <v>2021</v>
      </c>
      <c r="BG293" s="1365">
        <v>2927</v>
      </c>
      <c r="BH293" s="1373">
        <v>16.22</v>
      </c>
      <c r="BI293" s="1365">
        <v>2904</v>
      </c>
      <c r="BJ293" s="1373">
        <v>14.81</v>
      </c>
      <c r="BK293" s="1374">
        <v>34.21</v>
      </c>
      <c r="BL293" s="1371" t="s">
        <v>1223</v>
      </c>
      <c r="BM293" s="1375">
        <v>16.23</v>
      </c>
      <c r="BN293" s="1372">
        <v>2022</v>
      </c>
      <c r="BO293" s="1365">
        <v>1986</v>
      </c>
      <c r="BP293" s="1373">
        <v>43.15</v>
      </c>
      <c r="BQ293" s="1365">
        <v>1982</v>
      </c>
      <c r="BR293" s="1373">
        <v>41.85</v>
      </c>
      <c r="BS293" s="1374">
        <v>23.215199994389078</v>
      </c>
      <c r="BT293" s="1371" t="s">
        <v>1223</v>
      </c>
      <c r="BU293" s="1375">
        <v>43.15</v>
      </c>
      <c r="BV293" s="1376" t="s">
        <v>1005</v>
      </c>
      <c r="BW293" s="1377" t="s">
        <v>1006</v>
      </c>
      <c r="BX293" s="1378" t="s">
        <v>1038</v>
      </c>
      <c r="BY293" s="1379" t="s">
        <v>5030</v>
      </c>
      <c r="BZ293" s="1380"/>
      <c r="CA293" s="1364"/>
      <c r="CB293" s="1364"/>
      <c r="CC293" s="1370"/>
      <c r="CD293" s="1371"/>
      <c r="CE293" s="1372"/>
      <c r="CF293" s="1365"/>
      <c r="CG293" s="1373"/>
      <c r="CH293" s="1365"/>
      <c r="CI293" s="1373"/>
      <c r="CJ293" s="1374"/>
      <c r="CK293" s="1371"/>
      <c r="CL293" s="1375"/>
      <c r="CM293" s="1372"/>
      <c r="CN293" s="1365"/>
      <c r="CO293" s="1373"/>
      <c r="CP293" s="1365"/>
      <c r="CQ293" s="1373"/>
      <c r="CR293" s="1374"/>
      <c r="CS293" s="1371"/>
      <c r="CT293" s="1375"/>
      <c r="CU293" s="1372"/>
      <c r="CV293" s="1365"/>
      <c r="CW293" s="1373"/>
      <c r="CX293" s="1365"/>
      <c r="CY293" s="1373"/>
      <c r="CZ293" s="1374"/>
      <c r="DA293" s="1371"/>
      <c r="DB293" s="1375"/>
      <c r="DC293" s="1372"/>
      <c r="DD293" s="1365"/>
      <c r="DE293" s="1373"/>
      <c r="DF293" s="1365"/>
      <c r="DG293" s="1373"/>
      <c r="DH293" s="1374"/>
      <c r="DI293" s="1371"/>
      <c r="DJ293" s="1375"/>
      <c r="DK293" s="1376"/>
      <c r="DL293" s="1377"/>
      <c r="DM293" s="1378"/>
      <c r="DN293" s="1379"/>
      <c r="DO293" s="1356"/>
      <c r="DP293" s="1381"/>
      <c r="DQ293" s="1358"/>
      <c r="DR293" s="1356"/>
      <c r="DS293" s="1381"/>
      <c r="DT293" s="1358"/>
      <c r="DU293" s="1356"/>
      <c r="DV293" s="1381"/>
      <c r="DW293" s="1358"/>
      <c r="DX293" s="1356"/>
      <c r="DY293" s="1381"/>
      <c r="DZ293" s="1358"/>
      <c r="EA293" s="1356"/>
      <c r="EB293" s="1381"/>
      <c r="EC293" s="1358"/>
      <c r="ED293" s="1382"/>
      <c r="EE293" s="1383"/>
      <c r="EF293" s="1384"/>
      <c r="EG293" s="1357"/>
      <c r="EH293" s="1364"/>
      <c r="EI293" s="1352"/>
      <c r="EJ293" s="1356"/>
      <c r="EK293" s="1384"/>
      <c r="EL293" s="1357"/>
      <c r="EM293" s="1364"/>
      <c r="EN293" s="1352"/>
      <c r="EO293" s="1356"/>
      <c r="EP293" s="1384"/>
      <c r="EQ293" s="1357"/>
      <c r="ER293" s="1364"/>
      <c r="ES293" s="1352"/>
      <c r="ET293" s="1356"/>
      <c r="EU293" s="1384"/>
      <c r="EV293" s="1357"/>
      <c r="EW293" s="1364"/>
      <c r="EX293" s="1352"/>
      <c r="EY293" s="1356"/>
      <c r="EZ293" s="1384"/>
      <c r="FA293" s="1357"/>
      <c r="FB293" s="1364"/>
      <c r="FC293" s="1352"/>
      <c r="FD293" s="1385">
        <v>0</v>
      </c>
      <c r="FE293" s="1386">
        <v>0</v>
      </c>
      <c r="FF293" s="1387">
        <v>0</v>
      </c>
      <c r="FG293" s="1386">
        <v>0</v>
      </c>
      <c r="FH293" s="1387">
        <v>0</v>
      </c>
      <c r="FI293" s="1386">
        <v>0</v>
      </c>
      <c r="FJ293" s="1387">
        <v>0</v>
      </c>
      <c r="FK293" s="1386">
        <v>0</v>
      </c>
      <c r="FL293" s="1388" t="s">
        <v>1008</v>
      </c>
      <c r="FM293" s="1389" t="s">
        <v>1012</v>
      </c>
      <c r="FN293" s="1352" t="s">
        <v>3269</v>
      </c>
      <c r="FO293" s="1390" t="s">
        <v>1010</v>
      </c>
      <c r="FP293" s="1391" t="s">
        <v>1012</v>
      </c>
      <c r="FQ293" s="1352" t="s">
        <v>5031</v>
      </c>
      <c r="FR293" s="1390" t="s">
        <v>1010</v>
      </c>
      <c r="FS293" s="1391" t="s">
        <v>1012</v>
      </c>
      <c r="FT293" s="1352" t="s">
        <v>3270</v>
      </c>
      <c r="FU293" s="1390" t="s">
        <v>1010</v>
      </c>
      <c r="FV293" s="1391" t="s">
        <v>1012</v>
      </c>
      <c r="FW293" s="1352" t="s">
        <v>3271</v>
      </c>
      <c r="FX293" s="1390" t="s">
        <v>1010</v>
      </c>
      <c r="FY293" s="1391" t="s">
        <v>1012</v>
      </c>
      <c r="FZ293" s="1352" t="s">
        <v>3272</v>
      </c>
      <c r="GA293" s="1390" t="s">
        <v>1010</v>
      </c>
      <c r="GB293" s="1391" t="s">
        <v>1012</v>
      </c>
      <c r="GC293" s="1352" t="s">
        <v>3273</v>
      </c>
      <c r="GD293" s="1390" t="s">
        <v>1010</v>
      </c>
      <c r="GE293" s="1391" t="s">
        <v>1012</v>
      </c>
      <c r="GF293" s="1352" t="s">
        <v>3274</v>
      </c>
      <c r="GG293" s="1390" t="s">
        <v>1010</v>
      </c>
      <c r="GH293" s="1391" t="s">
        <v>1012</v>
      </c>
      <c r="GI293" s="1352" t="s">
        <v>3275</v>
      </c>
      <c r="GJ293" s="1390" t="s">
        <v>1010</v>
      </c>
      <c r="GK293" s="1391" t="s">
        <v>1012</v>
      </c>
      <c r="GL293" s="1352" t="s">
        <v>3273</v>
      </c>
      <c r="GM293" s="1390" t="s">
        <v>1010</v>
      </c>
      <c r="GN293" s="1391" t="s">
        <v>1012</v>
      </c>
      <c r="GO293" s="1352" t="s">
        <v>3276</v>
      </c>
      <c r="GP293" s="1390" t="s">
        <v>1010</v>
      </c>
      <c r="GQ293" s="1391" t="s">
        <v>1012</v>
      </c>
      <c r="GR293" s="1352" t="s">
        <v>3277</v>
      </c>
      <c r="GS293" s="1390" t="s">
        <v>1010</v>
      </c>
      <c r="GT293" s="1391" t="s">
        <v>1012</v>
      </c>
      <c r="GU293" s="1352" t="s">
        <v>3278</v>
      </c>
      <c r="GV293" s="1390" t="s">
        <v>1010</v>
      </c>
      <c r="GW293" s="1391" t="s">
        <v>1012</v>
      </c>
      <c r="GX293" s="1352" t="s">
        <v>3279</v>
      </c>
      <c r="GY293" s="1388"/>
      <c r="GZ293" s="1389"/>
      <c r="HA293" s="1352"/>
      <c r="HB293" s="1390"/>
      <c r="HC293" s="1391"/>
      <c r="HD293" s="1352"/>
      <c r="HE293" s="1390"/>
      <c r="HF293" s="1391"/>
      <c r="HG293" s="1352"/>
      <c r="HH293" s="1390"/>
      <c r="HI293" s="1391"/>
      <c r="HJ293" s="1352"/>
      <c r="HK293" s="1390"/>
      <c r="HL293" s="1391"/>
      <c r="HM293" s="1352"/>
      <c r="HN293" s="1392"/>
      <c r="HO293" s="1393"/>
      <c r="HP293" s="1394"/>
      <c r="HQ293" s="1395"/>
      <c r="HR293" s="1357"/>
      <c r="HS293" s="1357"/>
      <c r="HT293" s="1357"/>
      <c r="HU293" s="1396"/>
      <c r="HV293" s="1397"/>
      <c r="HW293" s="1398"/>
      <c r="HX293" s="1398"/>
      <c r="HY293" s="1398"/>
      <c r="HZ293" s="1398"/>
      <c r="IA293" s="1398"/>
      <c r="IB293" s="1398"/>
      <c r="IC293" s="1398"/>
      <c r="ID293" s="1399"/>
      <c r="IE293" s="1400"/>
      <c r="IF293" s="227" t="str">
        <f>_xlfn.IFNA(VLOOKUP(報告書!$B293&amp;"-"&amp;報告書!IF$12,自主項目!$G$13:$G$500,1,FALSE),"")</f>
        <v/>
      </c>
      <c r="IG293" s="227" t="str">
        <f>_xlfn.IFNA(VLOOKUP(報告書!$B293&amp;"-"&amp;報告書!IG$12,自主項目!$G$13:$G$500,1,FALSE),"")</f>
        <v/>
      </c>
      <c r="IH293" s="227" t="str">
        <f>_xlfn.IFNA(VLOOKUP(報告書!$B293&amp;"-"&amp;報告書!IH$12,自主項目!$G$13:$G$500,1,FALSE),"")</f>
        <v/>
      </c>
      <c r="II293" s="227" t="str">
        <f>_xlfn.IFNA(VLOOKUP(報告書!$B293&amp;"-"&amp;報告書!II$12,自主項目!$G$13:$G$500,1,FALSE),"")</f>
        <v/>
      </c>
      <c r="IJ293" s="227" t="str">
        <f>_xlfn.IFNA(VLOOKUP(報告書!$B293&amp;"-"&amp;報告書!IJ$12,自主項目!$G$13:$G$500,1,FALSE),"")</f>
        <v/>
      </c>
      <c r="IK293" s="227" t="str">
        <f>_xlfn.IFNA(VLOOKUP(報告書!$B293&amp;"-"&amp;報告書!IK$12,自主項目!$G$13:$G$500,1,FALSE),"")</f>
        <v/>
      </c>
      <c r="IL293" s="227" t="str">
        <f>_xlfn.IFNA(VLOOKUP(報告書!$B293&amp;"-"&amp;報告書!IL$12,自主項目!$G$13:$G$500,1,FALSE),"")</f>
        <v/>
      </c>
      <c r="IM293" s="227" t="str">
        <f>_xlfn.IFNA(VLOOKUP(報告書!$B293&amp;"-"&amp;報告書!IM$12,自主項目!$G$13:$G$500,1,FALSE),"")</f>
        <v/>
      </c>
      <c r="IN293" s="227" t="str">
        <f>_xlfn.IFNA(VLOOKUP(報告書!$B293&amp;"-"&amp;報告書!IN$12,自主項目!$G$13:$G$500,1,FALSE),"")</f>
        <v/>
      </c>
      <c r="IO293" s="227" t="str">
        <f>_xlfn.IFNA(VLOOKUP(報告書!$B293&amp;"-"&amp;報告書!IO$12,自主項目!$G$13:$G$500,1,FALSE),"")</f>
        <v/>
      </c>
      <c r="IP293" s="227" t="str">
        <f>_xlfn.IFNA(VLOOKUP(報告書!$B293&amp;"-"&amp;報告書!IP$12,自主項目!$G$13:$G$500,1,FALSE),"")</f>
        <v/>
      </c>
      <c r="IQ293" s="227" t="str">
        <f>_xlfn.IFNA(VLOOKUP(報告書!$B293&amp;"-"&amp;報告書!IQ$12,自主項目!$G$13:$G$500,1,FALSE),"")</f>
        <v/>
      </c>
      <c r="IR293" s="227" t="str">
        <f>_xlfn.IFNA(VLOOKUP(報告書!$B293&amp;"-"&amp;報告書!IR$12,自主項目!$G$13:$G$500,1,FALSE),"")</f>
        <v/>
      </c>
      <c r="IS293" s="227" t="str">
        <f>_xlfn.IFNA(VLOOKUP(報告書!$B293&amp;"-"&amp;報告書!IS$12,自主項目!$G$13:$G$500,1,FALSE),"")</f>
        <v/>
      </c>
      <c r="IV293" s="376">
        <v>23519</v>
      </c>
      <c r="IW293" s="377">
        <v>23388</v>
      </c>
      <c r="IX293" s="378">
        <v>154.13999999999999</v>
      </c>
      <c r="IY293" s="379">
        <v>2.65</v>
      </c>
      <c r="IZ293" s="379">
        <v>1.49</v>
      </c>
      <c r="JA293" s="380">
        <v>2.64</v>
      </c>
      <c r="JB293" s="381">
        <v>1.325</v>
      </c>
      <c r="JC293" s="379">
        <v>0.745</v>
      </c>
      <c r="JD293" s="379">
        <v>1.32</v>
      </c>
      <c r="JE293" s="382">
        <v>73</v>
      </c>
      <c r="JF293" s="383">
        <v>76</v>
      </c>
      <c r="JG293" s="384">
        <v>65</v>
      </c>
      <c r="JH293" s="376" t="s">
        <v>179</v>
      </c>
      <c r="JI293" s="377" t="s">
        <v>179</v>
      </c>
      <c r="JJ293" s="378" t="s">
        <v>179</v>
      </c>
      <c r="JK293" s="379" t="s">
        <v>179</v>
      </c>
      <c r="JL293" s="379" t="s">
        <v>179</v>
      </c>
      <c r="JM293" s="380" t="s">
        <v>179</v>
      </c>
      <c r="JN293" s="381" t="s">
        <v>179</v>
      </c>
      <c r="JO293" s="379" t="s">
        <v>179</v>
      </c>
      <c r="JP293" s="379" t="s">
        <v>179</v>
      </c>
      <c r="JQ293" s="382" t="s">
        <v>179</v>
      </c>
      <c r="JR293" s="383" t="s">
        <v>179</v>
      </c>
      <c r="JS293" s="384" t="s">
        <v>179</v>
      </c>
      <c r="JU293" s="634" t="s">
        <v>3121</v>
      </c>
      <c r="JV293" s="636" t="s">
        <v>3122</v>
      </c>
      <c r="JW293" s="635">
        <v>2020</v>
      </c>
      <c r="JX293" s="635" t="s">
        <v>1018</v>
      </c>
      <c r="JY293" s="386" t="s">
        <v>179</v>
      </c>
      <c r="JZ293" s="387" t="s">
        <v>179</v>
      </c>
      <c r="KA293" s="422" t="s">
        <v>179</v>
      </c>
      <c r="KB293" s="637" t="s">
        <v>179</v>
      </c>
      <c r="KC293" s="638" t="s">
        <v>179</v>
      </c>
      <c r="KD293" s="639" t="s">
        <v>1028</v>
      </c>
      <c r="KE293" s="640">
        <v>3</v>
      </c>
      <c r="KF293" s="641">
        <v>2.65</v>
      </c>
      <c r="KG293" s="642">
        <v>0.36</v>
      </c>
      <c r="KH293" s="639" t="s">
        <v>1028</v>
      </c>
      <c r="KI293" s="643">
        <v>3</v>
      </c>
      <c r="KJ293" s="641">
        <v>0.745</v>
      </c>
      <c r="KK293" s="642">
        <v>0.68500000000000005</v>
      </c>
      <c r="KL293" s="639" t="s">
        <v>1028</v>
      </c>
      <c r="KM293" s="643">
        <v>3</v>
      </c>
      <c r="KN293" s="644">
        <v>2.64</v>
      </c>
      <c r="KO293" s="645" t="s">
        <v>179</v>
      </c>
      <c r="KP293" s="646" t="s">
        <v>179</v>
      </c>
      <c r="KQ293" s="646" t="s">
        <v>179</v>
      </c>
      <c r="KR293" s="646" t="s">
        <v>179</v>
      </c>
      <c r="KS293" s="647" t="s">
        <v>179</v>
      </c>
      <c r="KT293" s="646" t="s">
        <v>179</v>
      </c>
      <c r="KU293" s="646" t="s">
        <v>179</v>
      </c>
      <c r="KV293" s="648" t="s">
        <v>179</v>
      </c>
      <c r="KW293" s="639" t="s">
        <v>179</v>
      </c>
      <c r="KX293" s="643" t="s">
        <v>179</v>
      </c>
      <c r="KY293" s="644" t="s">
        <v>179</v>
      </c>
      <c r="KZ293" s="434" t="s">
        <v>1151</v>
      </c>
      <c r="LA293" s="434" t="s">
        <v>1015</v>
      </c>
      <c r="LB293" s="435" t="s">
        <v>1015</v>
      </c>
      <c r="LC293" s="436">
        <v>4</v>
      </c>
      <c r="LD293" s="437">
        <v>22</v>
      </c>
      <c r="LE293" s="438">
        <v>26</v>
      </c>
      <c r="LF293" s="439" t="s">
        <v>1015</v>
      </c>
      <c r="LG293" s="440">
        <v>1</v>
      </c>
      <c r="LH293" s="437">
        <v>22</v>
      </c>
      <c r="LI293" s="438">
        <v>23</v>
      </c>
      <c r="LJ293" s="649"/>
      <c r="LK293" s="650"/>
    </row>
    <row r="294" spans="2:323" ht="15" customHeight="1" x14ac:dyDescent="0.15">
      <c r="B294" s="1349" t="s">
        <v>3280</v>
      </c>
      <c r="C294" s="1350" t="s">
        <v>3281</v>
      </c>
      <c r="D294" s="1351">
        <v>2020</v>
      </c>
      <c r="E294" s="1352" t="s">
        <v>1018</v>
      </c>
      <c r="F294" s="1353">
        <v>1055397</v>
      </c>
      <c r="G294" s="1354" t="s">
        <v>3281</v>
      </c>
      <c r="H294" s="1355">
        <v>45137</v>
      </c>
      <c r="I294" s="1356" t="s">
        <v>3282</v>
      </c>
      <c r="J294" s="1357" t="s">
        <v>3281</v>
      </c>
      <c r="K294" s="1358" t="s">
        <v>3283</v>
      </c>
      <c r="L294" s="1350" t="s">
        <v>3281</v>
      </c>
      <c r="M294" s="1357" t="s">
        <v>3283</v>
      </c>
      <c r="N294" s="1358" t="s">
        <v>3282</v>
      </c>
      <c r="O294" s="1356" t="s">
        <v>57</v>
      </c>
      <c r="P294" s="1358" t="s">
        <v>63</v>
      </c>
      <c r="Q294" s="1359" t="s">
        <v>1018</v>
      </c>
      <c r="R294" s="1360"/>
      <c r="S294" s="1360"/>
      <c r="T294" s="1361"/>
      <c r="U294" s="1362"/>
      <c r="V294" s="1363">
        <v>3942.81</v>
      </c>
      <c r="W294" s="1364">
        <v>1</v>
      </c>
      <c r="X294" s="1364">
        <v>1</v>
      </c>
      <c r="Y294" s="1365"/>
      <c r="Z294" s="1351">
        <v>2020</v>
      </c>
      <c r="AA294" s="1352">
        <v>2022</v>
      </c>
      <c r="AB294" s="1366">
        <v>2022</v>
      </c>
      <c r="AC294" s="1367"/>
      <c r="AD294" s="1358"/>
      <c r="AE294" s="1368"/>
      <c r="AF294" s="1357"/>
      <c r="AG294" s="1357"/>
      <c r="AH294" s="1358"/>
      <c r="AI294" s="1368" t="s">
        <v>4568</v>
      </c>
      <c r="AJ294" s="1358" t="s">
        <v>3284</v>
      </c>
      <c r="AK294" s="1369">
        <v>2019</v>
      </c>
      <c r="AL294" s="1364">
        <v>6072</v>
      </c>
      <c r="AM294" s="1364">
        <v>0</v>
      </c>
      <c r="AN294" s="1370">
        <v>1.66</v>
      </c>
      <c r="AO294" s="1371" t="s">
        <v>1427</v>
      </c>
      <c r="AP294" s="1372">
        <v>2022</v>
      </c>
      <c r="AQ294" s="1365">
        <v>6072</v>
      </c>
      <c r="AR294" s="1373">
        <v>0</v>
      </c>
      <c r="AS294" s="1365">
        <v>0</v>
      </c>
      <c r="AT294" s="1373"/>
      <c r="AU294" s="1374">
        <v>1.6101999999999999</v>
      </c>
      <c r="AV294" s="1371" t="s">
        <v>1427</v>
      </c>
      <c r="AW294" s="1375">
        <v>3</v>
      </c>
      <c r="AX294" s="1372">
        <v>2020</v>
      </c>
      <c r="AY294" s="1365">
        <v>6133</v>
      </c>
      <c r="AZ294" s="1373">
        <v>-1.01</v>
      </c>
      <c r="BA294" s="1365">
        <v>-4468.3469811199993</v>
      </c>
      <c r="BB294" s="1373"/>
      <c r="BC294" s="1374">
        <v>1.1399999999999999</v>
      </c>
      <c r="BD294" s="1371" t="s">
        <v>1427</v>
      </c>
      <c r="BE294" s="1375">
        <v>31.32</v>
      </c>
      <c r="BF294" s="1372">
        <v>2021</v>
      </c>
      <c r="BG294" s="1365">
        <v>6417</v>
      </c>
      <c r="BH294" s="1373">
        <v>-5.69</v>
      </c>
      <c r="BI294" s="1365">
        <v>-7252.3469811199993</v>
      </c>
      <c r="BJ294" s="1373"/>
      <c r="BK294" s="1374">
        <v>0.99</v>
      </c>
      <c r="BL294" s="1371" t="s">
        <v>1427</v>
      </c>
      <c r="BM294" s="1375">
        <v>40.36</v>
      </c>
      <c r="BN294" s="1372">
        <v>2022</v>
      </c>
      <c r="BO294" s="1365">
        <v>6779</v>
      </c>
      <c r="BP294" s="1373">
        <v>-11.65</v>
      </c>
      <c r="BQ294" s="1365">
        <v>1179.6530188800007</v>
      </c>
      <c r="BR294" s="1373"/>
      <c r="BS294" s="1374">
        <v>1.1212371816076745</v>
      </c>
      <c r="BT294" s="1371" t="s">
        <v>1427</v>
      </c>
      <c r="BU294" s="1375">
        <v>32.450000000000003</v>
      </c>
      <c r="BV294" s="1376" t="s">
        <v>1023</v>
      </c>
      <c r="BW294" s="1377" t="s">
        <v>1072</v>
      </c>
      <c r="BX294" s="1378" t="s">
        <v>1007</v>
      </c>
      <c r="BY294" s="1379" t="s">
        <v>5032</v>
      </c>
      <c r="BZ294" s="1380"/>
      <c r="CA294" s="1364"/>
      <c r="CB294" s="1364"/>
      <c r="CC294" s="1370"/>
      <c r="CD294" s="1371"/>
      <c r="CE294" s="1372"/>
      <c r="CF294" s="1365"/>
      <c r="CG294" s="1373"/>
      <c r="CH294" s="1365"/>
      <c r="CI294" s="1373"/>
      <c r="CJ294" s="1374"/>
      <c r="CK294" s="1371"/>
      <c r="CL294" s="1375"/>
      <c r="CM294" s="1372"/>
      <c r="CN294" s="1365"/>
      <c r="CO294" s="1373"/>
      <c r="CP294" s="1365"/>
      <c r="CQ294" s="1373"/>
      <c r="CR294" s="1374"/>
      <c r="CS294" s="1371"/>
      <c r="CT294" s="1375"/>
      <c r="CU294" s="1372"/>
      <c r="CV294" s="1365"/>
      <c r="CW294" s="1373"/>
      <c r="CX294" s="1365"/>
      <c r="CY294" s="1373"/>
      <c r="CZ294" s="1374"/>
      <c r="DA294" s="1371"/>
      <c r="DB294" s="1375"/>
      <c r="DC294" s="1372"/>
      <c r="DD294" s="1365"/>
      <c r="DE294" s="1373"/>
      <c r="DF294" s="1365"/>
      <c r="DG294" s="1373"/>
      <c r="DH294" s="1374"/>
      <c r="DI294" s="1371"/>
      <c r="DJ294" s="1375"/>
      <c r="DK294" s="1376"/>
      <c r="DL294" s="1377"/>
      <c r="DM294" s="1378"/>
      <c r="DN294" s="1379"/>
      <c r="DO294" s="1356" t="s">
        <v>5033</v>
      </c>
      <c r="DP294" s="1381">
        <v>2793.7428947399999</v>
      </c>
      <c r="DQ294" s="1358" t="s">
        <v>5034</v>
      </c>
      <c r="DR294" s="1356" t="s">
        <v>5035</v>
      </c>
      <c r="DS294" s="1381">
        <v>2795.6040863799999</v>
      </c>
      <c r="DT294" s="1358" t="s">
        <v>5034</v>
      </c>
      <c r="DU294" s="1356"/>
      <c r="DV294" s="1381"/>
      <c r="DW294" s="1358"/>
      <c r="DX294" s="1356"/>
      <c r="DY294" s="1381"/>
      <c r="DZ294" s="1358"/>
      <c r="EA294" s="1356"/>
      <c r="EB294" s="1381"/>
      <c r="EC294" s="1358"/>
      <c r="ED294" s="1382"/>
      <c r="EE294" s="1383" t="s">
        <v>1160</v>
      </c>
      <c r="EF294" s="1384">
        <v>2016</v>
      </c>
      <c r="EG294" s="1357" t="s">
        <v>5036</v>
      </c>
      <c r="EH294" s="1364" t="s">
        <v>5037</v>
      </c>
      <c r="EI294" s="1352" t="s">
        <v>1162</v>
      </c>
      <c r="EJ294" s="1356" t="s">
        <v>1721</v>
      </c>
      <c r="EK294" s="1384"/>
      <c r="EL294" s="1357"/>
      <c r="EM294" s="1364"/>
      <c r="EN294" s="1352"/>
      <c r="EO294" s="1356"/>
      <c r="EP294" s="1384"/>
      <c r="EQ294" s="1357"/>
      <c r="ER294" s="1364"/>
      <c r="ES294" s="1352"/>
      <c r="ET294" s="1356"/>
      <c r="EU294" s="1384"/>
      <c r="EV294" s="1357"/>
      <c r="EW294" s="1364"/>
      <c r="EX294" s="1352"/>
      <c r="EY294" s="1356"/>
      <c r="EZ294" s="1384"/>
      <c r="FA294" s="1357"/>
      <c r="FB294" s="1364"/>
      <c r="FC294" s="1352"/>
      <c r="FD294" s="1385">
        <v>0</v>
      </c>
      <c r="FE294" s="1386">
        <v>0</v>
      </c>
      <c r="FF294" s="1387">
        <v>0</v>
      </c>
      <c r="FG294" s="1386">
        <v>0</v>
      </c>
      <c r="FH294" s="1387">
        <v>0</v>
      </c>
      <c r="FI294" s="1386">
        <v>0</v>
      </c>
      <c r="FJ294" s="1387">
        <v>0</v>
      </c>
      <c r="FK294" s="1386">
        <v>0</v>
      </c>
      <c r="FL294" s="1388" t="s">
        <v>1008</v>
      </c>
      <c r="FM294" s="1389" t="s">
        <v>1012</v>
      </c>
      <c r="FN294" s="1352"/>
      <c r="FO294" s="1390" t="s">
        <v>1010</v>
      </c>
      <c r="FP294" s="1391" t="s">
        <v>1012</v>
      </c>
      <c r="FQ294" s="1352"/>
      <c r="FR294" s="1390" t="s">
        <v>1010</v>
      </c>
      <c r="FS294" s="1391" t="s">
        <v>1012</v>
      </c>
      <c r="FT294" s="1352"/>
      <c r="FU294" s="1390" t="s">
        <v>1010</v>
      </c>
      <c r="FV294" s="1391" t="s">
        <v>1012</v>
      </c>
      <c r="FW294" s="1352"/>
      <c r="FX294" s="1390" t="s">
        <v>1010</v>
      </c>
      <c r="FY294" s="1391" t="s">
        <v>1012</v>
      </c>
      <c r="FZ294" s="1352"/>
      <c r="GA294" s="1390" t="s">
        <v>1010</v>
      </c>
      <c r="GB294" s="1391" t="s">
        <v>1012</v>
      </c>
      <c r="GC294" s="1352"/>
      <c r="GD294" s="1390" t="s">
        <v>1013</v>
      </c>
      <c r="GE294" s="1391" t="s">
        <v>1013</v>
      </c>
      <c r="GF294" s="1352"/>
      <c r="GG294" s="1390" t="s">
        <v>1010</v>
      </c>
      <c r="GH294" s="1391" t="s">
        <v>1012</v>
      </c>
      <c r="GI294" s="1352"/>
      <c r="GJ294" s="1390" t="s">
        <v>1010</v>
      </c>
      <c r="GK294" s="1391" t="s">
        <v>1012</v>
      </c>
      <c r="GL294" s="1352"/>
      <c r="GM294" s="1390" t="s">
        <v>1013</v>
      </c>
      <c r="GN294" s="1391" t="s">
        <v>1013</v>
      </c>
      <c r="GO294" s="1352"/>
      <c r="GP294" s="1390" t="s">
        <v>1013</v>
      </c>
      <c r="GQ294" s="1391" t="s">
        <v>1013</v>
      </c>
      <c r="GR294" s="1352"/>
      <c r="GS294" s="1390" t="s">
        <v>1013</v>
      </c>
      <c r="GT294" s="1391" t="s">
        <v>1013</v>
      </c>
      <c r="GU294" s="1352"/>
      <c r="GV294" s="1390" t="s">
        <v>1010</v>
      </c>
      <c r="GW294" s="1391" t="s">
        <v>1012</v>
      </c>
      <c r="GX294" s="1352"/>
      <c r="GY294" s="1388"/>
      <c r="GZ294" s="1389"/>
      <c r="HA294" s="1352"/>
      <c r="HB294" s="1390"/>
      <c r="HC294" s="1391"/>
      <c r="HD294" s="1352"/>
      <c r="HE294" s="1390"/>
      <c r="HF294" s="1391"/>
      <c r="HG294" s="1352"/>
      <c r="HH294" s="1390"/>
      <c r="HI294" s="1391"/>
      <c r="HJ294" s="1352"/>
      <c r="HK294" s="1390"/>
      <c r="HL294" s="1391"/>
      <c r="HM294" s="1352"/>
      <c r="HN294" s="1392"/>
      <c r="HO294" s="1393"/>
      <c r="HP294" s="1394"/>
      <c r="HQ294" s="1395"/>
      <c r="HR294" s="1357"/>
      <c r="HS294" s="1357"/>
      <c r="HT294" s="1357"/>
      <c r="HU294" s="1396"/>
      <c r="HV294" s="1397"/>
      <c r="HW294" s="1398"/>
      <c r="HX294" s="1398"/>
      <c r="HY294" s="1398" t="s">
        <v>4568</v>
      </c>
      <c r="HZ294" s="1398"/>
      <c r="IA294" s="1398"/>
      <c r="IB294" s="1398"/>
      <c r="IC294" s="1398" t="s">
        <v>4568</v>
      </c>
      <c r="ID294" s="1399" t="s">
        <v>5038</v>
      </c>
      <c r="IE294" s="1400"/>
      <c r="IF294" s="227" t="str">
        <f>_xlfn.IFNA(VLOOKUP(報告書!$B294&amp;"-"&amp;報告書!IF$12,自主項目!$G$13:$G$500,1,FALSE),"")</f>
        <v/>
      </c>
      <c r="IG294" s="227" t="str">
        <f>_xlfn.IFNA(VLOOKUP(報告書!$B294&amp;"-"&amp;報告書!IG$12,自主項目!$G$13:$G$500,1,FALSE),"")</f>
        <v/>
      </c>
      <c r="IH294" s="227" t="str">
        <f>_xlfn.IFNA(VLOOKUP(報告書!$B294&amp;"-"&amp;報告書!IH$12,自主項目!$G$13:$G$500,1,FALSE),"")</f>
        <v/>
      </c>
      <c r="II294" s="227" t="str">
        <f>_xlfn.IFNA(VLOOKUP(報告書!$B294&amp;"-"&amp;報告書!II$12,自主項目!$G$13:$G$500,1,FALSE),"")</f>
        <v/>
      </c>
      <c r="IJ294" s="227" t="str">
        <f>_xlfn.IFNA(VLOOKUP(報告書!$B294&amp;"-"&amp;報告書!IJ$12,自主項目!$G$13:$G$500,1,FALSE),"")</f>
        <v/>
      </c>
      <c r="IK294" s="227" t="str">
        <f>_xlfn.IFNA(VLOOKUP(報告書!$B294&amp;"-"&amp;報告書!IK$12,自主項目!$G$13:$G$500,1,FALSE),"")</f>
        <v/>
      </c>
      <c r="IL294" s="227" t="str">
        <f>_xlfn.IFNA(VLOOKUP(報告書!$B294&amp;"-"&amp;報告書!IL$12,自主項目!$G$13:$G$500,1,FALSE),"")</f>
        <v/>
      </c>
      <c r="IM294" s="227" t="str">
        <f>_xlfn.IFNA(VLOOKUP(報告書!$B294&amp;"-"&amp;報告書!IM$12,自主項目!$G$13:$G$500,1,FALSE),"")</f>
        <v/>
      </c>
      <c r="IN294" s="227" t="str">
        <f>_xlfn.IFNA(VLOOKUP(報告書!$B294&amp;"-"&amp;報告書!IN$12,自主項目!$G$13:$G$500,1,FALSE),"")</f>
        <v/>
      </c>
      <c r="IO294" s="227" t="str">
        <f>_xlfn.IFNA(VLOOKUP(報告書!$B294&amp;"-"&amp;報告書!IO$12,自主項目!$G$13:$G$500,1,FALSE),"")</f>
        <v/>
      </c>
      <c r="IP294" s="227" t="str">
        <f>_xlfn.IFNA(VLOOKUP(報告書!$B294&amp;"-"&amp;報告書!IP$12,自主項目!$G$13:$G$500,1,FALSE),"")</f>
        <v/>
      </c>
      <c r="IQ294" s="227" t="str">
        <f>_xlfn.IFNA(VLOOKUP(報告書!$B294&amp;"-"&amp;報告書!IQ$12,自主項目!$G$13:$G$500,1,FALSE),"")</f>
        <v/>
      </c>
      <c r="IR294" s="227" t="str">
        <f>_xlfn.IFNA(VLOOKUP(報告書!$B294&amp;"-"&amp;報告書!IR$12,自主項目!$G$13:$G$500,1,FALSE),"")</f>
        <v/>
      </c>
      <c r="IS294" s="227" t="str">
        <f>_xlfn.IFNA(VLOOKUP(報告書!$B294&amp;"-"&amp;報告書!IS$12,自主項目!$G$13:$G$500,1,FALSE),"")</f>
        <v/>
      </c>
      <c r="IV294" s="376">
        <v>863</v>
      </c>
      <c r="IW294" s="377">
        <v>862</v>
      </c>
      <c r="IX294" s="378">
        <v>644.03</v>
      </c>
      <c r="IY294" s="379">
        <v>76.069999999999993</v>
      </c>
      <c r="IZ294" s="379">
        <v>75.959999999999994</v>
      </c>
      <c r="JA294" s="380">
        <v>-89.09</v>
      </c>
      <c r="JB294" s="381">
        <v>38.034999999999997</v>
      </c>
      <c r="JC294" s="379">
        <v>37.979999999999997</v>
      </c>
      <c r="JD294" s="379">
        <v>-44.545000000000002</v>
      </c>
      <c r="JE294" s="382">
        <v>0</v>
      </c>
      <c r="JF294" s="383">
        <v>2</v>
      </c>
      <c r="JG294" s="384">
        <v>98</v>
      </c>
      <c r="JH294" s="376" t="s">
        <v>179</v>
      </c>
      <c r="JI294" s="377" t="s">
        <v>179</v>
      </c>
      <c r="JJ294" s="378" t="s">
        <v>179</v>
      </c>
      <c r="JK294" s="379" t="s">
        <v>179</v>
      </c>
      <c r="JL294" s="379" t="s">
        <v>179</v>
      </c>
      <c r="JM294" s="380" t="s">
        <v>179</v>
      </c>
      <c r="JN294" s="381" t="s">
        <v>179</v>
      </c>
      <c r="JO294" s="379" t="s">
        <v>179</v>
      </c>
      <c r="JP294" s="379" t="s">
        <v>179</v>
      </c>
      <c r="JQ294" s="382" t="s">
        <v>179</v>
      </c>
      <c r="JR294" s="383" t="s">
        <v>179</v>
      </c>
      <c r="JS294" s="384" t="s">
        <v>179</v>
      </c>
      <c r="JU294" s="634" t="s">
        <v>3128</v>
      </c>
      <c r="JV294" s="636" t="s">
        <v>3129</v>
      </c>
      <c r="JW294" s="635">
        <v>2020</v>
      </c>
      <c r="JX294" s="635" t="s">
        <v>1018</v>
      </c>
      <c r="JY294" s="386" t="s">
        <v>179</v>
      </c>
      <c r="JZ294" s="387" t="s">
        <v>179</v>
      </c>
      <c r="KA294" s="422" t="s">
        <v>179</v>
      </c>
      <c r="KB294" s="637" t="s">
        <v>179</v>
      </c>
      <c r="KC294" s="638" t="s">
        <v>179</v>
      </c>
      <c r="KD294" s="639" t="s">
        <v>1029</v>
      </c>
      <c r="KE294" s="640">
        <v>1.6</v>
      </c>
      <c r="KF294" s="641">
        <v>76.069999999999993</v>
      </c>
      <c r="KG294" s="642">
        <v>74.504999999999995</v>
      </c>
      <c r="KH294" s="639" t="s">
        <v>1029</v>
      </c>
      <c r="KI294" s="643">
        <v>1</v>
      </c>
      <c r="KJ294" s="641">
        <v>37.979999999999997</v>
      </c>
      <c r="KK294" s="642">
        <v>74.564999999999998</v>
      </c>
      <c r="KL294" s="639" t="s">
        <v>1015</v>
      </c>
      <c r="KM294" s="643">
        <v>0</v>
      </c>
      <c r="KN294" s="644">
        <v>-89.09</v>
      </c>
      <c r="KO294" s="645" t="s">
        <v>179</v>
      </c>
      <c r="KP294" s="646" t="s">
        <v>179</v>
      </c>
      <c r="KQ294" s="646" t="s">
        <v>179</v>
      </c>
      <c r="KR294" s="646" t="s">
        <v>179</v>
      </c>
      <c r="KS294" s="647" t="s">
        <v>179</v>
      </c>
      <c r="KT294" s="646" t="s">
        <v>179</v>
      </c>
      <c r="KU294" s="646" t="s">
        <v>179</v>
      </c>
      <c r="KV294" s="648" t="s">
        <v>179</v>
      </c>
      <c r="KW294" s="639" t="s">
        <v>179</v>
      </c>
      <c r="KX294" s="643" t="s">
        <v>179</v>
      </c>
      <c r="KY294" s="644" t="s">
        <v>179</v>
      </c>
      <c r="KZ294" s="434" t="s">
        <v>1015</v>
      </c>
      <c r="LA294" s="434" t="s">
        <v>1015</v>
      </c>
      <c r="LB294" s="435" t="s">
        <v>1028</v>
      </c>
      <c r="LC294" s="436">
        <v>18</v>
      </c>
      <c r="LD294" s="437">
        <v>4</v>
      </c>
      <c r="LE294" s="438">
        <v>22</v>
      </c>
      <c r="LF294" s="439" t="s">
        <v>1015</v>
      </c>
      <c r="LG294" s="440">
        <v>15</v>
      </c>
      <c r="LH294" s="437">
        <v>4</v>
      </c>
      <c r="LI294" s="438">
        <v>22</v>
      </c>
      <c r="LJ294" s="649"/>
      <c r="LK294" s="650"/>
    </row>
    <row r="295" spans="2:323" ht="15" customHeight="1" x14ac:dyDescent="0.15">
      <c r="B295" s="1349" t="s">
        <v>3285</v>
      </c>
      <c r="C295" s="1350" t="s">
        <v>3286</v>
      </c>
      <c r="D295" s="1351">
        <v>2020</v>
      </c>
      <c r="E295" s="1352" t="s">
        <v>1018</v>
      </c>
      <c r="F295" s="1353">
        <v>1092398</v>
      </c>
      <c r="G295" s="1354" t="s">
        <v>3286</v>
      </c>
      <c r="H295" s="1355">
        <v>45128</v>
      </c>
      <c r="I295" s="1356" t="s">
        <v>3287</v>
      </c>
      <c r="J295" s="1357" t="s">
        <v>3286</v>
      </c>
      <c r="K295" s="1358" t="s">
        <v>3288</v>
      </c>
      <c r="L295" s="1350" t="s">
        <v>3286</v>
      </c>
      <c r="M295" s="1357" t="s">
        <v>3288</v>
      </c>
      <c r="N295" s="1358" t="s">
        <v>3287</v>
      </c>
      <c r="O295" s="1356" t="s">
        <v>102</v>
      </c>
      <c r="P295" s="1358" t="s">
        <v>107</v>
      </c>
      <c r="Q295" s="1359" t="s">
        <v>1018</v>
      </c>
      <c r="R295" s="1360"/>
      <c r="S295" s="1360"/>
      <c r="T295" s="1361"/>
      <c r="U295" s="1362"/>
      <c r="V295" s="1363">
        <v>1212.5999999999999</v>
      </c>
      <c r="W295" s="1364">
        <v>1</v>
      </c>
      <c r="X295" s="1364">
        <v>1</v>
      </c>
      <c r="Y295" s="1365"/>
      <c r="Z295" s="1351">
        <v>2020</v>
      </c>
      <c r="AA295" s="1352">
        <v>2022</v>
      </c>
      <c r="AB295" s="1366">
        <v>2022</v>
      </c>
      <c r="AC295" s="1367" t="s">
        <v>4568</v>
      </c>
      <c r="AD295" s="1358" t="s">
        <v>3289</v>
      </c>
      <c r="AE295" s="1368"/>
      <c r="AF295" s="1357"/>
      <c r="AG295" s="1357"/>
      <c r="AH295" s="1358"/>
      <c r="AI295" s="1368"/>
      <c r="AJ295" s="1358"/>
      <c r="AK295" s="1369">
        <v>2019</v>
      </c>
      <c r="AL295" s="1364">
        <v>3224</v>
      </c>
      <c r="AM295" s="1364">
        <v>3632</v>
      </c>
      <c r="AN295" s="1370">
        <v>2.59</v>
      </c>
      <c r="AO295" s="1371" t="s">
        <v>1004</v>
      </c>
      <c r="AP295" s="1372">
        <v>2022</v>
      </c>
      <c r="AQ295" s="1365">
        <v>2740</v>
      </c>
      <c r="AR295" s="1373">
        <v>15.01</v>
      </c>
      <c r="AS295" s="1365">
        <v>3087</v>
      </c>
      <c r="AT295" s="1373">
        <v>15</v>
      </c>
      <c r="AU295" s="1374">
        <v>2.2014999999999998</v>
      </c>
      <c r="AV295" s="1371" t="s">
        <v>1004</v>
      </c>
      <c r="AW295" s="1375">
        <v>15</v>
      </c>
      <c r="AX295" s="1372">
        <v>2020</v>
      </c>
      <c r="AY295" s="1365">
        <v>2667</v>
      </c>
      <c r="AZ295" s="1373">
        <v>17.27</v>
      </c>
      <c r="BA295" s="1365">
        <v>3615</v>
      </c>
      <c r="BB295" s="1373">
        <v>0.46</v>
      </c>
      <c r="BC295" s="1374">
        <v>2.94</v>
      </c>
      <c r="BD295" s="1371" t="s">
        <v>1004</v>
      </c>
      <c r="BE295" s="1375">
        <v>-13.52</v>
      </c>
      <c r="BF295" s="1372">
        <v>2021</v>
      </c>
      <c r="BG295" s="1365">
        <v>2757</v>
      </c>
      <c r="BH295" s="1373">
        <v>14.48</v>
      </c>
      <c r="BI295" s="1365">
        <v>4383</v>
      </c>
      <c r="BJ295" s="1373">
        <v>-20.68</v>
      </c>
      <c r="BK295" s="1374">
        <v>1.82</v>
      </c>
      <c r="BL295" s="1371" t="s">
        <v>1004</v>
      </c>
      <c r="BM295" s="1375">
        <v>29.72</v>
      </c>
      <c r="BN295" s="1372">
        <v>2022</v>
      </c>
      <c r="BO295" s="1365">
        <v>2486</v>
      </c>
      <c r="BP295" s="1373">
        <v>22.89</v>
      </c>
      <c r="BQ295" s="1365">
        <v>2623</v>
      </c>
      <c r="BR295" s="1373">
        <v>27.78</v>
      </c>
      <c r="BS295" s="1374">
        <v>1.3757609297177642</v>
      </c>
      <c r="BT295" s="1371" t="s">
        <v>1004</v>
      </c>
      <c r="BU295" s="1375">
        <v>46.88</v>
      </c>
      <c r="BV295" s="1376" t="s">
        <v>1062</v>
      </c>
      <c r="BW295" s="1377" t="s">
        <v>1072</v>
      </c>
      <c r="BX295" s="1378" t="s">
        <v>1038</v>
      </c>
      <c r="BY295" s="1379" t="s">
        <v>5039</v>
      </c>
      <c r="BZ295" s="1380"/>
      <c r="CA295" s="1364"/>
      <c r="CB295" s="1364"/>
      <c r="CC295" s="1370"/>
      <c r="CD295" s="1371"/>
      <c r="CE295" s="1372"/>
      <c r="CF295" s="1365"/>
      <c r="CG295" s="1373"/>
      <c r="CH295" s="1365"/>
      <c r="CI295" s="1373"/>
      <c r="CJ295" s="1374"/>
      <c r="CK295" s="1371"/>
      <c r="CL295" s="1375"/>
      <c r="CM295" s="1372"/>
      <c r="CN295" s="1365"/>
      <c r="CO295" s="1373"/>
      <c r="CP295" s="1365"/>
      <c r="CQ295" s="1373"/>
      <c r="CR295" s="1374"/>
      <c r="CS295" s="1371"/>
      <c r="CT295" s="1375"/>
      <c r="CU295" s="1372"/>
      <c r="CV295" s="1365"/>
      <c r="CW295" s="1373"/>
      <c r="CX295" s="1365"/>
      <c r="CY295" s="1373"/>
      <c r="CZ295" s="1374"/>
      <c r="DA295" s="1371"/>
      <c r="DB295" s="1375"/>
      <c r="DC295" s="1372"/>
      <c r="DD295" s="1365"/>
      <c r="DE295" s="1373"/>
      <c r="DF295" s="1365"/>
      <c r="DG295" s="1373"/>
      <c r="DH295" s="1374"/>
      <c r="DI295" s="1371"/>
      <c r="DJ295" s="1375"/>
      <c r="DK295" s="1376"/>
      <c r="DL295" s="1377"/>
      <c r="DM295" s="1378" t="s">
        <v>1024</v>
      </c>
      <c r="DN295" s="1379"/>
      <c r="DO295" s="1356"/>
      <c r="DP295" s="1381"/>
      <c r="DQ295" s="1358"/>
      <c r="DR295" s="1356"/>
      <c r="DS295" s="1381"/>
      <c r="DT295" s="1358"/>
      <c r="DU295" s="1356"/>
      <c r="DV295" s="1381"/>
      <c r="DW295" s="1358"/>
      <c r="DX295" s="1356"/>
      <c r="DY295" s="1381"/>
      <c r="DZ295" s="1358"/>
      <c r="EA295" s="1356"/>
      <c r="EB295" s="1381"/>
      <c r="EC295" s="1358"/>
      <c r="ED295" s="1382"/>
      <c r="EE295" s="1383"/>
      <c r="EF295" s="1384"/>
      <c r="EG295" s="1357"/>
      <c r="EH295" s="1364"/>
      <c r="EI295" s="1352"/>
      <c r="EJ295" s="1356"/>
      <c r="EK295" s="1384"/>
      <c r="EL295" s="1357"/>
      <c r="EM295" s="1364"/>
      <c r="EN295" s="1352"/>
      <c r="EO295" s="1356"/>
      <c r="EP295" s="1384"/>
      <c r="EQ295" s="1357"/>
      <c r="ER295" s="1364"/>
      <c r="ES295" s="1352"/>
      <c r="ET295" s="1356"/>
      <c r="EU295" s="1384"/>
      <c r="EV295" s="1357"/>
      <c r="EW295" s="1364"/>
      <c r="EX295" s="1352"/>
      <c r="EY295" s="1356"/>
      <c r="EZ295" s="1384"/>
      <c r="FA295" s="1357"/>
      <c r="FB295" s="1364"/>
      <c r="FC295" s="1352"/>
      <c r="FD295" s="1385">
        <v>0</v>
      </c>
      <c r="FE295" s="1386">
        <v>0</v>
      </c>
      <c r="FF295" s="1387">
        <v>0</v>
      </c>
      <c r="FG295" s="1386">
        <v>0</v>
      </c>
      <c r="FH295" s="1387">
        <v>0</v>
      </c>
      <c r="FI295" s="1386">
        <v>0</v>
      </c>
      <c r="FJ295" s="1387">
        <v>0</v>
      </c>
      <c r="FK295" s="1386">
        <v>0</v>
      </c>
      <c r="FL295" s="1388" t="s">
        <v>1008</v>
      </c>
      <c r="FM295" s="1389" t="s">
        <v>1011</v>
      </c>
      <c r="FN295" s="1352"/>
      <c r="FO295" s="1390" t="s">
        <v>1025</v>
      </c>
      <c r="FP295" s="1391" t="s">
        <v>1011</v>
      </c>
      <c r="FQ295" s="1352"/>
      <c r="FR295" s="1390" t="s">
        <v>1014</v>
      </c>
      <c r="FS295" s="1391" t="s">
        <v>1009</v>
      </c>
      <c r="FT295" s="1352"/>
      <c r="FU295" s="1390" t="s">
        <v>1010</v>
      </c>
      <c r="FV295" s="1391" t="s">
        <v>1012</v>
      </c>
      <c r="FW295" s="1352"/>
      <c r="FX295" s="1390" t="s">
        <v>1025</v>
      </c>
      <c r="FY295" s="1391" t="s">
        <v>1011</v>
      </c>
      <c r="FZ295" s="1352"/>
      <c r="GA295" s="1390" t="s">
        <v>1010</v>
      </c>
      <c r="GB295" s="1391" t="s">
        <v>1011</v>
      </c>
      <c r="GC295" s="1352"/>
      <c r="GD295" s="1390" t="s">
        <v>1010</v>
      </c>
      <c r="GE295" s="1391" t="s">
        <v>1011</v>
      </c>
      <c r="GF295" s="1352"/>
      <c r="GG295" s="1390" t="s">
        <v>1010</v>
      </c>
      <c r="GH295" s="1391" t="s">
        <v>1011</v>
      </c>
      <c r="GI295" s="1352"/>
      <c r="GJ295" s="1390" t="s">
        <v>1010</v>
      </c>
      <c r="GK295" s="1391" t="s">
        <v>1011</v>
      </c>
      <c r="GL295" s="1352"/>
      <c r="GM295" s="1390" t="s">
        <v>1013</v>
      </c>
      <c r="GN295" s="1391" t="s">
        <v>1013</v>
      </c>
      <c r="GO295" s="1352"/>
      <c r="GP295" s="1390" t="s">
        <v>1013</v>
      </c>
      <c r="GQ295" s="1391" t="s">
        <v>1013</v>
      </c>
      <c r="GR295" s="1352"/>
      <c r="GS295" s="1390" t="s">
        <v>1013</v>
      </c>
      <c r="GT295" s="1391" t="s">
        <v>1013</v>
      </c>
      <c r="GU295" s="1352"/>
      <c r="GV295" s="1390" t="s">
        <v>1025</v>
      </c>
      <c r="GW295" s="1391" t="s">
        <v>1011</v>
      </c>
      <c r="GX295" s="1352"/>
      <c r="GY295" s="1388"/>
      <c r="GZ295" s="1389"/>
      <c r="HA295" s="1352"/>
      <c r="HB295" s="1390"/>
      <c r="HC295" s="1391"/>
      <c r="HD295" s="1352"/>
      <c r="HE295" s="1390"/>
      <c r="HF295" s="1391"/>
      <c r="HG295" s="1352"/>
      <c r="HH295" s="1390"/>
      <c r="HI295" s="1391"/>
      <c r="HJ295" s="1352"/>
      <c r="HK295" s="1390"/>
      <c r="HL295" s="1391"/>
      <c r="HM295" s="1352"/>
      <c r="HN295" s="1392">
        <v>2486</v>
      </c>
      <c r="HO295" s="1393">
        <v>824.48291500000028</v>
      </c>
      <c r="HP295" s="1394">
        <v>33.165040828640393</v>
      </c>
      <c r="HQ295" s="1395" t="s">
        <v>4030</v>
      </c>
      <c r="HR295" s="1357" t="s">
        <v>333</v>
      </c>
      <c r="HS295" s="1357" t="s">
        <v>352</v>
      </c>
      <c r="HT295" s="1357" t="s">
        <v>4303</v>
      </c>
      <c r="HU295" s="1396">
        <v>0.99854500000000013</v>
      </c>
      <c r="HV295" s="1397"/>
      <c r="HW295" s="1398"/>
      <c r="HX295" s="1398"/>
      <c r="HY295" s="1398" t="s">
        <v>4568</v>
      </c>
      <c r="HZ295" s="1398"/>
      <c r="IA295" s="1398"/>
      <c r="IB295" s="1398"/>
      <c r="IC295" s="1398"/>
      <c r="ID295" s="1399"/>
      <c r="IE295" s="1400"/>
      <c r="IF295" s="227" t="str">
        <f>_xlfn.IFNA(VLOOKUP(報告書!$B295&amp;"-"&amp;報告書!IF$12,自主項目!$G$13:$G$500,1,FALSE),"")</f>
        <v>398-1</v>
      </c>
      <c r="IG295" s="227" t="str">
        <f>_xlfn.IFNA(VLOOKUP(報告書!$B295&amp;"-"&amp;報告書!IG$12,自主項目!$G$13:$G$500,1,FALSE),"")</f>
        <v>398-2</v>
      </c>
      <c r="IH295" s="227" t="str">
        <f>_xlfn.IFNA(VLOOKUP(報告書!$B295&amp;"-"&amp;報告書!IH$12,自主項目!$G$13:$G$500,1,FALSE),"")</f>
        <v>398-3</v>
      </c>
      <c r="II295" s="227" t="str">
        <f>_xlfn.IFNA(VLOOKUP(報告書!$B295&amp;"-"&amp;報告書!II$12,自主項目!$G$13:$G$500,1,FALSE),"")</f>
        <v/>
      </c>
      <c r="IJ295" s="227" t="str">
        <f>_xlfn.IFNA(VLOOKUP(報告書!$B295&amp;"-"&amp;報告書!IJ$12,自主項目!$G$13:$G$500,1,FALSE),"")</f>
        <v/>
      </c>
      <c r="IK295" s="227" t="str">
        <f>_xlfn.IFNA(VLOOKUP(報告書!$B295&amp;"-"&amp;報告書!IK$12,自主項目!$G$13:$G$500,1,FALSE),"")</f>
        <v/>
      </c>
      <c r="IL295" s="227" t="str">
        <f>_xlfn.IFNA(VLOOKUP(報告書!$B295&amp;"-"&amp;報告書!IL$12,自主項目!$G$13:$G$500,1,FALSE),"")</f>
        <v/>
      </c>
      <c r="IM295" s="227" t="str">
        <f>_xlfn.IFNA(VLOOKUP(報告書!$B295&amp;"-"&amp;報告書!IM$12,自主項目!$G$13:$G$500,1,FALSE),"")</f>
        <v/>
      </c>
      <c r="IN295" s="227" t="str">
        <f>_xlfn.IFNA(VLOOKUP(報告書!$B295&amp;"-"&amp;報告書!IN$12,自主項目!$G$13:$G$500,1,FALSE),"")</f>
        <v/>
      </c>
      <c r="IO295" s="227" t="str">
        <f>_xlfn.IFNA(VLOOKUP(報告書!$B295&amp;"-"&amp;報告書!IO$12,自主項目!$G$13:$G$500,1,FALSE),"")</f>
        <v/>
      </c>
      <c r="IP295" s="227" t="str">
        <f>_xlfn.IFNA(VLOOKUP(報告書!$B295&amp;"-"&amp;報告書!IP$12,自主項目!$G$13:$G$500,1,FALSE),"")</f>
        <v/>
      </c>
      <c r="IQ295" s="227" t="str">
        <f>_xlfn.IFNA(VLOOKUP(報告書!$B295&amp;"-"&amp;報告書!IQ$12,自主項目!$G$13:$G$500,1,FALSE),"")</f>
        <v/>
      </c>
      <c r="IR295" s="227" t="str">
        <f>_xlfn.IFNA(VLOOKUP(報告書!$B295&amp;"-"&amp;報告書!IR$12,自主項目!$G$13:$G$500,1,FALSE),"")</f>
        <v/>
      </c>
      <c r="IS295" s="227" t="str">
        <f>_xlfn.IFNA(VLOOKUP(報告書!$B295&amp;"-"&amp;報告書!IS$12,自主項目!$G$13:$G$500,1,FALSE),"")</f>
        <v/>
      </c>
      <c r="IV295" s="376">
        <v>7078</v>
      </c>
      <c r="IW295" s="377">
        <v>6970</v>
      </c>
      <c r="IX295" s="378">
        <v>82.26</v>
      </c>
      <c r="IY295" s="379">
        <v>-21.72</v>
      </c>
      <c r="IZ295" s="379">
        <v>-26.96</v>
      </c>
      <c r="JA295" s="380">
        <v>-13.4</v>
      </c>
      <c r="JB295" s="381">
        <v>-10.86</v>
      </c>
      <c r="JC295" s="379">
        <v>-13.48</v>
      </c>
      <c r="JD295" s="379">
        <v>-6.7</v>
      </c>
      <c r="JE295" s="382">
        <v>96</v>
      </c>
      <c r="JF295" s="383">
        <v>97</v>
      </c>
      <c r="JG295" s="384">
        <v>93</v>
      </c>
      <c r="JH295" s="376" t="s">
        <v>179</v>
      </c>
      <c r="JI295" s="377" t="s">
        <v>179</v>
      </c>
      <c r="JJ295" s="378" t="s">
        <v>179</v>
      </c>
      <c r="JK295" s="379" t="s">
        <v>179</v>
      </c>
      <c r="JL295" s="379" t="s">
        <v>179</v>
      </c>
      <c r="JM295" s="380" t="s">
        <v>179</v>
      </c>
      <c r="JN295" s="381" t="s">
        <v>179</v>
      </c>
      <c r="JO295" s="379" t="s">
        <v>179</v>
      </c>
      <c r="JP295" s="379" t="s">
        <v>179</v>
      </c>
      <c r="JQ295" s="382" t="s">
        <v>179</v>
      </c>
      <c r="JR295" s="383" t="s">
        <v>179</v>
      </c>
      <c r="JS295" s="384" t="s">
        <v>179</v>
      </c>
      <c r="JU295" s="634" t="s">
        <v>3133</v>
      </c>
      <c r="JV295" s="636" t="s">
        <v>3134</v>
      </c>
      <c r="JW295" s="635">
        <v>2020</v>
      </c>
      <c r="JX295" s="635" t="s">
        <v>1018</v>
      </c>
      <c r="JY295" s="386" t="s">
        <v>179</v>
      </c>
      <c r="JZ295" s="387" t="s">
        <v>179</v>
      </c>
      <c r="KA295" s="422" t="s">
        <v>179</v>
      </c>
      <c r="KB295" s="637" t="s">
        <v>179</v>
      </c>
      <c r="KC295" s="638" t="s">
        <v>179</v>
      </c>
      <c r="KD295" s="639" t="s">
        <v>1015</v>
      </c>
      <c r="KE295" s="640">
        <v>-7.5</v>
      </c>
      <c r="KF295" s="641">
        <v>-21.72</v>
      </c>
      <c r="KG295" s="642">
        <v>-11.594999999999999</v>
      </c>
      <c r="KH295" s="639" t="s">
        <v>1015</v>
      </c>
      <c r="KI295" s="643">
        <v>-6.38</v>
      </c>
      <c r="KJ295" s="641">
        <v>-13.48</v>
      </c>
      <c r="KK295" s="642">
        <v>-10.850000000000001</v>
      </c>
      <c r="KL295" s="639" t="s">
        <v>1015</v>
      </c>
      <c r="KM295" s="643">
        <v>2.5</v>
      </c>
      <c r="KN295" s="644">
        <v>-13.4</v>
      </c>
      <c r="KO295" s="645" t="s">
        <v>179</v>
      </c>
      <c r="KP295" s="646" t="s">
        <v>179</v>
      </c>
      <c r="KQ295" s="646" t="s">
        <v>179</v>
      </c>
      <c r="KR295" s="646" t="s">
        <v>179</v>
      </c>
      <c r="KS295" s="647" t="s">
        <v>179</v>
      </c>
      <c r="KT295" s="646" t="s">
        <v>179</v>
      </c>
      <c r="KU295" s="646" t="s">
        <v>179</v>
      </c>
      <c r="KV295" s="648" t="s">
        <v>179</v>
      </c>
      <c r="KW295" s="639" t="s">
        <v>179</v>
      </c>
      <c r="KX295" s="643" t="s">
        <v>179</v>
      </c>
      <c r="KY295" s="644" t="s">
        <v>179</v>
      </c>
      <c r="KZ295" s="434" t="s">
        <v>1015</v>
      </c>
      <c r="LA295" s="434" t="s">
        <v>1015</v>
      </c>
      <c r="LB295" s="435" t="s">
        <v>1029</v>
      </c>
      <c r="LC295" s="436">
        <v>18</v>
      </c>
      <c r="LD295" s="437">
        <v>0</v>
      </c>
      <c r="LE295" s="438">
        <v>18</v>
      </c>
      <c r="LF295" s="439" t="s">
        <v>1015</v>
      </c>
      <c r="LG295" s="440">
        <v>15</v>
      </c>
      <c r="LH295" s="437">
        <v>0</v>
      </c>
      <c r="LI295" s="438">
        <v>18</v>
      </c>
      <c r="LJ295" s="649"/>
      <c r="LK295" s="650"/>
    </row>
    <row r="296" spans="2:323" ht="15" customHeight="1" x14ac:dyDescent="0.15">
      <c r="B296" s="1349" t="s">
        <v>3290</v>
      </c>
      <c r="C296" s="1350" t="s">
        <v>3291</v>
      </c>
      <c r="D296" s="1351">
        <v>2020</v>
      </c>
      <c r="E296" s="1352" t="s">
        <v>1018</v>
      </c>
      <c r="F296" s="1353">
        <v>1075399</v>
      </c>
      <c r="G296" s="1354" t="s">
        <v>3291</v>
      </c>
      <c r="H296" s="1355">
        <v>45121</v>
      </c>
      <c r="I296" s="1356" t="s">
        <v>3292</v>
      </c>
      <c r="J296" s="1357" t="s">
        <v>3291</v>
      </c>
      <c r="K296" s="1358" t="s">
        <v>3293</v>
      </c>
      <c r="L296" s="1350" t="s">
        <v>3291</v>
      </c>
      <c r="M296" s="1357" t="s">
        <v>3293</v>
      </c>
      <c r="N296" s="1358" t="s">
        <v>3292</v>
      </c>
      <c r="O296" s="1356" t="s">
        <v>86</v>
      </c>
      <c r="P296" s="1358" t="s">
        <v>87</v>
      </c>
      <c r="Q296" s="1359" t="s">
        <v>1018</v>
      </c>
      <c r="R296" s="1360"/>
      <c r="S296" s="1360"/>
      <c r="T296" s="1361"/>
      <c r="U296" s="1362"/>
      <c r="V296" s="1363">
        <v>1949.0868</v>
      </c>
      <c r="W296" s="1364">
        <v>2</v>
      </c>
      <c r="X296" s="1364">
        <v>1</v>
      </c>
      <c r="Y296" s="1365"/>
      <c r="Z296" s="1351">
        <v>2020</v>
      </c>
      <c r="AA296" s="1352">
        <v>2022</v>
      </c>
      <c r="AB296" s="1366">
        <v>2022</v>
      </c>
      <c r="AC296" s="1367"/>
      <c r="AD296" s="1358"/>
      <c r="AE296" s="1368" t="s">
        <v>4568</v>
      </c>
      <c r="AF296" s="1357" t="s">
        <v>3294</v>
      </c>
      <c r="AG296" s="1357" t="s">
        <v>5040</v>
      </c>
      <c r="AH296" s="1358" t="s">
        <v>3295</v>
      </c>
      <c r="AI296" s="1368"/>
      <c r="AJ296" s="1358"/>
      <c r="AK296" s="1369">
        <v>2019</v>
      </c>
      <c r="AL296" s="1364">
        <v>4153</v>
      </c>
      <c r="AM296" s="1364">
        <v>4099</v>
      </c>
      <c r="AN296" s="1370">
        <v>57.57</v>
      </c>
      <c r="AO296" s="1371" t="s">
        <v>1071</v>
      </c>
      <c r="AP296" s="1372">
        <v>2022</v>
      </c>
      <c r="AQ296" s="1365">
        <v>6777</v>
      </c>
      <c r="AR296" s="1373">
        <v>-63.19</v>
      </c>
      <c r="AS296" s="1365">
        <v>6688</v>
      </c>
      <c r="AT296" s="1373">
        <v>-63.17</v>
      </c>
      <c r="AU296" s="1374">
        <v>93.93</v>
      </c>
      <c r="AV296" s="1371" t="s">
        <v>1071</v>
      </c>
      <c r="AW296" s="1375">
        <v>-63.16</v>
      </c>
      <c r="AX296" s="1372">
        <v>2020</v>
      </c>
      <c r="AY296" s="1365">
        <v>4456</v>
      </c>
      <c r="AZ296" s="1373">
        <v>-7.3</v>
      </c>
      <c r="BA296" s="1365">
        <v>4333</v>
      </c>
      <c r="BB296" s="1373">
        <v>-5.71</v>
      </c>
      <c r="BC296" s="1374">
        <v>61.77</v>
      </c>
      <c r="BD296" s="1371" t="s">
        <v>1071</v>
      </c>
      <c r="BE296" s="1375">
        <v>-7.3</v>
      </c>
      <c r="BF296" s="1372">
        <v>2021</v>
      </c>
      <c r="BG296" s="1365">
        <v>3710</v>
      </c>
      <c r="BH296" s="1373">
        <v>10.66</v>
      </c>
      <c r="BI296" s="1365">
        <v>3693</v>
      </c>
      <c r="BJ296" s="1373">
        <v>9.9</v>
      </c>
      <c r="BK296" s="1374">
        <v>51.43</v>
      </c>
      <c r="BL296" s="1371" t="s">
        <v>1071</v>
      </c>
      <c r="BM296" s="1375">
        <v>10.66</v>
      </c>
      <c r="BN296" s="1372">
        <v>2022</v>
      </c>
      <c r="BO296" s="1365">
        <v>3653</v>
      </c>
      <c r="BP296" s="1373">
        <v>12.03</v>
      </c>
      <c r="BQ296" s="1365">
        <v>3649</v>
      </c>
      <c r="BR296" s="1373">
        <v>10.97</v>
      </c>
      <c r="BS296" s="1374">
        <v>50.635346771036744</v>
      </c>
      <c r="BT296" s="1371" t="s">
        <v>1071</v>
      </c>
      <c r="BU296" s="1375">
        <v>12.04</v>
      </c>
      <c r="BV296" s="1376" t="s">
        <v>1023</v>
      </c>
      <c r="BW296" s="1377" t="s">
        <v>1072</v>
      </c>
      <c r="BX296" s="1378" t="s">
        <v>1007</v>
      </c>
      <c r="BY296" s="1379" t="s">
        <v>5041</v>
      </c>
      <c r="BZ296" s="1380"/>
      <c r="CA296" s="1364"/>
      <c r="CB296" s="1364"/>
      <c r="CC296" s="1370"/>
      <c r="CD296" s="1371"/>
      <c r="CE296" s="1372"/>
      <c r="CF296" s="1365"/>
      <c r="CG296" s="1373"/>
      <c r="CH296" s="1365"/>
      <c r="CI296" s="1373"/>
      <c r="CJ296" s="1374"/>
      <c r="CK296" s="1371"/>
      <c r="CL296" s="1375"/>
      <c r="CM296" s="1372"/>
      <c r="CN296" s="1365"/>
      <c r="CO296" s="1373"/>
      <c r="CP296" s="1365"/>
      <c r="CQ296" s="1373"/>
      <c r="CR296" s="1374"/>
      <c r="CS296" s="1371"/>
      <c r="CT296" s="1375"/>
      <c r="CU296" s="1372"/>
      <c r="CV296" s="1365"/>
      <c r="CW296" s="1373"/>
      <c r="CX296" s="1365"/>
      <c r="CY296" s="1373"/>
      <c r="CZ296" s="1374"/>
      <c r="DA296" s="1371"/>
      <c r="DB296" s="1375"/>
      <c r="DC296" s="1372"/>
      <c r="DD296" s="1365"/>
      <c r="DE296" s="1373"/>
      <c r="DF296" s="1365"/>
      <c r="DG296" s="1373"/>
      <c r="DH296" s="1374"/>
      <c r="DI296" s="1371"/>
      <c r="DJ296" s="1375"/>
      <c r="DK296" s="1376"/>
      <c r="DL296" s="1377"/>
      <c r="DM296" s="1378"/>
      <c r="DN296" s="1379"/>
      <c r="DO296" s="1356"/>
      <c r="DP296" s="1381"/>
      <c r="DQ296" s="1358"/>
      <c r="DR296" s="1356"/>
      <c r="DS296" s="1381"/>
      <c r="DT296" s="1358"/>
      <c r="DU296" s="1356"/>
      <c r="DV296" s="1381"/>
      <c r="DW296" s="1358"/>
      <c r="DX296" s="1356"/>
      <c r="DY296" s="1381"/>
      <c r="DZ296" s="1358"/>
      <c r="EA296" s="1356"/>
      <c r="EB296" s="1381"/>
      <c r="EC296" s="1358"/>
      <c r="ED296" s="1382"/>
      <c r="EE296" s="1383"/>
      <c r="EF296" s="1384"/>
      <c r="EG296" s="1357"/>
      <c r="EH296" s="1364"/>
      <c r="EI296" s="1352"/>
      <c r="EJ296" s="1356"/>
      <c r="EK296" s="1384"/>
      <c r="EL296" s="1357"/>
      <c r="EM296" s="1364"/>
      <c r="EN296" s="1352"/>
      <c r="EO296" s="1356"/>
      <c r="EP296" s="1384"/>
      <c r="EQ296" s="1357"/>
      <c r="ER296" s="1364"/>
      <c r="ES296" s="1352"/>
      <c r="ET296" s="1356"/>
      <c r="EU296" s="1384"/>
      <c r="EV296" s="1357"/>
      <c r="EW296" s="1364"/>
      <c r="EX296" s="1352"/>
      <c r="EY296" s="1356"/>
      <c r="EZ296" s="1384"/>
      <c r="FA296" s="1357"/>
      <c r="FB296" s="1364"/>
      <c r="FC296" s="1352"/>
      <c r="FD296" s="1385"/>
      <c r="FE296" s="1386"/>
      <c r="FF296" s="1387"/>
      <c r="FG296" s="1386"/>
      <c r="FH296" s="1387"/>
      <c r="FI296" s="1386"/>
      <c r="FJ296" s="1387"/>
      <c r="FK296" s="1386"/>
      <c r="FL296" s="1388" t="s">
        <v>1099</v>
      </c>
      <c r="FM296" s="1389" t="s">
        <v>1011</v>
      </c>
      <c r="FN296" s="1352"/>
      <c r="FO296" s="1390" t="s">
        <v>1010</v>
      </c>
      <c r="FP296" s="1391" t="s">
        <v>1012</v>
      </c>
      <c r="FQ296" s="1352"/>
      <c r="FR296" s="1390" t="s">
        <v>1010</v>
      </c>
      <c r="FS296" s="1391" t="s">
        <v>1012</v>
      </c>
      <c r="FT296" s="1352"/>
      <c r="FU296" s="1390" t="s">
        <v>1010</v>
      </c>
      <c r="FV296" s="1391" t="s">
        <v>1012</v>
      </c>
      <c r="FW296" s="1352"/>
      <c r="FX296" s="1390" t="s">
        <v>1010</v>
      </c>
      <c r="FY296" s="1391" t="s">
        <v>1011</v>
      </c>
      <c r="FZ296" s="1352"/>
      <c r="GA296" s="1390" t="s">
        <v>1010</v>
      </c>
      <c r="GB296" s="1391" t="s">
        <v>1011</v>
      </c>
      <c r="GC296" s="1352"/>
      <c r="GD296" s="1390" t="s">
        <v>1013</v>
      </c>
      <c r="GE296" s="1391" t="s">
        <v>1013</v>
      </c>
      <c r="GF296" s="1352"/>
      <c r="GG296" s="1390" t="s">
        <v>1010</v>
      </c>
      <c r="GH296" s="1391" t="s">
        <v>1011</v>
      </c>
      <c r="GI296" s="1352"/>
      <c r="GJ296" s="1390" t="s">
        <v>1010</v>
      </c>
      <c r="GK296" s="1391" t="s">
        <v>1011</v>
      </c>
      <c r="GL296" s="1352"/>
      <c r="GM296" s="1390" t="s">
        <v>1013</v>
      </c>
      <c r="GN296" s="1391" t="s">
        <v>1013</v>
      </c>
      <c r="GO296" s="1352"/>
      <c r="GP296" s="1390" t="s">
        <v>1013</v>
      </c>
      <c r="GQ296" s="1391" t="s">
        <v>1013</v>
      </c>
      <c r="GR296" s="1352"/>
      <c r="GS296" s="1390" t="s">
        <v>1013</v>
      </c>
      <c r="GT296" s="1391" t="s">
        <v>1013</v>
      </c>
      <c r="GU296" s="1352"/>
      <c r="GV296" s="1390" t="s">
        <v>1010</v>
      </c>
      <c r="GW296" s="1391" t="s">
        <v>1012</v>
      </c>
      <c r="GX296" s="1352"/>
      <c r="GY296" s="1388"/>
      <c r="GZ296" s="1389"/>
      <c r="HA296" s="1352"/>
      <c r="HB296" s="1390"/>
      <c r="HC296" s="1391"/>
      <c r="HD296" s="1352"/>
      <c r="HE296" s="1390"/>
      <c r="HF296" s="1391"/>
      <c r="HG296" s="1352"/>
      <c r="HH296" s="1390"/>
      <c r="HI296" s="1391"/>
      <c r="HJ296" s="1352"/>
      <c r="HK296" s="1390"/>
      <c r="HL296" s="1391"/>
      <c r="HM296" s="1352"/>
      <c r="HN296" s="1392">
        <v>3653</v>
      </c>
      <c r="HO296" s="1393">
        <v>5.4840000000000018</v>
      </c>
      <c r="HP296" s="1394">
        <v>0.15012318642211886</v>
      </c>
      <c r="HQ296" s="1395">
        <v>2022</v>
      </c>
      <c r="HR296" s="1357" t="s">
        <v>333</v>
      </c>
      <c r="HS296" s="1357" t="s">
        <v>352</v>
      </c>
      <c r="HT296" s="1357" t="s">
        <v>4306</v>
      </c>
      <c r="HU296" s="1396">
        <v>5.4840000000000018</v>
      </c>
      <c r="HV296" s="1397" t="s">
        <v>4568</v>
      </c>
      <c r="HW296" s="1398"/>
      <c r="HX296" s="1398"/>
      <c r="HY296" s="1398"/>
      <c r="HZ296" s="1398"/>
      <c r="IA296" s="1398"/>
      <c r="IB296" s="1398"/>
      <c r="IC296" s="1398"/>
      <c r="ID296" s="1399" t="s">
        <v>5042</v>
      </c>
      <c r="IE296" s="1400" t="s">
        <v>3296</v>
      </c>
      <c r="IF296" s="227" t="str">
        <f>_xlfn.IFNA(VLOOKUP(報告書!$B296&amp;"-"&amp;報告書!IF$12,自主項目!$G$13:$G$500,1,FALSE),"")</f>
        <v>399-1</v>
      </c>
      <c r="IG296" s="227" t="str">
        <f>_xlfn.IFNA(VLOOKUP(報告書!$B296&amp;"-"&amp;報告書!IG$12,自主項目!$G$13:$G$500,1,FALSE),"")</f>
        <v/>
      </c>
      <c r="IH296" s="227" t="str">
        <f>_xlfn.IFNA(VLOOKUP(報告書!$B296&amp;"-"&amp;報告書!IH$12,自主項目!$G$13:$G$500,1,FALSE),"")</f>
        <v/>
      </c>
      <c r="II296" s="227" t="str">
        <f>_xlfn.IFNA(VLOOKUP(報告書!$B296&amp;"-"&amp;報告書!II$12,自主項目!$G$13:$G$500,1,FALSE),"")</f>
        <v/>
      </c>
      <c r="IJ296" s="227" t="str">
        <f>_xlfn.IFNA(VLOOKUP(報告書!$B296&amp;"-"&amp;報告書!IJ$12,自主項目!$G$13:$G$500,1,FALSE),"")</f>
        <v/>
      </c>
      <c r="IK296" s="227" t="str">
        <f>_xlfn.IFNA(VLOOKUP(報告書!$B296&amp;"-"&amp;報告書!IK$12,自主項目!$G$13:$G$500,1,FALSE),"")</f>
        <v/>
      </c>
      <c r="IL296" s="227" t="str">
        <f>_xlfn.IFNA(VLOOKUP(報告書!$B296&amp;"-"&amp;報告書!IL$12,自主項目!$G$13:$G$500,1,FALSE),"")</f>
        <v/>
      </c>
      <c r="IM296" s="227" t="str">
        <f>_xlfn.IFNA(VLOOKUP(報告書!$B296&amp;"-"&amp;報告書!IM$12,自主項目!$G$13:$G$500,1,FALSE),"")</f>
        <v/>
      </c>
      <c r="IN296" s="227" t="str">
        <f>_xlfn.IFNA(VLOOKUP(報告書!$B296&amp;"-"&amp;報告書!IN$12,自主項目!$G$13:$G$500,1,FALSE),"")</f>
        <v/>
      </c>
      <c r="IO296" s="227" t="str">
        <f>_xlfn.IFNA(VLOOKUP(報告書!$B296&amp;"-"&amp;報告書!IO$12,自主項目!$G$13:$G$500,1,FALSE),"")</f>
        <v/>
      </c>
      <c r="IP296" s="227" t="str">
        <f>_xlfn.IFNA(VLOOKUP(報告書!$B296&amp;"-"&amp;報告書!IP$12,自主項目!$G$13:$G$500,1,FALSE),"")</f>
        <v/>
      </c>
      <c r="IQ296" s="227" t="str">
        <f>_xlfn.IFNA(VLOOKUP(報告書!$B296&amp;"-"&amp;報告書!IQ$12,自主項目!$G$13:$G$500,1,FALSE),"")</f>
        <v/>
      </c>
      <c r="IR296" s="227" t="str">
        <f>_xlfn.IFNA(VLOOKUP(報告書!$B296&amp;"-"&amp;報告書!IR$12,自主項目!$G$13:$G$500,1,FALSE),"")</f>
        <v/>
      </c>
      <c r="IS296" s="227" t="str">
        <f>_xlfn.IFNA(VLOOKUP(報告書!$B296&amp;"-"&amp;報告書!IS$12,自主項目!$G$13:$G$500,1,FALSE),"")</f>
        <v/>
      </c>
      <c r="IV296" s="376">
        <v>2949</v>
      </c>
      <c r="IW296" s="377">
        <v>2958</v>
      </c>
      <c r="IX296" s="378">
        <v>15.599047870933614</v>
      </c>
      <c r="IY296" s="379">
        <v>3.05</v>
      </c>
      <c r="IZ296" s="379">
        <v>2.5299999999999998</v>
      </c>
      <c r="JA296" s="380">
        <v>7.36</v>
      </c>
      <c r="JB296" s="381">
        <v>1.5249999999999999</v>
      </c>
      <c r="JC296" s="379">
        <v>1.2649999999999999</v>
      </c>
      <c r="JD296" s="379">
        <v>3.68</v>
      </c>
      <c r="JE296" s="382">
        <v>72</v>
      </c>
      <c r="JF296" s="383">
        <v>73</v>
      </c>
      <c r="JG296" s="384">
        <v>40</v>
      </c>
      <c r="JH296" s="376" t="s">
        <v>179</v>
      </c>
      <c r="JI296" s="377" t="s">
        <v>179</v>
      </c>
      <c r="JJ296" s="378" t="s">
        <v>179</v>
      </c>
      <c r="JK296" s="379" t="s">
        <v>179</v>
      </c>
      <c r="JL296" s="379" t="s">
        <v>179</v>
      </c>
      <c r="JM296" s="380" t="s">
        <v>179</v>
      </c>
      <c r="JN296" s="381" t="s">
        <v>179</v>
      </c>
      <c r="JO296" s="379" t="s">
        <v>179</v>
      </c>
      <c r="JP296" s="379" t="s">
        <v>179</v>
      </c>
      <c r="JQ296" s="382" t="s">
        <v>179</v>
      </c>
      <c r="JR296" s="383" t="s">
        <v>179</v>
      </c>
      <c r="JS296" s="384" t="s">
        <v>179</v>
      </c>
      <c r="JU296" s="634" t="s">
        <v>3139</v>
      </c>
      <c r="JV296" s="636" t="s">
        <v>3140</v>
      </c>
      <c r="JW296" s="635">
        <v>2020</v>
      </c>
      <c r="JX296" s="635" t="s">
        <v>1018</v>
      </c>
      <c r="JY296" s="386" t="s">
        <v>179</v>
      </c>
      <c r="JZ296" s="387" t="s">
        <v>179</v>
      </c>
      <c r="KA296" s="422" t="s">
        <v>179</v>
      </c>
      <c r="KB296" s="637" t="s">
        <v>179</v>
      </c>
      <c r="KC296" s="638" t="s">
        <v>179</v>
      </c>
      <c r="KD296" s="639" t="s">
        <v>1055</v>
      </c>
      <c r="KE296" s="640">
        <v>3</v>
      </c>
      <c r="KF296" s="641">
        <v>3.05</v>
      </c>
      <c r="KG296" s="642">
        <v>2.9699999999999998</v>
      </c>
      <c r="KH296" s="639" t="s">
        <v>1055</v>
      </c>
      <c r="KI296" s="643">
        <v>3</v>
      </c>
      <c r="KJ296" s="641">
        <v>1.2649999999999999</v>
      </c>
      <c r="KK296" s="642">
        <v>5.9749999999999996</v>
      </c>
      <c r="KL296" s="639" t="s">
        <v>1029</v>
      </c>
      <c r="KM296" s="643">
        <v>3</v>
      </c>
      <c r="KN296" s="644">
        <v>7.36</v>
      </c>
      <c r="KO296" s="645" t="s">
        <v>179</v>
      </c>
      <c r="KP296" s="646" t="s">
        <v>179</v>
      </c>
      <c r="KQ296" s="646" t="s">
        <v>179</v>
      </c>
      <c r="KR296" s="646" t="s">
        <v>179</v>
      </c>
      <c r="KS296" s="647" t="s">
        <v>179</v>
      </c>
      <c r="KT296" s="646" t="s">
        <v>179</v>
      </c>
      <c r="KU296" s="646" t="s">
        <v>179</v>
      </c>
      <c r="KV296" s="648" t="s">
        <v>179</v>
      </c>
      <c r="KW296" s="639" t="s">
        <v>179</v>
      </c>
      <c r="KX296" s="643" t="s">
        <v>179</v>
      </c>
      <c r="KY296" s="644" t="s">
        <v>179</v>
      </c>
      <c r="KZ296" s="434" t="s">
        <v>1015</v>
      </c>
      <c r="LA296" s="434" t="s">
        <v>1015</v>
      </c>
      <c r="LB296" s="435" t="s">
        <v>1029</v>
      </c>
      <c r="LC296" s="436">
        <v>14</v>
      </c>
      <c r="LD296" s="437">
        <v>0</v>
      </c>
      <c r="LE296" s="438">
        <v>14</v>
      </c>
      <c r="LF296" s="439" t="s">
        <v>1015</v>
      </c>
      <c r="LG296" s="440">
        <v>11</v>
      </c>
      <c r="LH296" s="437">
        <v>0</v>
      </c>
      <c r="LI296" s="438">
        <v>14</v>
      </c>
      <c r="LJ296" s="649"/>
      <c r="LK296" s="650"/>
    </row>
    <row r="297" spans="2:323" ht="15" customHeight="1" x14ac:dyDescent="0.15">
      <c r="B297" s="1349" t="s">
        <v>3297</v>
      </c>
      <c r="C297" s="1350" t="s">
        <v>3298</v>
      </c>
      <c r="D297" s="1351">
        <v>2020</v>
      </c>
      <c r="E297" s="1352" t="s">
        <v>1018</v>
      </c>
      <c r="F297" s="1353">
        <v>1021400</v>
      </c>
      <c r="G297" s="1354" t="s">
        <v>3298</v>
      </c>
      <c r="H297" s="1355">
        <v>45174</v>
      </c>
      <c r="I297" s="1356" t="s">
        <v>3299</v>
      </c>
      <c r="J297" s="1357" t="s">
        <v>3298</v>
      </c>
      <c r="K297" s="1358" t="s">
        <v>3300</v>
      </c>
      <c r="L297" s="1350" t="s">
        <v>3298</v>
      </c>
      <c r="M297" s="1357" t="s">
        <v>3300</v>
      </c>
      <c r="N297" s="1358" t="s">
        <v>3299</v>
      </c>
      <c r="O297" s="1356" t="s">
        <v>12</v>
      </c>
      <c r="P297" s="1358" t="s">
        <v>25</v>
      </c>
      <c r="Q297" s="1359" t="s">
        <v>1018</v>
      </c>
      <c r="R297" s="1360"/>
      <c r="S297" s="1360"/>
      <c r="T297" s="1361"/>
      <c r="U297" s="1362"/>
      <c r="V297" s="1363">
        <v>14201.9712</v>
      </c>
      <c r="W297" s="1364">
        <v>1</v>
      </c>
      <c r="X297" s="1364">
        <v>1</v>
      </c>
      <c r="Y297" s="1365"/>
      <c r="Z297" s="1351">
        <v>2020</v>
      </c>
      <c r="AA297" s="1352">
        <v>2022</v>
      </c>
      <c r="AB297" s="1366">
        <v>2022</v>
      </c>
      <c r="AC297" s="1367"/>
      <c r="AD297" s="1358"/>
      <c r="AE297" s="1368" t="s">
        <v>4568</v>
      </c>
      <c r="AF297" s="1357" t="s">
        <v>3301</v>
      </c>
      <c r="AG297" s="1357" t="s">
        <v>3302</v>
      </c>
      <c r="AH297" s="1358" t="s">
        <v>3303</v>
      </c>
      <c r="AI297" s="1368"/>
      <c r="AJ297" s="1358"/>
      <c r="AK297" s="1369">
        <v>2019</v>
      </c>
      <c r="AL297" s="1364">
        <v>23220</v>
      </c>
      <c r="AM297" s="1364">
        <v>22591</v>
      </c>
      <c r="AN297" s="1370"/>
      <c r="AO297" s="1371"/>
      <c r="AP297" s="1372">
        <v>2022</v>
      </c>
      <c r="AQ297" s="1365">
        <v>22530</v>
      </c>
      <c r="AR297" s="1373">
        <v>2.97</v>
      </c>
      <c r="AS297" s="1365">
        <v>21901</v>
      </c>
      <c r="AT297" s="1373">
        <v>3.05</v>
      </c>
      <c r="AU297" s="1374"/>
      <c r="AV297" s="1371"/>
      <c r="AW297" s="1375"/>
      <c r="AX297" s="1372">
        <v>2020</v>
      </c>
      <c r="AY297" s="1365">
        <v>24168</v>
      </c>
      <c r="AZ297" s="1373">
        <v>-4.09</v>
      </c>
      <c r="BA297" s="1365">
        <v>22861</v>
      </c>
      <c r="BB297" s="1373">
        <v>-1.2</v>
      </c>
      <c r="BC297" s="1374"/>
      <c r="BD297" s="1371"/>
      <c r="BE297" s="1375"/>
      <c r="BF297" s="1372">
        <v>2021</v>
      </c>
      <c r="BG297" s="1365">
        <v>25566</v>
      </c>
      <c r="BH297" s="1373">
        <v>-10.11</v>
      </c>
      <c r="BI297" s="1365">
        <v>25344</v>
      </c>
      <c r="BJ297" s="1373">
        <v>-12.19</v>
      </c>
      <c r="BK297" s="1374"/>
      <c r="BL297" s="1371"/>
      <c r="BM297" s="1375"/>
      <c r="BN297" s="1372">
        <v>2022</v>
      </c>
      <c r="BO297" s="1365">
        <v>25326</v>
      </c>
      <c r="BP297" s="1373">
        <v>-9.07</v>
      </c>
      <c r="BQ297" s="1365">
        <v>25273</v>
      </c>
      <c r="BR297" s="1373">
        <v>-11.88</v>
      </c>
      <c r="BS297" s="1374"/>
      <c r="BT297" s="1371"/>
      <c r="BU297" s="1375"/>
      <c r="BV297" s="1376" t="s">
        <v>1005</v>
      </c>
      <c r="BW297" s="1377" t="s">
        <v>1072</v>
      </c>
      <c r="BX297" s="1378" t="s">
        <v>1007</v>
      </c>
      <c r="BY297" s="1379" t="s">
        <v>5043</v>
      </c>
      <c r="BZ297" s="1380"/>
      <c r="CA297" s="1364"/>
      <c r="CB297" s="1364"/>
      <c r="CC297" s="1370"/>
      <c r="CD297" s="1371"/>
      <c r="CE297" s="1372"/>
      <c r="CF297" s="1365"/>
      <c r="CG297" s="1373"/>
      <c r="CH297" s="1365"/>
      <c r="CI297" s="1373"/>
      <c r="CJ297" s="1374"/>
      <c r="CK297" s="1371"/>
      <c r="CL297" s="1375"/>
      <c r="CM297" s="1372"/>
      <c r="CN297" s="1365"/>
      <c r="CO297" s="1373"/>
      <c r="CP297" s="1365"/>
      <c r="CQ297" s="1373"/>
      <c r="CR297" s="1374"/>
      <c r="CS297" s="1371"/>
      <c r="CT297" s="1375"/>
      <c r="CU297" s="1372"/>
      <c r="CV297" s="1365"/>
      <c r="CW297" s="1373"/>
      <c r="CX297" s="1365"/>
      <c r="CY297" s="1373"/>
      <c r="CZ297" s="1374"/>
      <c r="DA297" s="1371"/>
      <c r="DB297" s="1375"/>
      <c r="DC297" s="1372"/>
      <c r="DD297" s="1365"/>
      <c r="DE297" s="1373"/>
      <c r="DF297" s="1365"/>
      <c r="DG297" s="1373"/>
      <c r="DH297" s="1374"/>
      <c r="DI297" s="1371"/>
      <c r="DJ297" s="1375"/>
      <c r="DK297" s="1376"/>
      <c r="DL297" s="1377"/>
      <c r="DM297" s="1378"/>
      <c r="DN297" s="1379"/>
      <c r="DO297" s="1356"/>
      <c r="DP297" s="1381"/>
      <c r="DQ297" s="1358"/>
      <c r="DR297" s="1356"/>
      <c r="DS297" s="1381"/>
      <c r="DT297" s="1358"/>
      <c r="DU297" s="1356"/>
      <c r="DV297" s="1381"/>
      <c r="DW297" s="1358"/>
      <c r="DX297" s="1356"/>
      <c r="DY297" s="1381"/>
      <c r="DZ297" s="1358"/>
      <c r="EA297" s="1356"/>
      <c r="EB297" s="1381"/>
      <c r="EC297" s="1358"/>
      <c r="ED297" s="1382"/>
      <c r="EE297" s="1383"/>
      <c r="EF297" s="1384"/>
      <c r="EG297" s="1357"/>
      <c r="EH297" s="1364"/>
      <c r="EI297" s="1352"/>
      <c r="EJ297" s="1356"/>
      <c r="EK297" s="1384"/>
      <c r="EL297" s="1357"/>
      <c r="EM297" s="1364"/>
      <c r="EN297" s="1352"/>
      <c r="EO297" s="1356"/>
      <c r="EP297" s="1384"/>
      <c r="EQ297" s="1357"/>
      <c r="ER297" s="1364"/>
      <c r="ES297" s="1352"/>
      <c r="ET297" s="1356"/>
      <c r="EU297" s="1384"/>
      <c r="EV297" s="1357"/>
      <c r="EW297" s="1364"/>
      <c r="EX297" s="1352"/>
      <c r="EY297" s="1356"/>
      <c r="EZ297" s="1384"/>
      <c r="FA297" s="1357"/>
      <c r="FB297" s="1364"/>
      <c r="FC297" s="1352"/>
      <c r="FD297" s="1385">
        <v>0</v>
      </c>
      <c r="FE297" s="1386">
        <v>0</v>
      </c>
      <c r="FF297" s="1387">
        <v>0</v>
      </c>
      <c r="FG297" s="1386">
        <v>0</v>
      </c>
      <c r="FH297" s="1387">
        <v>0</v>
      </c>
      <c r="FI297" s="1386">
        <v>0</v>
      </c>
      <c r="FJ297" s="1387">
        <v>0</v>
      </c>
      <c r="FK297" s="1386">
        <v>0</v>
      </c>
      <c r="FL297" s="1388" t="s">
        <v>1008</v>
      </c>
      <c r="FM297" s="1389" t="s">
        <v>1012</v>
      </c>
      <c r="FN297" s="1352"/>
      <c r="FO297" s="1390" t="s">
        <v>1010</v>
      </c>
      <c r="FP297" s="1391" t="s">
        <v>1012</v>
      </c>
      <c r="FQ297" s="1352"/>
      <c r="FR297" s="1390" t="s">
        <v>1010</v>
      </c>
      <c r="FS297" s="1391" t="s">
        <v>1012</v>
      </c>
      <c r="FT297" s="1352"/>
      <c r="FU297" s="1390" t="s">
        <v>1013</v>
      </c>
      <c r="FV297" s="1391" t="s">
        <v>1013</v>
      </c>
      <c r="FW297" s="1352"/>
      <c r="FX297" s="1390" t="s">
        <v>1010</v>
      </c>
      <c r="FY297" s="1391" t="s">
        <v>1012</v>
      </c>
      <c r="FZ297" s="1352"/>
      <c r="GA297" s="1390" t="s">
        <v>1010</v>
      </c>
      <c r="GB297" s="1391" t="s">
        <v>1012</v>
      </c>
      <c r="GC297" s="1352"/>
      <c r="GD297" s="1390" t="s">
        <v>1013</v>
      </c>
      <c r="GE297" s="1391" t="s">
        <v>1013</v>
      </c>
      <c r="GF297" s="1352"/>
      <c r="GG297" s="1390" t="s">
        <v>1013</v>
      </c>
      <c r="GH297" s="1391" t="s">
        <v>1013</v>
      </c>
      <c r="GI297" s="1352"/>
      <c r="GJ297" s="1390" t="s">
        <v>1010</v>
      </c>
      <c r="GK297" s="1391" t="s">
        <v>1012</v>
      </c>
      <c r="GL297" s="1352"/>
      <c r="GM297" s="1390" t="s">
        <v>1013</v>
      </c>
      <c r="GN297" s="1391" t="s">
        <v>1013</v>
      </c>
      <c r="GO297" s="1352"/>
      <c r="GP297" s="1390" t="s">
        <v>1013</v>
      </c>
      <c r="GQ297" s="1391" t="s">
        <v>1013</v>
      </c>
      <c r="GR297" s="1352"/>
      <c r="GS297" s="1390" t="s">
        <v>1013</v>
      </c>
      <c r="GT297" s="1391" t="s">
        <v>1013</v>
      </c>
      <c r="GU297" s="1352"/>
      <c r="GV297" s="1390" t="s">
        <v>1010</v>
      </c>
      <c r="GW297" s="1391" t="s">
        <v>1012</v>
      </c>
      <c r="GX297" s="1352"/>
      <c r="GY297" s="1388"/>
      <c r="GZ297" s="1389"/>
      <c r="HA297" s="1352"/>
      <c r="HB297" s="1390"/>
      <c r="HC297" s="1391"/>
      <c r="HD297" s="1352"/>
      <c r="HE297" s="1390"/>
      <c r="HF297" s="1391"/>
      <c r="HG297" s="1352"/>
      <c r="HH297" s="1390"/>
      <c r="HI297" s="1391"/>
      <c r="HJ297" s="1352"/>
      <c r="HK297" s="1390"/>
      <c r="HL297" s="1391"/>
      <c r="HM297" s="1352"/>
      <c r="HN297" s="1392"/>
      <c r="HO297" s="1393"/>
      <c r="HP297" s="1394"/>
      <c r="HQ297" s="1395"/>
      <c r="HR297" s="1357"/>
      <c r="HS297" s="1357"/>
      <c r="HT297" s="1357"/>
      <c r="HU297" s="1396"/>
      <c r="HV297" s="1397"/>
      <c r="HW297" s="1398" t="s">
        <v>4568</v>
      </c>
      <c r="HX297" s="1398"/>
      <c r="HY297" s="1398"/>
      <c r="HZ297" s="1398"/>
      <c r="IA297" s="1398"/>
      <c r="IB297" s="1398"/>
      <c r="IC297" s="1398"/>
      <c r="ID297" s="1399"/>
      <c r="IE297" s="1400"/>
      <c r="IF297" s="227" t="str">
        <f>_xlfn.IFNA(VLOOKUP(報告書!$B297&amp;"-"&amp;報告書!IF$12,自主項目!$G$13:$G$500,1,FALSE),"")</f>
        <v/>
      </c>
      <c r="IG297" s="227" t="str">
        <f>_xlfn.IFNA(VLOOKUP(報告書!$B297&amp;"-"&amp;報告書!IG$12,自主項目!$G$13:$G$500,1,FALSE),"")</f>
        <v/>
      </c>
      <c r="IH297" s="227" t="str">
        <f>_xlfn.IFNA(VLOOKUP(報告書!$B297&amp;"-"&amp;報告書!IH$12,自主項目!$G$13:$G$500,1,FALSE),"")</f>
        <v/>
      </c>
      <c r="II297" s="227" t="str">
        <f>_xlfn.IFNA(VLOOKUP(報告書!$B297&amp;"-"&amp;報告書!II$12,自主項目!$G$13:$G$500,1,FALSE),"")</f>
        <v/>
      </c>
      <c r="IJ297" s="227" t="str">
        <f>_xlfn.IFNA(VLOOKUP(報告書!$B297&amp;"-"&amp;報告書!IJ$12,自主項目!$G$13:$G$500,1,FALSE),"")</f>
        <v/>
      </c>
      <c r="IK297" s="227" t="str">
        <f>_xlfn.IFNA(VLOOKUP(報告書!$B297&amp;"-"&amp;報告書!IK$12,自主項目!$G$13:$G$500,1,FALSE),"")</f>
        <v/>
      </c>
      <c r="IL297" s="227" t="str">
        <f>_xlfn.IFNA(VLOOKUP(報告書!$B297&amp;"-"&amp;報告書!IL$12,自主項目!$G$13:$G$500,1,FALSE),"")</f>
        <v/>
      </c>
      <c r="IM297" s="227" t="str">
        <f>_xlfn.IFNA(VLOOKUP(報告書!$B297&amp;"-"&amp;報告書!IM$12,自主項目!$G$13:$G$500,1,FALSE),"")</f>
        <v/>
      </c>
      <c r="IN297" s="227" t="str">
        <f>_xlfn.IFNA(VLOOKUP(報告書!$B297&amp;"-"&amp;報告書!IN$12,自主項目!$G$13:$G$500,1,FALSE),"")</f>
        <v/>
      </c>
      <c r="IO297" s="227" t="str">
        <f>_xlfn.IFNA(VLOOKUP(報告書!$B297&amp;"-"&amp;報告書!IO$12,自主項目!$G$13:$G$500,1,FALSE),"")</f>
        <v/>
      </c>
      <c r="IP297" s="227" t="str">
        <f>_xlfn.IFNA(VLOOKUP(報告書!$B297&amp;"-"&amp;報告書!IP$12,自主項目!$G$13:$G$500,1,FALSE),"")</f>
        <v/>
      </c>
      <c r="IQ297" s="227" t="str">
        <f>_xlfn.IFNA(VLOOKUP(報告書!$B297&amp;"-"&amp;報告書!IQ$12,自主項目!$G$13:$G$500,1,FALSE),"")</f>
        <v/>
      </c>
      <c r="IR297" s="227" t="str">
        <f>_xlfn.IFNA(VLOOKUP(報告書!$B297&amp;"-"&amp;報告書!IR$12,自主項目!$G$13:$G$500,1,FALSE),"")</f>
        <v/>
      </c>
      <c r="IS297" s="227" t="str">
        <f>_xlfn.IFNA(VLOOKUP(報告書!$B297&amp;"-"&amp;報告書!IS$12,自主項目!$G$13:$G$500,1,FALSE),"")</f>
        <v/>
      </c>
      <c r="IV297" s="376">
        <v>3388</v>
      </c>
      <c r="IW297" s="377">
        <v>4061</v>
      </c>
      <c r="IX297" s="378" t="s">
        <v>179</v>
      </c>
      <c r="IY297" s="379">
        <v>2.41</v>
      </c>
      <c r="IZ297" s="379">
        <v>-19.55</v>
      </c>
      <c r="JA297" s="380" t="s">
        <v>179</v>
      </c>
      <c r="JB297" s="381">
        <v>1.2050000000000001</v>
      </c>
      <c r="JC297" s="379">
        <v>-9.7750000000000004</v>
      </c>
      <c r="JD297" s="379" t="s">
        <v>179</v>
      </c>
      <c r="JE297" s="382">
        <v>75</v>
      </c>
      <c r="JF297" s="383">
        <v>95</v>
      </c>
      <c r="JG297" s="384" t="s">
        <v>179</v>
      </c>
      <c r="JH297" s="376" t="s">
        <v>179</v>
      </c>
      <c r="JI297" s="377" t="s">
        <v>179</v>
      </c>
      <c r="JJ297" s="378" t="s">
        <v>179</v>
      </c>
      <c r="JK297" s="379" t="s">
        <v>179</v>
      </c>
      <c r="JL297" s="379" t="s">
        <v>179</v>
      </c>
      <c r="JM297" s="380" t="s">
        <v>179</v>
      </c>
      <c r="JN297" s="381" t="s">
        <v>179</v>
      </c>
      <c r="JO297" s="379" t="s">
        <v>179</v>
      </c>
      <c r="JP297" s="379" t="s">
        <v>179</v>
      </c>
      <c r="JQ297" s="382" t="s">
        <v>179</v>
      </c>
      <c r="JR297" s="383" t="s">
        <v>179</v>
      </c>
      <c r="JS297" s="384" t="s">
        <v>179</v>
      </c>
      <c r="JU297" s="634" t="s">
        <v>3146</v>
      </c>
      <c r="JV297" s="636" t="s">
        <v>3147</v>
      </c>
      <c r="JW297" s="635">
        <v>2020</v>
      </c>
      <c r="JX297" s="635" t="s">
        <v>1018</v>
      </c>
      <c r="JY297" s="386" t="s">
        <v>179</v>
      </c>
      <c r="JZ297" s="387" t="s">
        <v>179</v>
      </c>
      <c r="KA297" s="422" t="s">
        <v>179</v>
      </c>
      <c r="KB297" s="637" t="s">
        <v>179</v>
      </c>
      <c r="KC297" s="638">
        <v>2.1015884061393153E-2</v>
      </c>
      <c r="KD297" s="639" t="s">
        <v>1029</v>
      </c>
      <c r="KE297" s="640">
        <v>1</v>
      </c>
      <c r="KF297" s="641">
        <v>2.41</v>
      </c>
      <c r="KG297" s="642">
        <v>3.5350000000000001</v>
      </c>
      <c r="KH297" s="639" t="s">
        <v>1015</v>
      </c>
      <c r="KI297" s="643">
        <v>1</v>
      </c>
      <c r="KJ297" s="641">
        <v>-9.7750000000000004</v>
      </c>
      <c r="KK297" s="642">
        <v>-6.4050000000000002</v>
      </c>
      <c r="KL297" s="639" t="s">
        <v>179</v>
      </c>
      <c r="KM297" s="643" t="s">
        <v>179</v>
      </c>
      <c r="KN297" s="644" t="s">
        <v>179</v>
      </c>
      <c r="KO297" s="645" t="s">
        <v>179</v>
      </c>
      <c r="KP297" s="646" t="s">
        <v>179</v>
      </c>
      <c r="KQ297" s="646" t="s">
        <v>179</v>
      </c>
      <c r="KR297" s="646" t="s">
        <v>179</v>
      </c>
      <c r="KS297" s="647" t="s">
        <v>179</v>
      </c>
      <c r="KT297" s="646" t="s">
        <v>179</v>
      </c>
      <c r="KU297" s="646" t="s">
        <v>179</v>
      </c>
      <c r="KV297" s="648" t="s">
        <v>179</v>
      </c>
      <c r="KW297" s="639" t="s">
        <v>179</v>
      </c>
      <c r="KX297" s="643" t="s">
        <v>179</v>
      </c>
      <c r="KY297" s="644" t="s">
        <v>179</v>
      </c>
      <c r="KZ297" s="434" t="s">
        <v>1151</v>
      </c>
      <c r="LA297" s="434" t="s">
        <v>1015</v>
      </c>
      <c r="LB297" s="435" t="s">
        <v>1015</v>
      </c>
      <c r="LC297" s="436">
        <v>24</v>
      </c>
      <c r="LD297" s="437">
        <v>0</v>
      </c>
      <c r="LE297" s="438">
        <v>26</v>
      </c>
      <c r="LF297" s="439" t="s">
        <v>1015</v>
      </c>
      <c r="LG297" s="440">
        <v>21</v>
      </c>
      <c r="LH297" s="437">
        <v>0</v>
      </c>
      <c r="LI297" s="438">
        <v>26</v>
      </c>
      <c r="LJ297" s="649"/>
      <c r="LK297" s="650"/>
    </row>
    <row r="298" spans="2:323" ht="15" customHeight="1" x14ac:dyDescent="0.15">
      <c r="B298" s="1349" t="s">
        <v>3304</v>
      </c>
      <c r="C298" s="1350" t="s">
        <v>3305</v>
      </c>
      <c r="D298" s="1351">
        <v>2020</v>
      </c>
      <c r="E298" s="1352" t="s">
        <v>1018</v>
      </c>
      <c r="F298" s="1353">
        <v>1028401</v>
      </c>
      <c r="G298" s="1354" t="s">
        <v>3305</v>
      </c>
      <c r="H298" s="1355">
        <v>45135</v>
      </c>
      <c r="I298" s="1356" t="s">
        <v>1285</v>
      </c>
      <c r="J298" s="1357" t="s">
        <v>3305</v>
      </c>
      <c r="K298" s="1358" t="s">
        <v>3306</v>
      </c>
      <c r="L298" s="1350" t="s">
        <v>3305</v>
      </c>
      <c r="M298" s="1357" t="s">
        <v>3306</v>
      </c>
      <c r="N298" s="1358" t="s">
        <v>1285</v>
      </c>
      <c r="O298" s="1356" t="s">
        <v>12</v>
      </c>
      <c r="P298" s="1358" t="s">
        <v>32</v>
      </c>
      <c r="Q298" s="1359" t="s">
        <v>1018</v>
      </c>
      <c r="R298" s="1360"/>
      <c r="S298" s="1360"/>
      <c r="T298" s="1361"/>
      <c r="U298" s="1362"/>
      <c r="V298" s="1363">
        <v>4181.5608000000002</v>
      </c>
      <c r="W298" s="1364">
        <v>2</v>
      </c>
      <c r="X298" s="1364">
        <v>1</v>
      </c>
      <c r="Y298" s="1365"/>
      <c r="Z298" s="1351">
        <v>2020</v>
      </c>
      <c r="AA298" s="1352">
        <v>2022</v>
      </c>
      <c r="AB298" s="1366">
        <v>2022</v>
      </c>
      <c r="AC298" s="1367"/>
      <c r="AD298" s="1358"/>
      <c r="AE298" s="1368" t="s">
        <v>4568</v>
      </c>
      <c r="AF298" s="1357" t="s">
        <v>3307</v>
      </c>
      <c r="AG298" s="1357" t="s">
        <v>1285</v>
      </c>
      <c r="AH298" s="1358" t="s">
        <v>3303</v>
      </c>
      <c r="AI298" s="1368"/>
      <c r="AJ298" s="1358"/>
      <c r="AK298" s="1369">
        <v>2019</v>
      </c>
      <c r="AL298" s="1364">
        <v>7550</v>
      </c>
      <c r="AM298" s="1364">
        <v>7348</v>
      </c>
      <c r="AN298" s="1370"/>
      <c r="AO298" s="1371"/>
      <c r="AP298" s="1372">
        <v>2022</v>
      </c>
      <c r="AQ298" s="1365">
        <v>7326</v>
      </c>
      <c r="AR298" s="1373">
        <v>2.96</v>
      </c>
      <c r="AS298" s="1365">
        <v>7124</v>
      </c>
      <c r="AT298" s="1373">
        <v>3.04</v>
      </c>
      <c r="AU298" s="1374"/>
      <c r="AV298" s="1371"/>
      <c r="AW298" s="1375"/>
      <c r="AX298" s="1372">
        <v>2020</v>
      </c>
      <c r="AY298" s="1365">
        <v>6952</v>
      </c>
      <c r="AZ298" s="1373">
        <v>7.92</v>
      </c>
      <c r="BA298" s="1365">
        <v>6586</v>
      </c>
      <c r="BB298" s="1373">
        <v>10.37</v>
      </c>
      <c r="BC298" s="1374"/>
      <c r="BD298" s="1371"/>
      <c r="BE298" s="1375"/>
      <c r="BF298" s="1372">
        <v>2021</v>
      </c>
      <c r="BG298" s="1365">
        <v>7162</v>
      </c>
      <c r="BH298" s="1373">
        <v>5.13</v>
      </c>
      <c r="BI298" s="1365">
        <v>7102</v>
      </c>
      <c r="BJ298" s="1373">
        <v>3.34</v>
      </c>
      <c r="BK298" s="1374"/>
      <c r="BL298" s="1371"/>
      <c r="BM298" s="1375"/>
      <c r="BN298" s="1372">
        <v>2022</v>
      </c>
      <c r="BO298" s="1365">
        <v>7625</v>
      </c>
      <c r="BP298" s="1373">
        <v>-1</v>
      </c>
      <c r="BQ298" s="1365">
        <v>7611</v>
      </c>
      <c r="BR298" s="1373">
        <v>-3.58</v>
      </c>
      <c r="BS298" s="1374"/>
      <c r="BT298" s="1371"/>
      <c r="BU298" s="1375"/>
      <c r="BV298" s="1376" t="s">
        <v>1005</v>
      </c>
      <c r="BW298" s="1377" t="s">
        <v>1072</v>
      </c>
      <c r="BX298" s="1378" t="s">
        <v>1024</v>
      </c>
      <c r="BY298" s="1379" t="s">
        <v>5044</v>
      </c>
      <c r="BZ298" s="1380"/>
      <c r="CA298" s="1364"/>
      <c r="CB298" s="1364"/>
      <c r="CC298" s="1370"/>
      <c r="CD298" s="1371"/>
      <c r="CE298" s="1372"/>
      <c r="CF298" s="1365"/>
      <c r="CG298" s="1373"/>
      <c r="CH298" s="1365"/>
      <c r="CI298" s="1373"/>
      <c r="CJ298" s="1374"/>
      <c r="CK298" s="1371"/>
      <c r="CL298" s="1375"/>
      <c r="CM298" s="1372"/>
      <c r="CN298" s="1365"/>
      <c r="CO298" s="1373"/>
      <c r="CP298" s="1365"/>
      <c r="CQ298" s="1373"/>
      <c r="CR298" s="1374"/>
      <c r="CS298" s="1371"/>
      <c r="CT298" s="1375"/>
      <c r="CU298" s="1372"/>
      <c r="CV298" s="1365"/>
      <c r="CW298" s="1373"/>
      <c r="CX298" s="1365"/>
      <c r="CY298" s="1373"/>
      <c r="CZ298" s="1374"/>
      <c r="DA298" s="1371"/>
      <c r="DB298" s="1375"/>
      <c r="DC298" s="1372"/>
      <c r="DD298" s="1365"/>
      <c r="DE298" s="1373"/>
      <c r="DF298" s="1365"/>
      <c r="DG298" s="1373"/>
      <c r="DH298" s="1374"/>
      <c r="DI298" s="1371"/>
      <c r="DJ298" s="1375"/>
      <c r="DK298" s="1376"/>
      <c r="DL298" s="1377"/>
      <c r="DM298" s="1378"/>
      <c r="DN298" s="1379"/>
      <c r="DO298" s="1356"/>
      <c r="DP298" s="1381"/>
      <c r="DQ298" s="1358"/>
      <c r="DR298" s="1356"/>
      <c r="DS298" s="1381"/>
      <c r="DT298" s="1358"/>
      <c r="DU298" s="1356"/>
      <c r="DV298" s="1381"/>
      <c r="DW298" s="1358"/>
      <c r="DX298" s="1356"/>
      <c r="DY298" s="1381"/>
      <c r="DZ298" s="1358"/>
      <c r="EA298" s="1356"/>
      <c r="EB298" s="1381"/>
      <c r="EC298" s="1358"/>
      <c r="ED298" s="1382"/>
      <c r="EE298" s="1383"/>
      <c r="EF298" s="1384"/>
      <c r="EG298" s="1357"/>
      <c r="EH298" s="1364"/>
      <c r="EI298" s="1352"/>
      <c r="EJ298" s="1356"/>
      <c r="EK298" s="1384"/>
      <c r="EL298" s="1357"/>
      <c r="EM298" s="1364"/>
      <c r="EN298" s="1352"/>
      <c r="EO298" s="1356"/>
      <c r="EP298" s="1384"/>
      <c r="EQ298" s="1357"/>
      <c r="ER298" s="1364"/>
      <c r="ES298" s="1352"/>
      <c r="ET298" s="1356"/>
      <c r="EU298" s="1384"/>
      <c r="EV298" s="1357"/>
      <c r="EW298" s="1364"/>
      <c r="EX298" s="1352"/>
      <c r="EY298" s="1356"/>
      <c r="EZ298" s="1384"/>
      <c r="FA298" s="1357"/>
      <c r="FB298" s="1364"/>
      <c r="FC298" s="1352"/>
      <c r="FD298" s="1385">
        <v>0</v>
      </c>
      <c r="FE298" s="1386">
        <v>0</v>
      </c>
      <c r="FF298" s="1387">
        <v>0</v>
      </c>
      <c r="FG298" s="1386">
        <v>0</v>
      </c>
      <c r="FH298" s="1387">
        <v>0</v>
      </c>
      <c r="FI298" s="1386">
        <v>0</v>
      </c>
      <c r="FJ298" s="1387">
        <v>0</v>
      </c>
      <c r="FK298" s="1386">
        <v>0</v>
      </c>
      <c r="FL298" s="1388" t="s">
        <v>1008</v>
      </c>
      <c r="FM298" s="1389" t="s">
        <v>1012</v>
      </c>
      <c r="FN298" s="1352"/>
      <c r="FO298" s="1390" t="s">
        <v>1010</v>
      </c>
      <c r="FP298" s="1391" t="s">
        <v>1012</v>
      </c>
      <c r="FQ298" s="1352"/>
      <c r="FR298" s="1390" t="s">
        <v>1010</v>
      </c>
      <c r="FS298" s="1391" t="s">
        <v>1012</v>
      </c>
      <c r="FT298" s="1352"/>
      <c r="FU298" s="1390" t="s">
        <v>1013</v>
      </c>
      <c r="FV298" s="1391" t="s">
        <v>1013</v>
      </c>
      <c r="FW298" s="1352" t="s">
        <v>5045</v>
      </c>
      <c r="FX298" s="1390" t="s">
        <v>1010</v>
      </c>
      <c r="FY298" s="1391" t="s">
        <v>1012</v>
      </c>
      <c r="FZ298" s="1352"/>
      <c r="GA298" s="1390" t="s">
        <v>1010</v>
      </c>
      <c r="GB298" s="1391" t="s">
        <v>1012</v>
      </c>
      <c r="GC298" s="1352"/>
      <c r="GD298" s="1390" t="s">
        <v>1013</v>
      </c>
      <c r="GE298" s="1391" t="s">
        <v>1013</v>
      </c>
      <c r="GF298" s="1352"/>
      <c r="GG298" s="1390" t="s">
        <v>1010</v>
      </c>
      <c r="GH298" s="1391" t="s">
        <v>1012</v>
      </c>
      <c r="GI298" s="1352"/>
      <c r="GJ298" s="1390" t="s">
        <v>1010</v>
      </c>
      <c r="GK298" s="1391" t="s">
        <v>1012</v>
      </c>
      <c r="GL298" s="1352"/>
      <c r="GM298" s="1390" t="s">
        <v>1013</v>
      </c>
      <c r="GN298" s="1391" t="s">
        <v>1013</v>
      </c>
      <c r="GO298" s="1352"/>
      <c r="GP298" s="1390" t="s">
        <v>1013</v>
      </c>
      <c r="GQ298" s="1391" t="s">
        <v>1013</v>
      </c>
      <c r="GR298" s="1352"/>
      <c r="GS298" s="1390" t="s">
        <v>1013</v>
      </c>
      <c r="GT298" s="1391" t="s">
        <v>1013</v>
      </c>
      <c r="GU298" s="1352"/>
      <c r="GV298" s="1390" t="s">
        <v>1013</v>
      </c>
      <c r="GW298" s="1391" t="s">
        <v>1013</v>
      </c>
      <c r="GX298" s="1352"/>
      <c r="GY298" s="1388"/>
      <c r="GZ298" s="1389"/>
      <c r="HA298" s="1352"/>
      <c r="HB298" s="1390"/>
      <c r="HC298" s="1391"/>
      <c r="HD298" s="1352"/>
      <c r="HE298" s="1390"/>
      <c r="HF298" s="1391"/>
      <c r="HG298" s="1352"/>
      <c r="HH298" s="1390"/>
      <c r="HI298" s="1391"/>
      <c r="HJ298" s="1352"/>
      <c r="HK298" s="1390"/>
      <c r="HL298" s="1391"/>
      <c r="HM298" s="1352"/>
      <c r="HN298" s="1392">
        <v>7625</v>
      </c>
      <c r="HO298" s="1393">
        <v>50.269999999999982</v>
      </c>
      <c r="HP298" s="1394">
        <v>0.65927868852458993</v>
      </c>
      <c r="HQ298" s="1395">
        <v>2023</v>
      </c>
      <c r="HR298" s="1357" t="s">
        <v>333</v>
      </c>
      <c r="HS298" s="1357" t="s">
        <v>349</v>
      </c>
      <c r="HT298" s="1357" t="s">
        <v>4307</v>
      </c>
      <c r="HU298" s="1396">
        <v>45.699999999999932</v>
      </c>
      <c r="HV298" s="1397" t="s">
        <v>4568</v>
      </c>
      <c r="HW298" s="1398" t="s">
        <v>4568</v>
      </c>
      <c r="HX298" s="1398"/>
      <c r="HY298" s="1398"/>
      <c r="HZ298" s="1398" t="s">
        <v>4568</v>
      </c>
      <c r="IA298" s="1398" t="s">
        <v>4568</v>
      </c>
      <c r="IB298" s="1398" t="s">
        <v>4568</v>
      </c>
      <c r="IC298" s="1398"/>
      <c r="ID298" s="1399" t="s">
        <v>5046</v>
      </c>
      <c r="IE298" s="1400" t="s">
        <v>5047</v>
      </c>
      <c r="IF298" s="227" t="str">
        <f>_xlfn.IFNA(VLOOKUP(報告書!$B298&amp;"-"&amp;報告書!IF$12,自主項目!$G$13:$G$500,1,FALSE),"")</f>
        <v>401-1</v>
      </c>
      <c r="IG298" s="227" t="str">
        <f>_xlfn.IFNA(VLOOKUP(報告書!$B298&amp;"-"&amp;報告書!IG$12,自主項目!$G$13:$G$500,1,FALSE),"")</f>
        <v>401-2</v>
      </c>
      <c r="IH298" s="227" t="str">
        <f>_xlfn.IFNA(VLOOKUP(報告書!$B298&amp;"-"&amp;報告書!IH$12,自主項目!$G$13:$G$500,1,FALSE),"")</f>
        <v/>
      </c>
      <c r="II298" s="227" t="str">
        <f>_xlfn.IFNA(VLOOKUP(報告書!$B298&amp;"-"&amp;報告書!II$12,自主項目!$G$13:$G$500,1,FALSE),"")</f>
        <v/>
      </c>
      <c r="IJ298" s="227" t="str">
        <f>_xlfn.IFNA(VLOOKUP(報告書!$B298&amp;"-"&amp;報告書!IJ$12,自主項目!$G$13:$G$500,1,FALSE),"")</f>
        <v/>
      </c>
      <c r="IK298" s="227" t="str">
        <f>_xlfn.IFNA(VLOOKUP(報告書!$B298&amp;"-"&amp;報告書!IK$12,自主項目!$G$13:$G$500,1,FALSE),"")</f>
        <v/>
      </c>
      <c r="IL298" s="227" t="str">
        <f>_xlfn.IFNA(VLOOKUP(報告書!$B298&amp;"-"&amp;報告書!IL$12,自主項目!$G$13:$G$500,1,FALSE),"")</f>
        <v/>
      </c>
      <c r="IM298" s="227" t="str">
        <f>_xlfn.IFNA(VLOOKUP(報告書!$B298&amp;"-"&amp;報告書!IM$12,自主項目!$G$13:$G$500,1,FALSE),"")</f>
        <v/>
      </c>
      <c r="IN298" s="227" t="str">
        <f>_xlfn.IFNA(VLOOKUP(報告書!$B298&amp;"-"&amp;報告書!IN$12,自主項目!$G$13:$G$500,1,FALSE),"")</f>
        <v/>
      </c>
      <c r="IO298" s="227" t="str">
        <f>_xlfn.IFNA(VLOOKUP(報告書!$B298&amp;"-"&amp;報告書!IO$12,自主項目!$G$13:$G$500,1,FALSE),"")</f>
        <v/>
      </c>
      <c r="IP298" s="227" t="str">
        <f>_xlfn.IFNA(VLOOKUP(報告書!$B298&amp;"-"&amp;報告書!IP$12,自主項目!$G$13:$G$500,1,FALSE),"")</f>
        <v/>
      </c>
      <c r="IQ298" s="227" t="str">
        <f>_xlfn.IFNA(VLOOKUP(報告書!$B298&amp;"-"&amp;報告書!IQ$12,自主項目!$G$13:$G$500,1,FALSE),"")</f>
        <v/>
      </c>
      <c r="IR298" s="227" t="str">
        <f>_xlfn.IFNA(VLOOKUP(報告書!$B298&amp;"-"&amp;報告書!IR$12,自主項目!$G$13:$G$500,1,FALSE),"")</f>
        <v/>
      </c>
      <c r="IS298" s="227" t="str">
        <f>_xlfn.IFNA(VLOOKUP(報告書!$B298&amp;"-"&amp;報告書!IS$12,自主項目!$G$13:$G$500,1,FALSE),"")</f>
        <v/>
      </c>
      <c r="IV298" s="376">
        <v>1026197</v>
      </c>
      <c r="IW298" s="377">
        <v>1017041</v>
      </c>
      <c r="IX298" s="378">
        <v>2334.9899999999998</v>
      </c>
      <c r="IY298" s="379">
        <v>-22360</v>
      </c>
      <c r="IZ298" s="379">
        <v>-22546.21</v>
      </c>
      <c r="JA298" s="380">
        <v>-10016.950000000001</v>
      </c>
      <c r="JB298" s="381">
        <v>-11180</v>
      </c>
      <c r="JC298" s="379">
        <v>-11273.105</v>
      </c>
      <c r="JD298" s="379">
        <v>-5008.4750000000004</v>
      </c>
      <c r="JE298" s="382">
        <v>100</v>
      </c>
      <c r="JF298" s="383">
        <v>100</v>
      </c>
      <c r="JG298" s="384">
        <v>100</v>
      </c>
      <c r="JH298" s="376" t="s">
        <v>179</v>
      </c>
      <c r="JI298" s="377" t="s">
        <v>179</v>
      </c>
      <c r="JJ298" s="378" t="s">
        <v>179</v>
      </c>
      <c r="JK298" s="379" t="s">
        <v>179</v>
      </c>
      <c r="JL298" s="379" t="s">
        <v>179</v>
      </c>
      <c r="JM298" s="380" t="s">
        <v>179</v>
      </c>
      <c r="JN298" s="381" t="s">
        <v>179</v>
      </c>
      <c r="JO298" s="379" t="s">
        <v>179</v>
      </c>
      <c r="JP298" s="379" t="s">
        <v>179</v>
      </c>
      <c r="JQ298" s="382" t="s">
        <v>179</v>
      </c>
      <c r="JR298" s="383" t="s">
        <v>179</v>
      </c>
      <c r="JS298" s="384" t="s">
        <v>179</v>
      </c>
      <c r="JU298" s="634" t="s">
        <v>3155</v>
      </c>
      <c r="JV298" s="636" t="s">
        <v>3156</v>
      </c>
      <c r="JW298" s="635">
        <v>2020</v>
      </c>
      <c r="JX298" s="635" t="s">
        <v>1018</v>
      </c>
      <c r="JY298" s="386" t="s">
        <v>179</v>
      </c>
      <c r="JZ298" s="387" t="s">
        <v>179</v>
      </c>
      <c r="KA298" s="422" t="s">
        <v>179</v>
      </c>
      <c r="KB298" s="637" t="s">
        <v>179</v>
      </c>
      <c r="KC298" s="638" t="s">
        <v>179</v>
      </c>
      <c r="KD298" s="639" t="s">
        <v>1015</v>
      </c>
      <c r="KE298" s="640">
        <v>0</v>
      </c>
      <c r="KF298" s="641">
        <v>-22360</v>
      </c>
      <c r="KG298" s="642">
        <v>-11171.05</v>
      </c>
      <c r="KH298" s="639" t="s">
        <v>1015</v>
      </c>
      <c r="KI298" s="643">
        <v>0</v>
      </c>
      <c r="KJ298" s="641">
        <v>-11273.105</v>
      </c>
      <c r="KK298" s="642">
        <v>-11263.609999999999</v>
      </c>
      <c r="KL298" s="639" t="s">
        <v>1015</v>
      </c>
      <c r="KM298" s="643">
        <v>0</v>
      </c>
      <c r="KN298" s="644">
        <v>-10016.950000000001</v>
      </c>
      <c r="KO298" s="645" t="s">
        <v>179</v>
      </c>
      <c r="KP298" s="646" t="s">
        <v>179</v>
      </c>
      <c r="KQ298" s="646" t="s">
        <v>179</v>
      </c>
      <c r="KR298" s="646" t="s">
        <v>179</v>
      </c>
      <c r="KS298" s="647" t="s">
        <v>179</v>
      </c>
      <c r="KT298" s="646" t="s">
        <v>179</v>
      </c>
      <c r="KU298" s="646" t="s">
        <v>179</v>
      </c>
      <c r="KV298" s="648" t="s">
        <v>179</v>
      </c>
      <c r="KW298" s="639" t="s">
        <v>179</v>
      </c>
      <c r="KX298" s="643" t="s">
        <v>179</v>
      </c>
      <c r="KY298" s="644" t="s">
        <v>179</v>
      </c>
      <c r="KZ298" s="434" t="s">
        <v>1151</v>
      </c>
      <c r="LA298" s="434" t="s">
        <v>1015</v>
      </c>
      <c r="LB298" s="435" t="s">
        <v>1028</v>
      </c>
      <c r="LC298" s="436">
        <v>13</v>
      </c>
      <c r="LD298" s="437">
        <v>2</v>
      </c>
      <c r="LE298" s="438">
        <v>15</v>
      </c>
      <c r="LF298" s="439" t="s">
        <v>1015</v>
      </c>
      <c r="LG298" s="440">
        <v>12</v>
      </c>
      <c r="LH298" s="437">
        <v>0</v>
      </c>
      <c r="LI298" s="438">
        <v>15</v>
      </c>
      <c r="LJ298" s="649"/>
      <c r="LK298" s="650"/>
    </row>
    <row r="299" spans="2:323" ht="15" customHeight="1" x14ac:dyDescent="0.15">
      <c r="B299" s="1349" t="s">
        <v>3308</v>
      </c>
      <c r="C299" s="1350" t="s">
        <v>3309</v>
      </c>
      <c r="D299" s="1351">
        <v>2020</v>
      </c>
      <c r="E299" s="1352" t="s">
        <v>1018</v>
      </c>
      <c r="F299" s="1353">
        <v>1065402</v>
      </c>
      <c r="G299" s="1354" t="s">
        <v>3309</v>
      </c>
      <c r="H299" s="1355">
        <v>45121</v>
      </c>
      <c r="I299" s="1356" t="s">
        <v>3104</v>
      </c>
      <c r="J299" s="1357" t="s">
        <v>3309</v>
      </c>
      <c r="K299" s="1358" t="s">
        <v>3310</v>
      </c>
      <c r="L299" s="1350" t="s">
        <v>3309</v>
      </c>
      <c r="M299" s="1357" t="s">
        <v>3310</v>
      </c>
      <c r="N299" s="1358" t="s">
        <v>3104</v>
      </c>
      <c r="O299" s="1356" t="s">
        <v>70</v>
      </c>
      <c r="P299" s="1358" t="s">
        <v>74</v>
      </c>
      <c r="Q299" s="1359" t="s">
        <v>1018</v>
      </c>
      <c r="R299" s="1360"/>
      <c r="S299" s="1360"/>
      <c r="T299" s="1361"/>
      <c r="U299" s="1362"/>
      <c r="V299" s="1363">
        <v>2194.6511999999998</v>
      </c>
      <c r="W299" s="1364">
        <v>6</v>
      </c>
      <c r="X299" s="1364">
        <v>1</v>
      </c>
      <c r="Y299" s="1365"/>
      <c r="Z299" s="1351">
        <v>2020</v>
      </c>
      <c r="AA299" s="1352">
        <v>2022</v>
      </c>
      <c r="AB299" s="1366">
        <v>2022</v>
      </c>
      <c r="AC299" s="1367"/>
      <c r="AD299" s="1358"/>
      <c r="AE299" s="1368" t="s">
        <v>4568</v>
      </c>
      <c r="AF299" s="1357" t="s">
        <v>3311</v>
      </c>
      <c r="AG299" s="1357" t="s">
        <v>3106</v>
      </c>
      <c r="AH299" s="1358" t="s">
        <v>3010</v>
      </c>
      <c r="AI299" s="1368"/>
      <c r="AJ299" s="1358"/>
      <c r="AK299" s="1369">
        <v>2019</v>
      </c>
      <c r="AL299" s="1364">
        <v>3508</v>
      </c>
      <c r="AM299" s="1364">
        <v>3322</v>
      </c>
      <c r="AN299" s="1370">
        <v>104.72</v>
      </c>
      <c r="AO299" s="1371" t="s">
        <v>1071</v>
      </c>
      <c r="AP299" s="1372">
        <v>2022</v>
      </c>
      <c r="AQ299" s="1365">
        <v>3402.7599999999998</v>
      </c>
      <c r="AR299" s="1373">
        <v>3</v>
      </c>
      <c r="AS299" s="1365">
        <v>3222.3399999999997</v>
      </c>
      <c r="AT299" s="1373">
        <v>3</v>
      </c>
      <c r="AU299" s="1374">
        <v>101.5784</v>
      </c>
      <c r="AV299" s="1371" t="s">
        <v>1071</v>
      </c>
      <c r="AW299" s="1375">
        <v>3</v>
      </c>
      <c r="AX299" s="1372">
        <v>2020</v>
      </c>
      <c r="AY299" s="1365">
        <v>3340</v>
      </c>
      <c r="AZ299" s="1373">
        <v>4.78</v>
      </c>
      <c r="BA299" s="1365">
        <v>2993</v>
      </c>
      <c r="BB299" s="1373">
        <v>9.9</v>
      </c>
      <c r="BC299" s="1374">
        <v>98.6</v>
      </c>
      <c r="BD299" s="1371" t="s">
        <v>1071</v>
      </c>
      <c r="BE299" s="1375">
        <v>5.84</v>
      </c>
      <c r="BF299" s="1372">
        <v>2021</v>
      </c>
      <c r="BG299" s="1365">
        <v>3442</v>
      </c>
      <c r="BH299" s="1373">
        <v>1.88</v>
      </c>
      <c r="BI299" s="1365">
        <v>3016</v>
      </c>
      <c r="BJ299" s="1373">
        <v>9.2100000000000009</v>
      </c>
      <c r="BK299" s="1374">
        <v>62.44</v>
      </c>
      <c r="BL299" s="1371" t="s">
        <v>1071</v>
      </c>
      <c r="BM299" s="1375">
        <v>40.369999999999997</v>
      </c>
      <c r="BN299" s="1372">
        <v>2022</v>
      </c>
      <c r="BO299" s="1365">
        <v>3849</v>
      </c>
      <c r="BP299" s="1373">
        <v>-9.73</v>
      </c>
      <c r="BQ299" s="1365">
        <v>3883</v>
      </c>
      <c r="BR299" s="1373">
        <v>-16.89</v>
      </c>
      <c r="BS299" s="1374">
        <v>69.829462989840351</v>
      </c>
      <c r="BT299" s="1371" t="s">
        <v>1071</v>
      </c>
      <c r="BU299" s="1375">
        <v>33.31</v>
      </c>
      <c r="BV299" s="1376" t="s">
        <v>1062</v>
      </c>
      <c r="BW299" s="1377" t="s">
        <v>1072</v>
      </c>
      <c r="BX299" s="1378" t="s">
        <v>1007</v>
      </c>
      <c r="BY299" s="1379" t="s">
        <v>5048</v>
      </c>
      <c r="BZ299" s="1380"/>
      <c r="CA299" s="1364"/>
      <c r="CB299" s="1364"/>
      <c r="CC299" s="1370"/>
      <c r="CD299" s="1371"/>
      <c r="CE299" s="1372"/>
      <c r="CF299" s="1365"/>
      <c r="CG299" s="1373"/>
      <c r="CH299" s="1365"/>
      <c r="CI299" s="1373"/>
      <c r="CJ299" s="1374"/>
      <c r="CK299" s="1371"/>
      <c r="CL299" s="1375"/>
      <c r="CM299" s="1372"/>
      <c r="CN299" s="1365"/>
      <c r="CO299" s="1373"/>
      <c r="CP299" s="1365"/>
      <c r="CQ299" s="1373"/>
      <c r="CR299" s="1374"/>
      <c r="CS299" s="1371"/>
      <c r="CT299" s="1375"/>
      <c r="CU299" s="1372"/>
      <c r="CV299" s="1365"/>
      <c r="CW299" s="1373"/>
      <c r="CX299" s="1365"/>
      <c r="CY299" s="1373"/>
      <c r="CZ299" s="1374"/>
      <c r="DA299" s="1371"/>
      <c r="DB299" s="1375"/>
      <c r="DC299" s="1372"/>
      <c r="DD299" s="1365"/>
      <c r="DE299" s="1373"/>
      <c r="DF299" s="1365"/>
      <c r="DG299" s="1373"/>
      <c r="DH299" s="1374"/>
      <c r="DI299" s="1371"/>
      <c r="DJ299" s="1375"/>
      <c r="DK299" s="1376"/>
      <c r="DL299" s="1377"/>
      <c r="DM299" s="1378"/>
      <c r="DN299" s="1379"/>
      <c r="DO299" s="1356"/>
      <c r="DP299" s="1381"/>
      <c r="DQ299" s="1358"/>
      <c r="DR299" s="1356"/>
      <c r="DS299" s="1381"/>
      <c r="DT299" s="1358"/>
      <c r="DU299" s="1356"/>
      <c r="DV299" s="1381"/>
      <c r="DW299" s="1358"/>
      <c r="DX299" s="1356"/>
      <c r="DY299" s="1381"/>
      <c r="DZ299" s="1358"/>
      <c r="EA299" s="1356"/>
      <c r="EB299" s="1381"/>
      <c r="EC299" s="1358"/>
      <c r="ED299" s="1382"/>
      <c r="EE299" s="1383"/>
      <c r="EF299" s="1384"/>
      <c r="EG299" s="1357"/>
      <c r="EH299" s="1364"/>
      <c r="EI299" s="1352"/>
      <c r="EJ299" s="1356"/>
      <c r="EK299" s="1384"/>
      <c r="EL299" s="1357"/>
      <c r="EM299" s="1364"/>
      <c r="EN299" s="1352"/>
      <c r="EO299" s="1356"/>
      <c r="EP299" s="1384"/>
      <c r="EQ299" s="1357"/>
      <c r="ER299" s="1364"/>
      <c r="ES299" s="1352"/>
      <c r="ET299" s="1356"/>
      <c r="EU299" s="1384"/>
      <c r="EV299" s="1357"/>
      <c r="EW299" s="1364"/>
      <c r="EX299" s="1352"/>
      <c r="EY299" s="1356"/>
      <c r="EZ299" s="1384"/>
      <c r="FA299" s="1357"/>
      <c r="FB299" s="1364"/>
      <c r="FC299" s="1352"/>
      <c r="FD299" s="1385">
        <v>0</v>
      </c>
      <c r="FE299" s="1386">
        <v>0</v>
      </c>
      <c r="FF299" s="1387">
        <v>0</v>
      </c>
      <c r="FG299" s="1386">
        <v>0</v>
      </c>
      <c r="FH299" s="1387">
        <v>0</v>
      </c>
      <c r="FI299" s="1386">
        <v>0</v>
      </c>
      <c r="FJ299" s="1387">
        <v>0</v>
      </c>
      <c r="FK299" s="1386">
        <v>0</v>
      </c>
      <c r="FL299" s="1388" t="s">
        <v>1008</v>
      </c>
      <c r="FM299" s="1389" t="s">
        <v>1011</v>
      </c>
      <c r="FN299" s="1352"/>
      <c r="FO299" s="1390" t="s">
        <v>1010</v>
      </c>
      <c r="FP299" s="1391" t="s">
        <v>1012</v>
      </c>
      <c r="FQ299" s="1352"/>
      <c r="FR299" s="1390" t="s">
        <v>1013</v>
      </c>
      <c r="FS299" s="1391" t="s">
        <v>1013</v>
      </c>
      <c r="FT299" s="1352"/>
      <c r="FU299" s="1390" t="s">
        <v>1010</v>
      </c>
      <c r="FV299" s="1391" t="s">
        <v>1012</v>
      </c>
      <c r="FW299" s="1352"/>
      <c r="FX299" s="1390" t="s">
        <v>1010</v>
      </c>
      <c r="FY299" s="1391" t="s">
        <v>1012</v>
      </c>
      <c r="FZ299" s="1352"/>
      <c r="GA299" s="1390" t="s">
        <v>1010</v>
      </c>
      <c r="GB299" s="1391" t="s">
        <v>1012</v>
      </c>
      <c r="GC299" s="1352"/>
      <c r="GD299" s="1390" t="s">
        <v>1010</v>
      </c>
      <c r="GE299" s="1391" t="s">
        <v>1012</v>
      </c>
      <c r="GF299" s="1352"/>
      <c r="GG299" s="1390" t="s">
        <v>1010</v>
      </c>
      <c r="GH299" s="1391" t="s">
        <v>1012</v>
      </c>
      <c r="GI299" s="1352"/>
      <c r="GJ299" s="1390" t="s">
        <v>1010</v>
      </c>
      <c r="GK299" s="1391" t="s">
        <v>1012</v>
      </c>
      <c r="GL299" s="1352"/>
      <c r="GM299" s="1390" t="s">
        <v>1013</v>
      </c>
      <c r="GN299" s="1391" t="s">
        <v>1013</v>
      </c>
      <c r="GO299" s="1352"/>
      <c r="GP299" s="1390" t="s">
        <v>1013</v>
      </c>
      <c r="GQ299" s="1391" t="s">
        <v>1013</v>
      </c>
      <c r="GR299" s="1352"/>
      <c r="GS299" s="1390" t="s">
        <v>1013</v>
      </c>
      <c r="GT299" s="1391" t="s">
        <v>1013</v>
      </c>
      <c r="GU299" s="1352"/>
      <c r="GV299" s="1390" t="s">
        <v>1013</v>
      </c>
      <c r="GW299" s="1391" t="s">
        <v>1013</v>
      </c>
      <c r="GX299" s="1352"/>
      <c r="GY299" s="1388"/>
      <c r="GZ299" s="1389"/>
      <c r="HA299" s="1352"/>
      <c r="HB299" s="1390"/>
      <c r="HC299" s="1391"/>
      <c r="HD299" s="1352"/>
      <c r="HE299" s="1390"/>
      <c r="HF299" s="1391"/>
      <c r="HG299" s="1352"/>
      <c r="HH299" s="1390"/>
      <c r="HI299" s="1391"/>
      <c r="HJ299" s="1352"/>
      <c r="HK299" s="1390"/>
      <c r="HL299" s="1391"/>
      <c r="HM299" s="1352"/>
      <c r="HN299" s="1392">
        <v>3849</v>
      </c>
      <c r="HO299" s="1393"/>
      <c r="HP299" s="1394"/>
      <c r="HQ299" s="1395" t="s">
        <v>4037</v>
      </c>
      <c r="HR299" s="1357" t="s">
        <v>333</v>
      </c>
      <c r="HS299" s="1357" t="s">
        <v>340</v>
      </c>
      <c r="HT299" s="1357" t="s">
        <v>4309</v>
      </c>
      <c r="HU299" s="1396"/>
      <c r="HV299" s="1397"/>
      <c r="HW299" s="1398" t="s">
        <v>4568</v>
      </c>
      <c r="HX299" s="1398"/>
      <c r="HY299" s="1398"/>
      <c r="HZ299" s="1398"/>
      <c r="IA299" s="1398"/>
      <c r="IB299" s="1398"/>
      <c r="IC299" s="1398"/>
      <c r="ID299" s="1399"/>
      <c r="IE299" s="1400"/>
      <c r="IF299" s="227" t="str">
        <f>_xlfn.IFNA(VLOOKUP(報告書!$B299&amp;"-"&amp;報告書!IF$12,自主項目!$G$13:$G$500,1,FALSE),"")</f>
        <v>402-1</v>
      </c>
      <c r="IG299" s="227" t="str">
        <f>_xlfn.IFNA(VLOOKUP(報告書!$B299&amp;"-"&amp;報告書!IG$12,自主項目!$G$13:$G$500,1,FALSE),"")</f>
        <v/>
      </c>
      <c r="IH299" s="227" t="str">
        <f>_xlfn.IFNA(VLOOKUP(報告書!$B299&amp;"-"&amp;報告書!IH$12,自主項目!$G$13:$G$500,1,FALSE),"")</f>
        <v/>
      </c>
      <c r="II299" s="227" t="str">
        <f>_xlfn.IFNA(VLOOKUP(報告書!$B299&amp;"-"&amp;報告書!II$12,自主項目!$G$13:$G$500,1,FALSE),"")</f>
        <v/>
      </c>
      <c r="IJ299" s="227" t="str">
        <f>_xlfn.IFNA(VLOOKUP(報告書!$B299&amp;"-"&amp;報告書!IJ$12,自主項目!$G$13:$G$500,1,FALSE),"")</f>
        <v/>
      </c>
      <c r="IK299" s="227" t="str">
        <f>_xlfn.IFNA(VLOOKUP(報告書!$B299&amp;"-"&amp;報告書!IK$12,自主項目!$G$13:$G$500,1,FALSE),"")</f>
        <v/>
      </c>
      <c r="IL299" s="227" t="str">
        <f>_xlfn.IFNA(VLOOKUP(報告書!$B299&amp;"-"&amp;報告書!IL$12,自主項目!$G$13:$G$500,1,FALSE),"")</f>
        <v/>
      </c>
      <c r="IM299" s="227" t="str">
        <f>_xlfn.IFNA(VLOOKUP(報告書!$B299&amp;"-"&amp;報告書!IM$12,自主項目!$G$13:$G$500,1,FALSE),"")</f>
        <v/>
      </c>
      <c r="IN299" s="227" t="str">
        <f>_xlfn.IFNA(VLOOKUP(報告書!$B299&amp;"-"&amp;報告書!IN$12,自主項目!$G$13:$G$500,1,FALSE),"")</f>
        <v/>
      </c>
      <c r="IO299" s="227" t="str">
        <f>_xlfn.IFNA(VLOOKUP(報告書!$B299&amp;"-"&amp;報告書!IO$12,自主項目!$G$13:$G$500,1,FALSE),"")</f>
        <v/>
      </c>
      <c r="IP299" s="227" t="str">
        <f>_xlfn.IFNA(VLOOKUP(報告書!$B299&amp;"-"&amp;報告書!IP$12,自主項目!$G$13:$G$500,1,FALSE),"")</f>
        <v/>
      </c>
      <c r="IQ299" s="227" t="str">
        <f>_xlfn.IFNA(VLOOKUP(報告書!$B299&amp;"-"&amp;報告書!IQ$12,自主項目!$G$13:$G$500,1,FALSE),"")</f>
        <v/>
      </c>
      <c r="IR299" s="227" t="str">
        <f>_xlfn.IFNA(VLOOKUP(報告書!$B299&amp;"-"&amp;報告書!IR$12,自主項目!$G$13:$G$500,1,FALSE),"")</f>
        <v/>
      </c>
      <c r="IS299" s="227" t="str">
        <f>_xlfn.IFNA(VLOOKUP(報告書!$B299&amp;"-"&amp;報告書!IS$12,自主項目!$G$13:$G$500,1,FALSE),"")</f>
        <v/>
      </c>
      <c r="IV299" s="376">
        <v>3072</v>
      </c>
      <c r="IW299" s="377">
        <v>2981</v>
      </c>
      <c r="IX299" s="378">
        <v>1.35</v>
      </c>
      <c r="IY299" s="379">
        <v>12</v>
      </c>
      <c r="IZ299" s="379">
        <v>12.65</v>
      </c>
      <c r="JA299" s="380">
        <v>14.55</v>
      </c>
      <c r="JB299" s="381">
        <v>6</v>
      </c>
      <c r="JC299" s="379">
        <v>6.3250000000000002</v>
      </c>
      <c r="JD299" s="379">
        <v>7.2750000000000004</v>
      </c>
      <c r="JE299" s="382">
        <v>31</v>
      </c>
      <c r="JF299" s="383">
        <v>33</v>
      </c>
      <c r="JG299" s="384">
        <v>20</v>
      </c>
      <c r="JH299" s="376" t="s">
        <v>179</v>
      </c>
      <c r="JI299" s="377" t="s">
        <v>179</v>
      </c>
      <c r="JJ299" s="378" t="s">
        <v>179</v>
      </c>
      <c r="JK299" s="379" t="s">
        <v>179</v>
      </c>
      <c r="JL299" s="379" t="s">
        <v>179</v>
      </c>
      <c r="JM299" s="380" t="s">
        <v>179</v>
      </c>
      <c r="JN299" s="381" t="s">
        <v>179</v>
      </c>
      <c r="JO299" s="379" t="s">
        <v>179</v>
      </c>
      <c r="JP299" s="379" t="s">
        <v>179</v>
      </c>
      <c r="JQ299" s="382" t="s">
        <v>179</v>
      </c>
      <c r="JR299" s="383" t="s">
        <v>179</v>
      </c>
      <c r="JS299" s="384" t="s">
        <v>179</v>
      </c>
      <c r="JU299" s="634" t="s">
        <v>3166</v>
      </c>
      <c r="JV299" s="636" t="s">
        <v>3167</v>
      </c>
      <c r="JW299" s="635">
        <v>2020</v>
      </c>
      <c r="JX299" s="635" t="s">
        <v>1018</v>
      </c>
      <c r="JY299" s="386" t="s">
        <v>179</v>
      </c>
      <c r="JZ299" s="387" t="s">
        <v>179</v>
      </c>
      <c r="KA299" s="422" t="s">
        <v>179</v>
      </c>
      <c r="KB299" s="637" t="s">
        <v>179</v>
      </c>
      <c r="KC299" s="638">
        <v>3.9335937500000009</v>
      </c>
      <c r="KD299" s="639" t="s">
        <v>1029</v>
      </c>
      <c r="KE299" s="640">
        <v>1</v>
      </c>
      <c r="KF299" s="641">
        <v>12</v>
      </c>
      <c r="KG299" s="642">
        <v>2.415</v>
      </c>
      <c r="KH299" s="639" t="s">
        <v>1029</v>
      </c>
      <c r="KI299" s="643">
        <v>0.99</v>
      </c>
      <c r="KJ299" s="641">
        <v>6.3250000000000002</v>
      </c>
      <c r="KK299" s="642">
        <v>7.0549999999999997</v>
      </c>
      <c r="KL299" s="639" t="s">
        <v>1029</v>
      </c>
      <c r="KM299" s="643">
        <v>1</v>
      </c>
      <c r="KN299" s="644">
        <v>14.55</v>
      </c>
      <c r="KO299" s="645" t="s">
        <v>179</v>
      </c>
      <c r="KP299" s="646" t="s">
        <v>179</v>
      </c>
      <c r="KQ299" s="646" t="s">
        <v>179</v>
      </c>
      <c r="KR299" s="646" t="s">
        <v>179</v>
      </c>
      <c r="KS299" s="647" t="s">
        <v>179</v>
      </c>
      <c r="KT299" s="646" t="s">
        <v>179</v>
      </c>
      <c r="KU299" s="646" t="s">
        <v>179</v>
      </c>
      <c r="KV299" s="648" t="s">
        <v>179</v>
      </c>
      <c r="KW299" s="639" t="s">
        <v>179</v>
      </c>
      <c r="KX299" s="643" t="s">
        <v>179</v>
      </c>
      <c r="KY299" s="644" t="s">
        <v>179</v>
      </c>
      <c r="KZ299" s="434" t="s">
        <v>1015</v>
      </c>
      <c r="LA299" s="434" t="s">
        <v>1015</v>
      </c>
      <c r="LB299" s="435" t="s">
        <v>1029</v>
      </c>
      <c r="LC299" s="436">
        <v>22</v>
      </c>
      <c r="LD299" s="437">
        <v>0</v>
      </c>
      <c r="LE299" s="438">
        <v>22</v>
      </c>
      <c r="LF299" s="439" t="s">
        <v>1015</v>
      </c>
      <c r="LG299" s="440">
        <v>19</v>
      </c>
      <c r="LH299" s="437">
        <v>0</v>
      </c>
      <c r="LI299" s="438">
        <v>22</v>
      </c>
      <c r="LJ299" s="649"/>
      <c r="LK299" s="650"/>
    </row>
    <row r="300" spans="2:323" ht="15" customHeight="1" x14ac:dyDescent="0.15">
      <c r="B300" s="1349" t="s">
        <v>3312</v>
      </c>
      <c r="C300" s="1350" t="s">
        <v>3313</v>
      </c>
      <c r="D300" s="1351">
        <v>2020</v>
      </c>
      <c r="E300" s="1352" t="s">
        <v>1018</v>
      </c>
      <c r="F300" s="1353">
        <v>1016403</v>
      </c>
      <c r="G300" s="1354" t="s">
        <v>3313</v>
      </c>
      <c r="H300" s="1355">
        <v>45195</v>
      </c>
      <c r="I300" s="1356" t="s">
        <v>3314</v>
      </c>
      <c r="J300" s="1357" t="s">
        <v>3313</v>
      </c>
      <c r="K300" s="1358" t="s">
        <v>3315</v>
      </c>
      <c r="L300" s="1350" t="s">
        <v>3316</v>
      </c>
      <c r="M300" s="1357" t="s">
        <v>3315</v>
      </c>
      <c r="N300" s="1358" t="s">
        <v>3317</v>
      </c>
      <c r="O300" s="1356" t="s">
        <v>12</v>
      </c>
      <c r="P300" s="1358" t="s">
        <v>20</v>
      </c>
      <c r="Q300" s="1359" t="s">
        <v>1018</v>
      </c>
      <c r="R300" s="1360"/>
      <c r="S300" s="1360"/>
      <c r="T300" s="1361"/>
      <c r="U300" s="1362"/>
      <c r="V300" s="1363">
        <v>988.68179999999995</v>
      </c>
      <c r="W300" s="1364">
        <v>1</v>
      </c>
      <c r="X300" s="1364">
        <v>1</v>
      </c>
      <c r="Y300" s="1365"/>
      <c r="Z300" s="1351">
        <v>2020</v>
      </c>
      <c r="AA300" s="1352">
        <v>2022</v>
      </c>
      <c r="AB300" s="1366">
        <v>2022</v>
      </c>
      <c r="AC300" s="1367"/>
      <c r="AD300" s="1358"/>
      <c r="AE300" s="1368" t="s">
        <v>4568</v>
      </c>
      <c r="AF300" s="1357" t="s">
        <v>3318</v>
      </c>
      <c r="AG300" s="1357" t="s">
        <v>3317</v>
      </c>
      <c r="AH300" s="1358" t="s">
        <v>3319</v>
      </c>
      <c r="AI300" s="1368"/>
      <c r="AJ300" s="1358"/>
      <c r="AK300" s="1369">
        <v>2019</v>
      </c>
      <c r="AL300" s="1364">
        <v>3285</v>
      </c>
      <c r="AM300" s="1364">
        <v>3258</v>
      </c>
      <c r="AN300" s="1370"/>
      <c r="AO300" s="1371"/>
      <c r="AP300" s="1372">
        <v>2022</v>
      </c>
      <c r="AQ300" s="1365">
        <v>3186</v>
      </c>
      <c r="AR300" s="1373">
        <v>3.01</v>
      </c>
      <c r="AS300" s="1365">
        <v>3160</v>
      </c>
      <c r="AT300" s="1373">
        <v>3</v>
      </c>
      <c r="AU300" s="1374"/>
      <c r="AV300" s="1371"/>
      <c r="AW300" s="1375"/>
      <c r="AX300" s="1372">
        <v>2020</v>
      </c>
      <c r="AY300" s="1365">
        <v>3459</v>
      </c>
      <c r="AZ300" s="1373">
        <v>-5.3</v>
      </c>
      <c r="BA300" s="1365">
        <v>3637</v>
      </c>
      <c r="BB300" s="1373">
        <v>-11.64</v>
      </c>
      <c r="BC300" s="1374"/>
      <c r="BD300" s="1371"/>
      <c r="BE300" s="1375"/>
      <c r="BF300" s="1372">
        <v>2021</v>
      </c>
      <c r="BG300" s="1365">
        <v>3037</v>
      </c>
      <c r="BH300" s="1373">
        <v>7.54</v>
      </c>
      <c r="BI300" s="1365">
        <v>3010</v>
      </c>
      <c r="BJ300" s="1373">
        <v>7.61</v>
      </c>
      <c r="BK300" s="1374"/>
      <c r="BL300" s="1371"/>
      <c r="BM300" s="1375"/>
      <c r="BN300" s="1372">
        <v>2022</v>
      </c>
      <c r="BO300" s="1365">
        <v>1741</v>
      </c>
      <c r="BP300" s="1373">
        <v>47</v>
      </c>
      <c r="BQ300" s="1365">
        <v>1756</v>
      </c>
      <c r="BR300" s="1373">
        <v>46.1</v>
      </c>
      <c r="BS300" s="1374"/>
      <c r="BT300" s="1371"/>
      <c r="BU300" s="1375"/>
      <c r="BV300" s="1376" t="s">
        <v>1005</v>
      </c>
      <c r="BW300" s="1377" t="s">
        <v>1072</v>
      </c>
      <c r="BX300" s="1378" t="s">
        <v>1038</v>
      </c>
      <c r="BY300" s="1379" t="s">
        <v>5049</v>
      </c>
      <c r="BZ300" s="1380"/>
      <c r="CA300" s="1364"/>
      <c r="CB300" s="1364"/>
      <c r="CC300" s="1370"/>
      <c r="CD300" s="1371"/>
      <c r="CE300" s="1372"/>
      <c r="CF300" s="1365"/>
      <c r="CG300" s="1373"/>
      <c r="CH300" s="1365"/>
      <c r="CI300" s="1373"/>
      <c r="CJ300" s="1374"/>
      <c r="CK300" s="1371"/>
      <c r="CL300" s="1375"/>
      <c r="CM300" s="1372"/>
      <c r="CN300" s="1365"/>
      <c r="CO300" s="1373"/>
      <c r="CP300" s="1365"/>
      <c r="CQ300" s="1373"/>
      <c r="CR300" s="1374"/>
      <c r="CS300" s="1371"/>
      <c r="CT300" s="1375"/>
      <c r="CU300" s="1372"/>
      <c r="CV300" s="1365"/>
      <c r="CW300" s="1373"/>
      <c r="CX300" s="1365"/>
      <c r="CY300" s="1373"/>
      <c r="CZ300" s="1374"/>
      <c r="DA300" s="1371"/>
      <c r="DB300" s="1375"/>
      <c r="DC300" s="1372"/>
      <c r="DD300" s="1365"/>
      <c r="DE300" s="1373"/>
      <c r="DF300" s="1365"/>
      <c r="DG300" s="1373"/>
      <c r="DH300" s="1374"/>
      <c r="DI300" s="1371"/>
      <c r="DJ300" s="1375"/>
      <c r="DK300" s="1376"/>
      <c r="DL300" s="1377"/>
      <c r="DM300" s="1378"/>
      <c r="DN300" s="1379"/>
      <c r="DO300" s="1356"/>
      <c r="DP300" s="1381"/>
      <c r="DQ300" s="1358"/>
      <c r="DR300" s="1356"/>
      <c r="DS300" s="1381"/>
      <c r="DT300" s="1358"/>
      <c r="DU300" s="1356"/>
      <c r="DV300" s="1381"/>
      <c r="DW300" s="1358"/>
      <c r="DX300" s="1356"/>
      <c r="DY300" s="1381"/>
      <c r="DZ300" s="1358"/>
      <c r="EA300" s="1356"/>
      <c r="EB300" s="1381"/>
      <c r="EC300" s="1358"/>
      <c r="ED300" s="1382"/>
      <c r="EE300" s="1383"/>
      <c r="EF300" s="1384"/>
      <c r="EG300" s="1357"/>
      <c r="EH300" s="1364"/>
      <c r="EI300" s="1352"/>
      <c r="EJ300" s="1356"/>
      <c r="EK300" s="1384"/>
      <c r="EL300" s="1357"/>
      <c r="EM300" s="1364"/>
      <c r="EN300" s="1352"/>
      <c r="EO300" s="1356"/>
      <c r="EP300" s="1384"/>
      <c r="EQ300" s="1357"/>
      <c r="ER300" s="1364"/>
      <c r="ES300" s="1352"/>
      <c r="ET300" s="1356"/>
      <c r="EU300" s="1384"/>
      <c r="EV300" s="1357"/>
      <c r="EW300" s="1364"/>
      <c r="EX300" s="1352"/>
      <c r="EY300" s="1356"/>
      <c r="EZ300" s="1384"/>
      <c r="FA300" s="1357"/>
      <c r="FB300" s="1364"/>
      <c r="FC300" s="1352"/>
      <c r="FD300" s="1385">
        <v>0</v>
      </c>
      <c r="FE300" s="1386">
        <v>0</v>
      </c>
      <c r="FF300" s="1387">
        <v>0</v>
      </c>
      <c r="FG300" s="1386">
        <v>0</v>
      </c>
      <c r="FH300" s="1387">
        <v>0</v>
      </c>
      <c r="FI300" s="1386">
        <v>0</v>
      </c>
      <c r="FJ300" s="1387">
        <v>0</v>
      </c>
      <c r="FK300" s="1386">
        <v>0</v>
      </c>
      <c r="FL300" s="1388" t="s">
        <v>1008</v>
      </c>
      <c r="FM300" s="1389" t="s">
        <v>1012</v>
      </c>
      <c r="FN300" s="1352"/>
      <c r="FO300" s="1390" t="s">
        <v>1025</v>
      </c>
      <c r="FP300" s="1391" t="s">
        <v>1011</v>
      </c>
      <c r="FQ300" s="1352"/>
      <c r="FR300" s="1390" t="s">
        <v>1025</v>
      </c>
      <c r="FS300" s="1391" t="s">
        <v>1011</v>
      </c>
      <c r="FT300" s="1352"/>
      <c r="FU300" s="1390" t="s">
        <v>1010</v>
      </c>
      <c r="FV300" s="1391" t="s">
        <v>1012</v>
      </c>
      <c r="FW300" s="1352"/>
      <c r="FX300" s="1390" t="s">
        <v>1025</v>
      </c>
      <c r="FY300" s="1391" t="s">
        <v>1011</v>
      </c>
      <c r="FZ300" s="1352"/>
      <c r="GA300" s="1390" t="s">
        <v>1025</v>
      </c>
      <c r="GB300" s="1391" t="s">
        <v>1011</v>
      </c>
      <c r="GC300" s="1352"/>
      <c r="GD300" s="1390" t="s">
        <v>1010</v>
      </c>
      <c r="GE300" s="1391" t="s">
        <v>1012</v>
      </c>
      <c r="GF300" s="1352"/>
      <c r="GG300" s="1390" t="s">
        <v>1025</v>
      </c>
      <c r="GH300" s="1391" t="s">
        <v>1011</v>
      </c>
      <c r="GI300" s="1352"/>
      <c r="GJ300" s="1390" t="s">
        <v>1025</v>
      </c>
      <c r="GK300" s="1391" t="s">
        <v>1011</v>
      </c>
      <c r="GL300" s="1352"/>
      <c r="GM300" s="1390" t="s">
        <v>1013</v>
      </c>
      <c r="GN300" s="1391" t="s">
        <v>1013</v>
      </c>
      <c r="GO300" s="1352"/>
      <c r="GP300" s="1390" t="s">
        <v>1013</v>
      </c>
      <c r="GQ300" s="1391" t="s">
        <v>1013</v>
      </c>
      <c r="GR300" s="1352"/>
      <c r="GS300" s="1390" t="s">
        <v>1013</v>
      </c>
      <c r="GT300" s="1391" t="s">
        <v>1013</v>
      </c>
      <c r="GU300" s="1352"/>
      <c r="GV300" s="1390" t="s">
        <v>1025</v>
      </c>
      <c r="GW300" s="1391" t="s">
        <v>1011</v>
      </c>
      <c r="GX300" s="1352"/>
      <c r="GY300" s="1388"/>
      <c r="GZ300" s="1389"/>
      <c r="HA300" s="1352"/>
      <c r="HB300" s="1390"/>
      <c r="HC300" s="1391"/>
      <c r="HD300" s="1352"/>
      <c r="HE300" s="1390"/>
      <c r="HF300" s="1391"/>
      <c r="HG300" s="1352"/>
      <c r="HH300" s="1390"/>
      <c r="HI300" s="1391"/>
      <c r="HJ300" s="1352"/>
      <c r="HK300" s="1390"/>
      <c r="HL300" s="1391"/>
      <c r="HM300" s="1352"/>
      <c r="HN300" s="1392">
        <v>1741</v>
      </c>
      <c r="HO300" s="1393"/>
      <c r="HP300" s="1394"/>
      <c r="HQ300" s="1395" t="s">
        <v>3451</v>
      </c>
      <c r="HR300" s="1357" t="s">
        <v>333</v>
      </c>
      <c r="HS300" s="1357" t="s">
        <v>352</v>
      </c>
      <c r="HT300" s="1357" t="s">
        <v>3606</v>
      </c>
      <c r="HU300" s="1396"/>
      <c r="HV300" s="1397"/>
      <c r="HW300" s="1398" t="s">
        <v>4568</v>
      </c>
      <c r="HX300" s="1398"/>
      <c r="HY300" s="1398" t="s">
        <v>4568</v>
      </c>
      <c r="HZ300" s="1398"/>
      <c r="IA300" s="1398"/>
      <c r="IB300" s="1398" t="s">
        <v>4568</v>
      </c>
      <c r="IC300" s="1398" t="s">
        <v>4568</v>
      </c>
      <c r="ID300" s="1399" t="s">
        <v>3320</v>
      </c>
      <c r="IE300" s="1400" t="s">
        <v>5050</v>
      </c>
      <c r="IF300" s="227" t="str">
        <f>_xlfn.IFNA(VLOOKUP(報告書!$B300&amp;"-"&amp;報告書!IF$12,自主項目!$G$13:$G$500,1,FALSE),"")</f>
        <v>403-1</v>
      </c>
      <c r="IG300" s="227" t="str">
        <f>_xlfn.IFNA(VLOOKUP(報告書!$B300&amp;"-"&amp;報告書!IG$12,自主項目!$G$13:$G$500,1,FALSE),"")</f>
        <v>403-2</v>
      </c>
      <c r="IH300" s="227" t="str">
        <f>_xlfn.IFNA(VLOOKUP(報告書!$B300&amp;"-"&amp;報告書!IH$12,自主項目!$G$13:$G$500,1,FALSE),"")</f>
        <v/>
      </c>
      <c r="II300" s="227" t="str">
        <f>_xlfn.IFNA(VLOOKUP(報告書!$B300&amp;"-"&amp;報告書!II$12,自主項目!$G$13:$G$500,1,FALSE),"")</f>
        <v/>
      </c>
      <c r="IJ300" s="227" t="str">
        <f>_xlfn.IFNA(VLOOKUP(報告書!$B300&amp;"-"&amp;報告書!IJ$12,自主項目!$G$13:$G$500,1,FALSE),"")</f>
        <v/>
      </c>
      <c r="IK300" s="227" t="str">
        <f>_xlfn.IFNA(VLOOKUP(報告書!$B300&amp;"-"&amp;報告書!IK$12,自主項目!$G$13:$G$500,1,FALSE),"")</f>
        <v/>
      </c>
      <c r="IL300" s="227" t="str">
        <f>_xlfn.IFNA(VLOOKUP(報告書!$B300&amp;"-"&amp;報告書!IL$12,自主項目!$G$13:$G$500,1,FALSE),"")</f>
        <v/>
      </c>
      <c r="IM300" s="227" t="str">
        <f>_xlfn.IFNA(VLOOKUP(報告書!$B300&amp;"-"&amp;報告書!IM$12,自主項目!$G$13:$G$500,1,FALSE),"")</f>
        <v/>
      </c>
      <c r="IN300" s="227" t="str">
        <f>_xlfn.IFNA(VLOOKUP(報告書!$B300&amp;"-"&amp;報告書!IN$12,自主項目!$G$13:$G$500,1,FALSE),"")</f>
        <v/>
      </c>
      <c r="IO300" s="227" t="str">
        <f>_xlfn.IFNA(VLOOKUP(報告書!$B300&amp;"-"&amp;報告書!IO$12,自主項目!$G$13:$G$500,1,FALSE),"")</f>
        <v/>
      </c>
      <c r="IP300" s="227" t="str">
        <f>_xlfn.IFNA(VLOOKUP(報告書!$B300&amp;"-"&amp;報告書!IP$12,自主項目!$G$13:$G$500,1,FALSE),"")</f>
        <v/>
      </c>
      <c r="IQ300" s="227" t="str">
        <f>_xlfn.IFNA(VLOOKUP(報告書!$B300&amp;"-"&amp;報告書!IQ$12,自主項目!$G$13:$G$500,1,FALSE),"")</f>
        <v/>
      </c>
      <c r="IR300" s="227" t="str">
        <f>_xlfn.IFNA(VLOOKUP(報告書!$B300&amp;"-"&amp;報告書!IR$12,自主項目!$G$13:$G$500,1,FALSE),"")</f>
        <v/>
      </c>
      <c r="IS300" s="227" t="str">
        <f>_xlfn.IFNA(VLOOKUP(報告書!$B300&amp;"-"&amp;報告書!IS$12,自主項目!$G$13:$G$500,1,FALSE),"")</f>
        <v/>
      </c>
      <c r="IV300" s="376">
        <v>11497</v>
      </c>
      <c r="IW300" s="377">
        <v>11430</v>
      </c>
      <c r="IX300" s="378">
        <v>0.11</v>
      </c>
      <c r="IY300" s="379">
        <v>1.27</v>
      </c>
      <c r="IZ300" s="379">
        <v>0.05</v>
      </c>
      <c r="JA300" s="380">
        <v>99.9</v>
      </c>
      <c r="JB300" s="381">
        <v>0.63500000000000001</v>
      </c>
      <c r="JC300" s="379">
        <v>2.5000000000000001E-2</v>
      </c>
      <c r="JD300" s="379">
        <v>49.95</v>
      </c>
      <c r="JE300" s="382">
        <v>78</v>
      </c>
      <c r="JF300" s="383">
        <v>80</v>
      </c>
      <c r="JG300" s="384">
        <v>1</v>
      </c>
      <c r="JH300" s="376" t="s">
        <v>179</v>
      </c>
      <c r="JI300" s="377" t="s">
        <v>179</v>
      </c>
      <c r="JJ300" s="378" t="s">
        <v>179</v>
      </c>
      <c r="JK300" s="379" t="s">
        <v>179</v>
      </c>
      <c r="JL300" s="379" t="s">
        <v>179</v>
      </c>
      <c r="JM300" s="380" t="s">
        <v>179</v>
      </c>
      <c r="JN300" s="381" t="s">
        <v>179</v>
      </c>
      <c r="JO300" s="379" t="s">
        <v>179</v>
      </c>
      <c r="JP300" s="379" t="s">
        <v>179</v>
      </c>
      <c r="JQ300" s="382" t="s">
        <v>179</v>
      </c>
      <c r="JR300" s="383" t="s">
        <v>179</v>
      </c>
      <c r="JS300" s="384" t="s">
        <v>179</v>
      </c>
      <c r="JU300" s="634" t="s">
        <v>3173</v>
      </c>
      <c r="JV300" s="636" t="s">
        <v>3174</v>
      </c>
      <c r="JW300" s="635">
        <v>2020</v>
      </c>
      <c r="JX300" s="635" t="s">
        <v>1018</v>
      </c>
      <c r="JY300" s="386" t="s">
        <v>179</v>
      </c>
      <c r="JZ300" s="387" t="s">
        <v>179</v>
      </c>
      <c r="KA300" s="422" t="s">
        <v>179</v>
      </c>
      <c r="KB300" s="637" t="s">
        <v>179</v>
      </c>
      <c r="KC300" s="638" t="s">
        <v>179</v>
      </c>
      <c r="KD300" s="639" t="s">
        <v>1028</v>
      </c>
      <c r="KE300" s="640">
        <v>0</v>
      </c>
      <c r="KF300" s="641">
        <v>1.27</v>
      </c>
      <c r="KG300" s="642">
        <v>6</v>
      </c>
      <c r="KH300" s="639" t="s">
        <v>1028</v>
      </c>
      <c r="KI300" s="643">
        <v>0</v>
      </c>
      <c r="KJ300" s="641">
        <v>2.5000000000000001E-2</v>
      </c>
      <c r="KK300" s="642">
        <v>6.2550000000000008</v>
      </c>
      <c r="KL300" s="639" t="s">
        <v>1028</v>
      </c>
      <c r="KM300" s="643">
        <v>0</v>
      </c>
      <c r="KN300" s="644">
        <v>99.9</v>
      </c>
      <c r="KO300" s="645" t="s">
        <v>179</v>
      </c>
      <c r="KP300" s="646" t="s">
        <v>179</v>
      </c>
      <c r="KQ300" s="646" t="s">
        <v>179</v>
      </c>
      <c r="KR300" s="646" t="s">
        <v>179</v>
      </c>
      <c r="KS300" s="647" t="s">
        <v>179</v>
      </c>
      <c r="KT300" s="646" t="s">
        <v>179</v>
      </c>
      <c r="KU300" s="646" t="s">
        <v>179</v>
      </c>
      <c r="KV300" s="648" t="s">
        <v>179</v>
      </c>
      <c r="KW300" s="639" t="s">
        <v>179</v>
      </c>
      <c r="KX300" s="643" t="s">
        <v>179</v>
      </c>
      <c r="KY300" s="644" t="s">
        <v>179</v>
      </c>
      <c r="KZ300" s="434" t="s">
        <v>1015</v>
      </c>
      <c r="LA300" s="434" t="s">
        <v>1015</v>
      </c>
      <c r="LB300" s="435" t="s">
        <v>1029</v>
      </c>
      <c r="LC300" s="436">
        <v>18</v>
      </c>
      <c r="LD300" s="437">
        <v>0</v>
      </c>
      <c r="LE300" s="438">
        <v>18</v>
      </c>
      <c r="LF300" s="439" t="s">
        <v>1015</v>
      </c>
      <c r="LG300" s="440">
        <v>15</v>
      </c>
      <c r="LH300" s="437">
        <v>0</v>
      </c>
      <c r="LI300" s="438">
        <v>18</v>
      </c>
      <c r="LJ300" s="649"/>
      <c r="LK300" s="650"/>
    </row>
    <row r="301" spans="2:323" ht="15" customHeight="1" x14ac:dyDescent="0.15">
      <c r="B301" s="1349" t="s">
        <v>3321</v>
      </c>
      <c r="C301" s="1350" t="s">
        <v>3322</v>
      </c>
      <c r="D301" s="1351">
        <v>2020</v>
      </c>
      <c r="E301" s="1352" t="s">
        <v>1018</v>
      </c>
      <c r="F301" s="1353">
        <v>1056404</v>
      </c>
      <c r="G301" s="1354" t="s">
        <v>3322</v>
      </c>
      <c r="H301" s="1355">
        <v>45138</v>
      </c>
      <c r="I301" s="1356" t="s">
        <v>3323</v>
      </c>
      <c r="J301" s="1357" t="s">
        <v>3322</v>
      </c>
      <c r="K301" s="1358" t="s">
        <v>3324</v>
      </c>
      <c r="L301" s="1350" t="s">
        <v>3322</v>
      </c>
      <c r="M301" s="1357" t="s">
        <v>3324</v>
      </c>
      <c r="N301" s="1358" t="s">
        <v>3323</v>
      </c>
      <c r="O301" s="1356" t="s">
        <v>57</v>
      </c>
      <c r="P301" s="1358" t="s">
        <v>64</v>
      </c>
      <c r="Q301" s="1359" t="s">
        <v>1018</v>
      </c>
      <c r="R301" s="1360"/>
      <c r="S301" s="1360"/>
      <c r="T301" s="1361"/>
      <c r="U301" s="1362"/>
      <c r="V301" s="1363">
        <v>4137.4427999999998</v>
      </c>
      <c r="W301" s="1364">
        <v>10</v>
      </c>
      <c r="X301" s="1364">
        <v>1</v>
      </c>
      <c r="Y301" s="1365"/>
      <c r="Z301" s="1351">
        <v>2020</v>
      </c>
      <c r="AA301" s="1352">
        <v>2022</v>
      </c>
      <c r="AB301" s="1366">
        <v>2022</v>
      </c>
      <c r="AC301" s="1367"/>
      <c r="AD301" s="1358"/>
      <c r="AE301" s="1368"/>
      <c r="AF301" s="1357"/>
      <c r="AG301" s="1357"/>
      <c r="AH301" s="1358"/>
      <c r="AI301" s="1368" t="s">
        <v>4568</v>
      </c>
      <c r="AJ301" s="1358" t="s">
        <v>3325</v>
      </c>
      <c r="AK301" s="1369">
        <v>2019</v>
      </c>
      <c r="AL301" s="1364">
        <v>8900</v>
      </c>
      <c r="AM301" s="1364">
        <v>9526</v>
      </c>
      <c r="AN301" s="1370">
        <v>32.799999999999997</v>
      </c>
      <c r="AO301" s="1371" t="s">
        <v>3326</v>
      </c>
      <c r="AP301" s="1372">
        <v>2022</v>
      </c>
      <c r="AQ301" s="1365">
        <v>8366</v>
      </c>
      <c r="AR301" s="1373">
        <v>6</v>
      </c>
      <c r="AS301" s="1365">
        <v>8954</v>
      </c>
      <c r="AT301" s="1373">
        <v>6</v>
      </c>
      <c r="AU301" s="1374">
        <v>30.83</v>
      </c>
      <c r="AV301" s="1371" t="s">
        <v>3326</v>
      </c>
      <c r="AW301" s="1375">
        <v>6</v>
      </c>
      <c r="AX301" s="1372">
        <v>2020</v>
      </c>
      <c r="AY301" s="1365">
        <v>8689</v>
      </c>
      <c r="AZ301" s="1373">
        <v>2.37</v>
      </c>
      <c r="BA301" s="1365">
        <v>7856</v>
      </c>
      <c r="BB301" s="1373">
        <v>17.53</v>
      </c>
      <c r="BC301" s="1374">
        <v>32.020000000000003</v>
      </c>
      <c r="BD301" s="1371" t="s">
        <v>3326</v>
      </c>
      <c r="BE301" s="1375">
        <v>2.37</v>
      </c>
      <c r="BF301" s="1372">
        <v>2021</v>
      </c>
      <c r="BG301" s="1365">
        <v>7272</v>
      </c>
      <c r="BH301" s="1373">
        <v>18.29</v>
      </c>
      <c r="BI301" s="1365">
        <v>7198</v>
      </c>
      <c r="BJ301" s="1373">
        <v>24.43</v>
      </c>
      <c r="BK301" s="1374">
        <v>33.119999999999997</v>
      </c>
      <c r="BL301" s="1371" t="s">
        <v>3326</v>
      </c>
      <c r="BM301" s="1375">
        <v>-0.98</v>
      </c>
      <c r="BN301" s="1372">
        <v>2022</v>
      </c>
      <c r="BO301" s="1365">
        <v>7518</v>
      </c>
      <c r="BP301" s="1373">
        <v>15.52</v>
      </c>
      <c r="BQ301" s="1365">
        <v>7504</v>
      </c>
      <c r="BR301" s="1373">
        <v>21.22</v>
      </c>
      <c r="BS301" s="1374">
        <v>34.237467210725733</v>
      </c>
      <c r="BT301" s="1371" t="s">
        <v>3326</v>
      </c>
      <c r="BU301" s="1375">
        <v>-4.3899999999999997</v>
      </c>
      <c r="BV301" s="1376" t="s">
        <v>1005</v>
      </c>
      <c r="BW301" s="1377" t="s">
        <v>1072</v>
      </c>
      <c r="BX301" s="1378" t="s">
        <v>1038</v>
      </c>
      <c r="BY301" s="1379" t="s">
        <v>5051</v>
      </c>
      <c r="BZ301" s="1380"/>
      <c r="CA301" s="1364"/>
      <c r="CB301" s="1364"/>
      <c r="CC301" s="1370"/>
      <c r="CD301" s="1371"/>
      <c r="CE301" s="1372"/>
      <c r="CF301" s="1365"/>
      <c r="CG301" s="1373"/>
      <c r="CH301" s="1365"/>
      <c r="CI301" s="1373"/>
      <c r="CJ301" s="1374"/>
      <c r="CK301" s="1371"/>
      <c r="CL301" s="1375"/>
      <c r="CM301" s="1372"/>
      <c r="CN301" s="1365"/>
      <c r="CO301" s="1373"/>
      <c r="CP301" s="1365"/>
      <c r="CQ301" s="1373"/>
      <c r="CR301" s="1374"/>
      <c r="CS301" s="1371"/>
      <c r="CT301" s="1375"/>
      <c r="CU301" s="1372"/>
      <c r="CV301" s="1365"/>
      <c r="CW301" s="1373"/>
      <c r="CX301" s="1365"/>
      <c r="CY301" s="1373"/>
      <c r="CZ301" s="1374"/>
      <c r="DA301" s="1371"/>
      <c r="DB301" s="1375"/>
      <c r="DC301" s="1372"/>
      <c r="DD301" s="1365"/>
      <c r="DE301" s="1373"/>
      <c r="DF301" s="1365"/>
      <c r="DG301" s="1373"/>
      <c r="DH301" s="1374"/>
      <c r="DI301" s="1371"/>
      <c r="DJ301" s="1375"/>
      <c r="DK301" s="1376"/>
      <c r="DL301" s="1377"/>
      <c r="DM301" s="1378"/>
      <c r="DN301" s="1379"/>
      <c r="DO301" s="1356"/>
      <c r="DP301" s="1381"/>
      <c r="DQ301" s="1358"/>
      <c r="DR301" s="1356"/>
      <c r="DS301" s="1381"/>
      <c r="DT301" s="1358"/>
      <c r="DU301" s="1356"/>
      <c r="DV301" s="1381"/>
      <c r="DW301" s="1358"/>
      <c r="DX301" s="1356"/>
      <c r="DY301" s="1381"/>
      <c r="DZ301" s="1358"/>
      <c r="EA301" s="1356"/>
      <c r="EB301" s="1381"/>
      <c r="EC301" s="1358"/>
      <c r="ED301" s="1382"/>
      <c r="EE301" s="1383"/>
      <c r="EF301" s="1384"/>
      <c r="EG301" s="1357"/>
      <c r="EH301" s="1364"/>
      <c r="EI301" s="1352"/>
      <c r="EJ301" s="1356"/>
      <c r="EK301" s="1384"/>
      <c r="EL301" s="1357"/>
      <c r="EM301" s="1364"/>
      <c r="EN301" s="1352"/>
      <c r="EO301" s="1356"/>
      <c r="EP301" s="1384"/>
      <c r="EQ301" s="1357"/>
      <c r="ER301" s="1364"/>
      <c r="ES301" s="1352"/>
      <c r="ET301" s="1356"/>
      <c r="EU301" s="1384"/>
      <c r="EV301" s="1357"/>
      <c r="EW301" s="1364"/>
      <c r="EX301" s="1352"/>
      <c r="EY301" s="1356"/>
      <c r="EZ301" s="1384"/>
      <c r="FA301" s="1357"/>
      <c r="FB301" s="1364"/>
      <c r="FC301" s="1352"/>
      <c r="FD301" s="1385">
        <v>0</v>
      </c>
      <c r="FE301" s="1386">
        <v>0</v>
      </c>
      <c r="FF301" s="1387">
        <v>0</v>
      </c>
      <c r="FG301" s="1386">
        <v>0</v>
      </c>
      <c r="FH301" s="1387">
        <v>0</v>
      </c>
      <c r="FI301" s="1386">
        <v>0</v>
      </c>
      <c r="FJ301" s="1387">
        <v>0</v>
      </c>
      <c r="FK301" s="1386">
        <v>0</v>
      </c>
      <c r="FL301" s="1388" t="s">
        <v>1008</v>
      </c>
      <c r="FM301" s="1389" t="s">
        <v>1012</v>
      </c>
      <c r="FN301" s="1352"/>
      <c r="FO301" s="1390" t="s">
        <v>1010</v>
      </c>
      <c r="FP301" s="1391" t="s">
        <v>1012</v>
      </c>
      <c r="FQ301" s="1352"/>
      <c r="FR301" s="1390" t="s">
        <v>1010</v>
      </c>
      <c r="FS301" s="1391" t="s">
        <v>1012</v>
      </c>
      <c r="FT301" s="1352"/>
      <c r="FU301" s="1390" t="s">
        <v>1025</v>
      </c>
      <c r="FV301" s="1391" t="s">
        <v>1011</v>
      </c>
      <c r="FW301" s="1352"/>
      <c r="FX301" s="1390" t="s">
        <v>1010</v>
      </c>
      <c r="FY301" s="1391" t="s">
        <v>1012</v>
      </c>
      <c r="FZ301" s="1352"/>
      <c r="GA301" s="1390" t="s">
        <v>1010</v>
      </c>
      <c r="GB301" s="1391" t="s">
        <v>1012</v>
      </c>
      <c r="GC301" s="1352"/>
      <c r="GD301" s="1390" t="s">
        <v>1010</v>
      </c>
      <c r="GE301" s="1391" t="s">
        <v>1012</v>
      </c>
      <c r="GF301" s="1352"/>
      <c r="GG301" s="1390" t="s">
        <v>1025</v>
      </c>
      <c r="GH301" s="1391" t="s">
        <v>1011</v>
      </c>
      <c r="GI301" s="1352"/>
      <c r="GJ301" s="1390" t="s">
        <v>1010</v>
      </c>
      <c r="GK301" s="1391" t="s">
        <v>1012</v>
      </c>
      <c r="GL301" s="1352"/>
      <c r="GM301" s="1390" t="s">
        <v>1013</v>
      </c>
      <c r="GN301" s="1391" t="s">
        <v>1013</v>
      </c>
      <c r="GO301" s="1352"/>
      <c r="GP301" s="1390" t="s">
        <v>1013</v>
      </c>
      <c r="GQ301" s="1391" t="s">
        <v>1013</v>
      </c>
      <c r="GR301" s="1352"/>
      <c r="GS301" s="1390" t="s">
        <v>1013</v>
      </c>
      <c r="GT301" s="1391" t="s">
        <v>1013</v>
      </c>
      <c r="GU301" s="1352"/>
      <c r="GV301" s="1390" t="s">
        <v>1013</v>
      </c>
      <c r="GW301" s="1391" t="s">
        <v>1013</v>
      </c>
      <c r="GX301" s="1352"/>
      <c r="GY301" s="1388"/>
      <c r="GZ301" s="1389"/>
      <c r="HA301" s="1352"/>
      <c r="HB301" s="1390"/>
      <c r="HC301" s="1391"/>
      <c r="HD301" s="1352"/>
      <c r="HE301" s="1390"/>
      <c r="HF301" s="1391"/>
      <c r="HG301" s="1352"/>
      <c r="HH301" s="1390"/>
      <c r="HI301" s="1391"/>
      <c r="HJ301" s="1352"/>
      <c r="HK301" s="1390"/>
      <c r="HL301" s="1391"/>
      <c r="HM301" s="1352"/>
      <c r="HN301" s="1392"/>
      <c r="HO301" s="1393"/>
      <c r="HP301" s="1394"/>
      <c r="HQ301" s="1395"/>
      <c r="HR301" s="1357"/>
      <c r="HS301" s="1357"/>
      <c r="HT301" s="1357"/>
      <c r="HU301" s="1396"/>
      <c r="HV301" s="1397"/>
      <c r="HW301" s="1398"/>
      <c r="HX301" s="1398"/>
      <c r="HY301" s="1398"/>
      <c r="HZ301" s="1398"/>
      <c r="IA301" s="1398"/>
      <c r="IB301" s="1398" t="s">
        <v>4568</v>
      </c>
      <c r="IC301" s="1398"/>
      <c r="ID301" s="1399"/>
      <c r="IE301" s="1400"/>
      <c r="IF301" s="227" t="str">
        <f>_xlfn.IFNA(VLOOKUP(報告書!$B301&amp;"-"&amp;報告書!IF$12,自主項目!$G$13:$G$500,1,FALSE),"")</f>
        <v/>
      </c>
      <c r="IG301" s="227" t="str">
        <f>_xlfn.IFNA(VLOOKUP(報告書!$B301&amp;"-"&amp;報告書!IG$12,自主項目!$G$13:$G$500,1,FALSE),"")</f>
        <v/>
      </c>
      <c r="IH301" s="227" t="str">
        <f>_xlfn.IFNA(VLOOKUP(報告書!$B301&amp;"-"&amp;報告書!IH$12,自主項目!$G$13:$G$500,1,FALSE),"")</f>
        <v/>
      </c>
      <c r="II301" s="227" t="str">
        <f>_xlfn.IFNA(VLOOKUP(報告書!$B301&amp;"-"&amp;報告書!II$12,自主項目!$G$13:$G$500,1,FALSE),"")</f>
        <v/>
      </c>
      <c r="IJ301" s="227" t="str">
        <f>_xlfn.IFNA(VLOOKUP(報告書!$B301&amp;"-"&amp;報告書!IJ$12,自主項目!$G$13:$G$500,1,FALSE),"")</f>
        <v/>
      </c>
      <c r="IK301" s="227" t="str">
        <f>_xlfn.IFNA(VLOOKUP(報告書!$B301&amp;"-"&amp;報告書!IK$12,自主項目!$G$13:$G$500,1,FALSE),"")</f>
        <v/>
      </c>
      <c r="IL301" s="227" t="str">
        <f>_xlfn.IFNA(VLOOKUP(報告書!$B301&amp;"-"&amp;報告書!IL$12,自主項目!$G$13:$G$500,1,FALSE),"")</f>
        <v/>
      </c>
      <c r="IM301" s="227" t="str">
        <f>_xlfn.IFNA(VLOOKUP(報告書!$B301&amp;"-"&amp;報告書!IM$12,自主項目!$G$13:$G$500,1,FALSE),"")</f>
        <v/>
      </c>
      <c r="IN301" s="227" t="str">
        <f>_xlfn.IFNA(VLOOKUP(報告書!$B301&amp;"-"&amp;報告書!IN$12,自主項目!$G$13:$G$500,1,FALSE),"")</f>
        <v/>
      </c>
      <c r="IO301" s="227" t="str">
        <f>_xlfn.IFNA(VLOOKUP(報告書!$B301&amp;"-"&amp;報告書!IO$12,自主項目!$G$13:$G$500,1,FALSE),"")</f>
        <v/>
      </c>
      <c r="IP301" s="227" t="str">
        <f>_xlfn.IFNA(VLOOKUP(報告書!$B301&amp;"-"&amp;報告書!IP$12,自主項目!$G$13:$G$500,1,FALSE),"")</f>
        <v/>
      </c>
      <c r="IQ301" s="227" t="str">
        <f>_xlfn.IFNA(VLOOKUP(報告書!$B301&amp;"-"&amp;報告書!IQ$12,自主項目!$G$13:$G$500,1,FALSE),"")</f>
        <v/>
      </c>
      <c r="IR301" s="227" t="str">
        <f>_xlfn.IFNA(VLOOKUP(報告書!$B301&amp;"-"&amp;報告書!IR$12,自主項目!$G$13:$G$500,1,FALSE),"")</f>
        <v/>
      </c>
      <c r="IS301" s="227" t="str">
        <f>_xlfn.IFNA(VLOOKUP(報告書!$B301&amp;"-"&amp;報告書!IS$12,自主項目!$G$13:$G$500,1,FALSE),"")</f>
        <v/>
      </c>
      <c r="IV301" s="376">
        <v>12081</v>
      </c>
      <c r="IW301" s="377" t="s">
        <v>179</v>
      </c>
      <c r="IX301" s="378">
        <v>23.41</v>
      </c>
      <c r="IY301" s="379">
        <v>-2.0299999999999998</v>
      </c>
      <c r="IZ301" s="379" t="s">
        <v>179</v>
      </c>
      <c r="JA301" s="380">
        <v>-2.0099999999999998</v>
      </c>
      <c r="JB301" s="381">
        <v>-2.0299999999999998</v>
      </c>
      <c r="JC301" s="379" t="s">
        <v>179</v>
      </c>
      <c r="JD301" s="379">
        <v>-2.0099999999999998</v>
      </c>
      <c r="JE301" s="382">
        <v>87</v>
      </c>
      <c r="JF301" s="383" t="s">
        <v>179</v>
      </c>
      <c r="JG301" s="384">
        <v>86</v>
      </c>
      <c r="JH301" s="376" t="s">
        <v>179</v>
      </c>
      <c r="JI301" s="377" t="s">
        <v>179</v>
      </c>
      <c r="JJ301" s="378" t="s">
        <v>179</v>
      </c>
      <c r="JK301" s="379" t="s">
        <v>179</v>
      </c>
      <c r="JL301" s="379" t="s">
        <v>179</v>
      </c>
      <c r="JM301" s="380" t="s">
        <v>179</v>
      </c>
      <c r="JN301" s="381" t="s">
        <v>179</v>
      </c>
      <c r="JO301" s="379" t="s">
        <v>179</v>
      </c>
      <c r="JP301" s="379" t="s">
        <v>179</v>
      </c>
      <c r="JQ301" s="382" t="s">
        <v>179</v>
      </c>
      <c r="JR301" s="383" t="s">
        <v>179</v>
      </c>
      <c r="JS301" s="384" t="s">
        <v>179</v>
      </c>
      <c r="JU301" s="634" t="s">
        <v>3180</v>
      </c>
      <c r="JV301" s="636" t="s">
        <v>3181</v>
      </c>
      <c r="JW301" s="635">
        <v>2021</v>
      </c>
      <c r="JX301" s="635" t="s">
        <v>1018</v>
      </c>
      <c r="JY301" s="386" t="s">
        <v>179</v>
      </c>
      <c r="JZ301" s="387" t="s">
        <v>179</v>
      </c>
      <c r="KA301" s="422" t="s">
        <v>179</v>
      </c>
      <c r="KB301" s="637" t="s">
        <v>179</v>
      </c>
      <c r="KC301" s="638">
        <v>0.76585910106779209</v>
      </c>
      <c r="KD301" s="639" t="s">
        <v>1015</v>
      </c>
      <c r="KE301" s="640">
        <v>-11.52</v>
      </c>
      <c r="KF301" s="641">
        <v>-2.0299999999999998</v>
      </c>
      <c r="KG301" s="642">
        <v>-2.0299999999999998</v>
      </c>
      <c r="KH301" s="639" t="e">
        <v>#DIV/0!</v>
      </c>
      <c r="KI301" s="643">
        <v>-11.52</v>
      </c>
      <c r="KJ301" s="641" t="s">
        <v>179</v>
      </c>
      <c r="KK301" s="642" t="e">
        <v>#DIV/0!</v>
      </c>
      <c r="KL301" s="639" t="s">
        <v>1015</v>
      </c>
      <c r="KM301" s="643">
        <v>-6.32</v>
      </c>
      <c r="KN301" s="644">
        <v>-2.0099999999999998</v>
      </c>
      <c r="KO301" s="645" t="s">
        <v>179</v>
      </c>
      <c r="KP301" s="646" t="s">
        <v>179</v>
      </c>
      <c r="KQ301" s="646" t="s">
        <v>179</v>
      </c>
      <c r="KR301" s="646" t="s">
        <v>179</v>
      </c>
      <c r="KS301" s="647" t="s">
        <v>179</v>
      </c>
      <c r="KT301" s="646" t="s">
        <v>179</v>
      </c>
      <c r="KU301" s="646" t="s">
        <v>179</v>
      </c>
      <c r="KV301" s="648" t="s">
        <v>179</v>
      </c>
      <c r="KW301" s="639" t="s">
        <v>179</v>
      </c>
      <c r="KX301" s="643" t="s">
        <v>179</v>
      </c>
      <c r="KY301" s="644" t="s">
        <v>179</v>
      </c>
      <c r="KZ301" s="434" t="s">
        <v>1015</v>
      </c>
      <c r="LA301" s="434" t="s">
        <v>1015</v>
      </c>
      <c r="LB301" s="435" t="s">
        <v>1029</v>
      </c>
      <c r="LC301" s="436">
        <v>20</v>
      </c>
      <c r="LD301" s="437">
        <v>0</v>
      </c>
      <c r="LE301" s="438">
        <v>20</v>
      </c>
      <c r="LF301" s="439" t="s">
        <v>1015</v>
      </c>
      <c r="LG301" s="440">
        <v>17</v>
      </c>
      <c r="LH301" s="437">
        <v>0</v>
      </c>
      <c r="LI301" s="438">
        <v>20</v>
      </c>
      <c r="LJ301" s="649"/>
      <c r="LK301" s="650"/>
    </row>
    <row r="302" spans="2:323" ht="15" customHeight="1" x14ac:dyDescent="0.15">
      <c r="B302" s="1349" t="s">
        <v>3327</v>
      </c>
      <c r="C302" s="1350" t="s">
        <v>3328</v>
      </c>
      <c r="D302" s="1351">
        <v>2021</v>
      </c>
      <c r="E302" s="1352" t="s">
        <v>1018</v>
      </c>
      <c r="F302" s="1353">
        <v>1075405</v>
      </c>
      <c r="G302" s="1354" t="s">
        <v>3328</v>
      </c>
      <c r="H302" s="1355">
        <v>45119</v>
      </c>
      <c r="I302" s="1356" t="s">
        <v>3329</v>
      </c>
      <c r="J302" s="1357" t="s">
        <v>3328</v>
      </c>
      <c r="K302" s="1358" t="s">
        <v>3330</v>
      </c>
      <c r="L302" s="1350" t="s">
        <v>3328</v>
      </c>
      <c r="M302" s="1357" t="s">
        <v>3330</v>
      </c>
      <c r="N302" s="1358" t="s">
        <v>3329</v>
      </c>
      <c r="O302" s="1356" t="s">
        <v>86</v>
      </c>
      <c r="P302" s="1358" t="s">
        <v>87</v>
      </c>
      <c r="Q302" s="1359" t="s">
        <v>1018</v>
      </c>
      <c r="R302" s="1360"/>
      <c r="S302" s="1360"/>
      <c r="T302" s="1361"/>
      <c r="U302" s="1362"/>
      <c r="V302" s="1363">
        <v>3152.3987999999999</v>
      </c>
      <c r="W302" s="1364">
        <v>1</v>
      </c>
      <c r="X302" s="1364">
        <v>1</v>
      </c>
      <c r="Y302" s="1365">
        <v>55</v>
      </c>
      <c r="Z302" s="1351">
        <v>2021</v>
      </c>
      <c r="AA302" s="1352">
        <v>2023</v>
      </c>
      <c r="AB302" s="1366">
        <v>2022</v>
      </c>
      <c r="AC302" s="1367" t="s">
        <v>4568</v>
      </c>
      <c r="AD302" s="1358" t="s">
        <v>3331</v>
      </c>
      <c r="AE302" s="1368"/>
      <c r="AF302" s="1357"/>
      <c r="AG302" s="1357"/>
      <c r="AH302" s="1358"/>
      <c r="AI302" s="1368"/>
      <c r="AJ302" s="1358"/>
      <c r="AK302" s="1369">
        <v>2020</v>
      </c>
      <c r="AL302" s="1364">
        <v>2762</v>
      </c>
      <c r="AM302" s="1364">
        <v>2718</v>
      </c>
      <c r="AN302" s="1370">
        <v>57.41</v>
      </c>
      <c r="AO302" s="1371" t="s">
        <v>1071</v>
      </c>
      <c r="AP302" s="1372">
        <v>2023</v>
      </c>
      <c r="AQ302" s="1365">
        <v>5500</v>
      </c>
      <c r="AR302" s="1373">
        <v>-99.14</v>
      </c>
      <c r="AS302" s="1365">
        <v>5436</v>
      </c>
      <c r="AT302" s="1373">
        <v>-100</v>
      </c>
      <c r="AU302" s="1374">
        <v>114.32</v>
      </c>
      <c r="AV302" s="1371" t="s">
        <v>1071</v>
      </c>
      <c r="AW302" s="1375">
        <v>-99.13</v>
      </c>
      <c r="AX302" s="1372">
        <v>2021</v>
      </c>
      <c r="AY302" s="1365">
        <v>4791</v>
      </c>
      <c r="AZ302" s="1373">
        <v>-73.47</v>
      </c>
      <c r="BA302" s="1365">
        <v>4770</v>
      </c>
      <c r="BB302" s="1373">
        <v>-75.5</v>
      </c>
      <c r="BC302" s="1374">
        <v>99.58</v>
      </c>
      <c r="BD302" s="1371" t="s">
        <v>1071</v>
      </c>
      <c r="BE302" s="1375">
        <v>-73.459999999999994</v>
      </c>
      <c r="BF302" s="1372">
        <v>2022</v>
      </c>
      <c r="BG302" s="1365">
        <v>5469</v>
      </c>
      <c r="BH302" s="1373">
        <v>-98.01</v>
      </c>
      <c r="BI302" s="1365">
        <v>5463</v>
      </c>
      <c r="BJ302" s="1373">
        <v>-101</v>
      </c>
      <c r="BK302" s="1374">
        <v>113.66645287092487</v>
      </c>
      <c r="BL302" s="1371" t="s">
        <v>1071</v>
      </c>
      <c r="BM302" s="1375">
        <v>-98</v>
      </c>
      <c r="BN302" s="1372">
        <v>2023</v>
      </c>
      <c r="BO302" s="1365"/>
      <c r="BP302" s="1373"/>
      <c r="BQ302" s="1365"/>
      <c r="BR302" s="1373"/>
      <c r="BS302" s="1374"/>
      <c r="BT302" s="1371"/>
      <c r="BU302" s="1375"/>
      <c r="BV302" s="1376" t="s">
        <v>1062</v>
      </c>
      <c r="BW302" s="1377" t="s">
        <v>1072</v>
      </c>
      <c r="BX302" s="1378" t="s">
        <v>1007</v>
      </c>
      <c r="BY302" s="1379"/>
      <c r="BZ302" s="1380"/>
      <c r="CA302" s="1364"/>
      <c r="CB302" s="1364"/>
      <c r="CC302" s="1370"/>
      <c r="CD302" s="1371"/>
      <c r="CE302" s="1372"/>
      <c r="CF302" s="1365"/>
      <c r="CG302" s="1373"/>
      <c r="CH302" s="1365"/>
      <c r="CI302" s="1373"/>
      <c r="CJ302" s="1374"/>
      <c r="CK302" s="1371"/>
      <c r="CL302" s="1375"/>
      <c r="CM302" s="1372"/>
      <c r="CN302" s="1365"/>
      <c r="CO302" s="1373"/>
      <c r="CP302" s="1365"/>
      <c r="CQ302" s="1373"/>
      <c r="CR302" s="1374"/>
      <c r="CS302" s="1371"/>
      <c r="CT302" s="1375"/>
      <c r="CU302" s="1372"/>
      <c r="CV302" s="1365"/>
      <c r="CW302" s="1373"/>
      <c r="CX302" s="1365"/>
      <c r="CY302" s="1373"/>
      <c r="CZ302" s="1374"/>
      <c r="DA302" s="1371"/>
      <c r="DB302" s="1375"/>
      <c r="DC302" s="1372"/>
      <c r="DD302" s="1365"/>
      <c r="DE302" s="1373"/>
      <c r="DF302" s="1365"/>
      <c r="DG302" s="1373"/>
      <c r="DH302" s="1374"/>
      <c r="DI302" s="1371"/>
      <c r="DJ302" s="1375"/>
      <c r="DK302" s="1376"/>
      <c r="DL302" s="1377"/>
      <c r="DM302" s="1378"/>
      <c r="DN302" s="1379"/>
      <c r="DO302" s="1356"/>
      <c r="DP302" s="1381"/>
      <c r="DQ302" s="1358"/>
      <c r="DR302" s="1356"/>
      <c r="DS302" s="1381"/>
      <c r="DT302" s="1358"/>
      <c r="DU302" s="1356"/>
      <c r="DV302" s="1381"/>
      <c r="DW302" s="1358"/>
      <c r="DX302" s="1356"/>
      <c r="DY302" s="1381"/>
      <c r="DZ302" s="1358"/>
      <c r="EA302" s="1356"/>
      <c r="EB302" s="1381"/>
      <c r="EC302" s="1358"/>
      <c r="ED302" s="1382"/>
      <c r="EE302" s="1383"/>
      <c r="EF302" s="1384"/>
      <c r="EG302" s="1357"/>
      <c r="EH302" s="1364"/>
      <c r="EI302" s="1352"/>
      <c r="EJ302" s="1356"/>
      <c r="EK302" s="1384"/>
      <c r="EL302" s="1357"/>
      <c r="EM302" s="1364"/>
      <c r="EN302" s="1352"/>
      <c r="EO302" s="1356"/>
      <c r="EP302" s="1384"/>
      <c r="EQ302" s="1357"/>
      <c r="ER302" s="1364"/>
      <c r="ES302" s="1352"/>
      <c r="ET302" s="1356"/>
      <c r="EU302" s="1384"/>
      <c r="EV302" s="1357"/>
      <c r="EW302" s="1364"/>
      <c r="EX302" s="1352"/>
      <c r="EY302" s="1356"/>
      <c r="EZ302" s="1384"/>
      <c r="FA302" s="1357"/>
      <c r="FB302" s="1364"/>
      <c r="FC302" s="1352"/>
      <c r="FD302" s="1385">
        <v>0</v>
      </c>
      <c r="FE302" s="1386">
        <v>0</v>
      </c>
      <c r="FF302" s="1387">
        <v>0</v>
      </c>
      <c r="FG302" s="1386">
        <v>0</v>
      </c>
      <c r="FH302" s="1387">
        <v>0</v>
      </c>
      <c r="FI302" s="1386">
        <v>0</v>
      </c>
      <c r="FJ302" s="1387">
        <v>0</v>
      </c>
      <c r="FK302" s="1386">
        <v>0</v>
      </c>
      <c r="FL302" s="1388" t="s">
        <v>1099</v>
      </c>
      <c r="FM302" s="1389" t="s">
        <v>1011</v>
      </c>
      <c r="FN302" s="1352"/>
      <c r="FO302" s="1390" t="s">
        <v>1010</v>
      </c>
      <c r="FP302" s="1391" t="s">
        <v>1012</v>
      </c>
      <c r="FQ302" s="1352"/>
      <c r="FR302" s="1390" t="s">
        <v>1010</v>
      </c>
      <c r="FS302" s="1391" t="s">
        <v>1012</v>
      </c>
      <c r="FT302" s="1352"/>
      <c r="FU302" s="1390" t="s">
        <v>1025</v>
      </c>
      <c r="FV302" s="1391" t="s">
        <v>1011</v>
      </c>
      <c r="FW302" s="1352"/>
      <c r="FX302" s="1390" t="s">
        <v>1010</v>
      </c>
      <c r="FY302" s="1391" t="s">
        <v>1012</v>
      </c>
      <c r="FZ302" s="1352"/>
      <c r="GA302" s="1390" t="s">
        <v>1010</v>
      </c>
      <c r="GB302" s="1391" t="s">
        <v>1012</v>
      </c>
      <c r="GC302" s="1352"/>
      <c r="GD302" s="1390" t="s">
        <v>1025</v>
      </c>
      <c r="GE302" s="1391" t="s">
        <v>1011</v>
      </c>
      <c r="GF302" s="1352"/>
      <c r="GG302" s="1390" t="s">
        <v>1010</v>
      </c>
      <c r="GH302" s="1391" t="s">
        <v>1012</v>
      </c>
      <c r="GI302" s="1352"/>
      <c r="GJ302" s="1390" t="s">
        <v>1010</v>
      </c>
      <c r="GK302" s="1391" t="s">
        <v>1012</v>
      </c>
      <c r="GL302" s="1352"/>
      <c r="GM302" s="1390" t="s">
        <v>1013</v>
      </c>
      <c r="GN302" s="1391" t="s">
        <v>1013</v>
      </c>
      <c r="GO302" s="1352"/>
      <c r="GP302" s="1390" t="s">
        <v>1025</v>
      </c>
      <c r="GQ302" s="1391" t="s">
        <v>1011</v>
      </c>
      <c r="GR302" s="1352"/>
      <c r="GS302" s="1390" t="s">
        <v>1013</v>
      </c>
      <c r="GT302" s="1391" t="s">
        <v>1013</v>
      </c>
      <c r="GU302" s="1352"/>
      <c r="GV302" s="1390" t="s">
        <v>1010</v>
      </c>
      <c r="GW302" s="1391" t="s">
        <v>1012</v>
      </c>
      <c r="GX302" s="1352"/>
      <c r="GY302" s="1388"/>
      <c r="GZ302" s="1389"/>
      <c r="HA302" s="1352"/>
      <c r="HB302" s="1390"/>
      <c r="HC302" s="1391"/>
      <c r="HD302" s="1352"/>
      <c r="HE302" s="1390"/>
      <c r="HF302" s="1391"/>
      <c r="HG302" s="1352"/>
      <c r="HH302" s="1390"/>
      <c r="HI302" s="1391"/>
      <c r="HJ302" s="1352"/>
      <c r="HK302" s="1390"/>
      <c r="HL302" s="1391"/>
      <c r="HM302" s="1352"/>
      <c r="HN302" s="1392"/>
      <c r="HO302" s="1393"/>
      <c r="HP302" s="1394"/>
      <c r="HQ302" s="1395"/>
      <c r="HR302" s="1357"/>
      <c r="HS302" s="1357"/>
      <c r="HT302" s="1357"/>
      <c r="HU302" s="1396"/>
      <c r="HV302" s="1397"/>
      <c r="HW302" s="1398" t="s">
        <v>4568</v>
      </c>
      <c r="HX302" s="1398"/>
      <c r="HY302" s="1398" t="s">
        <v>4568</v>
      </c>
      <c r="HZ302" s="1398"/>
      <c r="IA302" s="1398" t="s">
        <v>4568</v>
      </c>
      <c r="IB302" s="1398"/>
      <c r="IC302" s="1398"/>
      <c r="ID302" s="1399"/>
      <c r="IE302" s="1400"/>
      <c r="IF302" s="227" t="str">
        <f>_xlfn.IFNA(VLOOKUP(報告書!$B302&amp;"-"&amp;報告書!IF$12,自主項目!$G$13:$G$500,1,FALSE),"")</f>
        <v/>
      </c>
      <c r="IG302" s="227" t="str">
        <f>_xlfn.IFNA(VLOOKUP(報告書!$B302&amp;"-"&amp;報告書!IG$12,自主項目!$G$13:$G$500,1,FALSE),"")</f>
        <v/>
      </c>
      <c r="IH302" s="227" t="str">
        <f>_xlfn.IFNA(VLOOKUP(報告書!$B302&amp;"-"&amp;報告書!IH$12,自主項目!$G$13:$G$500,1,FALSE),"")</f>
        <v/>
      </c>
      <c r="II302" s="227" t="str">
        <f>_xlfn.IFNA(VLOOKUP(報告書!$B302&amp;"-"&amp;報告書!II$12,自主項目!$G$13:$G$500,1,FALSE),"")</f>
        <v/>
      </c>
      <c r="IJ302" s="227" t="str">
        <f>_xlfn.IFNA(VLOOKUP(報告書!$B302&amp;"-"&amp;報告書!IJ$12,自主項目!$G$13:$G$500,1,FALSE),"")</f>
        <v/>
      </c>
      <c r="IK302" s="227" t="str">
        <f>_xlfn.IFNA(VLOOKUP(報告書!$B302&amp;"-"&amp;報告書!IK$12,自主項目!$G$13:$G$500,1,FALSE),"")</f>
        <v/>
      </c>
      <c r="IL302" s="227" t="str">
        <f>_xlfn.IFNA(VLOOKUP(報告書!$B302&amp;"-"&amp;報告書!IL$12,自主項目!$G$13:$G$500,1,FALSE),"")</f>
        <v/>
      </c>
      <c r="IM302" s="227" t="str">
        <f>_xlfn.IFNA(VLOOKUP(報告書!$B302&amp;"-"&amp;報告書!IM$12,自主項目!$G$13:$G$500,1,FALSE),"")</f>
        <v/>
      </c>
      <c r="IN302" s="227" t="str">
        <f>_xlfn.IFNA(VLOOKUP(報告書!$B302&amp;"-"&amp;報告書!IN$12,自主項目!$G$13:$G$500,1,FALSE),"")</f>
        <v/>
      </c>
      <c r="IO302" s="227" t="str">
        <f>_xlfn.IFNA(VLOOKUP(報告書!$B302&amp;"-"&amp;報告書!IO$12,自主項目!$G$13:$G$500,1,FALSE),"")</f>
        <v/>
      </c>
      <c r="IP302" s="227" t="str">
        <f>_xlfn.IFNA(VLOOKUP(報告書!$B302&amp;"-"&amp;報告書!IP$12,自主項目!$G$13:$G$500,1,FALSE),"")</f>
        <v/>
      </c>
      <c r="IQ302" s="227" t="str">
        <f>_xlfn.IFNA(VLOOKUP(報告書!$B302&amp;"-"&amp;報告書!IQ$12,自主項目!$G$13:$G$500,1,FALSE),"")</f>
        <v/>
      </c>
      <c r="IR302" s="227" t="str">
        <f>_xlfn.IFNA(VLOOKUP(報告書!$B302&amp;"-"&amp;報告書!IR$12,自主項目!$G$13:$G$500,1,FALSE),"")</f>
        <v/>
      </c>
      <c r="IS302" s="227" t="str">
        <f>_xlfn.IFNA(VLOOKUP(報告書!$B302&amp;"-"&amp;報告書!IS$12,自主項目!$G$13:$G$500,1,FALSE),"")</f>
        <v/>
      </c>
      <c r="IV302" s="376">
        <v>23427</v>
      </c>
      <c r="IW302" s="377">
        <v>23287</v>
      </c>
      <c r="IX302" s="378" t="s">
        <v>179</v>
      </c>
      <c r="IY302" s="379">
        <v>14.63</v>
      </c>
      <c r="IZ302" s="379">
        <v>13.29</v>
      </c>
      <c r="JA302" s="380">
        <v>16.829999999999998</v>
      </c>
      <c r="JB302" s="381">
        <v>14.63</v>
      </c>
      <c r="JC302" s="379">
        <v>13.29</v>
      </c>
      <c r="JD302" s="379">
        <v>16.829999999999998</v>
      </c>
      <c r="JE302" s="382">
        <v>4</v>
      </c>
      <c r="JF302" s="383">
        <v>13</v>
      </c>
      <c r="JG302" s="384">
        <v>5</v>
      </c>
      <c r="JH302" s="376" t="s">
        <v>179</v>
      </c>
      <c r="JI302" s="377" t="s">
        <v>179</v>
      </c>
      <c r="JJ302" s="378" t="s">
        <v>179</v>
      </c>
      <c r="JK302" s="379" t="s">
        <v>179</v>
      </c>
      <c r="JL302" s="379" t="s">
        <v>179</v>
      </c>
      <c r="JM302" s="380" t="s">
        <v>179</v>
      </c>
      <c r="JN302" s="381" t="s">
        <v>179</v>
      </c>
      <c r="JO302" s="379" t="s">
        <v>179</v>
      </c>
      <c r="JP302" s="379" t="s">
        <v>179</v>
      </c>
      <c r="JQ302" s="382" t="s">
        <v>179</v>
      </c>
      <c r="JR302" s="383" t="s">
        <v>179</v>
      </c>
      <c r="JS302" s="384" t="s">
        <v>179</v>
      </c>
      <c r="JU302" s="634" t="s">
        <v>3184</v>
      </c>
      <c r="JV302" s="636" t="s">
        <v>3185</v>
      </c>
      <c r="JW302" s="635">
        <v>2021</v>
      </c>
      <c r="JX302" s="635" t="s">
        <v>1018</v>
      </c>
      <c r="JY302" s="386" t="s">
        <v>179</v>
      </c>
      <c r="JZ302" s="387" t="s">
        <v>179</v>
      </c>
      <c r="KA302" s="422" t="s">
        <v>179</v>
      </c>
      <c r="KB302" s="637" t="s">
        <v>179</v>
      </c>
      <c r="KC302" s="638" t="s">
        <v>179</v>
      </c>
      <c r="KD302" s="639" t="s">
        <v>1055</v>
      </c>
      <c r="KE302" s="640">
        <v>3.8</v>
      </c>
      <c r="KF302" s="641">
        <v>14.63</v>
      </c>
      <c r="KG302" s="642">
        <v>14.63</v>
      </c>
      <c r="KH302" s="639" t="s">
        <v>1055</v>
      </c>
      <c r="KI302" s="643">
        <v>3.19</v>
      </c>
      <c r="KJ302" s="641">
        <v>13.29</v>
      </c>
      <c r="KK302" s="642">
        <v>13.29</v>
      </c>
      <c r="KL302" s="639" t="s">
        <v>1028</v>
      </c>
      <c r="KM302" s="643">
        <v>21.6</v>
      </c>
      <c r="KN302" s="644">
        <v>16.829999999999998</v>
      </c>
      <c r="KO302" s="645" t="s">
        <v>179</v>
      </c>
      <c r="KP302" s="646" t="s">
        <v>179</v>
      </c>
      <c r="KQ302" s="646" t="s">
        <v>179</v>
      </c>
      <c r="KR302" s="646" t="s">
        <v>179</v>
      </c>
      <c r="KS302" s="647" t="s">
        <v>179</v>
      </c>
      <c r="KT302" s="646" t="s">
        <v>179</v>
      </c>
      <c r="KU302" s="646" t="s">
        <v>179</v>
      </c>
      <c r="KV302" s="648" t="s">
        <v>179</v>
      </c>
      <c r="KW302" s="639" t="s">
        <v>179</v>
      </c>
      <c r="KX302" s="643" t="s">
        <v>179</v>
      </c>
      <c r="KY302" s="644" t="s">
        <v>179</v>
      </c>
      <c r="KZ302" s="434" t="s">
        <v>1015</v>
      </c>
      <c r="LA302" s="434" t="s">
        <v>1015</v>
      </c>
      <c r="LB302" s="435" t="s">
        <v>1029</v>
      </c>
      <c r="LC302" s="436">
        <v>26</v>
      </c>
      <c r="LD302" s="437">
        <v>0</v>
      </c>
      <c r="LE302" s="438">
        <v>26</v>
      </c>
      <c r="LF302" s="439" t="s">
        <v>1015</v>
      </c>
      <c r="LG302" s="440">
        <v>23</v>
      </c>
      <c r="LH302" s="437">
        <v>0</v>
      </c>
      <c r="LI302" s="438">
        <v>26</v>
      </c>
      <c r="LJ302" s="649"/>
      <c r="LK302" s="650"/>
    </row>
    <row r="303" spans="2:323" ht="15" customHeight="1" x14ac:dyDescent="0.15">
      <c r="B303" s="1349" t="s">
        <v>3332</v>
      </c>
      <c r="C303" s="1350" t="s">
        <v>3334</v>
      </c>
      <c r="D303" s="1351">
        <v>2021</v>
      </c>
      <c r="E303" s="1352" t="s">
        <v>1018</v>
      </c>
      <c r="F303" s="1353">
        <v>1059406</v>
      </c>
      <c r="G303" s="1354" t="s">
        <v>3334</v>
      </c>
      <c r="H303" s="1355">
        <v>45138</v>
      </c>
      <c r="I303" s="1356" t="s">
        <v>3333</v>
      </c>
      <c r="J303" s="1357" t="s">
        <v>3334</v>
      </c>
      <c r="K303" s="1358" t="s">
        <v>3335</v>
      </c>
      <c r="L303" s="1350" t="s">
        <v>3336</v>
      </c>
      <c r="M303" s="1357" t="s">
        <v>3337</v>
      </c>
      <c r="N303" s="1358" t="s">
        <v>3338</v>
      </c>
      <c r="O303" s="1356" t="s">
        <v>57</v>
      </c>
      <c r="P303" s="1358" t="s">
        <v>67</v>
      </c>
      <c r="Q303" s="1359" t="s">
        <v>1018</v>
      </c>
      <c r="R303" s="1360"/>
      <c r="S303" s="1360"/>
      <c r="T303" s="1361"/>
      <c r="U303" s="1362"/>
      <c r="V303" s="1363">
        <v>2733.2777999999998</v>
      </c>
      <c r="W303" s="1364">
        <v>31</v>
      </c>
      <c r="X303" s="1364">
        <v>0</v>
      </c>
      <c r="Y303" s="1365"/>
      <c r="Z303" s="1351">
        <v>2021</v>
      </c>
      <c r="AA303" s="1352">
        <v>2023</v>
      </c>
      <c r="AB303" s="1366">
        <v>2022</v>
      </c>
      <c r="AC303" s="1367"/>
      <c r="AD303" s="1358"/>
      <c r="AE303" s="1368" t="s">
        <v>4568</v>
      </c>
      <c r="AF303" s="1357" t="s">
        <v>3339</v>
      </c>
      <c r="AG303" s="1357" t="s">
        <v>3340</v>
      </c>
      <c r="AH303" s="1358" t="s">
        <v>1169</v>
      </c>
      <c r="AI303" s="1368"/>
      <c r="AJ303" s="1358"/>
      <c r="AK303" s="1369">
        <v>2020</v>
      </c>
      <c r="AL303" s="1364">
        <v>4634</v>
      </c>
      <c r="AM303" s="1364">
        <v>4482</v>
      </c>
      <c r="AN303" s="1370">
        <v>58.22</v>
      </c>
      <c r="AO303" s="1371" t="s">
        <v>1071</v>
      </c>
      <c r="AP303" s="1372">
        <v>2023</v>
      </c>
      <c r="AQ303" s="1365">
        <v>4565</v>
      </c>
      <c r="AR303" s="1373">
        <v>1.48</v>
      </c>
      <c r="AS303" s="1365">
        <v>4415</v>
      </c>
      <c r="AT303" s="1373">
        <v>1.49</v>
      </c>
      <c r="AU303" s="1374">
        <v>57.35</v>
      </c>
      <c r="AV303" s="1371" t="s">
        <v>1071</v>
      </c>
      <c r="AW303" s="1375">
        <v>1.49</v>
      </c>
      <c r="AX303" s="1372">
        <v>2021</v>
      </c>
      <c r="AY303" s="1365">
        <v>3918</v>
      </c>
      <c r="AZ303" s="1373">
        <v>15.45</v>
      </c>
      <c r="BA303" s="1365">
        <v>3882</v>
      </c>
      <c r="BB303" s="1373">
        <v>13.38</v>
      </c>
      <c r="BC303" s="1374">
        <v>47.87</v>
      </c>
      <c r="BD303" s="1371" t="s">
        <v>1071</v>
      </c>
      <c r="BE303" s="1375">
        <v>17.77</v>
      </c>
      <c r="BF303" s="1372">
        <v>2022</v>
      </c>
      <c r="BG303" s="1365">
        <v>4856</v>
      </c>
      <c r="BH303" s="1373">
        <v>-4.8</v>
      </c>
      <c r="BI303" s="1365">
        <v>4845</v>
      </c>
      <c r="BJ303" s="1373">
        <v>-8.1</v>
      </c>
      <c r="BK303" s="1374">
        <v>54.911628012167398</v>
      </c>
      <c r="BL303" s="1371" t="s">
        <v>1071</v>
      </c>
      <c r="BM303" s="1375">
        <v>5.68</v>
      </c>
      <c r="BN303" s="1372">
        <v>2023</v>
      </c>
      <c r="BO303" s="1365"/>
      <c r="BP303" s="1373"/>
      <c r="BQ303" s="1365"/>
      <c r="BR303" s="1373"/>
      <c r="BS303" s="1374"/>
      <c r="BT303" s="1371"/>
      <c r="BU303" s="1375"/>
      <c r="BV303" s="1376" t="s">
        <v>1023</v>
      </c>
      <c r="BW303" s="1377" t="s">
        <v>1072</v>
      </c>
      <c r="BX303" s="1378" t="s">
        <v>1024</v>
      </c>
      <c r="BY303" s="1379" t="s">
        <v>3845</v>
      </c>
      <c r="BZ303" s="1380"/>
      <c r="CA303" s="1364"/>
      <c r="CB303" s="1364"/>
      <c r="CC303" s="1370"/>
      <c r="CD303" s="1371"/>
      <c r="CE303" s="1372"/>
      <c r="CF303" s="1365"/>
      <c r="CG303" s="1373"/>
      <c r="CH303" s="1365"/>
      <c r="CI303" s="1373"/>
      <c r="CJ303" s="1374"/>
      <c r="CK303" s="1371"/>
      <c r="CL303" s="1375"/>
      <c r="CM303" s="1372"/>
      <c r="CN303" s="1365"/>
      <c r="CO303" s="1373"/>
      <c r="CP303" s="1365"/>
      <c r="CQ303" s="1373"/>
      <c r="CR303" s="1374"/>
      <c r="CS303" s="1371"/>
      <c r="CT303" s="1375"/>
      <c r="CU303" s="1372"/>
      <c r="CV303" s="1365"/>
      <c r="CW303" s="1373"/>
      <c r="CX303" s="1365"/>
      <c r="CY303" s="1373"/>
      <c r="CZ303" s="1374"/>
      <c r="DA303" s="1371"/>
      <c r="DB303" s="1375"/>
      <c r="DC303" s="1372"/>
      <c r="DD303" s="1365"/>
      <c r="DE303" s="1373"/>
      <c r="DF303" s="1365"/>
      <c r="DG303" s="1373"/>
      <c r="DH303" s="1374"/>
      <c r="DI303" s="1371"/>
      <c r="DJ303" s="1375"/>
      <c r="DK303" s="1376"/>
      <c r="DL303" s="1377"/>
      <c r="DM303" s="1378"/>
      <c r="DN303" s="1379"/>
      <c r="DO303" s="1356"/>
      <c r="DP303" s="1381"/>
      <c r="DQ303" s="1358"/>
      <c r="DR303" s="1356"/>
      <c r="DS303" s="1381"/>
      <c r="DT303" s="1358"/>
      <c r="DU303" s="1356"/>
      <c r="DV303" s="1381"/>
      <c r="DW303" s="1358"/>
      <c r="DX303" s="1356"/>
      <c r="DY303" s="1381"/>
      <c r="DZ303" s="1358"/>
      <c r="EA303" s="1356"/>
      <c r="EB303" s="1381"/>
      <c r="EC303" s="1358"/>
      <c r="ED303" s="1382"/>
      <c r="EE303" s="1383"/>
      <c r="EF303" s="1384"/>
      <c r="EG303" s="1357"/>
      <c r="EH303" s="1364"/>
      <c r="EI303" s="1352"/>
      <c r="EJ303" s="1356"/>
      <c r="EK303" s="1384"/>
      <c r="EL303" s="1357"/>
      <c r="EM303" s="1364"/>
      <c r="EN303" s="1352"/>
      <c r="EO303" s="1356"/>
      <c r="EP303" s="1384"/>
      <c r="EQ303" s="1357"/>
      <c r="ER303" s="1364"/>
      <c r="ES303" s="1352"/>
      <c r="ET303" s="1356"/>
      <c r="EU303" s="1384"/>
      <c r="EV303" s="1357"/>
      <c r="EW303" s="1364"/>
      <c r="EX303" s="1352"/>
      <c r="EY303" s="1356"/>
      <c r="EZ303" s="1384"/>
      <c r="FA303" s="1357"/>
      <c r="FB303" s="1364"/>
      <c r="FC303" s="1352"/>
      <c r="FD303" s="1385">
        <v>0</v>
      </c>
      <c r="FE303" s="1386">
        <v>0</v>
      </c>
      <c r="FF303" s="1387">
        <v>0</v>
      </c>
      <c r="FG303" s="1386">
        <v>0</v>
      </c>
      <c r="FH303" s="1387">
        <v>0</v>
      </c>
      <c r="FI303" s="1386">
        <v>0</v>
      </c>
      <c r="FJ303" s="1387">
        <v>0</v>
      </c>
      <c r="FK303" s="1386">
        <v>0</v>
      </c>
      <c r="FL303" s="1388" t="s">
        <v>1008</v>
      </c>
      <c r="FM303" s="1389" t="s">
        <v>1012</v>
      </c>
      <c r="FN303" s="1352"/>
      <c r="FO303" s="1390" t="s">
        <v>1010</v>
      </c>
      <c r="FP303" s="1391" t="s">
        <v>1012</v>
      </c>
      <c r="FQ303" s="1352"/>
      <c r="FR303" s="1390" t="s">
        <v>1025</v>
      </c>
      <c r="FS303" s="1391" t="s">
        <v>1011</v>
      </c>
      <c r="FT303" s="1352"/>
      <c r="FU303" s="1390" t="s">
        <v>1010</v>
      </c>
      <c r="FV303" s="1391" t="s">
        <v>1012</v>
      </c>
      <c r="FW303" s="1352"/>
      <c r="FX303" s="1390" t="s">
        <v>1010</v>
      </c>
      <c r="FY303" s="1391" t="s">
        <v>1012</v>
      </c>
      <c r="FZ303" s="1352"/>
      <c r="GA303" s="1390" t="s">
        <v>1010</v>
      </c>
      <c r="GB303" s="1391" t="s">
        <v>1012</v>
      </c>
      <c r="GC303" s="1352"/>
      <c r="GD303" s="1390" t="s">
        <v>1013</v>
      </c>
      <c r="GE303" s="1391" t="s">
        <v>1013</v>
      </c>
      <c r="GF303" s="1352"/>
      <c r="GG303" s="1390" t="s">
        <v>1010</v>
      </c>
      <c r="GH303" s="1391" t="s">
        <v>1012</v>
      </c>
      <c r="GI303" s="1352"/>
      <c r="GJ303" s="1390" t="s">
        <v>1010</v>
      </c>
      <c r="GK303" s="1391" t="s">
        <v>1012</v>
      </c>
      <c r="GL303" s="1352"/>
      <c r="GM303" s="1390" t="s">
        <v>1013</v>
      </c>
      <c r="GN303" s="1391" t="s">
        <v>1013</v>
      </c>
      <c r="GO303" s="1352"/>
      <c r="GP303" s="1390" t="s">
        <v>1013</v>
      </c>
      <c r="GQ303" s="1391" t="s">
        <v>1013</v>
      </c>
      <c r="GR303" s="1352"/>
      <c r="GS303" s="1390" t="s">
        <v>1013</v>
      </c>
      <c r="GT303" s="1391" t="s">
        <v>1013</v>
      </c>
      <c r="GU303" s="1352"/>
      <c r="GV303" s="1390" t="s">
        <v>1013</v>
      </c>
      <c r="GW303" s="1391" t="s">
        <v>1013</v>
      </c>
      <c r="GX303" s="1352"/>
      <c r="GY303" s="1388"/>
      <c r="GZ303" s="1389"/>
      <c r="HA303" s="1352"/>
      <c r="HB303" s="1390"/>
      <c r="HC303" s="1391"/>
      <c r="HD303" s="1352"/>
      <c r="HE303" s="1390"/>
      <c r="HF303" s="1391"/>
      <c r="HG303" s="1352"/>
      <c r="HH303" s="1390"/>
      <c r="HI303" s="1391"/>
      <c r="HJ303" s="1352"/>
      <c r="HK303" s="1390"/>
      <c r="HL303" s="1391"/>
      <c r="HM303" s="1352"/>
      <c r="HN303" s="1392"/>
      <c r="HO303" s="1393"/>
      <c r="HP303" s="1394"/>
      <c r="HQ303" s="1395"/>
      <c r="HR303" s="1357"/>
      <c r="HS303" s="1357"/>
      <c r="HT303" s="1357"/>
      <c r="HU303" s="1396"/>
      <c r="HV303" s="1397"/>
      <c r="HW303" s="1398"/>
      <c r="HX303" s="1398"/>
      <c r="HY303" s="1398"/>
      <c r="HZ303" s="1398"/>
      <c r="IA303" s="1398"/>
      <c r="IB303" s="1398"/>
      <c r="IC303" s="1398"/>
      <c r="ID303" s="1399"/>
      <c r="IE303" s="1400" t="s">
        <v>5052</v>
      </c>
      <c r="IF303" s="227" t="str">
        <f>_xlfn.IFNA(VLOOKUP(報告書!$B303&amp;"-"&amp;報告書!IF$12,自主項目!$G$13:$G$500,1,FALSE),"")</f>
        <v/>
      </c>
      <c r="IG303" s="227" t="str">
        <f>_xlfn.IFNA(VLOOKUP(報告書!$B303&amp;"-"&amp;報告書!IG$12,自主項目!$G$13:$G$500,1,FALSE),"")</f>
        <v/>
      </c>
      <c r="IH303" s="227" t="str">
        <f>_xlfn.IFNA(VLOOKUP(報告書!$B303&amp;"-"&amp;報告書!IH$12,自主項目!$G$13:$G$500,1,FALSE),"")</f>
        <v/>
      </c>
      <c r="II303" s="227" t="str">
        <f>_xlfn.IFNA(VLOOKUP(報告書!$B303&amp;"-"&amp;報告書!II$12,自主項目!$G$13:$G$500,1,FALSE),"")</f>
        <v/>
      </c>
      <c r="IJ303" s="227" t="str">
        <f>_xlfn.IFNA(VLOOKUP(報告書!$B303&amp;"-"&amp;報告書!IJ$12,自主項目!$G$13:$G$500,1,FALSE),"")</f>
        <v/>
      </c>
      <c r="IK303" s="227" t="str">
        <f>_xlfn.IFNA(VLOOKUP(報告書!$B303&amp;"-"&amp;報告書!IK$12,自主項目!$G$13:$G$500,1,FALSE),"")</f>
        <v/>
      </c>
      <c r="IL303" s="227" t="str">
        <f>_xlfn.IFNA(VLOOKUP(報告書!$B303&amp;"-"&amp;報告書!IL$12,自主項目!$G$13:$G$500,1,FALSE),"")</f>
        <v/>
      </c>
      <c r="IM303" s="227" t="str">
        <f>_xlfn.IFNA(VLOOKUP(報告書!$B303&amp;"-"&amp;報告書!IM$12,自主項目!$G$13:$G$500,1,FALSE),"")</f>
        <v/>
      </c>
      <c r="IN303" s="227" t="str">
        <f>_xlfn.IFNA(VLOOKUP(報告書!$B303&amp;"-"&amp;報告書!IN$12,自主項目!$G$13:$G$500,1,FALSE),"")</f>
        <v/>
      </c>
      <c r="IO303" s="227" t="str">
        <f>_xlfn.IFNA(VLOOKUP(報告書!$B303&amp;"-"&amp;報告書!IO$12,自主項目!$G$13:$G$500,1,FALSE),"")</f>
        <v/>
      </c>
      <c r="IP303" s="227" t="str">
        <f>_xlfn.IFNA(VLOOKUP(報告書!$B303&amp;"-"&amp;報告書!IP$12,自主項目!$G$13:$G$500,1,FALSE),"")</f>
        <v/>
      </c>
      <c r="IQ303" s="227" t="str">
        <f>_xlfn.IFNA(VLOOKUP(報告書!$B303&amp;"-"&amp;報告書!IQ$12,自主項目!$G$13:$G$500,1,FALSE),"")</f>
        <v/>
      </c>
      <c r="IR303" s="227" t="str">
        <f>_xlfn.IFNA(VLOOKUP(報告書!$B303&amp;"-"&amp;報告書!IR$12,自主項目!$G$13:$G$500,1,FALSE),"")</f>
        <v/>
      </c>
      <c r="IS303" s="227" t="str">
        <f>_xlfn.IFNA(VLOOKUP(報告書!$B303&amp;"-"&amp;報告書!IS$12,自主項目!$G$13:$G$500,1,FALSE),"")</f>
        <v/>
      </c>
      <c r="IV303" s="376">
        <v>2779</v>
      </c>
      <c r="IW303" s="377">
        <v>2763</v>
      </c>
      <c r="IX303" s="378" t="s">
        <v>179</v>
      </c>
      <c r="IY303" s="379">
        <v>1.8</v>
      </c>
      <c r="IZ303" s="379">
        <v>0.28000000000000003</v>
      </c>
      <c r="JA303" s="380" t="s">
        <v>179</v>
      </c>
      <c r="JB303" s="381">
        <v>1.8</v>
      </c>
      <c r="JC303" s="379">
        <v>0.28000000000000003</v>
      </c>
      <c r="JD303" s="379" t="s">
        <v>179</v>
      </c>
      <c r="JE303" s="382">
        <v>68</v>
      </c>
      <c r="JF303" s="383">
        <v>79</v>
      </c>
      <c r="JG303" s="384" t="s">
        <v>179</v>
      </c>
      <c r="JH303" s="376" t="s">
        <v>179</v>
      </c>
      <c r="JI303" s="377" t="s">
        <v>179</v>
      </c>
      <c r="JJ303" s="378" t="s">
        <v>179</v>
      </c>
      <c r="JK303" s="379" t="s">
        <v>179</v>
      </c>
      <c r="JL303" s="379" t="s">
        <v>179</v>
      </c>
      <c r="JM303" s="380" t="s">
        <v>179</v>
      </c>
      <c r="JN303" s="381" t="s">
        <v>179</v>
      </c>
      <c r="JO303" s="379" t="s">
        <v>179</v>
      </c>
      <c r="JP303" s="379" t="s">
        <v>179</v>
      </c>
      <c r="JQ303" s="382" t="s">
        <v>179</v>
      </c>
      <c r="JR303" s="383" t="s">
        <v>179</v>
      </c>
      <c r="JS303" s="384" t="s">
        <v>179</v>
      </c>
      <c r="JU303" s="634" t="s">
        <v>3192</v>
      </c>
      <c r="JV303" s="636" t="s">
        <v>3193</v>
      </c>
      <c r="JW303" s="635">
        <v>2021</v>
      </c>
      <c r="JX303" s="635" t="s">
        <v>1018</v>
      </c>
      <c r="JY303" s="386" t="s">
        <v>179</v>
      </c>
      <c r="JZ303" s="387" t="s">
        <v>179</v>
      </c>
      <c r="KA303" s="422" t="s">
        <v>179</v>
      </c>
      <c r="KB303" s="637" t="s">
        <v>179</v>
      </c>
      <c r="KC303" s="638">
        <v>70.207664627563872</v>
      </c>
      <c r="KD303" s="639" t="s">
        <v>1028</v>
      </c>
      <c r="KE303" s="640">
        <v>3</v>
      </c>
      <c r="KF303" s="641">
        <v>1.8</v>
      </c>
      <c r="KG303" s="642">
        <v>1.8</v>
      </c>
      <c r="KH303" s="639" t="s">
        <v>1028</v>
      </c>
      <c r="KI303" s="643">
        <v>3</v>
      </c>
      <c r="KJ303" s="641">
        <v>0.28000000000000003</v>
      </c>
      <c r="KK303" s="642">
        <v>0.28000000000000003</v>
      </c>
      <c r="KL303" s="639" t="s">
        <v>179</v>
      </c>
      <c r="KM303" s="643" t="s">
        <v>179</v>
      </c>
      <c r="KN303" s="644" t="s">
        <v>179</v>
      </c>
      <c r="KO303" s="645" t="s">
        <v>179</v>
      </c>
      <c r="KP303" s="646" t="s">
        <v>179</v>
      </c>
      <c r="KQ303" s="646" t="s">
        <v>179</v>
      </c>
      <c r="KR303" s="646" t="s">
        <v>179</v>
      </c>
      <c r="KS303" s="647" t="s">
        <v>179</v>
      </c>
      <c r="KT303" s="646" t="s">
        <v>179</v>
      </c>
      <c r="KU303" s="646" t="s">
        <v>179</v>
      </c>
      <c r="KV303" s="648" t="s">
        <v>179</v>
      </c>
      <c r="KW303" s="639" t="s">
        <v>179</v>
      </c>
      <c r="KX303" s="643" t="s">
        <v>179</v>
      </c>
      <c r="KY303" s="644" t="s">
        <v>179</v>
      </c>
      <c r="KZ303" s="434" t="s">
        <v>1015</v>
      </c>
      <c r="LA303" s="434" t="s">
        <v>1015</v>
      </c>
      <c r="LB303" s="435" t="s">
        <v>1029</v>
      </c>
      <c r="LC303" s="436">
        <v>18</v>
      </c>
      <c r="LD303" s="437">
        <v>0</v>
      </c>
      <c r="LE303" s="438">
        <v>18</v>
      </c>
      <c r="LF303" s="439" t="s">
        <v>1015</v>
      </c>
      <c r="LG303" s="440">
        <v>15</v>
      </c>
      <c r="LH303" s="437">
        <v>0</v>
      </c>
      <c r="LI303" s="438">
        <v>18</v>
      </c>
      <c r="LJ303" s="649"/>
      <c r="LK303" s="650"/>
    </row>
    <row r="304" spans="2:323" ht="15" customHeight="1" x14ac:dyDescent="0.15">
      <c r="B304" s="1349" t="s">
        <v>3341</v>
      </c>
      <c r="C304" s="1350" t="s">
        <v>3342</v>
      </c>
      <c r="D304" s="1351">
        <v>2021</v>
      </c>
      <c r="E304" s="1352" t="s">
        <v>1018</v>
      </c>
      <c r="F304" s="1353">
        <v>1083407</v>
      </c>
      <c r="G304" s="1354" t="s">
        <v>3342</v>
      </c>
      <c r="H304" s="1355">
        <v>45125</v>
      </c>
      <c r="I304" s="1356" t="s">
        <v>3343</v>
      </c>
      <c r="J304" s="1357" t="s">
        <v>3342</v>
      </c>
      <c r="K304" s="1358" t="s">
        <v>3344</v>
      </c>
      <c r="L304" s="1350" t="s">
        <v>3342</v>
      </c>
      <c r="M304" s="1357" t="s">
        <v>3344</v>
      </c>
      <c r="N304" s="1358" t="s">
        <v>3343</v>
      </c>
      <c r="O304" s="1356" t="s">
        <v>491</v>
      </c>
      <c r="P304" s="1358" t="s">
        <v>96</v>
      </c>
      <c r="Q304" s="1359" t="s">
        <v>1018</v>
      </c>
      <c r="R304" s="1360"/>
      <c r="S304" s="1360"/>
      <c r="T304" s="1361"/>
      <c r="U304" s="1362"/>
      <c r="V304" s="1363">
        <v>3407.9994000000002</v>
      </c>
      <c r="W304" s="1364">
        <v>47</v>
      </c>
      <c r="X304" s="1364">
        <v>0</v>
      </c>
      <c r="Y304" s="1365"/>
      <c r="Z304" s="1351">
        <v>2021</v>
      </c>
      <c r="AA304" s="1352">
        <v>2023</v>
      </c>
      <c r="AB304" s="1366">
        <v>2022</v>
      </c>
      <c r="AC304" s="1367"/>
      <c r="AD304" s="1358"/>
      <c r="AE304" s="1368" t="s">
        <v>4568</v>
      </c>
      <c r="AF304" s="1357" t="s">
        <v>5053</v>
      </c>
      <c r="AG304" s="1357" t="s">
        <v>3345</v>
      </c>
      <c r="AH304" s="1358" t="s">
        <v>3346</v>
      </c>
      <c r="AI304" s="1368"/>
      <c r="AJ304" s="1358"/>
      <c r="AK304" s="1369">
        <v>2020</v>
      </c>
      <c r="AL304" s="1364">
        <v>4653</v>
      </c>
      <c r="AM304" s="1364">
        <v>4505</v>
      </c>
      <c r="AN304" s="1370"/>
      <c r="AO304" s="1371"/>
      <c r="AP304" s="1372">
        <v>2023</v>
      </c>
      <c r="AQ304" s="1365">
        <v>4653</v>
      </c>
      <c r="AR304" s="1373">
        <v>0</v>
      </c>
      <c r="AS304" s="1365">
        <v>4505</v>
      </c>
      <c r="AT304" s="1373">
        <v>0</v>
      </c>
      <c r="AU304" s="1374"/>
      <c r="AV304" s="1371"/>
      <c r="AW304" s="1375"/>
      <c r="AX304" s="1372">
        <v>2021</v>
      </c>
      <c r="AY304" s="1365">
        <v>5848</v>
      </c>
      <c r="AZ304" s="1373">
        <v>-25.69</v>
      </c>
      <c r="BA304" s="1365">
        <v>5800</v>
      </c>
      <c r="BB304" s="1373">
        <v>-28.75</v>
      </c>
      <c r="BC304" s="1374"/>
      <c r="BD304" s="1371"/>
      <c r="BE304" s="1375"/>
      <c r="BF304" s="1372">
        <v>2022</v>
      </c>
      <c r="BG304" s="1365">
        <v>6337</v>
      </c>
      <c r="BH304" s="1373">
        <v>-36.200000000000003</v>
      </c>
      <c r="BI304" s="1365">
        <v>6325</v>
      </c>
      <c r="BJ304" s="1373">
        <v>-40.4</v>
      </c>
      <c r="BK304" s="1374"/>
      <c r="BL304" s="1371"/>
      <c r="BM304" s="1375"/>
      <c r="BN304" s="1372">
        <v>2023</v>
      </c>
      <c r="BO304" s="1365"/>
      <c r="BP304" s="1373"/>
      <c r="BQ304" s="1365"/>
      <c r="BR304" s="1373"/>
      <c r="BS304" s="1374"/>
      <c r="BT304" s="1371"/>
      <c r="BU304" s="1375"/>
      <c r="BV304" s="1376" t="s">
        <v>1005</v>
      </c>
      <c r="BW304" s="1377" t="s">
        <v>1072</v>
      </c>
      <c r="BX304" s="1378" t="s">
        <v>1007</v>
      </c>
      <c r="BY304" s="1379" t="s">
        <v>5054</v>
      </c>
      <c r="BZ304" s="1380"/>
      <c r="CA304" s="1364"/>
      <c r="CB304" s="1364"/>
      <c r="CC304" s="1370"/>
      <c r="CD304" s="1371"/>
      <c r="CE304" s="1372"/>
      <c r="CF304" s="1365"/>
      <c r="CG304" s="1373"/>
      <c r="CH304" s="1365"/>
      <c r="CI304" s="1373"/>
      <c r="CJ304" s="1374"/>
      <c r="CK304" s="1371"/>
      <c r="CL304" s="1375"/>
      <c r="CM304" s="1372"/>
      <c r="CN304" s="1365"/>
      <c r="CO304" s="1373"/>
      <c r="CP304" s="1365"/>
      <c r="CQ304" s="1373"/>
      <c r="CR304" s="1374"/>
      <c r="CS304" s="1371"/>
      <c r="CT304" s="1375"/>
      <c r="CU304" s="1372"/>
      <c r="CV304" s="1365"/>
      <c r="CW304" s="1373"/>
      <c r="CX304" s="1365"/>
      <c r="CY304" s="1373"/>
      <c r="CZ304" s="1374"/>
      <c r="DA304" s="1371"/>
      <c r="DB304" s="1375"/>
      <c r="DC304" s="1372"/>
      <c r="DD304" s="1365"/>
      <c r="DE304" s="1373"/>
      <c r="DF304" s="1365"/>
      <c r="DG304" s="1373"/>
      <c r="DH304" s="1374"/>
      <c r="DI304" s="1371"/>
      <c r="DJ304" s="1375"/>
      <c r="DK304" s="1376"/>
      <c r="DL304" s="1377"/>
      <c r="DM304" s="1378"/>
      <c r="DN304" s="1379"/>
      <c r="DO304" s="1356"/>
      <c r="DP304" s="1381"/>
      <c r="DQ304" s="1358"/>
      <c r="DR304" s="1356"/>
      <c r="DS304" s="1381"/>
      <c r="DT304" s="1358"/>
      <c r="DU304" s="1356"/>
      <c r="DV304" s="1381"/>
      <c r="DW304" s="1358"/>
      <c r="DX304" s="1356"/>
      <c r="DY304" s="1381"/>
      <c r="DZ304" s="1358"/>
      <c r="EA304" s="1356"/>
      <c r="EB304" s="1381"/>
      <c r="EC304" s="1358"/>
      <c r="ED304" s="1382"/>
      <c r="EE304" s="1383"/>
      <c r="EF304" s="1384"/>
      <c r="EG304" s="1357"/>
      <c r="EH304" s="1364"/>
      <c r="EI304" s="1352"/>
      <c r="EJ304" s="1356"/>
      <c r="EK304" s="1384"/>
      <c r="EL304" s="1357"/>
      <c r="EM304" s="1364"/>
      <c r="EN304" s="1352"/>
      <c r="EO304" s="1356"/>
      <c r="EP304" s="1384"/>
      <c r="EQ304" s="1357"/>
      <c r="ER304" s="1364"/>
      <c r="ES304" s="1352"/>
      <c r="ET304" s="1356"/>
      <c r="EU304" s="1384"/>
      <c r="EV304" s="1357"/>
      <c r="EW304" s="1364"/>
      <c r="EX304" s="1352"/>
      <c r="EY304" s="1356"/>
      <c r="EZ304" s="1384"/>
      <c r="FA304" s="1357"/>
      <c r="FB304" s="1364"/>
      <c r="FC304" s="1352"/>
      <c r="FD304" s="1385">
        <v>0</v>
      </c>
      <c r="FE304" s="1386">
        <v>0</v>
      </c>
      <c r="FF304" s="1387">
        <v>0</v>
      </c>
      <c r="FG304" s="1386">
        <v>0</v>
      </c>
      <c r="FH304" s="1387">
        <v>0</v>
      </c>
      <c r="FI304" s="1386">
        <v>0</v>
      </c>
      <c r="FJ304" s="1387">
        <v>0</v>
      </c>
      <c r="FK304" s="1386">
        <v>0</v>
      </c>
      <c r="FL304" s="1388" t="s">
        <v>1008</v>
      </c>
      <c r="FM304" s="1389" t="s">
        <v>1012</v>
      </c>
      <c r="FN304" s="1352"/>
      <c r="FO304" s="1390" t="s">
        <v>1010</v>
      </c>
      <c r="FP304" s="1391" t="s">
        <v>1012</v>
      </c>
      <c r="FQ304" s="1352"/>
      <c r="FR304" s="1390" t="s">
        <v>1025</v>
      </c>
      <c r="FS304" s="1391" t="s">
        <v>1011</v>
      </c>
      <c r="FT304" s="1352"/>
      <c r="FU304" s="1390" t="s">
        <v>1013</v>
      </c>
      <c r="FV304" s="1391" t="s">
        <v>1013</v>
      </c>
      <c r="FW304" s="1352"/>
      <c r="FX304" s="1390" t="s">
        <v>1025</v>
      </c>
      <c r="FY304" s="1391" t="s">
        <v>1011</v>
      </c>
      <c r="FZ304" s="1352"/>
      <c r="GA304" s="1390" t="s">
        <v>1025</v>
      </c>
      <c r="GB304" s="1391" t="s">
        <v>1011</v>
      </c>
      <c r="GC304" s="1352"/>
      <c r="GD304" s="1390" t="s">
        <v>1013</v>
      </c>
      <c r="GE304" s="1391" t="s">
        <v>1013</v>
      </c>
      <c r="GF304" s="1352"/>
      <c r="GG304" s="1390" t="s">
        <v>1025</v>
      </c>
      <c r="GH304" s="1391" t="s">
        <v>1011</v>
      </c>
      <c r="GI304" s="1352"/>
      <c r="GJ304" s="1390" t="s">
        <v>1010</v>
      </c>
      <c r="GK304" s="1391" t="s">
        <v>1012</v>
      </c>
      <c r="GL304" s="1352"/>
      <c r="GM304" s="1390" t="s">
        <v>1013</v>
      </c>
      <c r="GN304" s="1391" t="s">
        <v>1013</v>
      </c>
      <c r="GO304" s="1352"/>
      <c r="GP304" s="1390" t="s">
        <v>1013</v>
      </c>
      <c r="GQ304" s="1391" t="s">
        <v>1013</v>
      </c>
      <c r="GR304" s="1352"/>
      <c r="GS304" s="1390" t="s">
        <v>1013</v>
      </c>
      <c r="GT304" s="1391" t="s">
        <v>1013</v>
      </c>
      <c r="GU304" s="1352"/>
      <c r="GV304" s="1390" t="s">
        <v>1013</v>
      </c>
      <c r="GW304" s="1391" t="s">
        <v>1013</v>
      </c>
      <c r="GX304" s="1352"/>
      <c r="GY304" s="1388"/>
      <c r="GZ304" s="1389"/>
      <c r="HA304" s="1352"/>
      <c r="HB304" s="1390"/>
      <c r="HC304" s="1391"/>
      <c r="HD304" s="1352"/>
      <c r="HE304" s="1390"/>
      <c r="HF304" s="1391"/>
      <c r="HG304" s="1352"/>
      <c r="HH304" s="1390"/>
      <c r="HI304" s="1391"/>
      <c r="HJ304" s="1352"/>
      <c r="HK304" s="1390"/>
      <c r="HL304" s="1391"/>
      <c r="HM304" s="1352"/>
      <c r="HN304" s="1392"/>
      <c r="HO304" s="1393"/>
      <c r="HP304" s="1394"/>
      <c r="HQ304" s="1395"/>
      <c r="HR304" s="1357"/>
      <c r="HS304" s="1357"/>
      <c r="HT304" s="1357"/>
      <c r="HU304" s="1396"/>
      <c r="HV304" s="1397"/>
      <c r="HW304" s="1398"/>
      <c r="HX304" s="1398"/>
      <c r="HY304" s="1398"/>
      <c r="HZ304" s="1398"/>
      <c r="IA304" s="1398"/>
      <c r="IB304" s="1398"/>
      <c r="IC304" s="1398"/>
      <c r="ID304" s="1399"/>
      <c r="IE304" s="1400"/>
      <c r="IF304" s="227" t="str">
        <f>_xlfn.IFNA(VLOOKUP(報告書!$B304&amp;"-"&amp;報告書!IF$12,自主項目!$G$13:$G$500,1,FALSE),"")</f>
        <v/>
      </c>
      <c r="IG304" s="227" t="str">
        <f>_xlfn.IFNA(VLOOKUP(報告書!$B304&amp;"-"&amp;報告書!IG$12,自主項目!$G$13:$G$500,1,FALSE),"")</f>
        <v/>
      </c>
      <c r="IH304" s="227" t="str">
        <f>_xlfn.IFNA(VLOOKUP(報告書!$B304&amp;"-"&amp;報告書!IH$12,自主項目!$G$13:$G$500,1,FALSE),"")</f>
        <v/>
      </c>
      <c r="II304" s="227" t="str">
        <f>_xlfn.IFNA(VLOOKUP(報告書!$B304&amp;"-"&amp;報告書!II$12,自主項目!$G$13:$G$500,1,FALSE),"")</f>
        <v/>
      </c>
      <c r="IJ304" s="227" t="str">
        <f>_xlfn.IFNA(VLOOKUP(報告書!$B304&amp;"-"&amp;報告書!IJ$12,自主項目!$G$13:$G$500,1,FALSE),"")</f>
        <v/>
      </c>
      <c r="IK304" s="227" t="str">
        <f>_xlfn.IFNA(VLOOKUP(報告書!$B304&amp;"-"&amp;報告書!IK$12,自主項目!$G$13:$G$500,1,FALSE),"")</f>
        <v/>
      </c>
      <c r="IL304" s="227" t="str">
        <f>_xlfn.IFNA(VLOOKUP(報告書!$B304&amp;"-"&amp;報告書!IL$12,自主項目!$G$13:$G$500,1,FALSE),"")</f>
        <v/>
      </c>
      <c r="IM304" s="227" t="str">
        <f>_xlfn.IFNA(VLOOKUP(報告書!$B304&amp;"-"&amp;報告書!IM$12,自主項目!$G$13:$G$500,1,FALSE),"")</f>
        <v/>
      </c>
      <c r="IN304" s="227" t="str">
        <f>_xlfn.IFNA(VLOOKUP(報告書!$B304&amp;"-"&amp;報告書!IN$12,自主項目!$G$13:$G$500,1,FALSE),"")</f>
        <v/>
      </c>
      <c r="IO304" s="227" t="str">
        <f>_xlfn.IFNA(VLOOKUP(報告書!$B304&amp;"-"&amp;報告書!IO$12,自主項目!$G$13:$G$500,1,FALSE),"")</f>
        <v/>
      </c>
      <c r="IP304" s="227" t="str">
        <f>_xlfn.IFNA(VLOOKUP(報告書!$B304&amp;"-"&amp;報告書!IP$12,自主項目!$G$13:$G$500,1,FALSE),"")</f>
        <v/>
      </c>
      <c r="IQ304" s="227" t="str">
        <f>_xlfn.IFNA(VLOOKUP(報告書!$B304&amp;"-"&amp;報告書!IQ$12,自主項目!$G$13:$G$500,1,FALSE),"")</f>
        <v/>
      </c>
      <c r="IR304" s="227" t="str">
        <f>_xlfn.IFNA(VLOOKUP(報告書!$B304&amp;"-"&amp;報告書!IR$12,自主項目!$G$13:$G$500,1,FALSE),"")</f>
        <v/>
      </c>
      <c r="IS304" s="227" t="str">
        <f>_xlfn.IFNA(VLOOKUP(報告書!$B304&amp;"-"&amp;報告書!IS$12,自主項目!$G$13:$G$500,1,FALSE),"")</f>
        <v/>
      </c>
      <c r="IV304" s="376">
        <v>7026</v>
      </c>
      <c r="IW304" s="377">
        <v>631</v>
      </c>
      <c r="IX304" s="378">
        <v>62.74</v>
      </c>
      <c r="IY304" s="379">
        <v>3.34</v>
      </c>
      <c r="IZ304" s="379">
        <v>91.05</v>
      </c>
      <c r="JA304" s="380">
        <v>3.34</v>
      </c>
      <c r="JB304" s="381">
        <v>3.34</v>
      </c>
      <c r="JC304" s="379">
        <v>91.05</v>
      </c>
      <c r="JD304" s="379">
        <v>3.34</v>
      </c>
      <c r="JE304" s="382">
        <v>55</v>
      </c>
      <c r="JF304" s="383">
        <v>0</v>
      </c>
      <c r="JG304" s="384">
        <v>43</v>
      </c>
      <c r="JH304" s="376" t="s">
        <v>179</v>
      </c>
      <c r="JI304" s="377" t="s">
        <v>179</v>
      </c>
      <c r="JJ304" s="378" t="s">
        <v>179</v>
      </c>
      <c r="JK304" s="379" t="s">
        <v>179</v>
      </c>
      <c r="JL304" s="379" t="s">
        <v>179</v>
      </c>
      <c r="JM304" s="380" t="s">
        <v>179</v>
      </c>
      <c r="JN304" s="381" t="s">
        <v>179</v>
      </c>
      <c r="JO304" s="379" t="s">
        <v>179</v>
      </c>
      <c r="JP304" s="379" t="s">
        <v>179</v>
      </c>
      <c r="JQ304" s="382" t="s">
        <v>179</v>
      </c>
      <c r="JR304" s="383" t="s">
        <v>179</v>
      </c>
      <c r="JS304" s="384" t="s">
        <v>179</v>
      </c>
      <c r="JU304" s="634" t="s">
        <v>3201</v>
      </c>
      <c r="JV304" s="636" t="s">
        <v>3202</v>
      </c>
      <c r="JW304" s="635">
        <v>2021</v>
      </c>
      <c r="JX304" s="635" t="s">
        <v>1018</v>
      </c>
      <c r="JY304" s="386">
        <v>44830</v>
      </c>
      <c r="JZ304" s="387">
        <v>44841</v>
      </c>
      <c r="KA304" s="422" t="s">
        <v>179</v>
      </c>
      <c r="KB304" s="637" t="s">
        <v>179</v>
      </c>
      <c r="KC304" s="638" t="s">
        <v>179</v>
      </c>
      <c r="KD304" s="639" t="s">
        <v>1055</v>
      </c>
      <c r="KE304" s="640">
        <v>2.99</v>
      </c>
      <c r="KF304" s="641">
        <v>3.34</v>
      </c>
      <c r="KG304" s="642">
        <v>3.34</v>
      </c>
      <c r="KH304" s="639" t="s">
        <v>1055</v>
      </c>
      <c r="KI304" s="643">
        <v>3</v>
      </c>
      <c r="KJ304" s="641">
        <v>91.05</v>
      </c>
      <c r="KK304" s="642">
        <v>91.05</v>
      </c>
      <c r="KL304" s="639" t="s">
        <v>1029</v>
      </c>
      <c r="KM304" s="643">
        <v>3</v>
      </c>
      <c r="KN304" s="644">
        <v>3.34</v>
      </c>
      <c r="KO304" s="645" t="s">
        <v>179</v>
      </c>
      <c r="KP304" s="646" t="s">
        <v>179</v>
      </c>
      <c r="KQ304" s="646" t="s">
        <v>179</v>
      </c>
      <c r="KR304" s="646" t="s">
        <v>179</v>
      </c>
      <c r="KS304" s="647" t="s">
        <v>179</v>
      </c>
      <c r="KT304" s="646" t="s">
        <v>179</v>
      </c>
      <c r="KU304" s="646" t="s">
        <v>179</v>
      </c>
      <c r="KV304" s="648" t="s">
        <v>179</v>
      </c>
      <c r="KW304" s="639" t="s">
        <v>179</v>
      </c>
      <c r="KX304" s="643" t="s">
        <v>179</v>
      </c>
      <c r="KY304" s="644" t="s">
        <v>179</v>
      </c>
      <c r="KZ304" s="434" t="s">
        <v>1015</v>
      </c>
      <c r="LA304" s="434" t="s">
        <v>1015</v>
      </c>
      <c r="LB304" s="435" t="s">
        <v>1029</v>
      </c>
      <c r="LC304" s="436">
        <v>20</v>
      </c>
      <c r="LD304" s="437">
        <v>0</v>
      </c>
      <c r="LE304" s="438">
        <v>20</v>
      </c>
      <c r="LF304" s="439" t="s">
        <v>1029</v>
      </c>
      <c r="LG304" s="440">
        <v>17</v>
      </c>
      <c r="LH304" s="437">
        <v>0</v>
      </c>
      <c r="LI304" s="438">
        <v>17</v>
      </c>
      <c r="LJ304" s="649"/>
      <c r="LK304" s="650"/>
    </row>
    <row r="305" spans="2:323" ht="15" customHeight="1" x14ac:dyDescent="0.15">
      <c r="B305" s="1349" t="s">
        <v>3971</v>
      </c>
      <c r="C305" s="1350" t="s">
        <v>3972</v>
      </c>
      <c r="D305" s="1351">
        <v>2022</v>
      </c>
      <c r="E305" s="1352" t="s">
        <v>1018</v>
      </c>
      <c r="F305" s="1353">
        <v>1037408</v>
      </c>
      <c r="G305" s="1354" t="s">
        <v>3972</v>
      </c>
      <c r="H305" s="1355">
        <v>45132</v>
      </c>
      <c r="I305" s="1356" t="s">
        <v>5055</v>
      </c>
      <c r="J305" s="1357" t="s">
        <v>3972</v>
      </c>
      <c r="K305" s="1358" t="s">
        <v>5056</v>
      </c>
      <c r="L305" s="1350" t="s">
        <v>3972</v>
      </c>
      <c r="M305" s="1357" t="s">
        <v>5056</v>
      </c>
      <c r="N305" s="1358" t="s">
        <v>5057</v>
      </c>
      <c r="O305" s="1356" t="s">
        <v>42</v>
      </c>
      <c r="P305" s="1358" t="s">
        <v>43</v>
      </c>
      <c r="Q305" s="1359" t="s">
        <v>1018</v>
      </c>
      <c r="R305" s="1360"/>
      <c r="S305" s="1360"/>
      <c r="T305" s="1361"/>
      <c r="U305" s="1362"/>
      <c r="V305" s="1363">
        <v>16443.0108</v>
      </c>
      <c r="W305" s="1364">
        <v>1</v>
      </c>
      <c r="X305" s="1364">
        <v>1</v>
      </c>
      <c r="Y305" s="1365"/>
      <c r="Z305" s="1351">
        <v>2022</v>
      </c>
      <c r="AA305" s="1352">
        <v>2024</v>
      </c>
      <c r="AB305" s="1366">
        <v>2022</v>
      </c>
      <c r="AC305" s="1367"/>
      <c r="AD305" s="1358"/>
      <c r="AE305" s="1368" t="s">
        <v>4568</v>
      </c>
      <c r="AF305" s="1357" t="s">
        <v>5058</v>
      </c>
      <c r="AG305" s="1357" t="s">
        <v>5055</v>
      </c>
      <c r="AH305" s="1358" t="s">
        <v>5059</v>
      </c>
      <c r="AI305" s="1368"/>
      <c r="AJ305" s="1358"/>
      <c r="AK305" s="1369">
        <v>2021</v>
      </c>
      <c r="AL305" s="1364">
        <v>31280</v>
      </c>
      <c r="AM305" s="1364">
        <v>31006</v>
      </c>
      <c r="AN305" s="1370">
        <v>93.9</v>
      </c>
      <c r="AO305" s="1371" t="s">
        <v>5060</v>
      </c>
      <c r="AP305" s="1372">
        <v>2024</v>
      </c>
      <c r="AQ305" s="1365">
        <v>31280</v>
      </c>
      <c r="AR305" s="1373">
        <v>0</v>
      </c>
      <c r="AS305" s="1365">
        <v>31006</v>
      </c>
      <c r="AT305" s="1373">
        <v>0</v>
      </c>
      <c r="AU305" s="1374">
        <v>91.111076099999991</v>
      </c>
      <c r="AV305" s="1371" t="s">
        <v>5060</v>
      </c>
      <c r="AW305" s="1375">
        <v>2.97</v>
      </c>
      <c r="AX305" s="1372">
        <v>2022</v>
      </c>
      <c r="AY305" s="1365">
        <v>30122</v>
      </c>
      <c r="AZ305" s="1373">
        <v>3.7</v>
      </c>
      <c r="BA305" s="1365">
        <v>30058</v>
      </c>
      <c r="BB305" s="1373">
        <v>3.05</v>
      </c>
      <c r="BC305" s="1374">
        <v>86.997458410351214</v>
      </c>
      <c r="BD305" s="1371" t="s">
        <v>5060</v>
      </c>
      <c r="BE305" s="1375">
        <v>7.35</v>
      </c>
      <c r="BF305" s="1372">
        <v>2023</v>
      </c>
      <c r="BG305" s="1365"/>
      <c r="BH305" s="1373"/>
      <c r="BI305" s="1365"/>
      <c r="BJ305" s="1373"/>
      <c r="BK305" s="1374"/>
      <c r="BL305" s="1371"/>
      <c r="BM305" s="1375"/>
      <c r="BN305" s="1372">
        <v>2024</v>
      </c>
      <c r="BO305" s="1365"/>
      <c r="BP305" s="1373"/>
      <c r="BQ305" s="1365"/>
      <c r="BR305" s="1373"/>
      <c r="BS305" s="1374"/>
      <c r="BT305" s="1371"/>
      <c r="BU305" s="1375"/>
      <c r="BV305" s="1376" t="s">
        <v>1023</v>
      </c>
      <c r="BW305" s="1377" t="s">
        <v>1072</v>
      </c>
      <c r="BX305" s="1378" t="s">
        <v>1038</v>
      </c>
      <c r="BY305" s="1379"/>
      <c r="BZ305" s="1380"/>
      <c r="CA305" s="1364"/>
      <c r="CB305" s="1364"/>
      <c r="CC305" s="1370"/>
      <c r="CD305" s="1371"/>
      <c r="CE305" s="1372"/>
      <c r="CF305" s="1365"/>
      <c r="CG305" s="1373"/>
      <c r="CH305" s="1365"/>
      <c r="CI305" s="1373"/>
      <c r="CJ305" s="1374"/>
      <c r="CK305" s="1371"/>
      <c r="CL305" s="1375"/>
      <c r="CM305" s="1372"/>
      <c r="CN305" s="1365"/>
      <c r="CO305" s="1373"/>
      <c r="CP305" s="1365"/>
      <c r="CQ305" s="1373"/>
      <c r="CR305" s="1374"/>
      <c r="CS305" s="1371"/>
      <c r="CT305" s="1375"/>
      <c r="CU305" s="1372"/>
      <c r="CV305" s="1365"/>
      <c r="CW305" s="1373"/>
      <c r="CX305" s="1365"/>
      <c r="CY305" s="1373"/>
      <c r="CZ305" s="1374"/>
      <c r="DA305" s="1371"/>
      <c r="DB305" s="1375"/>
      <c r="DC305" s="1372"/>
      <c r="DD305" s="1365"/>
      <c r="DE305" s="1373"/>
      <c r="DF305" s="1365"/>
      <c r="DG305" s="1373"/>
      <c r="DH305" s="1374"/>
      <c r="DI305" s="1371"/>
      <c r="DJ305" s="1375"/>
      <c r="DK305" s="1376"/>
      <c r="DL305" s="1377"/>
      <c r="DM305" s="1378"/>
      <c r="DN305" s="1379"/>
      <c r="DO305" s="1356"/>
      <c r="DP305" s="1381"/>
      <c r="DQ305" s="1358"/>
      <c r="DR305" s="1356"/>
      <c r="DS305" s="1381"/>
      <c r="DT305" s="1358"/>
      <c r="DU305" s="1356"/>
      <c r="DV305" s="1381"/>
      <c r="DW305" s="1358"/>
      <c r="DX305" s="1356"/>
      <c r="DY305" s="1381"/>
      <c r="DZ305" s="1358"/>
      <c r="EA305" s="1356"/>
      <c r="EB305" s="1381"/>
      <c r="EC305" s="1358"/>
      <c r="ED305" s="1382"/>
      <c r="EE305" s="1383" t="s">
        <v>1160</v>
      </c>
      <c r="EF305" s="1384">
        <v>2012</v>
      </c>
      <c r="EG305" s="1357" t="s">
        <v>5061</v>
      </c>
      <c r="EH305" s="1364">
        <v>11.8</v>
      </c>
      <c r="EI305" s="1352" t="s">
        <v>1150</v>
      </c>
      <c r="EJ305" s="1356" t="s">
        <v>1848</v>
      </c>
      <c r="EK305" s="1384">
        <v>2008</v>
      </c>
      <c r="EL305" s="1357" t="s">
        <v>1849</v>
      </c>
      <c r="EM305" s="1364"/>
      <c r="EN305" s="1352"/>
      <c r="EO305" s="1356" t="s">
        <v>1850</v>
      </c>
      <c r="EP305" s="1384">
        <v>2012</v>
      </c>
      <c r="EQ305" s="1357" t="s">
        <v>1851</v>
      </c>
      <c r="ER305" s="1364"/>
      <c r="ES305" s="1352"/>
      <c r="ET305" s="1356" t="s">
        <v>1852</v>
      </c>
      <c r="EU305" s="1384">
        <v>2021</v>
      </c>
      <c r="EV305" s="1357" t="s">
        <v>1853</v>
      </c>
      <c r="EW305" s="1364"/>
      <c r="EX305" s="1352"/>
      <c r="EY305" s="1356"/>
      <c r="EZ305" s="1384"/>
      <c r="FA305" s="1357"/>
      <c r="FB305" s="1364"/>
      <c r="FC305" s="1352"/>
      <c r="FD305" s="1385">
        <v>0</v>
      </c>
      <c r="FE305" s="1386">
        <v>0</v>
      </c>
      <c r="FF305" s="1387">
        <v>0</v>
      </c>
      <c r="FG305" s="1386">
        <v>0</v>
      </c>
      <c r="FH305" s="1387">
        <v>0</v>
      </c>
      <c r="FI305" s="1386">
        <v>0</v>
      </c>
      <c r="FJ305" s="1387">
        <v>0</v>
      </c>
      <c r="FK305" s="1386">
        <v>0</v>
      </c>
      <c r="FL305" s="1388" t="s">
        <v>1008</v>
      </c>
      <c r="FM305" s="1389" t="s">
        <v>1012</v>
      </c>
      <c r="FN305" s="1352"/>
      <c r="FO305" s="1390" t="s">
        <v>1010</v>
      </c>
      <c r="FP305" s="1391" t="s">
        <v>1012</v>
      </c>
      <c r="FQ305" s="1352"/>
      <c r="FR305" s="1390" t="s">
        <v>1013</v>
      </c>
      <c r="FS305" s="1391" t="s">
        <v>1013</v>
      </c>
      <c r="FT305" s="1352"/>
      <c r="FU305" s="1390" t="s">
        <v>1010</v>
      </c>
      <c r="FV305" s="1391" t="s">
        <v>1012</v>
      </c>
      <c r="FW305" s="1352"/>
      <c r="FX305" s="1390" t="s">
        <v>1010</v>
      </c>
      <c r="FY305" s="1391" t="s">
        <v>1012</v>
      </c>
      <c r="FZ305" s="1352"/>
      <c r="GA305" s="1390" t="s">
        <v>1010</v>
      </c>
      <c r="GB305" s="1391" t="s">
        <v>1012</v>
      </c>
      <c r="GC305" s="1352"/>
      <c r="GD305" s="1390" t="s">
        <v>1010</v>
      </c>
      <c r="GE305" s="1391" t="s">
        <v>1012</v>
      </c>
      <c r="GF305" s="1352"/>
      <c r="GG305" s="1390" t="s">
        <v>1010</v>
      </c>
      <c r="GH305" s="1391" t="s">
        <v>1012</v>
      </c>
      <c r="GI305" s="1352"/>
      <c r="GJ305" s="1390" t="s">
        <v>1010</v>
      </c>
      <c r="GK305" s="1391" t="s">
        <v>1012</v>
      </c>
      <c r="GL305" s="1352"/>
      <c r="GM305" s="1390" t="s">
        <v>1010</v>
      </c>
      <c r="GN305" s="1391" t="s">
        <v>1012</v>
      </c>
      <c r="GO305" s="1352"/>
      <c r="GP305" s="1390" t="s">
        <v>1014</v>
      </c>
      <c r="GQ305" s="1391" t="s">
        <v>1009</v>
      </c>
      <c r="GR305" s="1352"/>
      <c r="GS305" s="1390" t="s">
        <v>1010</v>
      </c>
      <c r="GT305" s="1391" t="s">
        <v>1012</v>
      </c>
      <c r="GU305" s="1352"/>
      <c r="GV305" s="1390" t="s">
        <v>1010</v>
      </c>
      <c r="GW305" s="1391" t="s">
        <v>1012</v>
      </c>
      <c r="GX305" s="1352"/>
      <c r="GY305" s="1388"/>
      <c r="GZ305" s="1389"/>
      <c r="HA305" s="1352"/>
      <c r="HB305" s="1390"/>
      <c r="HC305" s="1391"/>
      <c r="HD305" s="1352"/>
      <c r="HE305" s="1390"/>
      <c r="HF305" s="1391"/>
      <c r="HG305" s="1352"/>
      <c r="HH305" s="1390"/>
      <c r="HI305" s="1391"/>
      <c r="HJ305" s="1352"/>
      <c r="HK305" s="1390"/>
      <c r="HL305" s="1391"/>
      <c r="HM305" s="1352"/>
      <c r="HN305" s="1392">
        <v>30122</v>
      </c>
      <c r="HO305" s="1393">
        <v>322.41103599500008</v>
      </c>
      <c r="HP305" s="1394">
        <v>1.0703506938284313</v>
      </c>
      <c r="HQ305" s="1395">
        <v>2022</v>
      </c>
      <c r="HR305" s="1357" t="s">
        <v>333</v>
      </c>
      <c r="HS305" s="1357" t="s">
        <v>355</v>
      </c>
      <c r="HT305" s="1357" t="s">
        <v>4310</v>
      </c>
      <c r="HU305" s="1396">
        <v>247.05419999999998</v>
      </c>
      <c r="HV305" s="1397"/>
      <c r="HW305" s="1398" t="s">
        <v>4568</v>
      </c>
      <c r="HX305" s="1398"/>
      <c r="HY305" s="1398"/>
      <c r="HZ305" s="1398"/>
      <c r="IA305" s="1398" t="s">
        <v>4568</v>
      </c>
      <c r="IB305" s="1398"/>
      <c r="IC305" s="1398"/>
      <c r="ID305" s="1399"/>
      <c r="IE305" s="1400"/>
      <c r="IF305" s="227" t="str">
        <f>_xlfn.IFNA(VLOOKUP(報告書!$B305&amp;"-"&amp;報告書!IF$12,自主項目!$G$13:$G$500,1,FALSE),"")</f>
        <v>408-1</v>
      </c>
      <c r="IG305" s="227" t="str">
        <f>_xlfn.IFNA(VLOOKUP(報告書!$B305&amp;"-"&amp;報告書!IG$12,自主項目!$G$13:$G$500,1,FALSE),"")</f>
        <v>408-2</v>
      </c>
      <c r="IH305" s="227" t="str">
        <f>_xlfn.IFNA(VLOOKUP(報告書!$B305&amp;"-"&amp;報告書!IH$12,自主項目!$G$13:$G$500,1,FALSE),"")</f>
        <v>408-3</v>
      </c>
      <c r="II305" s="227" t="str">
        <f>_xlfn.IFNA(VLOOKUP(報告書!$B305&amp;"-"&amp;報告書!II$12,自主項目!$G$13:$G$500,1,FALSE),"")</f>
        <v>408-4</v>
      </c>
      <c r="IJ305" s="227" t="str">
        <f>_xlfn.IFNA(VLOOKUP(報告書!$B305&amp;"-"&amp;報告書!IJ$12,自主項目!$G$13:$G$500,1,FALSE),"")</f>
        <v>408-5</v>
      </c>
      <c r="IK305" s="227" t="str">
        <f>_xlfn.IFNA(VLOOKUP(報告書!$B305&amp;"-"&amp;報告書!IK$12,自主項目!$G$13:$G$500,1,FALSE),"")</f>
        <v>408-6</v>
      </c>
      <c r="IL305" s="227" t="str">
        <f>_xlfn.IFNA(VLOOKUP(報告書!$B305&amp;"-"&amp;報告書!IL$12,自主項目!$G$13:$G$500,1,FALSE),"")</f>
        <v>408-7</v>
      </c>
      <c r="IM305" s="227" t="str">
        <f>_xlfn.IFNA(VLOOKUP(報告書!$B305&amp;"-"&amp;報告書!IM$12,自主項目!$G$13:$G$500,1,FALSE),"")</f>
        <v>408-8</v>
      </c>
      <c r="IN305" s="227" t="str">
        <f>_xlfn.IFNA(VLOOKUP(報告書!$B305&amp;"-"&amp;報告書!IN$12,自主項目!$G$13:$G$500,1,FALSE),"")</f>
        <v>408-9</v>
      </c>
      <c r="IO305" s="227" t="str">
        <f>_xlfn.IFNA(VLOOKUP(報告書!$B305&amp;"-"&amp;報告書!IO$12,自主項目!$G$13:$G$500,1,FALSE),"")</f>
        <v>408-10</v>
      </c>
      <c r="IP305" s="227" t="str">
        <f>_xlfn.IFNA(VLOOKUP(報告書!$B305&amp;"-"&amp;報告書!IP$12,自主項目!$G$13:$G$500,1,FALSE),"")</f>
        <v>408-11</v>
      </c>
      <c r="IQ305" s="227" t="str">
        <f>_xlfn.IFNA(VLOOKUP(報告書!$B305&amp;"-"&amp;報告書!IQ$12,自主項目!$G$13:$G$500,1,FALSE),"")</f>
        <v>408-12</v>
      </c>
      <c r="IR305" s="227" t="str">
        <f>_xlfn.IFNA(VLOOKUP(報告書!$B305&amp;"-"&amp;報告書!IR$12,自主項目!$G$13:$G$500,1,FALSE),"")</f>
        <v>408-13</v>
      </c>
      <c r="IS305" s="227" t="str">
        <f>_xlfn.IFNA(VLOOKUP(報告書!$B305&amp;"-"&amp;報告書!IS$12,自主項目!$G$13:$G$500,1,FALSE),"")</f>
        <v/>
      </c>
      <c r="IV305" s="376">
        <v>10555</v>
      </c>
      <c r="IW305" s="377">
        <v>1685</v>
      </c>
      <c r="IX305" s="378">
        <v>1.46</v>
      </c>
      <c r="IY305" s="379">
        <v>4.21</v>
      </c>
      <c r="IZ305" s="379">
        <v>84.28</v>
      </c>
      <c r="JA305" s="380">
        <v>5.8</v>
      </c>
      <c r="JB305" s="381">
        <v>4.21</v>
      </c>
      <c r="JC305" s="379">
        <v>84.28</v>
      </c>
      <c r="JD305" s="379">
        <v>5.8</v>
      </c>
      <c r="JE305" s="382">
        <v>46</v>
      </c>
      <c r="JF305" s="383">
        <v>1</v>
      </c>
      <c r="JG305" s="384">
        <v>26</v>
      </c>
      <c r="JH305" s="376" t="s">
        <v>179</v>
      </c>
      <c r="JI305" s="377" t="s">
        <v>179</v>
      </c>
      <c r="JJ305" s="378" t="s">
        <v>179</v>
      </c>
      <c r="JK305" s="379" t="s">
        <v>179</v>
      </c>
      <c r="JL305" s="379" t="s">
        <v>179</v>
      </c>
      <c r="JM305" s="380" t="s">
        <v>179</v>
      </c>
      <c r="JN305" s="381" t="s">
        <v>179</v>
      </c>
      <c r="JO305" s="379" t="s">
        <v>179</v>
      </c>
      <c r="JP305" s="379" t="s">
        <v>179</v>
      </c>
      <c r="JQ305" s="382" t="s">
        <v>179</v>
      </c>
      <c r="JR305" s="383" t="s">
        <v>179</v>
      </c>
      <c r="JS305" s="384" t="s">
        <v>179</v>
      </c>
      <c r="JU305" s="634" t="s">
        <v>3207</v>
      </c>
      <c r="JV305" s="636" t="s">
        <v>3208</v>
      </c>
      <c r="JW305" s="635">
        <v>2021</v>
      </c>
      <c r="JX305" s="635" t="s">
        <v>1018</v>
      </c>
      <c r="JY305" s="386" t="s">
        <v>179</v>
      </c>
      <c r="JZ305" s="387" t="s">
        <v>179</v>
      </c>
      <c r="KA305" s="422" t="s">
        <v>179</v>
      </c>
      <c r="KB305" s="637" t="s">
        <v>179</v>
      </c>
      <c r="KC305" s="638">
        <v>0.30653786830885826</v>
      </c>
      <c r="KD305" s="639" t="s">
        <v>1055</v>
      </c>
      <c r="KE305" s="640">
        <v>3</v>
      </c>
      <c r="KF305" s="641">
        <v>4.21</v>
      </c>
      <c r="KG305" s="642">
        <v>4.21</v>
      </c>
      <c r="KH305" s="639" t="s">
        <v>1055</v>
      </c>
      <c r="KI305" s="643">
        <v>3</v>
      </c>
      <c r="KJ305" s="641">
        <v>84.28</v>
      </c>
      <c r="KK305" s="642">
        <v>84.28</v>
      </c>
      <c r="KL305" s="639" t="s">
        <v>1029</v>
      </c>
      <c r="KM305" s="643">
        <v>3.03</v>
      </c>
      <c r="KN305" s="644">
        <v>5.8</v>
      </c>
      <c r="KO305" s="645" t="s">
        <v>179</v>
      </c>
      <c r="KP305" s="646" t="s">
        <v>179</v>
      </c>
      <c r="KQ305" s="646" t="s">
        <v>179</v>
      </c>
      <c r="KR305" s="646" t="s">
        <v>179</v>
      </c>
      <c r="KS305" s="647" t="s">
        <v>179</v>
      </c>
      <c r="KT305" s="646" t="s">
        <v>179</v>
      </c>
      <c r="KU305" s="646" t="s">
        <v>179</v>
      </c>
      <c r="KV305" s="648" t="s">
        <v>179</v>
      </c>
      <c r="KW305" s="639" t="s">
        <v>179</v>
      </c>
      <c r="KX305" s="643" t="s">
        <v>179</v>
      </c>
      <c r="KY305" s="644" t="s">
        <v>179</v>
      </c>
      <c r="KZ305" s="434" t="s">
        <v>1015</v>
      </c>
      <c r="LA305" s="434" t="s">
        <v>1015</v>
      </c>
      <c r="LB305" s="435" t="s">
        <v>1029</v>
      </c>
      <c r="LC305" s="436">
        <v>26</v>
      </c>
      <c r="LD305" s="437">
        <v>0</v>
      </c>
      <c r="LE305" s="438">
        <v>26</v>
      </c>
      <c r="LF305" s="439" t="s">
        <v>1015</v>
      </c>
      <c r="LG305" s="440">
        <v>23</v>
      </c>
      <c r="LH305" s="437">
        <v>0</v>
      </c>
      <c r="LI305" s="438">
        <v>26</v>
      </c>
      <c r="LJ305" s="649"/>
      <c r="LK305" s="650"/>
    </row>
    <row r="306" spans="2:323" ht="15" customHeight="1" x14ac:dyDescent="0.15">
      <c r="B306" s="1349" t="s">
        <v>3973</v>
      </c>
      <c r="C306" s="1350" t="s">
        <v>3974</v>
      </c>
      <c r="D306" s="1351">
        <v>2022</v>
      </c>
      <c r="E306" s="1352" t="s">
        <v>1018</v>
      </c>
      <c r="F306" s="1353">
        <v>1029409</v>
      </c>
      <c r="G306" s="1354" t="s">
        <v>3974</v>
      </c>
      <c r="H306" s="1355">
        <v>45135</v>
      </c>
      <c r="I306" s="1356" t="s">
        <v>5062</v>
      </c>
      <c r="J306" s="1357" t="s">
        <v>3974</v>
      </c>
      <c r="K306" s="1358" t="s">
        <v>5063</v>
      </c>
      <c r="L306" s="1350" t="s">
        <v>3974</v>
      </c>
      <c r="M306" s="1357" t="s">
        <v>5063</v>
      </c>
      <c r="N306" s="1358" t="s">
        <v>5062</v>
      </c>
      <c r="O306" s="1356" t="s">
        <v>12</v>
      </c>
      <c r="P306" s="1358" t="s">
        <v>33</v>
      </c>
      <c r="Q306" s="1359" t="s">
        <v>1018</v>
      </c>
      <c r="R306" s="1360"/>
      <c r="S306" s="1360"/>
      <c r="T306" s="1361"/>
      <c r="U306" s="1362"/>
      <c r="V306" s="1363">
        <v>3078.5334000000003</v>
      </c>
      <c r="W306" s="1364">
        <v>3</v>
      </c>
      <c r="X306" s="1364">
        <v>2</v>
      </c>
      <c r="Y306" s="1365"/>
      <c r="Z306" s="1351">
        <v>2022</v>
      </c>
      <c r="AA306" s="1352">
        <v>2024</v>
      </c>
      <c r="AB306" s="1366">
        <v>2022</v>
      </c>
      <c r="AC306" s="1367"/>
      <c r="AD306" s="1358"/>
      <c r="AE306" s="1368" t="s">
        <v>4568</v>
      </c>
      <c r="AF306" s="1357" t="s">
        <v>5064</v>
      </c>
      <c r="AG306" s="1357" t="s">
        <v>5062</v>
      </c>
      <c r="AH306" s="1358" t="s">
        <v>5065</v>
      </c>
      <c r="AI306" s="1368"/>
      <c r="AJ306" s="1358"/>
      <c r="AK306" s="1369">
        <v>2021</v>
      </c>
      <c r="AL306" s="1364">
        <v>3910</v>
      </c>
      <c r="AM306" s="1364">
        <v>4846.8999999999996</v>
      </c>
      <c r="AN306" s="1370">
        <v>59.79</v>
      </c>
      <c r="AO306" s="1371" t="s">
        <v>1071</v>
      </c>
      <c r="AP306" s="1372">
        <v>2024</v>
      </c>
      <c r="AQ306" s="1365">
        <v>5276</v>
      </c>
      <c r="AR306" s="1373">
        <v>-34.94</v>
      </c>
      <c r="AS306" s="1365">
        <v>2288</v>
      </c>
      <c r="AT306" s="1373">
        <v>52.79</v>
      </c>
      <c r="AU306" s="1374">
        <v>80.680000000000007</v>
      </c>
      <c r="AV306" s="1371" t="s">
        <v>1071</v>
      </c>
      <c r="AW306" s="1375">
        <v>-34.94</v>
      </c>
      <c r="AX306" s="1372">
        <v>2022</v>
      </c>
      <c r="AY306" s="1365">
        <v>5549</v>
      </c>
      <c r="AZ306" s="1373">
        <v>-41.92</v>
      </c>
      <c r="BA306" s="1365">
        <v>2492</v>
      </c>
      <c r="BB306" s="1373">
        <v>48.58</v>
      </c>
      <c r="BC306" s="1374">
        <v>85.154379718863169</v>
      </c>
      <c r="BD306" s="1371" t="s">
        <v>1071</v>
      </c>
      <c r="BE306" s="1375">
        <v>-42.43</v>
      </c>
      <c r="BF306" s="1372">
        <v>2023</v>
      </c>
      <c r="BG306" s="1365"/>
      <c r="BH306" s="1373"/>
      <c r="BI306" s="1365"/>
      <c r="BJ306" s="1373"/>
      <c r="BK306" s="1374"/>
      <c r="BL306" s="1371"/>
      <c r="BM306" s="1375"/>
      <c r="BN306" s="1372">
        <v>2024</v>
      </c>
      <c r="BO306" s="1365"/>
      <c r="BP306" s="1373"/>
      <c r="BQ306" s="1365"/>
      <c r="BR306" s="1373"/>
      <c r="BS306" s="1374"/>
      <c r="BT306" s="1371"/>
      <c r="BU306" s="1375"/>
      <c r="BV306" s="1376" t="s">
        <v>1023</v>
      </c>
      <c r="BW306" s="1377" t="s">
        <v>1072</v>
      </c>
      <c r="BX306" s="1378" t="s">
        <v>1007</v>
      </c>
      <c r="BY306" s="1379" t="s">
        <v>5066</v>
      </c>
      <c r="BZ306" s="1380"/>
      <c r="CA306" s="1364"/>
      <c r="CB306" s="1364"/>
      <c r="CC306" s="1370"/>
      <c r="CD306" s="1371"/>
      <c r="CE306" s="1372"/>
      <c r="CF306" s="1365"/>
      <c r="CG306" s="1373"/>
      <c r="CH306" s="1365"/>
      <c r="CI306" s="1373"/>
      <c r="CJ306" s="1374"/>
      <c r="CK306" s="1371"/>
      <c r="CL306" s="1375"/>
      <c r="CM306" s="1372"/>
      <c r="CN306" s="1365"/>
      <c r="CO306" s="1373"/>
      <c r="CP306" s="1365"/>
      <c r="CQ306" s="1373"/>
      <c r="CR306" s="1374"/>
      <c r="CS306" s="1371"/>
      <c r="CT306" s="1375"/>
      <c r="CU306" s="1372"/>
      <c r="CV306" s="1365"/>
      <c r="CW306" s="1373"/>
      <c r="CX306" s="1365"/>
      <c r="CY306" s="1373"/>
      <c r="CZ306" s="1374"/>
      <c r="DA306" s="1371"/>
      <c r="DB306" s="1375"/>
      <c r="DC306" s="1372"/>
      <c r="DD306" s="1365"/>
      <c r="DE306" s="1373"/>
      <c r="DF306" s="1365"/>
      <c r="DG306" s="1373"/>
      <c r="DH306" s="1374"/>
      <c r="DI306" s="1371"/>
      <c r="DJ306" s="1375"/>
      <c r="DK306" s="1376"/>
      <c r="DL306" s="1377"/>
      <c r="DM306" s="1378"/>
      <c r="DN306" s="1379"/>
      <c r="DO306" s="1356" t="s">
        <v>1503</v>
      </c>
      <c r="DP306" s="1381">
        <v>63</v>
      </c>
      <c r="DQ306" s="1358" t="s">
        <v>5067</v>
      </c>
      <c r="DR306" s="1356" t="s">
        <v>4779</v>
      </c>
      <c r="DS306" s="1381">
        <v>2951</v>
      </c>
      <c r="DT306" s="1358" t="s">
        <v>5068</v>
      </c>
      <c r="DU306" s="1356" t="s">
        <v>4779</v>
      </c>
      <c r="DV306" s="1381">
        <v>33</v>
      </c>
      <c r="DW306" s="1358" t="s">
        <v>5069</v>
      </c>
      <c r="DX306" s="1356"/>
      <c r="DY306" s="1381"/>
      <c r="DZ306" s="1358"/>
      <c r="EA306" s="1356"/>
      <c r="EB306" s="1381"/>
      <c r="EC306" s="1358"/>
      <c r="ED306" s="1382"/>
      <c r="EE306" s="1383"/>
      <c r="EF306" s="1384"/>
      <c r="EG306" s="1357"/>
      <c r="EH306" s="1364"/>
      <c r="EI306" s="1352"/>
      <c r="EJ306" s="1356"/>
      <c r="EK306" s="1384"/>
      <c r="EL306" s="1357"/>
      <c r="EM306" s="1364"/>
      <c r="EN306" s="1352"/>
      <c r="EO306" s="1356"/>
      <c r="EP306" s="1384"/>
      <c r="EQ306" s="1357"/>
      <c r="ER306" s="1364"/>
      <c r="ES306" s="1352"/>
      <c r="ET306" s="1356"/>
      <c r="EU306" s="1384"/>
      <c r="EV306" s="1357"/>
      <c r="EW306" s="1364"/>
      <c r="EX306" s="1352"/>
      <c r="EY306" s="1356"/>
      <c r="EZ306" s="1384"/>
      <c r="FA306" s="1357"/>
      <c r="FB306" s="1364"/>
      <c r="FC306" s="1352"/>
      <c r="FD306" s="1385">
        <v>0</v>
      </c>
      <c r="FE306" s="1386">
        <v>1</v>
      </c>
      <c r="FF306" s="1387">
        <v>0</v>
      </c>
      <c r="FG306" s="1386">
        <v>3</v>
      </c>
      <c r="FH306" s="1387">
        <v>0</v>
      </c>
      <c r="FI306" s="1386">
        <v>0</v>
      </c>
      <c r="FJ306" s="1387">
        <v>0</v>
      </c>
      <c r="FK306" s="1386">
        <v>4</v>
      </c>
      <c r="FL306" s="1388" t="s">
        <v>1008</v>
      </c>
      <c r="FM306" s="1389" t="s">
        <v>1012</v>
      </c>
      <c r="FN306" s="1352"/>
      <c r="FO306" s="1390" t="s">
        <v>1010</v>
      </c>
      <c r="FP306" s="1391" t="s">
        <v>1012</v>
      </c>
      <c r="FQ306" s="1352"/>
      <c r="FR306" s="1390" t="s">
        <v>1010</v>
      </c>
      <c r="FS306" s="1391" t="s">
        <v>1012</v>
      </c>
      <c r="FT306" s="1352"/>
      <c r="FU306" s="1390" t="s">
        <v>1010</v>
      </c>
      <c r="FV306" s="1391" t="s">
        <v>1012</v>
      </c>
      <c r="FW306" s="1352"/>
      <c r="FX306" s="1390" t="s">
        <v>1010</v>
      </c>
      <c r="FY306" s="1391" t="s">
        <v>1012</v>
      </c>
      <c r="FZ306" s="1352"/>
      <c r="GA306" s="1390" t="s">
        <v>1010</v>
      </c>
      <c r="GB306" s="1391" t="s">
        <v>1012</v>
      </c>
      <c r="GC306" s="1352"/>
      <c r="GD306" s="1390" t="s">
        <v>1010</v>
      </c>
      <c r="GE306" s="1391" t="s">
        <v>1012</v>
      </c>
      <c r="GF306" s="1352"/>
      <c r="GG306" s="1390" t="s">
        <v>1010</v>
      </c>
      <c r="GH306" s="1391" t="s">
        <v>1012</v>
      </c>
      <c r="GI306" s="1352"/>
      <c r="GJ306" s="1390" t="s">
        <v>1010</v>
      </c>
      <c r="GK306" s="1391" t="s">
        <v>1012</v>
      </c>
      <c r="GL306" s="1352"/>
      <c r="GM306" s="1390" t="s">
        <v>1013</v>
      </c>
      <c r="GN306" s="1391" t="s">
        <v>1013</v>
      </c>
      <c r="GO306" s="1352"/>
      <c r="GP306" s="1390" t="s">
        <v>1014</v>
      </c>
      <c r="GQ306" s="1391" t="s">
        <v>1009</v>
      </c>
      <c r="GR306" s="1352"/>
      <c r="GS306" s="1390" t="s">
        <v>1013</v>
      </c>
      <c r="GT306" s="1391" t="s">
        <v>1013</v>
      </c>
      <c r="GU306" s="1352"/>
      <c r="GV306" s="1390" t="s">
        <v>1010</v>
      </c>
      <c r="GW306" s="1391" t="s">
        <v>1012</v>
      </c>
      <c r="GX306" s="1352"/>
      <c r="GY306" s="1388"/>
      <c r="GZ306" s="1389"/>
      <c r="HA306" s="1352"/>
      <c r="HB306" s="1390"/>
      <c r="HC306" s="1391"/>
      <c r="HD306" s="1352"/>
      <c r="HE306" s="1390"/>
      <c r="HF306" s="1391"/>
      <c r="HG306" s="1352"/>
      <c r="HH306" s="1390"/>
      <c r="HI306" s="1391"/>
      <c r="HJ306" s="1352"/>
      <c r="HK306" s="1390"/>
      <c r="HL306" s="1391"/>
      <c r="HM306" s="1352"/>
      <c r="HN306" s="1392">
        <v>5549</v>
      </c>
      <c r="HO306" s="1393">
        <v>127.73150000000001</v>
      </c>
      <c r="HP306" s="1394">
        <v>2.3018832222021985</v>
      </c>
      <c r="HQ306" s="1395">
        <v>2022</v>
      </c>
      <c r="HR306" s="1357" t="s">
        <v>333</v>
      </c>
      <c r="HS306" s="1357" t="s">
        <v>352</v>
      </c>
      <c r="HT306" s="1357" t="s">
        <v>4323</v>
      </c>
      <c r="HU306" s="1396">
        <v>49.812999999999995</v>
      </c>
      <c r="HV306" s="1397" t="s">
        <v>4568</v>
      </c>
      <c r="HW306" s="1398" t="s">
        <v>4568</v>
      </c>
      <c r="HX306" s="1398" t="s">
        <v>4568</v>
      </c>
      <c r="HY306" s="1398" t="s">
        <v>4568</v>
      </c>
      <c r="HZ306" s="1398" t="s">
        <v>4568</v>
      </c>
      <c r="IA306" s="1398" t="s">
        <v>4568</v>
      </c>
      <c r="IB306" s="1398" t="s">
        <v>4568</v>
      </c>
      <c r="IC306" s="1398" t="s">
        <v>4568</v>
      </c>
      <c r="ID306" s="1399"/>
      <c r="IE306" s="1400" t="s">
        <v>5070</v>
      </c>
      <c r="IF306" s="227" t="str">
        <f>_xlfn.IFNA(VLOOKUP(報告書!$B306&amp;"-"&amp;報告書!IF$12,自主項目!$G$13:$G$500,1,FALSE),"")</f>
        <v>409-1</v>
      </c>
      <c r="IG306" s="227" t="str">
        <f>_xlfn.IFNA(VLOOKUP(報告書!$B306&amp;"-"&amp;報告書!IG$12,自主項目!$G$13:$G$500,1,FALSE),"")</f>
        <v>409-2</v>
      </c>
      <c r="IH306" s="227" t="str">
        <f>_xlfn.IFNA(VLOOKUP(報告書!$B306&amp;"-"&amp;報告書!IH$12,自主項目!$G$13:$G$500,1,FALSE),"")</f>
        <v/>
      </c>
      <c r="II306" s="227" t="str">
        <f>_xlfn.IFNA(VLOOKUP(報告書!$B306&amp;"-"&amp;報告書!II$12,自主項目!$G$13:$G$500,1,FALSE),"")</f>
        <v/>
      </c>
      <c r="IJ306" s="227" t="str">
        <f>_xlfn.IFNA(VLOOKUP(報告書!$B306&amp;"-"&amp;報告書!IJ$12,自主項目!$G$13:$G$500,1,FALSE),"")</f>
        <v/>
      </c>
      <c r="IK306" s="227" t="str">
        <f>_xlfn.IFNA(VLOOKUP(報告書!$B306&amp;"-"&amp;報告書!IK$12,自主項目!$G$13:$G$500,1,FALSE),"")</f>
        <v/>
      </c>
      <c r="IL306" s="227" t="str">
        <f>_xlfn.IFNA(VLOOKUP(報告書!$B306&amp;"-"&amp;報告書!IL$12,自主項目!$G$13:$G$500,1,FALSE),"")</f>
        <v/>
      </c>
      <c r="IM306" s="227" t="str">
        <f>_xlfn.IFNA(VLOOKUP(報告書!$B306&amp;"-"&amp;報告書!IM$12,自主項目!$G$13:$G$500,1,FALSE),"")</f>
        <v/>
      </c>
      <c r="IN306" s="227" t="str">
        <f>_xlfn.IFNA(VLOOKUP(報告書!$B306&amp;"-"&amp;報告書!IN$12,自主項目!$G$13:$G$500,1,FALSE),"")</f>
        <v/>
      </c>
      <c r="IO306" s="227" t="str">
        <f>_xlfn.IFNA(VLOOKUP(報告書!$B306&amp;"-"&amp;報告書!IO$12,自主項目!$G$13:$G$500,1,FALSE),"")</f>
        <v/>
      </c>
      <c r="IP306" s="227" t="str">
        <f>_xlfn.IFNA(VLOOKUP(報告書!$B306&amp;"-"&amp;報告書!IP$12,自主項目!$G$13:$G$500,1,FALSE),"")</f>
        <v/>
      </c>
      <c r="IQ306" s="227" t="str">
        <f>_xlfn.IFNA(VLOOKUP(報告書!$B306&amp;"-"&amp;報告書!IQ$12,自主項目!$G$13:$G$500,1,FALSE),"")</f>
        <v/>
      </c>
      <c r="IR306" s="227" t="str">
        <f>_xlfn.IFNA(VLOOKUP(報告書!$B306&amp;"-"&amp;報告書!IR$12,自主項目!$G$13:$G$500,1,FALSE),"")</f>
        <v/>
      </c>
      <c r="IS306" s="227" t="str">
        <f>_xlfn.IFNA(VLOOKUP(報告書!$B306&amp;"-"&amp;報告書!IS$12,自主項目!$G$13:$G$500,1,FALSE),"")</f>
        <v/>
      </c>
      <c r="IV306" s="376">
        <v>3656</v>
      </c>
      <c r="IW306" s="377">
        <v>3645</v>
      </c>
      <c r="IX306" s="378">
        <v>37</v>
      </c>
      <c r="IY306" s="379">
        <v>13.77</v>
      </c>
      <c r="IZ306" s="379">
        <v>12.31</v>
      </c>
      <c r="JA306" s="380">
        <v>20.41</v>
      </c>
      <c r="JB306" s="381">
        <v>4.59</v>
      </c>
      <c r="JC306" s="379">
        <v>4.1033333333333335</v>
      </c>
      <c r="JD306" s="379">
        <v>6.8033333333333337</v>
      </c>
      <c r="JE306" s="382">
        <v>42</v>
      </c>
      <c r="JF306" s="383">
        <v>52</v>
      </c>
      <c r="JG306" s="384">
        <v>21</v>
      </c>
      <c r="JH306" s="376" t="s">
        <v>179</v>
      </c>
      <c r="JI306" s="377" t="s">
        <v>179</v>
      </c>
      <c r="JJ306" s="378" t="s">
        <v>179</v>
      </c>
      <c r="JK306" s="379" t="s">
        <v>179</v>
      </c>
      <c r="JL306" s="379" t="s">
        <v>179</v>
      </c>
      <c r="JM306" s="380" t="s">
        <v>179</v>
      </c>
      <c r="JN306" s="381" t="s">
        <v>179</v>
      </c>
      <c r="JO306" s="379" t="s">
        <v>179</v>
      </c>
      <c r="JP306" s="379" t="s">
        <v>179</v>
      </c>
      <c r="JQ306" s="382" t="s">
        <v>179</v>
      </c>
      <c r="JR306" s="383" t="s">
        <v>179</v>
      </c>
      <c r="JS306" s="384" t="s">
        <v>179</v>
      </c>
      <c r="JU306" s="634" t="s">
        <v>3216</v>
      </c>
      <c r="JV306" s="636" t="s">
        <v>3217</v>
      </c>
      <c r="JW306" s="635">
        <v>2019</v>
      </c>
      <c r="JX306" s="635" t="s">
        <v>1018</v>
      </c>
      <c r="JY306" s="386" t="s">
        <v>179</v>
      </c>
      <c r="JZ306" s="387" t="s">
        <v>179</v>
      </c>
      <c r="KA306" s="422" t="s">
        <v>179</v>
      </c>
      <c r="KB306" s="637" t="s">
        <v>179</v>
      </c>
      <c r="KC306" s="638">
        <v>11.223003282275711</v>
      </c>
      <c r="KD306" s="639" t="s">
        <v>1055</v>
      </c>
      <c r="KE306" s="640">
        <v>3.01</v>
      </c>
      <c r="KF306" s="641">
        <v>13.77</v>
      </c>
      <c r="KG306" s="642">
        <v>10.326666666666666</v>
      </c>
      <c r="KH306" s="639" t="s">
        <v>1055</v>
      </c>
      <c r="KI306" s="643">
        <v>3</v>
      </c>
      <c r="KJ306" s="641">
        <v>4.1033333333333335</v>
      </c>
      <c r="KK306" s="642">
        <v>12.15</v>
      </c>
      <c r="KL306" s="639" t="s">
        <v>1029</v>
      </c>
      <c r="KM306" s="643">
        <v>3.01</v>
      </c>
      <c r="KN306" s="644">
        <v>20.41</v>
      </c>
      <c r="KO306" s="645" t="s">
        <v>179</v>
      </c>
      <c r="KP306" s="646" t="s">
        <v>179</v>
      </c>
      <c r="KQ306" s="646" t="s">
        <v>179</v>
      </c>
      <c r="KR306" s="646" t="s">
        <v>179</v>
      </c>
      <c r="KS306" s="647" t="s">
        <v>179</v>
      </c>
      <c r="KT306" s="646" t="s">
        <v>179</v>
      </c>
      <c r="KU306" s="646" t="s">
        <v>179</v>
      </c>
      <c r="KV306" s="648" t="s">
        <v>179</v>
      </c>
      <c r="KW306" s="639" t="s">
        <v>179</v>
      </c>
      <c r="KX306" s="643" t="s">
        <v>179</v>
      </c>
      <c r="KY306" s="644" t="s">
        <v>179</v>
      </c>
      <c r="KZ306" s="434" t="s">
        <v>1015</v>
      </c>
      <c r="LA306" s="434" t="s">
        <v>1015</v>
      </c>
      <c r="LB306" s="435" t="s">
        <v>1015</v>
      </c>
      <c r="LC306" s="436">
        <v>18</v>
      </c>
      <c r="LD306" s="437">
        <v>2</v>
      </c>
      <c r="LE306" s="438">
        <v>22</v>
      </c>
      <c r="LF306" s="439" t="s">
        <v>1015</v>
      </c>
      <c r="LG306" s="440">
        <v>15</v>
      </c>
      <c r="LH306" s="437">
        <v>2</v>
      </c>
      <c r="LI306" s="438">
        <v>22</v>
      </c>
      <c r="LJ306" s="649"/>
      <c r="LK306" s="650"/>
    </row>
    <row r="307" spans="2:323" ht="15" customHeight="1" x14ac:dyDescent="0.15">
      <c r="B307" s="1349" t="s">
        <v>5071</v>
      </c>
      <c r="C307" s="1350" t="s">
        <v>5072</v>
      </c>
      <c r="D307" s="1351">
        <v>2022</v>
      </c>
      <c r="E307" s="1352" t="s">
        <v>1018</v>
      </c>
      <c r="F307" s="1353">
        <v>1065410</v>
      </c>
      <c r="G307" s="1354" t="s">
        <v>5072</v>
      </c>
      <c r="H307" s="1355">
        <v>45127</v>
      </c>
      <c r="I307" s="1356" t="s">
        <v>5073</v>
      </c>
      <c r="J307" s="1357" t="s">
        <v>5072</v>
      </c>
      <c r="K307" s="1358" t="s">
        <v>5074</v>
      </c>
      <c r="L307" s="1350" t="s">
        <v>5072</v>
      </c>
      <c r="M307" s="1357" t="s">
        <v>5074</v>
      </c>
      <c r="N307" s="1358" t="s">
        <v>5073</v>
      </c>
      <c r="O307" s="1356" t="s">
        <v>70</v>
      </c>
      <c r="P307" s="1358" t="s">
        <v>74</v>
      </c>
      <c r="Q307" s="1359" t="s">
        <v>1018</v>
      </c>
      <c r="R307" s="1360"/>
      <c r="S307" s="1360"/>
      <c r="T307" s="1361"/>
      <c r="U307" s="1362"/>
      <c r="V307" s="1363">
        <v>2523.2658000000001</v>
      </c>
      <c r="W307" s="1364">
        <v>1</v>
      </c>
      <c r="X307" s="1364">
        <v>1</v>
      </c>
      <c r="Y307" s="1365"/>
      <c r="Z307" s="1351">
        <v>2022</v>
      </c>
      <c r="AA307" s="1352">
        <v>2024</v>
      </c>
      <c r="AB307" s="1366">
        <v>2022</v>
      </c>
      <c r="AC307" s="1367"/>
      <c r="AD307" s="1358"/>
      <c r="AE307" s="1368" t="s">
        <v>4568</v>
      </c>
      <c r="AF307" s="1357" t="s">
        <v>5075</v>
      </c>
      <c r="AG307" s="1357" t="s">
        <v>5076</v>
      </c>
      <c r="AH307" s="1358" t="s">
        <v>3010</v>
      </c>
      <c r="AI307" s="1368"/>
      <c r="AJ307" s="1358"/>
      <c r="AK307" s="1369">
        <v>2021</v>
      </c>
      <c r="AL307" s="1364">
        <v>4112</v>
      </c>
      <c r="AM307" s="1364">
        <v>2707</v>
      </c>
      <c r="AN307" s="1370">
        <v>0.05</v>
      </c>
      <c r="AO307" s="1371" t="s">
        <v>2639</v>
      </c>
      <c r="AP307" s="1372">
        <v>2024</v>
      </c>
      <c r="AQ307" s="1365">
        <v>4112</v>
      </c>
      <c r="AR307" s="1373">
        <v>0</v>
      </c>
      <c r="AS307" s="1365">
        <v>1895</v>
      </c>
      <c r="AT307" s="1373">
        <v>29.99</v>
      </c>
      <c r="AU307" s="1374">
        <v>0.05</v>
      </c>
      <c r="AV307" s="1371" t="s">
        <v>2639</v>
      </c>
      <c r="AW307" s="1375">
        <v>0</v>
      </c>
      <c r="AX307" s="1372">
        <v>2022</v>
      </c>
      <c r="AY307" s="1365">
        <v>4078</v>
      </c>
      <c r="AZ307" s="1373">
        <v>0.82</v>
      </c>
      <c r="BA307" s="1365">
        <v>1844</v>
      </c>
      <c r="BB307" s="1373">
        <v>31.88</v>
      </c>
      <c r="BC307" s="1374">
        <v>5.0007976995840066E-2</v>
      </c>
      <c r="BD307" s="1371" t="s">
        <v>2639</v>
      </c>
      <c r="BE307" s="1375">
        <v>-0.02</v>
      </c>
      <c r="BF307" s="1372">
        <v>2023</v>
      </c>
      <c r="BG307" s="1365"/>
      <c r="BH307" s="1373"/>
      <c r="BI307" s="1365"/>
      <c r="BJ307" s="1373"/>
      <c r="BK307" s="1374"/>
      <c r="BL307" s="1371"/>
      <c r="BM307" s="1375"/>
      <c r="BN307" s="1372">
        <v>2024</v>
      </c>
      <c r="BO307" s="1365"/>
      <c r="BP307" s="1373"/>
      <c r="BQ307" s="1365"/>
      <c r="BR307" s="1373"/>
      <c r="BS307" s="1374"/>
      <c r="BT307" s="1371"/>
      <c r="BU307" s="1375"/>
      <c r="BV307" s="1376" t="s">
        <v>1023</v>
      </c>
      <c r="BW307" s="1377" t="s">
        <v>1072</v>
      </c>
      <c r="BX307" s="1378" t="s">
        <v>1024</v>
      </c>
      <c r="BY307" s="1379" t="s">
        <v>5077</v>
      </c>
      <c r="BZ307" s="1380"/>
      <c r="CA307" s="1364"/>
      <c r="CB307" s="1364"/>
      <c r="CC307" s="1370"/>
      <c r="CD307" s="1371"/>
      <c r="CE307" s="1372"/>
      <c r="CF307" s="1365"/>
      <c r="CG307" s="1373"/>
      <c r="CH307" s="1365"/>
      <c r="CI307" s="1373"/>
      <c r="CJ307" s="1374"/>
      <c r="CK307" s="1371"/>
      <c r="CL307" s="1375"/>
      <c r="CM307" s="1372"/>
      <c r="CN307" s="1365"/>
      <c r="CO307" s="1373"/>
      <c r="CP307" s="1365"/>
      <c r="CQ307" s="1373"/>
      <c r="CR307" s="1374"/>
      <c r="CS307" s="1371"/>
      <c r="CT307" s="1375"/>
      <c r="CU307" s="1372"/>
      <c r="CV307" s="1365"/>
      <c r="CW307" s="1373"/>
      <c r="CX307" s="1365"/>
      <c r="CY307" s="1373"/>
      <c r="CZ307" s="1374"/>
      <c r="DA307" s="1371"/>
      <c r="DB307" s="1375"/>
      <c r="DC307" s="1372"/>
      <c r="DD307" s="1365"/>
      <c r="DE307" s="1373"/>
      <c r="DF307" s="1365"/>
      <c r="DG307" s="1373"/>
      <c r="DH307" s="1374"/>
      <c r="DI307" s="1371"/>
      <c r="DJ307" s="1375"/>
      <c r="DK307" s="1376"/>
      <c r="DL307" s="1377"/>
      <c r="DM307" s="1378"/>
      <c r="DN307" s="1379"/>
      <c r="DO307" s="1356"/>
      <c r="DP307" s="1381"/>
      <c r="DQ307" s="1358"/>
      <c r="DR307" s="1356"/>
      <c r="DS307" s="1381"/>
      <c r="DT307" s="1358"/>
      <c r="DU307" s="1356"/>
      <c r="DV307" s="1381"/>
      <c r="DW307" s="1358"/>
      <c r="DX307" s="1356"/>
      <c r="DY307" s="1381"/>
      <c r="DZ307" s="1358"/>
      <c r="EA307" s="1356"/>
      <c r="EB307" s="1381"/>
      <c r="EC307" s="1358"/>
      <c r="ED307" s="1382"/>
      <c r="EE307" s="1383"/>
      <c r="EF307" s="1384"/>
      <c r="EG307" s="1357"/>
      <c r="EH307" s="1364"/>
      <c r="EI307" s="1352"/>
      <c r="EJ307" s="1356"/>
      <c r="EK307" s="1384"/>
      <c r="EL307" s="1357"/>
      <c r="EM307" s="1364"/>
      <c r="EN307" s="1352"/>
      <c r="EO307" s="1356"/>
      <c r="EP307" s="1384"/>
      <c r="EQ307" s="1357"/>
      <c r="ER307" s="1364"/>
      <c r="ES307" s="1352"/>
      <c r="ET307" s="1356"/>
      <c r="EU307" s="1384"/>
      <c r="EV307" s="1357"/>
      <c r="EW307" s="1364"/>
      <c r="EX307" s="1352"/>
      <c r="EY307" s="1356"/>
      <c r="EZ307" s="1384"/>
      <c r="FA307" s="1357"/>
      <c r="FB307" s="1364"/>
      <c r="FC307" s="1352"/>
      <c r="FD307" s="1385">
        <v>0</v>
      </c>
      <c r="FE307" s="1386">
        <v>0</v>
      </c>
      <c r="FF307" s="1387">
        <v>0</v>
      </c>
      <c r="FG307" s="1386">
        <v>0</v>
      </c>
      <c r="FH307" s="1387">
        <v>0</v>
      </c>
      <c r="FI307" s="1386">
        <v>0</v>
      </c>
      <c r="FJ307" s="1387">
        <v>0</v>
      </c>
      <c r="FK307" s="1386">
        <v>0</v>
      </c>
      <c r="FL307" s="1388" t="s">
        <v>1008</v>
      </c>
      <c r="FM307" s="1389" t="s">
        <v>1012</v>
      </c>
      <c r="FN307" s="1352"/>
      <c r="FO307" s="1390" t="s">
        <v>1010</v>
      </c>
      <c r="FP307" s="1391" t="s">
        <v>1012</v>
      </c>
      <c r="FQ307" s="1352"/>
      <c r="FR307" s="1390" t="s">
        <v>1010</v>
      </c>
      <c r="FS307" s="1391" t="s">
        <v>1012</v>
      </c>
      <c r="FT307" s="1352"/>
      <c r="FU307" s="1390" t="s">
        <v>1010</v>
      </c>
      <c r="FV307" s="1391" t="s">
        <v>1012</v>
      </c>
      <c r="FW307" s="1352"/>
      <c r="FX307" s="1390" t="s">
        <v>1010</v>
      </c>
      <c r="FY307" s="1391" t="s">
        <v>1012</v>
      </c>
      <c r="FZ307" s="1352"/>
      <c r="GA307" s="1390" t="s">
        <v>1010</v>
      </c>
      <c r="GB307" s="1391" t="s">
        <v>1012</v>
      </c>
      <c r="GC307" s="1352"/>
      <c r="GD307" s="1390" t="s">
        <v>1013</v>
      </c>
      <c r="GE307" s="1391" t="s">
        <v>1013</v>
      </c>
      <c r="GF307" s="1352"/>
      <c r="GG307" s="1390" t="s">
        <v>1010</v>
      </c>
      <c r="GH307" s="1391" t="s">
        <v>1012</v>
      </c>
      <c r="GI307" s="1352"/>
      <c r="GJ307" s="1390" t="s">
        <v>1010</v>
      </c>
      <c r="GK307" s="1391" t="s">
        <v>1012</v>
      </c>
      <c r="GL307" s="1352"/>
      <c r="GM307" s="1390" t="s">
        <v>1013</v>
      </c>
      <c r="GN307" s="1391" t="s">
        <v>1013</v>
      </c>
      <c r="GO307" s="1352"/>
      <c r="GP307" s="1390" t="s">
        <v>1013</v>
      </c>
      <c r="GQ307" s="1391" t="s">
        <v>1013</v>
      </c>
      <c r="GR307" s="1352"/>
      <c r="GS307" s="1390" t="s">
        <v>1013</v>
      </c>
      <c r="GT307" s="1391" t="s">
        <v>1013</v>
      </c>
      <c r="GU307" s="1352"/>
      <c r="GV307" s="1390" t="s">
        <v>1013</v>
      </c>
      <c r="GW307" s="1391" t="s">
        <v>1013</v>
      </c>
      <c r="GX307" s="1352"/>
      <c r="GY307" s="1388" t="s">
        <v>1013</v>
      </c>
      <c r="GZ307" s="1389" t="s">
        <v>1013</v>
      </c>
      <c r="HA307" s="1352"/>
      <c r="HB307" s="1390" t="s">
        <v>1013</v>
      </c>
      <c r="HC307" s="1391" t="s">
        <v>1013</v>
      </c>
      <c r="HD307" s="1352"/>
      <c r="HE307" s="1390" t="s">
        <v>1013</v>
      </c>
      <c r="HF307" s="1391" t="s">
        <v>1013</v>
      </c>
      <c r="HG307" s="1352"/>
      <c r="HH307" s="1390" t="s">
        <v>1013</v>
      </c>
      <c r="HI307" s="1391" t="s">
        <v>1013</v>
      </c>
      <c r="HJ307" s="1352"/>
      <c r="HK307" s="1390" t="s">
        <v>1013</v>
      </c>
      <c r="HL307" s="1391" t="s">
        <v>1013</v>
      </c>
      <c r="HM307" s="1352"/>
      <c r="HN307" s="1392"/>
      <c r="HO307" s="1393"/>
      <c r="HP307" s="1394"/>
      <c r="HQ307" s="1395"/>
      <c r="HR307" s="1357"/>
      <c r="HS307" s="1357"/>
      <c r="HT307" s="1357"/>
      <c r="HU307" s="1396"/>
      <c r="HV307" s="1397"/>
      <c r="HW307" s="1398"/>
      <c r="HX307" s="1398"/>
      <c r="HY307" s="1398"/>
      <c r="HZ307" s="1398"/>
      <c r="IA307" s="1398"/>
      <c r="IB307" s="1398"/>
      <c r="IC307" s="1398"/>
      <c r="ID307" s="1399"/>
      <c r="IE307" s="1400"/>
      <c r="IF307" s="227" t="str">
        <f>_xlfn.IFNA(VLOOKUP(報告書!$B307&amp;"-"&amp;報告書!IF$12,自主項目!$G$13:$G$500,1,FALSE),"")</f>
        <v/>
      </c>
      <c r="IG307" s="227" t="str">
        <f>_xlfn.IFNA(VLOOKUP(報告書!$B307&amp;"-"&amp;報告書!IG$12,自主項目!$G$13:$G$500,1,FALSE),"")</f>
        <v/>
      </c>
      <c r="IH307" s="227" t="str">
        <f>_xlfn.IFNA(VLOOKUP(報告書!$B307&amp;"-"&amp;報告書!IH$12,自主項目!$G$13:$G$500,1,FALSE),"")</f>
        <v/>
      </c>
      <c r="II307" s="227" t="str">
        <f>_xlfn.IFNA(VLOOKUP(報告書!$B307&amp;"-"&amp;報告書!II$12,自主項目!$G$13:$G$500,1,FALSE),"")</f>
        <v/>
      </c>
      <c r="IJ307" s="227" t="str">
        <f>_xlfn.IFNA(VLOOKUP(報告書!$B307&amp;"-"&amp;報告書!IJ$12,自主項目!$G$13:$G$500,1,FALSE),"")</f>
        <v/>
      </c>
      <c r="IK307" s="227" t="str">
        <f>_xlfn.IFNA(VLOOKUP(報告書!$B307&amp;"-"&amp;報告書!IK$12,自主項目!$G$13:$G$500,1,FALSE),"")</f>
        <v/>
      </c>
      <c r="IL307" s="227" t="str">
        <f>_xlfn.IFNA(VLOOKUP(報告書!$B307&amp;"-"&amp;報告書!IL$12,自主項目!$G$13:$G$500,1,FALSE),"")</f>
        <v/>
      </c>
      <c r="IM307" s="227" t="str">
        <f>_xlfn.IFNA(VLOOKUP(報告書!$B307&amp;"-"&amp;報告書!IM$12,自主項目!$G$13:$G$500,1,FALSE),"")</f>
        <v/>
      </c>
      <c r="IN307" s="227" t="str">
        <f>_xlfn.IFNA(VLOOKUP(報告書!$B307&amp;"-"&amp;報告書!IN$12,自主項目!$G$13:$G$500,1,FALSE),"")</f>
        <v/>
      </c>
      <c r="IO307" s="227" t="str">
        <f>_xlfn.IFNA(VLOOKUP(報告書!$B307&amp;"-"&amp;報告書!IO$12,自主項目!$G$13:$G$500,1,FALSE),"")</f>
        <v/>
      </c>
      <c r="IP307" s="227" t="str">
        <f>_xlfn.IFNA(VLOOKUP(報告書!$B307&amp;"-"&amp;報告書!IP$12,自主項目!$G$13:$G$500,1,FALSE),"")</f>
        <v/>
      </c>
      <c r="IQ307" s="227" t="str">
        <f>_xlfn.IFNA(VLOOKUP(報告書!$B307&amp;"-"&amp;報告書!IQ$12,自主項目!$G$13:$G$500,1,FALSE),"")</f>
        <v/>
      </c>
      <c r="IR307" s="227" t="str">
        <f>_xlfn.IFNA(VLOOKUP(報告書!$B307&amp;"-"&amp;報告書!IR$12,自主項目!$G$13:$G$500,1,FALSE),"")</f>
        <v/>
      </c>
      <c r="IS307" s="227" t="str">
        <f>_xlfn.IFNA(VLOOKUP(報告書!$B307&amp;"-"&amp;報告書!IS$12,自主項目!$G$13:$G$500,1,FALSE),"")</f>
        <v/>
      </c>
      <c r="IV307" s="376" t="s">
        <v>179</v>
      </c>
      <c r="IW307" s="377" t="s">
        <v>179</v>
      </c>
      <c r="IX307" s="378" t="s">
        <v>179</v>
      </c>
      <c r="IY307" s="379" t="s">
        <v>179</v>
      </c>
      <c r="IZ307" s="379" t="s">
        <v>179</v>
      </c>
      <c r="JA307" s="380" t="s">
        <v>179</v>
      </c>
      <c r="JB307" s="381" t="s">
        <v>179</v>
      </c>
      <c r="JC307" s="379" t="s">
        <v>179</v>
      </c>
      <c r="JD307" s="379" t="s">
        <v>179</v>
      </c>
      <c r="JE307" s="382" t="s">
        <v>179</v>
      </c>
      <c r="JF307" s="383" t="s">
        <v>179</v>
      </c>
      <c r="JG307" s="384" t="s">
        <v>179</v>
      </c>
      <c r="JH307" s="376">
        <v>1173</v>
      </c>
      <c r="JI307" s="377">
        <v>1173</v>
      </c>
      <c r="JJ307" s="378" t="s">
        <v>179</v>
      </c>
      <c r="JK307" s="379">
        <v>-5.49</v>
      </c>
      <c r="JL307" s="379">
        <v>-5.49</v>
      </c>
      <c r="JM307" s="380" t="s">
        <v>179</v>
      </c>
      <c r="JN307" s="381">
        <v>-1.83</v>
      </c>
      <c r="JO307" s="379">
        <v>-1.83</v>
      </c>
      <c r="JP307" s="379" t="s">
        <v>179</v>
      </c>
      <c r="JQ307" s="382">
        <v>91</v>
      </c>
      <c r="JR307" s="383">
        <v>91</v>
      </c>
      <c r="JS307" s="384" t="s">
        <v>179</v>
      </c>
      <c r="JU307" s="634" t="s">
        <v>3220</v>
      </c>
      <c r="JV307" s="636" t="s">
        <v>3221</v>
      </c>
      <c r="JW307" s="635">
        <v>2019</v>
      </c>
      <c r="JX307" s="635" t="s">
        <v>1058</v>
      </c>
      <c r="JY307" s="386" t="s">
        <v>179</v>
      </c>
      <c r="JZ307" s="387" t="s">
        <v>179</v>
      </c>
      <c r="KA307" s="422" t="s">
        <v>179</v>
      </c>
      <c r="KB307" s="637" t="s">
        <v>179</v>
      </c>
      <c r="KC307" s="638" t="s">
        <v>179</v>
      </c>
      <c r="KD307" s="639" t="s">
        <v>179</v>
      </c>
      <c r="KE307" s="640" t="s">
        <v>179</v>
      </c>
      <c r="KF307" s="641" t="s">
        <v>179</v>
      </c>
      <c r="KG307" s="642" t="s">
        <v>179</v>
      </c>
      <c r="KH307" s="639" t="s">
        <v>179</v>
      </c>
      <c r="KI307" s="643" t="s">
        <v>179</v>
      </c>
      <c r="KJ307" s="641" t="s">
        <v>179</v>
      </c>
      <c r="KK307" s="642" t="s">
        <v>179</v>
      </c>
      <c r="KL307" s="639" t="s">
        <v>179</v>
      </c>
      <c r="KM307" s="643" t="s">
        <v>179</v>
      </c>
      <c r="KN307" s="644" t="s">
        <v>179</v>
      </c>
      <c r="KO307" s="645" t="s">
        <v>1029</v>
      </c>
      <c r="KP307" s="646">
        <v>0.3</v>
      </c>
      <c r="KQ307" s="646">
        <v>-5.49</v>
      </c>
      <c r="KR307" s="646">
        <v>16.693333333333332</v>
      </c>
      <c r="KS307" s="647" t="s">
        <v>1029</v>
      </c>
      <c r="KT307" s="646">
        <v>0.3</v>
      </c>
      <c r="KU307" s="646">
        <v>-1.83</v>
      </c>
      <c r="KV307" s="648">
        <v>27.785</v>
      </c>
      <c r="KW307" s="639" t="s">
        <v>179</v>
      </c>
      <c r="KX307" s="643">
        <v>0</v>
      </c>
      <c r="KY307" s="644" t="s">
        <v>179</v>
      </c>
      <c r="KZ307" s="434" t="s">
        <v>1015</v>
      </c>
      <c r="LA307" s="434" t="s">
        <v>1015</v>
      </c>
      <c r="LB307" s="435" t="s">
        <v>179</v>
      </c>
      <c r="LC307" s="436" t="s">
        <v>179</v>
      </c>
      <c r="LD307" s="437" t="s">
        <v>179</v>
      </c>
      <c r="LE307" s="438" t="s">
        <v>179</v>
      </c>
      <c r="LF307" s="439" t="s">
        <v>179</v>
      </c>
      <c r="LG307" s="440" t="s">
        <v>179</v>
      </c>
      <c r="LH307" s="437" t="s">
        <v>179</v>
      </c>
      <c r="LI307" s="438" t="s">
        <v>179</v>
      </c>
      <c r="LJ307" s="649"/>
      <c r="LK307" s="650"/>
    </row>
    <row r="308" spans="2:323" ht="15" customHeight="1" x14ac:dyDescent="0.15">
      <c r="B308" s="1349" t="s">
        <v>5078</v>
      </c>
      <c r="C308" s="1350" t="s">
        <v>5079</v>
      </c>
      <c r="D308" s="1351">
        <v>2022</v>
      </c>
      <c r="E308" s="1352" t="s">
        <v>1018</v>
      </c>
      <c r="F308" s="1353">
        <v>1028411</v>
      </c>
      <c r="G308" s="1354" t="s">
        <v>5079</v>
      </c>
      <c r="H308" s="1355">
        <v>45097</v>
      </c>
      <c r="I308" s="1356" t="s">
        <v>5080</v>
      </c>
      <c r="J308" s="1357" t="s">
        <v>5079</v>
      </c>
      <c r="K308" s="1358" t="s">
        <v>5081</v>
      </c>
      <c r="L308" s="1350" t="s">
        <v>5079</v>
      </c>
      <c r="M308" s="1357" t="s">
        <v>5081</v>
      </c>
      <c r="N308" s="1358" t="s">
        <v>5080</v>
      </c>
      <c r="O308" s="1356" t="s">
        <v>12</v>
      </c>
      <c r="P308" s="1358" t="s">
        <v>32</v>
      </c>
      <c r="Q308" s="1359" t="s">
        <v>1018</v>
      </c>
      <c r="R308" s="1360"/>
      <c r="S308" s="1360"/>
      <c r="T308" s="1361"/>
      <c r="U308" s="1362"/>
      <c r="V308" s="1363">
        <v>4287.2892000000002</v>
      </c>
      <c r="W308" s="1364">
        <v>1</v>
      </c>
      <c r="X308" s="1364">
        <v>1</v>
      </c>
      <c r="Y308" s="1365"/>
      <c r="Z308" s="1351">
        <v>2022</v>
      </c>
      <c r="AA308" s="1352">
        <v>2024</v>
      </c>
      <c r="AB308" s="1366">
        <v>2022</v>
      </c>
      <c r="AC308" s="1367"/>
      <c r="AD308" s="1358"/>
      <c r="AE308" s="1368" t="s">
        <v>4568</v>
      </c>
      <c r="AF308" s="1357" t="s">
        <v>5082</v>
      </c>
      <c r="AG308" s="1357" t="s">
        <v>5083</v>
      </c>
      <c r="AH308" s="1358" t="s">
        <v>5084</v>
      </c>
      <c r="AI308" s="1368"/>
      <c r="AJ308" s="1358"/>
      <c r="AK308" s="1369">
        <v>2021</v>
      </c>
      <c r="AL308" s="1364">
        <v>6687</v>
      </c>
      <c r="AM308" s="1364">
        <v>3153</v>
      </c>
      <c r="AN308" s="1370">
        <v>0.61</v>
      </c>
      <c r="AO308" s="1371" t="s">
        <v>1427</v>
      </c>
      <c r="AP308" s="1372">
        <v>2024</v>
      </c>
      <c r="AQ308" s="1365">
        <v>6429</v>
      </c>
      <c r="AR308" s="1373">
        <v>3.85</v>
      </c>
      <c r="AS308" s="1365">
        <v>3024</v>
      </c>
      <c r="AT308" s="1373">
        <v>4.09</v>
      </c>
      <c r="AU308" s="1374">
        <v>0.59799999999999998</v>
      </c>
      <c r="AV308" s="1371" t="s">
        <v>1427</v>
      </c>
      <c r="AW308" s="1375">
        <v>1.96</v>
      </c>
      <c r="AX308" s="1372">
        <v>2022</v>
      </c>
      <c r="AY308" s="1365">
        <v>7388</v>
      </c>
      <c r="AZ308" s="1373">
        <v>-10.49</v>
      </c>
      <c r="BA308" s="1365">
        <v>3362</v>
      </c>
      <c r="BB308" s="1373">
        <v>-6.63</v>
      </c>
      <c r="BC308" s="1374">
        <v>0.48014557743549752</v>
      </c>
      <c r="BD308" s="1371" t="s">
        <v>1427</v>
      </c>
      <c r="BE308" s="1375">
        <v>21.28</v>
      </c>
      <c r="BF308" s="1372">
        <v>2023</v>
      </c>
      <c r="BG308" s="1365"/>
      <c r="BH308" s="1373"/>
      <c r="BI308" s="1365"/>
      <c r="BJ308" s="1373"/>
      <c r="BK308" s="1374"/>
      <c r="BL308" s="1371"/>
      <c r="BM308" s="1375"/>
      <c r="BN308" s="1372">
        <v>2024</v>
      </c>
      <c r="BO308" s="1365"/>
      <c r="BP308" s="1373"/>
      <c r="BQ308" s="1365"/>
      <c r="BR308" s="1373"/>
      <c r="BS308" s="1374"/>
      <c r="BT308" s="1371"/>
      <c r="BU308" s="1375"/>
      <c r="BV308" s="1376" t="s">
        <v>1023</v>
      </c>
      <c r="BW308" s="1377" t="s">
        <v>1072</v>
      </c>
      <c r="BX308" s="1378" t="s">
        <v>1007</v>
      </c>
      <c r="BY308" s="1379" t="s">
        <v>5085</v>
      </c>
      <c r="BZ308" s="1380"/>
      <c r="CA308" s="1364"/>
      <c r="CB308" s="1364"/>
      <c r="CC308" s="1370"/>
      <c r="CD308" s="1371"/>
      <c r="CE308" s="1372"/>
      <c r="CF308" s="1365"/>
      <c r="CG308" s="1373"/>
      <c r="CH308" s="1365"/>
      <c r="CI308" s="1373"/>
      <c r="CJ308" s="1374"/>
      <c r="CK308" s="1371"/>
      <c r="CL308" s="1375"/>
      <c r="CM308" s="1372"/>
      <c r="CN308" s="1365"/>
      <c r="CO308" s="1373"/>
      <c r="CP308" s="1365"/>
      <c r="CQ308" s="1373"/>
      <c r="CR308" s="1374"/>
      <c r="CS308" s="1371"/>
      <c r="CT308" s="1375"/>
      <c r="CU308" s="1372"/>
      <c r="CV308" s="1365"/>
      <c r="CW308" s="1373"/>
      <c r="CX308" s="1365"/>
      <c r="CY308" s="1373"/>
      <c r="CZ308" s="1374"/>
      <c r="DA308" s="1371"/>
      <c r="DB308" s="1375"/>
      <c r="DC308" s="1372"/>
      <c r="DD308" s="1365"/>
      <c r="DE308" s="1373"/>
      <c r="DF308" s="1365"/>
      <c r="DG308" s="1373"/>
      <c r="DH308" s="1374"/>
      <c r="DI308" s="1371"/>
      <c r="DJ308" s="1375"/>
      <c r="DK308" s="1376"/>
      <c r="DL308" s="1377"/>
      <c r="DM308" s="1378"/>
      <c r="DN308" s="1379"/>
      <c r="DO308" s="1356"/>
      <c r="DP308" s="1381"/>
      <c r="DQ308" s="1358"/>
      <c r="DR308" s="1356"/>
      <c r="DS308" s="1381"/>
      <c r="DT308" s="1358"/>
      <c r="DU308" s="1356"/>
      <c r="DV308" s="1381"/>
      <c r="DW308" s="1358"/>
      <c r="DX308" s="1356"/>
      <c r="DY308" s="1381"/>
      <c r="DZ308" s="1358"/>
      <c r="EA308" s="1356"/>
      <c r="EB308" s="1381"/>
      <c r="EC308" s="1358"/>
      <c r="ED308" s="1382"/>
      <c r="EE308" s="1383"/>
      <c r="EF308" s="1384"/>
      <c r="EG308" s="1357"/>
      <c r="EH308" s="1364"/>
      <c r="EI308" s="1352"/>
      <c r="EJ308" s="1356"/>
      <c r="EK308" s="1384"/>
      <c r="EL308" s="1357"/>
      <c r="EM308" s="1364"/>
      <c r="EN308" s="1352"/>
      <c r="EO308" s="1356"/>
      <c r="EP308" s="1384"/>
      <c r="EQ308" s="1357"/>
      <c r="ER308" s="1364"/>
      <c r="ES308" s="1352"/>
      <c r="ET308" s="1356"/>
      <c r="EU308" s="1384"/>
      <c r="EV308" s="1357"/>
      <c r="EW308" s="1364"/>
      <c r="EX308" s="1352"/>
      <c r="EY308" s="1356"/>
      <c r="EZ308" s="1384"/>
      <c r="FA308" s="1357"/>
      <c r="FB308" s="1364"/>
      <c r="FC308" s="1352"/>
      <c r="FD308" s="1385">
        <v>0</v>
      </c>
      <c r="FE308" s="1386">
        <v>0</v>
      </c>
      <c r="FF308" s="1387">
        <v>0</v>
      </c>
      <c r="FG308" s="1386">
        <v>0</v>
      </c>
      <c r="FH308" s="1387">
        <v>0</v>
      </c>
      <c r="FI308" s="1386">
        <v>0</v>
      </c>
      <c r="FJ308" s="1387">
        <v>0</v>
      </c>
      <c r="FK308" s="1386">
        <v>0</v>
      </c>
      <c r="FL308" s="1388" t="s">
        <v>1008</v>
      </c>
      <c r="FM308" s="1389" t="s">
        <v>1012</v>
      </c>
      <c r="FN308" s="1352"/>
      <c r="FO308" s="1390" t="s">
        <v>1010</v>
      </c>
      <c r="FP308" s="1391" t="s">
        <v>1012</v>
      </c>
      <c r="FQ308" s="1352"/>
      <c r="FR308" s="1390" t="s">
        <v>1010</v>
      </c>
      <c r="FS308" s="1391" t="s">
        <v>1012</v>
      </c>
      <c r="FT308" s="1352"/>
      <c r="FU308" s="1390" t="s">
        <v>1010</v>
      </c>
      <c r="FV308" s="1391" t="s">
        <v>1012</v>
      </c>
      <c r="FW308" s="1352"/>
      <c r="FX308" s="1390" t="s">
        <v>1013</v>
      </c>
      <c r="FY308" s="1391" t="s">
        <v>1013</v>
      </c>
      <c r="FZ308" s="1352"/>
      <c r="GA308" s="1390" t="s">
        <v>1010</v>
      </c>
      <c r="GB308" s="1391" t="s">
        <v>1012</v>
      </c>
      <c r="GC308" s="1352"/>
      <c r="GD308" s="1390" t="s">
        <v>1013</v>
      </c>
      <c r="GE308" s="1391" t="s">
        <v>1013</v>
      </c>
      <c r="GF308" s="1352"/>
      <c r="GG308" s="1390" t="s">
        <v>1010</v>
      </c>
      <c r="GH308" s="1391" t="s">
        <v>1012</v>
      </c>
      <c r="GI308" s="1352"/>
      <c r="GJ308" s="1390" t="s">
        <v>1010</v>
      </c>
      <c r="GK308" s="1391" t="s">
        <v>1012</v>
      </c>
      <c r="GL308" s="1352"/>
      <c r="GM308" s="1390" t="s">
        <v>1013</v>
      </c>
      <c r="GN308" s="1391" t="s">
        <v>1013</v>
      </c>
      <c r="GO308" s="1352"/>
      <c r="GP308" s="1390" t="s">
        <v>1013</v>
      </c>
      <c r="GQ308" s="1391" t="s">
        <v>1013</v>
      </c>
      <c r="GR308" s="1352"/>
      <c r="GS308" s="1390" t="s">
        <v>1013</v>
      </c>
      <c r="GT308" s="1391" t="s">
        <v>1013</v>
      </c>
      <c r="GU308" s="1352"/>
      <c r="GV308" s="1390" t="s">
        <v>1010</v>
      </c>
      <c r="GW308" s="1391" t="s">
        <v>1012</v>
      </c>
      <c r="GX308" s="1352"/>
      <c r="GY308" s="1388"/>
      <c r="GZ308" s="1389"/>
      <c r="HA308" s="1352"/>
      <c r="HB308" s="1390"/>
      <c r="HC308" s="1391"/>
      <c r="HD308" s="1352"/>
      <c r="HE308" s="1390"/>
      <c r="HF308" s="1391"/>
      <c r="HG308" s="1352"/>
      <c r="HH308" s="1390"/>
      <c r="HI308" s="1391"/>
      <c r="HJ308" s="1352"/>
      <c r="HK308" s="1390"/>
      <c r="HL308" s="1391"/>
      <c r="HM308" s="1352"/>
      <c r="HN308" s="1392"/>
      <c r="HO308" s="1393"/>
      <c r="HP308" s="1394"/>
      <c r="HQ308" s="1395"/>
      <c r="HR308" s="1357"/>
      <c r="HS308" s="1357"/>
      <c r="HT308" s="1357"/>
      <c r="HU308" s="1396"/>
      <c r="HV308" s="1397"/>
      <c r="HW308" s="1398" t="s">
        <v>4568</v>
      </c>
      <c r="HX308" s="1398"/>
      <c r="HY308" s="1398"/>
      <c r="HZ308" s="1398"/>
      <c r="IA308" s="1398"/>
      <c r="IB308" s="1398"/>
      <c r="IC308" s="1398" t="s">
        <v>4568</v>
      </c>
      <c r="ID308" s="1399" t="s">
        <v>5086</v>
      </c>
      <c r="IE308" s="1400"/>
      <c r="IF308" s="227" t="str">
        <f>_xlfn.IFNA(VLOOKUP(報告書!$B308&amp;"-"&amp;報告書!IF$12,自主項目!$G$13:$G$500,1,FALSE),"")</f>
        <v/>
      </c>
      <c r="IG308" s="227" t="str">
        <f>_xlfn.IFNA(VLOOKUP(報告書!$B308&amp;"-"&amp;報告書!IG$12,自主項目!$G$13:$G$500,1,FALSE),"")</f>
        <v/>
      </c>
      <c r="IH308" s="227" t="str">
        <f>_xlfn.IFNA(VLOOKUP(報告書!$B308&amp;"-"&amp;報告書!IH$12,自主項目!$G$13:$G$500,1,FALSE),"")</f>
        <v/>
      </c>
      <c r="II308" s="227" t="str">
        <f>_xlfn.IFNA(VLOOKUP(報告書!$B308&amp;"-"&amp;報告書!II$12,自主項目!$G$13:$G$500,1,FALSE),"")</f>
        <v/>
      </c>
      <c r="IJ308" s="227" t="str">
        <f>_xlfn.IFNA(VLOOKUP(報告書!$B308&amp;"-"&amp;報告書!IJ$12,自主項目!$G$13:$G$500,1,FALSE),"")</f>
        <v/>
      </c>
      <c r="IK308" s="227" t="str">
        <f>_xlfn.IFNA(VLOOKUP(報告書!$B308&amp;"-"&amp;報告書!IK$12,自主項目!$G$13:$G$500,1,FALSE),"")</f>
        <v/>
      </c>
      <c r="IL308" s="227" t="str">
        <f>_xlfn.IFNA(VLOOKUP(報告書!$B308&amp;"-"&amp;報告書!IL$12,自主項目!$G$13:$G$500,1,FALSE),"")</f>
        <v/>
      </c>
      <c r="IM308" s="227" t="str">
        <f>_xlfn.IFNA(VLOOKUP(報告書!$B308&amp;"-"&amp;報告書!IM$12,自主項目!$G$13:$G$500,1,FALSE),"")</f>
        <v/>
      </c>
      <c r="IN308" s="227" t="str">
        <f>_xlfn.IFNA(VLOOKUP(報告書!$B308&amp;"-"&amp;報告書!IN$12,自主項目!$G$13:$G$500,1,FALSE),"")</f>
        <v/>
      </c>
      <c r="IO308" s="227" t="str">
        <f>_xlfn.IFNA(VLOOKUP(報告書!$B308&amp;"-"&amp;報告書!IO$12,自主項目!$G$13:$G$500,1,FALSE),"")</f>
        <v/>
      </c>
      <c r="IP308" s="227" t="str">
        <f>_xlfn.IFNA(VLOOKUP(報告書!$B308&amp;"-"&amp;報告書!IP$12,自主項目!$G$13:$G$500,1,FALSE),"")</f>
        <v/>
      </c>
      <c r="IQ308" s="227" t="str">
        <f>_xlfn.IFNA(VLOOKUP(報告書!$B308&amp;"-"&amp;報告書!IQ$12,自主項目!$G$13:$G$500,1,FALSE),"")</f>
        <v/>
      </c>
      <c r="IR308" s="227" t="str">
        <f>_xlfn.IFNA(VLOOKUP(報告書!$B308&amp;"-"&amp;報告書!IR$12,自主項目!$G$13:$G$500,1,FALSE),"")</f>
        <v/>
      </c>
      <c r="IS308" s="227" t="str">
        <f>_xlfn.IFNA(VLOOKUP(報告書!$B308&amp;"-"&amp;報告書!IS$12,自主項目!$G$13:$G$500,1,FALSE),"")</f>
        <v/>
      </c>
      <c r="IV308" s="376">
        <v>3076</v>
      </c>
      <c r="IW308" s="377">
        <v>3048</v>
      </c>
      <c r="IX308" s="378">
        <v>45.04</v>
      </c>
      <c r="IY308" s="379">
        <v>-1.46</v>
      </c>
      <c r="IZ308" s="379">
        <v>-3.4</v>
      </c>
      <c r="JA308" s="380">
        <v>13.84</v>
      </c>
      <c r="JB308" s="381">
        <v>-0.48666666666666664</v>
      </c>
      <c r="JC308" s="379">
        <v>-1.1333333333333333</v>
      </c>
      <c r="JD308" s="379">
        <v>4.6133333333333333</v>
      </c>
      <c r="JE308" s="382">
        <v>83</v>
      </c>
      <c r="JF308" s="383">
        <v>86</v>
      </c>
      <c r="JG308" s="384">
        <v>36</v>
      </c>
      <c r="JH308" s="376" t="s">
        <v>179</v>
      </c>
      <c r="JI308" s="377" t="s">
        <v>179</v>
      </c>
      <c r="JJ308" s="378" t="s">
        <v>179</v>
      </c>
      <c r="JK308" s="379" t="s">
        <v>179</v>
      </c>
      <c r="JL308" s="379" t="s">
        <v>179</v>
      </c>
      <c r="JM308" s="380" t="s">
        <v>179</v>
      </c>
      <c r="JN308" s="381" t="s">
        <v>179</v>
      </c>
      <c r="JO308" s="379" t="s">
        <v>179</v>
      </c>
      <c r="JP308" s="379" t="s">
        <v>179</v>
      </c>
      <c r="JQ308" s="382" t="s">
        <v>179</v>
      </c>
      <c r="JR308" s="383" t="s">
        <v>179</v>
      </c>
      <c r="JS308" s="384" t="s">
        <v>179</v>
      </c>
      <c r="JU308" s="634" t="s">
        <v>3226</v>
      </c>
      <c r="JV308" s="636" t="s">
        <v>3227</v>
      </c>
      <c r="JW308" s="635">
        <v>2019</v>
      </c>
      <c r="JX308" s="635" t="s">
        <v>1018</v>
      </c>
      <c r="JY308" s="386" t="s">
        <v>179</v>
      </c>
      <c r="JZ308" s="387" t="s">
        <v>179</v>
      </c>
      <c r="KA308" s="422" t="s">
        <v>179</v>
      </c>
      <c r="KB308" s="637" t="s">
        <v>179</v>
      </c>
      <c r="KC308" s="638">
        <v>3.409723342002601</v>
      </c>
      <c r="KD308" s="639" t="s">
        <v>1015</v>
      </c>
      <c r="KE308" s="640">
        <v>-12.11</v>
      </c>
      <c r="KF308" s="641">
        <v>-1.46</v>
      </c>
      <c r="KG308" s="642">
        <v>-4.1366666666666667</v>
      </c>
      <c r="KH308" s="639" t="s">
        <v>1015</v>
      </c>
      <c r="KI308" s="643">
        <v>-12.11</v>
      </c>
      <c r="KJ308" s="641">
        <v>-1.1333333333333333</v>
      </c>
      <c r="KK308" s="642">
        <v>-2.73</v>
      </c>
      <c r="KL308" s="639" t="s">
        <v>1029</v>
      </c>
      <c r="KM308" s="643">
        <v>2.96</v>
      </c>
      <c r="KN308" s="644">
        <v>13.84</v>
      </c>
      <c r="KO308" s="645" t="s">
        <v>179</v>
      </c>
      <c r="KP308" s="646" t="s">
        <v>179</v>
      </c>
      <c r="KQ308" s="646" t="s">
        <v>179</v>
      </c>
      <c r="KR308" s="646" t="s">
        <v>179</v>
      </c>
      <c r="KS308" s="647" t="s">
        <v>179</v>
      </c>
      <c r="KT308" s="646" t="s">
        <v>179</v>
      </c>
      <c r="KU308" s="646" t="s">
        <v>179</v>
      </c>
      <c r="KV308" s="648" t="s">
        <v>179</v>
      </c>
      <c r="KW308" s="639" t="s">
        <v>179</v>
      </c>
      <c r="KX308" s="643" t="s">
        <v>179</v>
      </c>
      <c r="KY308" s="644" t="s">
        <v>179</v>
      </c>
      <c r="KZ308" s="434" t="s">
        <v>1015</v>
      </c>
      <c r="LA308" s="434" t="s">
        <v>1015</v>
      </c>
      <c r="LB308" s="435" t="s">
        <v>1015</v>
      </c>
      <c r="LC308" s="436">
        <v>14</v>
      </c>
      <c r="LD308" s="437">
        <v>6</v>
      </c>
      <c r="LE308" s="438">
        <v>20</v>
      </c>
      <c r="LF308" s="439" t="s">
        <v>1015</v>
      </c>
      <c r="LG308" s="440">
        <v>11</v>
      </c>
      <c r="LH308" s="437">
        <v>6</v>
      </c>
      <c r="LI308" s="438">
        <v>20</v>
      </c>
      <c r="LJ308" s="649"/>
      <c r="LK308" s="650"/>
    </row>
    <row r="309" spans="2:323" ht="15" customHeight="1" x14ac:dyDescent="0.15">
      <c r="B309" s="1349" t="s">
        <v>5087</v>
      </c>
      <c r="C309" s="1350" t="s">
        <v>5088</v>
      </c>
      <c r="D309" s="1351">
        <v>2022</v>
      </c>
      <c r="E309" s="1352" t="s">
        <v>1018</v>
      </c>
      <c r="F309" s="1353">
        <v>1029412</v>
      </c>
      <c r="G309" s="1354" t="s">
        <v>5088</v>
      </c>
      <c r="H309" s="1355">
        <v>45138</v>
      </c>
      <c r="I309" s="1356" t="s">
        <v>5089</v>
      </c>
      <c r="J309" s="1357" t="s">
        <v>5088</v>
      </c>
      <c r="K309" s="1358" t="s">
        <v>5090</v>
      </c>
      <c r="L309" s="1350" t="s">
        <v>5088</v>
      </c>
      <c r="M309" s="1357" t="s">
        <v>5090</v>
      </c>
      <c r="N309" s="1358" t="s">
        <v>5089</v>
      </c>
      <c r="O309" s="1356" t="s">
        <v>12</v>
      </c>
      <c r="P309" s="1358" t="s">
        <v>33</v>
      </c>
      <c r="Q309" s="1359" t="s">
        <v>1018</v>
      </c>
      <c r="R309" s="1360"/>
      <c r="S309" s="1360"/>
      <c r="T309" s="1361"/>
      <c r="U309" s="1362"/>
      <c r="V309" s="1363">
        <v>2911.788</v>
      </c>
      <c r="W309" s="1364">
        <v>4</v>
      </c>
      <c r="X309" s="1364">
        <v>1</v>
      </c>
      <c r="Y309" s="1365"/>
      <c r="Z309" s="1351">
        <v>2022</v>
      </c>
      <c r="AA309" s="1352">
        <v>2024</v>
      </c>
      <c r="AB309" s="1366">
        <v>2022</v>
      </c>
      <c r="AC309" s="1367" t="s">
        <v>4568</v>
      </c>
      <c r="AD309" s="1358" t="s">
        <v>1502</v>
      </c>
      <c r="AE309" s="1368"/>
      <c r="AF309" s="1357"/>
      <c r="AG309" s="1357"/>
      <c r="AH309" s="1358"/>
      <c r="AI309" s="1368"/>
      <c r="AJ309" s="1358"/>
      <c r="AK309" s="1369">
        <v>2021</v>
      </c>
      <c r="AL309" s="1364">
        <v>5023</v>
      </c>
      <c r="AM309" s="1364">
        <v>5109</v>
      </c>
      <c r="AN309" s="1370"/>
      <c r="AO309" s="1371"/>
      <c r="AP309" s="1372">
        <v>2024</v>
      </c>
      <c r="AQ309" s="1365">
        <v>4814</v>
      </c>
      <c r="AR309" s="1373">
        <v>4.16</v>
      </c>
      <c r="AS309" s="1365">
        <v>4900</v>
      </c>
      <c r="AT309" s="1373">
        <v>4.09</v>
      </c>
      <c r="AU309" s="1374"/>
      <c r="AV309" s="1371"/>
      <c r="AW309" s="1375"/>
      <c r="AX309" s="1372">
        <v>2022</v>
      </c>
      <c r="AY309" s="1365">
        <v>5190</v>
      </c>
      <c r="AZ309" s="1373">
        <v>-3.33</v>
      </c>
      <c r="BA309" s="1365">
        <v>5289</v>
      </c>
      <c r="BB309" s="1373">
        <v>-3.53</v>
      </c>
      <c r="BC309" s="1374"/>
      <c r="BD309" s="1371"/>
      <c r="BE309" s="1375"/>
      <c r="BF309" s="1372">
        <v>2023</v>
      </c>
      <c r="BG309" s="1365"/>
      <c r="BH309" s="1373"/>
      <c r="BI309" s="1365"/>
      <c r="BJ309" s="1373"/>
      <c r="BK309" s="1374"/>
      <c r="BL309" s="1371"/>
      <c r="BM309" s="1375"/>
      <c r="BN309" s="1372">
        <v>2024</v>
      </c>
      <c r="BO309" s="1365"/>
      <c r="BP309" s="1373"/>
      <c r="BQ309" s="1365"/>
      <c r="BR309" s="1373"/>
      <c r="BS309" s="1374"/>
      <c r="BT309" s="1371"/>
      <c r="BU309" s="1375"/>
      <c r="BV309" s="1376" t="s">
        <v>1005</v>
      </c>
      <c r="BW309" s="1377" t="s">
        <v>1072</v>
      </c>
      <c r="BX309" s="1378" t="s">
        <v>1024</v>
      </c>
      <c r="BY309" s="1379" t="s">
        <v>5091</v>
      </c>
      <c r="BZ309" s="1380"/>
      <c r="CA309" s="1364"/>
      <c r="CB309" s="1364"/>
      <c r="CC309" s="1370"/>
      <c r="CD309" s="1371"/>
      <c r="CE309" s="1372"/>
      <c r="CF309" s="1365"/>
      <c r="CG309" s="1373"/>
      <c r="CH309" s="1365"/>
      <c r="CI309" s="1373"/>
      <c r="CJ309" s="1374"/>
      <c r="CK309" s="1371"/>
      <c r="CL309" s="1375"/>
      <c r="CM309" s="1372"/>
      <c r="CN309" s="1365"/>
      <c r="CO309" s="1373"/>
      <c r="CP309" s="1365"/>
      <c r="CQ309" s="1373"/>
      <c r="CR309" s="1374"/>
      <c r="CS309" s="1371"/>
      <c r="CT309" s="1375"/>
      <c r="CU309" s="1372"/>
      <c r="CV309" s="1365"/>
      <c r="CW309" s="1373"/>
      <c r="CX309" s="1365"/>
      <c r="CY309" s="1373"/>
      <c r="CZ309" s="1374"/>
      <c r="DA309" s="1371"/>
      <c r="DB309" s="1375"/>
      <c r="DC309" s="1372"/>
      <c r="DD309" s="1365"/>
      <c r="DE309" s="1373"/>
      <c r="DF309" s="1365"/>
      <c r="DG309" s="1373"/>
      <c r="DH309" s="1374"/>
      <c r="DI309" s="1371"/>
      <c r="DJ309" s="1375"/>
      <c r="DK309" s="1376"/>
      <c r="DL309" s="1377"/>
      <c r="DM309" s="1378"/>
      <c r="DN309" s="1379"/>
      <c r="DO309" s="1356"/>
      <c r="DP309" s="1381"/>
      <c r="DQ309" s="1358"/>
      <c r="DR309" s="1356"/>
      <c r="DS309" s="1381"/>
      <c r="DT309" s="1358"/>
      <c r="DU309" s="1356"/>
      <c r="DV309" s="1381"/>
      <c r="DW309" s="1358"/>
      <c r="DX309" s="1356"/>
      <c r="DY309" s="1381"/>
      <c r="DZ309" s="1358"/>
      <c r="EA309" s="1356"/>
      <c r="EB309" s="1381"/>
      <c r="EC309" s="1358"/>
      <c r="ED309" s="1382"/>
      <c r="EE309" s="1383" t="s">
        <v>1160</v>
      </c>
      <c r="EF309" s="1384">
        <v>2017</v>
      </c>
      <c r="EG309" s="1357" t="s">
        <v>1505</v>
      </c>
      <c r="EH309" s="1364">
        <v>30.175000000000001</v>
      </c>
      <c r="EI309" s="1352" t="s">
        <v>1162</v>
      </c>
      <c r="EJ309" s="1356"/>
      <c r="EK309" s="1384"/>
      <c r="EL309" s="1357"/>
      <c r="EM309" s="1364"/>
      <c r="EN309" s="1352"/>
      <c r="EO309" s="1356"/>
      <c r="EP309" s="1384"/>
      <c r="EQ309" s="1357"/>
      <c r="ER309" s="1364"/>
      <c r="ES309" s="1352"/>
      <c r="ET309" s="1356"/>
      <c r="EU309" s="1384"/>
      <c r="EV309" s="1357"/>
      <c r="EW309" s="1364"/>
      <c r="EX309" s="1352"/>
      <c r="EY309" s="1356"/>
      <c r="EZ309" s="1384"/>
      <c r="FA309" s="1357"/>
      <c r="FB309" s="1364"/>
      <c r="FC309" s="1352"/>
      <c r="FD309" s="1385">
        <v>0</v>
      </c>
      <c r="FE309" s="1386">
        <v>0</v>
      </c>
      <c r="FF309" s="1387">
        <v>0</v>
      </c>
      <c r="FG309" s="1386">
        <v>0</v>
      </c>
      <c r="FH309" s="1387">
        <v>0</v>
      </c>
      <c r="FI309" s="1386">
        <v>0</v>
      </c>
      <c r="FJ309" s="1387">
        <v>0</v>
      </c>
      <c r="FK309" s="1386">
        <v>0</v>
      </c>
      <c r="FL309" s="1388" t="s">
        <v>1008</v>
      </c>
      <c r="FM309" s="1389" t="s">
        <v>1012</v>
      </c>
      <c r="FN309" s="1352"/>
      <c r="FO309" s="1390" t="s">
        <v>1010</v>
      </c>
      <c r="FP309" s="1391" t="s">
        <v>1012</v>
      </c>
      <c r="FQ309" s="1352"/>
      <c r="FR309" s="1390" t="s">
        <v>1010</v>
      </c>
      <c r="FS309" s="1391" t="s">
        <v>1012</v>
      </c>
      <c r="FT309" s="1352"/>
      <c r="FU309" s="1390" t="s">
        <v>1010</v>
      </c>
      <c r="FV309" s="1391" t="s">
        <v>1012</v>
      </c>
      <c r="FW309" s="1352"/>
      <c r="FX309" s="1390" t="s">
        <v>1010</v>
      </c>
      <c r="FY309" s="1391" t="s">
        <v>1012</v>
      </c>
      <c r="FZ309" s="1352"/>
      <c r="GA309" s="1390" t="s">
        <v>1010</v>
      </c>
      <c r="GB309" s="1391" t="s">
        <v>1012</v>
      </c>
      <c r="GC309" s="1352"/>
      <c r="GD309" s="1390" t="s">
        <v>1010</v>
      </c>
      <c r="GE309" s="1391" t="s">
        <v>1012</v>
      </c>
      <c r="GF309" s="1352"/>
      <c r="GG309" s="1390" t="s">
        <v>1010</v>
      </c>
      <c r="GH309" s="1391" t="s">
        <v>1012</v>
      </c>
      <c r="GI309" s="1352"/>
      <c r="GJ309" s="1390" t="s">
        <v>1010</v>
      </c>
      <c r="GK309" s="1391" t="s">
        <v>1012</v>
      </c>
      <c r="GL309" s="1352"/>
      <c r="GM309" s="1390" t="s">
        <v>1013</v>
      </c>
      <c r="GN309" s="1391" t="s">
        <v>1013</v>
      </c>
      <c r="GO309" s="1352"/>
      <c r="GP309" s="1390" t="s">
        <v>1013</v>
      </c>
      <c r="GQ309" s="1391" t="s">
        <v>1013</v>
      </c>
      <c r="GR309" s="1352"/>
      <c r="GS309" s="1390" t="s">
        <v>1013</v>
      </c>
      <c r="GT309" s="1391" t="s">
        <v>1013</v>
      </c>
      <c r="GU309" s="1352"/>
      <c r="GV309" s="1390" t="s">
        <v>1010</v>
      </c>
      <c r="GW309" s="1391" t="s">
        <v>1012</v>
      </c>
      <c r="GX309" s="1352"/>
      <c r="GY309" s="1388"/>
      <c r="GZ309" s="1389"/>
      <c r="HA309" s="1352"/>
      <c r="HB309" s="1390"/>
      <c r="HC309" s="1391"/>
      <c r="HD309" s="1352"/>
      <c r="HE309" s="1390"/>
      <c r="HF309" s="1391"/>
      <c r="HG309" s="1352"/>
      <c r="HH309" s="1390"/>
      <c r="HI309" s="1391"/>
      <c r="HJ309" s="1352"/>
      <c r="HK309" s="1390"/>
      <c r="HL309" s="1391"/>
      <c r="HM309" s="1352"/>
      <c r="HN309" s="1392"/>
      <c r="HO309" s="1393"/>
      <c r="HP309" s="1394"/>
      <c r="HQ309" s="1395"/>
      <c r="HR309" s="1357"/>
      <c r="HS309" s="1357"/>
      <c r="HT309" s="1357"/>
      <c r="HU309" s="1396"/>
      <c r="HV309" s="1397" t="s">
        <v>4568</v>
      </c>
      <c r="HW309" s="1398" t="s">
        <v>4568</v>
      </c>
      <c r="HX309" s="1398"/>
      <c r="HY309" s="1398"/>
      <c r="HZ309" s="1398"/>
      <c r="IA309" s="1398"/>
      <c r="IB309" s="1398" t="s">
        <v>4568</v>
      </c>
      <c r="IC309" s="1398"/>
      <c r="ID309" s="1399"/>
      <c r="IE309" s="1400" t="s">
        <v>5092</v>
      </c>
      <c r="IF309" s="227" t="str">
        <f>_xlfn.IFNA(VLOOKUP(報告書!$B309&amp;"-"&amp;報告書!IF$12,自主項目!$G$13:$G$500,1,FALSE),"")</f>
        <v/>
      </c>
      <c r="IG309" s="227" t="str">
        <f>_xlfn.IFNA(VLOOKUP(報告書!$B309&amp;"-"&amp;報告書!IG$12,自主項目!$G$13:$G$500,1,FALSE),"")</f>
        <v/>
      </c>
      <c r="IH309" s="227" t="str">
        <f>_xlfn.IFNA(VLOOKUP(報告書!$B309&amp;"-"&amp;報告書!IH$12,自主項目!$G$13:$G$500,1,FALSE),"")</f>
        <v/>
      </c>
      <c r="II309" s="227" t="str">
        <f>_xlfn.IFNA(VLOOKUP(報告書!$B309&amp;"-"&amp;報告書!II$12,自主項目!$G$13:$G$500,1,FALSE),"")</f>
        <v/>
      </c>
      <c r="IJ309" s="227" t="str">
        <f>_xlfn.IFNA(VLOOKUP(報告書!$B309&amp;"-"&amp;報告書!IJ$12,自主項目!$G$13:$G$500,1,FALSE),"")</f>
        <v/>
      </c>
      <c r="IK309" s="227" t="str">
        <f>_xlfn.IFNA(VLOOKUP(報告書!$B309&amp;"-"&amp;報告書!IK$12,自主項目!$G$13:$G$500,1,FALSE),"")</f>
        <v/>
      </c>
      <c r="IL309" s="227" t="str">
        <f>_xlfn.IFNA(VLOOKUP(報告書!$B309&amp;"-"&amp;報告書!IL$12,自主項目!$G$13:$G$500,1,FALSE),"")</f>
        <v/>
      </c>
      <c r="IM309" s="227" t="str">
        <f>_xlfn.IFNA(VLOOKUP(報告書!$B309&amp;"-"&amp;報告書!IM$12,自主項目!$G$13:$G$500,1,FALSE),"")</f>
        <v/>
      </c>
      <c r="IN309" s="227" t="str">
        <f>_xlfn.IFNA(VLOOKUP(報告書!$B309&amp;"-"&amp;報告書!IN$12,自主項目!$G$13:$G$500,1,FALSE),"")</f>
        <v/>
      </c>
      <c r="IO309" s="227" t="str">
        <f>_xlfn.IFNA(VLOOKUP(報告書!$B309&amp;"-"&amp;報告書!IO$12,自主項目!$G$13:$G$500,1,FALSE),"")</f>
        <v/>
      </c>
      <c r="IP309" s="227" t="str">
        <f>_xlfn.IFNA(VLOOKUP(報告書!$B309&amp;"-"&amp;報告書!IP$12,自主項目!$G$13:$G$500,1,FALSE),"")</f>
        <v/>
      </c>
      <c r="IQ309" s="227" t="str">
        <f>_xlfn.IFNA(VLOOKUP(報告書!$B309&amp;"-"&amp;報告書!IQ$12,自主項目!$G$13:$G$500,1,FALSE),"")</f>
        <v/>
      </c>
      <c r="IR309" s="227" t="str">
        <f>_xlfn.IFNA(VLOOKUP(報告書!$B309&amp;"-"&amp;報告書!IR$12,自主項目!$G$13:$G$500,1,FALSE),"")</f>
        <v/>
      </c>
      <c r="IS309" s="227" t="str">
        <f>_xlfn.IFNA(VLOOKUP(報告書!$B309&amp;"-"&amp;報告書!IS$12,自主項目!$G$13:$G$500,1,FALSE),"")</f>
        <v/>
      </c>
      <c r="IV309" s="376">
        <v>5825</v>
      </c>
      <c r="IW309" s="377" t="s">
        <v>179</v>
      </c>
      <c r="IX309" s="378" t="s">
        <v>179</v>
      </c>
      <c r="IY309" s="379">
        <v>-8.1999999999999993</v>
      </c>
      <c r="IZ309" s="379" t="s">
        <v>179</v>
      </c>
      <c r="JA309" s="380" t="s">
        <v>179</v>
      </c>
      <c r="JB309" s="381">
        <v>-2.7333333333333329</v>
      </c>
      <c r="JC309" s="379" t="s">
        <v>179</v>
      </c>
      <c r="JD309" s="379" t="s">
        <v>179</v>
      </c>
      <c r="JE309" s="382">
        <v>89</v>
      </c>
      <c r="JF309" s="383" t="s">
        <v>179</v>
      </c>
      <c r="JG309" s="384" t="s">
        <v>179</v>
      </c>
      <c r="JH309" s="376" t="s">
        <v>179</v>
      </c>
      <c r="JI309" s="377" t="s">
        <v>179</v>
      </c>
      <c r="JJ309" s="378" t="s">
        <v>179</v>
      </c>
      <c r="JK309" s="379" t="s">
        <v>179</v>
      </c>
      <c r="JL309" s="379" t="s">
        <v>179</v>
      </c>
      <c r="JM309" s="380" t="s">
        <v>179</v>
      </c>
      <c r="JN309" s="381" t="s">
        <v>179</v>
      </c>
      <c r="JO309" s="379" t="s">
        <v>179</v>
      </c>
      <c r="JP309" s="379" t="s">
        <v>179</v>
      </c>
      <c r="JQ309" s="382" t="s">
        <v>179</v>
      </c>
      <c r="JR309" s="383" t="s">
        <v>179</v>
      </c>
      <c r="JS309" s="384" t="s">
        <v>179</v>
      </c>
      <c r="JU309" s="634" t="s">
        <v>3231</v>
      </c>
      <c r="JV309" s="636" t="s">
        <v>3232</v>
      </c>
      <c r="JW309" s="635">
        <v>2019</v>
      </c>
      <c r="JX309" s="635" t="s">
        <v>1018</v>
      </c>
      <c r="JY309" s="386" t="s">
        <v>179</v>
      </c>
      <c r="JZ309" s="387" t="s">
        <v>179</v>
      </c>
      <c r="KA309" s="422" t="s">
        <v>179</v>
      </c>
      <c r="KB309" s="637" t="s">
        <v>179</v>
      </c>
      <c r="KC309" s="638" t="s">
        <v>179</v>
      </c>
      <c r="KD309" s="639" t="s">
        <v>1015</v>
      </c>
      <c r="KE309" s="640">
        <v>1.56</v>
      </c>
      <c r="KF309" s="641">
        <v>-8.1999999999999993</v>
      </c>
      <c r="KG309" s="642">
        <v>-6.9866666666666672</v>
      </c>
      <c r="KH309" s="639" t="s">
        <v>1015</v>
      </c>
      <c r="KI309" s="643">
        <v>1.9</v>
      </c>
      <c r="KJ309" s="641" t="s">
        <v>179</v>
      </c>
      <c r="KK309" s="642">
        <v>-6.6749999999999998</v>
      </c>
      <c r="KL309" s="639" t="s">
        <v>179</v>
      </c>
      <c r="KM309" s="643" t="s">
        <v>179</v>
      </c>
      <c r="KN309" s="644" t="s">
        <v>179</v>
      </c>
      <c r="KO309" s="645" t="s">
        <v>179</v>
      </c>
      <c r="KP309" s="646" t="s">
        <v>179</v>
      </c>
      <c r="KQ309" s="646" t="s">
        <v>179</v>
      </c>
      <c r="KR309" s="646" t="s">
        <v>179</v>
      </c>
      <c r="KS309" s="647" t="s">
        <v>179</v>
      </c>
      <c r="KT309" s="646" t="s">
        <v>179</v>
      </c>
      <c r="KU309" s="646" t="s">
        <v>179</v>
      </c>
      <c r="KV309" s="648" t="s">
        <v>179</v>
      </c>
      <c r="KW309" s="639" t="s">
        <v>179</v>
      </c>
      <c r="KX309" s="643" t="s">
        <v>179</v>
      </c>
      <c r="KY309" s="644" t="s">
        <v>179</v>
      </c>
      <c r="KZ309" s="434" t="s">
        <v>1015</v>
      </c>
      <c r="LA309" s="434" t="s">
        <v>1015</v>
      </c>
      <c r="LB309" s="435" t="s">
        <v>1029</v>
      </c>
      <c r="LC309" s="436">
        <v>16</v>
      </c>
      <c r="LD309" s="437">
        <v>0</v>
      </c>
      <c r="LE309" s="438">
        <v>16</v>
      </c>
      <c r="LF309" s="439" t="s">
        <v>1015</v>
      </c>
      <c r="LG309" s="440">
        <v>13</v>
      </c>
      <c r="LH309" s="437">
        <v>0</v>
      </c>
      <c r="LI309" s="438">
        <v>16</v>
      </c>
      <c r="LJ309" s="649"/>
      <c r="LK309" s="650"/>
    </row>
    <row r="310" spans="2:323" ht="15" customHeight="1" x14ac:dyDescent="0.15">
      <c r="B310" s="1349" t="s">
        <v>5093</v>
      </c>
      <c r="C310" s="1350" t="s">
        <v>5094</v>
      </c>
      <c r="D310" s="1351">
        <v>2022</v>
      </c>
      <c r="E310" s="1352" t="s">
        <v>1018</v>
      </c>
      <c r="F310" s="1353">
        <v>1065413</v>
      </c>
      <c r="G310" s="1354" t="s">
        <v>5094</v>
      </c>
      <c r="H310" s="1355"/>
      <c r="I310" s="1356" t="s">
        <v>5095</v>
      </c>
      <c r="J310" s="1357" t="s">
        <v>5094</v>
      </c>
      <c r="K310" s="1358" t="s">
        <v>5096</v>
      </c>
      <c r="L310" s="1350" t="s">
        <v>5097</v>
      </c>
      <c r="M310" s="1357" t="s">
        <v>5096</v>
      </c>
      <c r="N310" s="1358" t="s">
        <v>5095</v>
      </c>
      <c r="O310" s="1356" t="s">
        <v>70</v>
      </c>
      <c r="P310" s="1358" t="s">
        <v>74</v>
      </c>
      <c r="Q310" s="1359" t="s">
        <v>1018</v>
      </c>
      <c r="R310" s="1360"/>
      <c r="S310" s="1360"/>
      <c r="T310" s="1361"/>
      <c r="U310" s="1362"/>
      <c r="V310" s="1363">
        <v>2819.1918000000001</v>
      </c>
      <c r="W310" s="1364">
        <v>1</v>
      </c>
      <c r="X310" s="1364">
        <v>1</v>
      </c>
      <c r="Y310" s="1365"/>
      <c r="Z310" s="1351">
        <v>2022</v>
      </c>
      <c r="AA310" s="1352">
        <v>2024</v>
      </c>
      <c r="AB310" s="1366">
        <v>2022</v>
      </c>
      <c r="AC310" s="1367"/>
      <c r="AD310" s="1358"/>
      <c r="AE310" s="1368" t="s">
        <v>4568</v>
      </c>
      <c r="AF310" s="1357" t="s">
        <v>5098</v>
      </c>
      <c r="AG310" s="1357" t="s">
        <v>5099</v>
      </c>
      <c r="AH310" s="1358" t="s">
        <v>3071</v>
      </c>
      <c r="AI310" s="1368"/>
      <c r="AJ310" s="1358"/>
      <c r="AK310" s="1369">
        <v>2021</v>
      </c>
      <c r="AL310" s="1364">
        <v>4309</v>
      </c>
      <c r="AM310" s="1364">
        <v>4507</v>
      </c>
      <c r="AN310" s="1370">
        <v>49.27</v>
      </c>
      <c r="AO310" s="1371" t="s">
        <v>1071</v>
      </c>
      <c r="AP310" s="1372">
        <v>2024</v>
      </c>
      <c r="AQ310" s="1365">
        <v>4181</v>
      </c>
      <c r="AR310" s="1373">
        <v>2.97</v>
      </c>
      <c r="AS310" s="1365">
        <v>4372</v>
      </c>
      <c r="AT310" s="1373">
        <v>2.99</v>
      </c>
      <c r="AU310" s="1374">
        <v>47.81</v>
      </c>
      <c r="AV310" s="1371" t="s">
        <v>1071</v>
      </c>
      <c r="AW310" s="1375">
        <v>2.96</v>
      </c>
      <c r="AX310" s="1372">
        <v>2022</v>
      </c>
      <c r="AY310" s="1365">
        <v>4976</v>
      </c>
      <c r="AZ310" s="1373">
        <v>-15.48</v>
      </c>
      <c r="BA310" s="1365">
        <v>5008</v>
      </c>
      <c r="BB310" s="1373">
        <v>-11.12</v>
      </c>
      <c r="BC310" s="1374">
        <v>56.901216469334408</v>
      </c>
      <c r="BD310" s="1371" t="s">
        <v>1071</v>
      </c>
      <c r="BE310" s="1375">
        <v>-15.49</v>
      </c>
      <c r="BF310" s="1372">
        <v>2023</v>
      </c>
      <c r="BG310" s="1365"/>
      <c r="BH310" s="1373"/>
      <c r="BI310" s="1365"/>
      <c r="BJ310" s="1373"/>
      <c r="BK310" s="1374"/>
      <c r="BL310" s="1371"/>
      <c r="BM310" s="1375"/>
      <c r="BN310" s="1372">
        <v>2024</v>
      </c>
      <c r="BO310" s="1365"/>
      <c r="BP310" s="1373"/>
      <c r="BQ310" s="1365"/>
      <c r="BR310" s="1373"/>
      <c r="BS310" s="1374"/>
      <c r="BT310" s="1371"/>
      <c r="BU310" s="1375"/>
      <c r="BV310" s="1376" t="s">
        <v>1005</v>
      </c>
      <c r="BW310" s="1377" t="s">
        <v>1006</v>
      </c>
      <c r="BX310" s="1378" t="s">
        <v>1007</v>
      </c>
      <c r="BY310" s="1379" t="s">
        <v>5100</v>
      </c>
      <c r="BZ310" s="1380"/>
      <c r="CA310" s="1364"/>
      <c r="CB310" s="1364"/>
      <c r="CC310" s="1370"/>
      <c r="CD310" s="1371"/>
      <c r="CE310" s="1372"/>
      <c r="CF310" s="1365"/>
      <c r="CG310" s="1373"/>
      <c r="CH310" s="1365"/>
      <c r="CI310" s="1373"/>
      <c r="CJ310" s="1374"/>
      <c r="CK310" s="1371"/>
      <c r="CL310" s="1375"/>
      <c r="CM310" s="1372"/>
      <c r="CN310" s="1365"/>
      <c r="CO310" s="1373"/>
      <c r="CP310" s="1365"/>
      <c r="CQ310" s="1373"/>
      <c r="CR310" s="1374"/>
      <c r="CS310" s="1371"/>
      <c r="CT310" s="1375"/>
      <c r="CU310" s="1372"/>
      <c r="CV310" s="1365"/>
      <c r="CW310" s="1373"/>
      <c r="CX310" s="1365"/>
      <c r="CY310" s="1373"/>
      <c r="CZ310" s="1374"/>
      <c r="DA310" s="1371"/>
      <c r="DB310" s="1375"/>
      <c r="DC310" s="1372"/>
      <c r="DD310" s="1365"/>
      <c r="DE310" s="1373"/>
      <c r="DF310" s="1365"/>
      <c r="DG310" s="1373"/>
      <c r="DH310" s="1374"/>
      <c r="DI310" s="1371"/>
      <c r="DJ310" s="1375"/>
      <c r="DK310" s="1376"/>
      <c r="DL310" s="1377"/>
      <c r="DM310" s="1378"/>
      <c r="DN310" s="1379"/>
      <c r="DO310" s="1356" t="s">
        <v>1504</v>
      </c>
      <c r="DP310" s="1381">
        <v>55</v>
      </c>
      <c r="DQ310" s="1358" t="s">
        <v>5101</v>
      </c>
      <c r="DR310" s="1356"/>
      <c r="DS310" s="1381"/>
      <c r="DT310" s="1358"/>
      <c r="DU310" s="1356"/>
      <c r="DV310" s="1381"/>
      <c r="DW310" s="1358"/>
      <c r="DX310" s="1356"/>
      <c r="DY310" s="1381"/>
      <c r="DZ310" s="1358"/>
      <c r="EA310" s="1356"/>
      <c r="EB310" s="1381"/>
      <c r="EC310" s="1358"/>
      <c r="ED310" s="1382"/>
      <c r="EE310" s="1383"/>
      <c r="EF310" s="1384"/>
      <c r="EG310" s="1357"/>
      <c r="EH310" s="1364"/>
      <c r="EI310" s="1352"/>
      <c r="EJ310" s="1356"/>
      <c r="EK310" s="1384"/>
      <c r="EL310" s="1357"/>
      <c r="EM310" s="1364"/>
      <c r="EN310" s="1352"/>
      <c r="EO310" s="1356"/>
      <c r="EP310" s="1384"/>
      <c r="EQ310" s="1357"/>
      <c r="ER310" s="1364"/>
      <c r="ES310" s="1352"/>
      <c r="ET310" s="1356"/>
      <c r="EU310" s="1384"/>
      <c r="EV310" s="1357"/>
      <c r="EW310" s="1364"/>
      <c r="EX310" s="1352"/>
      <c r="EY310" s="1356"/>
      <c r="EZ310" s="1384"/>
      <c r="FA310" s="1357"/>
      <c r="FB310" s="1364"/>
      <c r="FC310" s="1352"/>
      <c r="FD310" s="1385">
        <v>0</v>
      </c>
      <c r="FE310" s="1386">
        <v>0</v>
      </c>
      <c r="FF310" s="1387">
        <v>0</v>
      </c>
      <c r="FG310" s="1386">
        <v>0</v>
      </c>
      <c r="FH310" s="1387">
        <v>0</v>
      </c>
      <c r="FI310" s="1386">
        <v>0</v>
      </c>
      <c r="FJ310" s="1387">
        <v>0</v>
      </c>
      <c r="FK310" s="1386">
        <v>0</v>
      </c>
      <c r="FL310" s="1388" t="s">
        <v>1008</v>
      </c>
      <c r="FM310" s="1389" t="s">
        <v>1012</v>
      </c>
      <c r="FN310" s="1352"/>
      <c r="FO310" s="1390" t="s">
        <v>1010</v>
      </c>
      <c r="FP310" s="1391" t="s">
        <v>1012</v>
      </c>
      <c r="FQ310" s="1352"/>
      <c r="FR310" s="1390" t="s">
        <v>1010</v>
      </c>
      <c r="FS310" s="1391" t="s">
        <v>1012</v>
      </c>
      <c r="FT310" s="1352"/>
      <c r="FU310" s="1390" t="s">
        <v>1010</v>
      </c>
      <c r="FV310" s="1391" t="s">
        <v>1012</v>
      </c>
      <c r="FW310" s="1352"/>
      <c r="FX310" s="1390" t="s">
        <v>1010</v>
      </c>
      <c r="FY310" s="1391" t="s">
        <v>1012</v>
      </c>
      <c r="FZ310" s="1352"/>
      <c r="GA310" s="1390" t="s">
        <v>1010</v>
      </c>
      <c r="GB310" s="1391" t="s">
        <v>1012</v>
      </c>
      <c r="GC310" s="1352"/>
      <c r="GD310" s="1390" t="s">
        <v>1013</v>
      </c>
      <c r="GE310" s="1391" t="s">
        <v>1013</v>
      </c>
      <c r="GF310" s="1352"/>
      <c r="GG310" s="1390" t="s">
        <v>1010</v>
      </c>
      <c r="GH310" s="1391" t="s">
        <v>1012</v>
      </c>
      <c r="GI310" s="1352"/>
      <c r="GJ310" s="1390" t="s">
        <v>1010</v>
      </c>
      <c r="GK310" s="1391" t="s">
        <v>1012</v>
      </c>
      <c r="GL310" s="1352"/>
      <c r="GM310" s="1390" t="s">
        <v>1013</v>
      </c>
      <c r="GN310" s="1391" t="s">
        <v>1013</v>
      </c>
      <c r="GO310" s="1352"/>
      <c r="GP310" s="1390" t="s">
        <v>1013</v>
      </c>
      <c r="GQ310" s="1391" t="s">
        <v>1013</v>
      </c>
      <c r="GR310" s="1352"/>
      <c r="GS310" s="1390" t="s">
        <v>1013</v>
      </c>
      <c r="GT310" s="1391" t="s">
        <v>1013</v>
      </c>
      <c r="GU310" s="1352"/>
      <c r="GV310" s="1390" t="s">
        <v>1010</v>
      </c>
      <c r="GW310" s="1391" t="s">
        <v>1012</v>
      </c>
      <c r="GX310" s="1352"/>
      <c r="GY310" s="1388"/>
      <c r="GZ310" s="1389"/>
      <c r="HA310" s="1352"/>
      <c r="HB310" s="1390"/>
      <c r="HC310" s="1391"/>
      <c r="HD310" s="1352"/>
      <c r="HE310" s="1390"/>
      <c r="HF310" s="1391"/>
      <c r="HG310" s="1352"/>
      <c r="HH310" s="1390"/>
      <c r="HI310" s="1391"/>
      <c r="HJ310" s="1352"/>
      <c r="HK310" s="1390"/>
      <c r="HL310" s="1391"/>
      <c r="HM310" s="1352"/>
      <c r="HN310" s="1392"/>
      <c r="HO310" s="1393"/>
      <c r="HP310" s="1394"/>
      <c r="HQ310" s="1395"/>
      <c r="HR310" s="1357"/>
      <c r="HS310" s="1357"/>
      <c r="HT310" s="1357"/>
      <c r="HU310" s="1396"/>
      <c r="HV310" s="1397"/>
      <c r="HW310" s="1398" t="s">
        <v>4568</v>
      </c>
      <c r="HX310" s="1398"/>
      <c r="HY310" s="1398"/>
      <c r="HZ310" s="1398"/>
      <c r="IA310" s="1398"/>
      <c r="IB310" s="1398"/>
      <c r="IC310" s="1398"/>
      <c r="ID310" s="1399" t="s">
        <v>5102</v>
      </c>
      <c r="IE310" s="1400"/>
      <c r="IF310" s="227" t="str">
        <f>_xlfn.IFNA(VLOOKUP(報告書!$B310&amp;"-"&amp;報告書!IF$12,自主項目!$G$13:$G$500,1,FALSE),"")</f>
        <v/>
      </c>
      <c r="IG310" s="227" t="str">
        <f>_xlfn.IFNA(VLOOKUP(報告書!$B310&amp;"-"&amp;報告書!IG$12,自主項目!$G$13:$G$500,1,FALSE),"")</f>
        <v/>
      </c>
      <c r="IH310" s="227" t="str">
        <f>_xlfn.IFNA(VLOOKUP(報告書!$B310&amp;"-"&amp;報告書!IH$12,自主項目!$G$13:$G$500,1,FALSE),"")</f>
        <v/>
      </c>
      <c r="II310" s="227" t="str">
        <f>_xlfn.IFNA(VLOOKUP(報告書!$B310&amp;"-"&amp;報告書!II$12,自主項目!$G$13:$G$500,1,FALSE),"")</f>
        <v/>
      </c>
      <c r="IJ310" s="227" t="str">
        <f>_xlfn.IFNA(VLOOKUP(報告書!$B310&amp;"-"&amp;報告書!IJ$12,自主項目!$G$13:$G$500,1,FALSE),"")</f>
        <v/>
      </c>
      <c r="IK310" s="227" t="str">
        <f>_xlfn.IFNA(VLOOKUP(報告書!$B310&amp;"-"&amp;報告書!IK$12,自主項目!$G$13:$G$500,1,FALSE),"")</f>
        <v/>
      </c>
      <c r="IL310" s="227" t="str">
        <f>_xlfn.IFNA(VLOOKUP(報告書!$B310&amp;"-"&amp;報告書!IL$12,自主項目!$G$13:$G$500,1,FALSE),"")</f>
        <v/>
      </c>
      <c r="IM310" s="227" t="str">
        <f>_xlfn.IFNA(VLOOKUP(報告書!$B310&amp;"-"&amp;報告書!IM$12,自主項目!$G$13:$G$500,1,FALSE),"")</f>
        <v/>
      </c>
      <c r="IN310" s="227" t="str">
        <f>_xlfn.IFNA(VLOOKUP(報告書!$B310&amp;"-"&amp;報告書!IN$12,自主項目!$G$13:$G$500,1,FALSE),"")</f>
        <v/>
      </c>
      <c r="IO310" s="227" t="str">
        <f>_xlfn.IFNA(VLOOKUP(報告書!$B310&amp;"-"&amp;報告書!IO$12,自主項目!$G$13:$G$500,1,FALSE),"")</f>
        <v/>
      </c>
      <c r="IP310" s="227" t="str">
        <f>_xlfn.IFNA(VLOOKUP(報告書!$B310&amp;"-"&amp;報告書!IP$12,自主項目!$G$13:$G$500,1,FALSE),"")</f>
        <v/>
      </c>
      <c r="IQ310" s="227" t="str">
        <f>_xlfn.IFNA(VLOOKUP(報告書!$B310&amp;"-"&amp;報告書!IQ$12,自主項目!$G$13:$G$500,1,FALSE),"")</f>
        <v/>
      </c>
      <c r="IR310" s="227" t="str">
        <f>_xlfn.IFNA(VLOOKUP(報告書!$B310&amp;"-"&amp;報告書!IR$12,自主項目!$G$13:$G$500,1,FALSE),"")</f>
        <v/>
      </c>
      <c r="IS310" s="227" t="str">
        <f>_xlfn.IFNA(VLOOKUP(報告書!$B310&amp;"-"&amp;報告書!IS$12,自主項目!$G$13:$G$500,1,FALSE),"")</f>
        <v/>
      </c>
      <c r="IV310" s="376">
        <v>11567</v>
      </c>
      <c r="IW310" s="377">
        <v>11014</v>
      </c>
      <c r="IX310" s="378">
        <v>2.44</v>
      </c>
      <c r="IY310" s="379">
        <v>-21.41</v>
      </c>
      <c r="IZ310" s="379">
        <v>-21.69</v>
      </c>
      <c r="JA310" s="380">
        <v>-2.1</v>
      </c>
      <c r="JB310" s="381">
        <v>-7.1366666666666667</v>
      </c>
      <c r="JC310" s="379">
        <v>-7.23</v>
      </c>
      <c r="JD310" s="379">
        <v>-0.70000000000000007</v>
      </c>
      <c r="JE310" s="382">
        <v>94</v>
      </c>
      <c r="JF310" s="383">
        <v>93</v>
      </c>
      <c r="JG310" s="384">
        <v>81</v>
      </c>
      <c r="JH310" s="376" t="s">
        <v>179</v>
      </c>
      <c r="JI310" s="377" t="s">
        <v>179</v>
      </c>
      <c r="JJ310" s="378" t="s">
        <v>179</v>
      </c>
      <c r="JK310" s="379" t="s">
        <v>179</v>
      </c>
      <c r="JL310" s="379" t="s">
        <v>179</v>
      </c>
      <c r="JM310" s="380" t="s">
        <v>179</v>
      </c>
      <c r="JN310" s="381" t="s">
        <v>179</v>
      </c>
      <c r="JO310" s="379" t="s">
        <v>179</v>
      </c>
      <c r="JP310" s="379" t="s">
        <v>179</v>
      </c>
      <c r="JQ310" s="382" t="s">
        <v>179</v>
      </c>
      <c r="JR310" s="383" t="s">
        <v>179</v>
      </c>
      <c r="JS310" s="384" t="s">
        <v>179</v>
      </c>
      <c r="JU310" s="634" t="s">
        <v>3238</v>
      </c>
      <c r="JV310" s="636" t="s">
        <v>3239</v>
      </c>
      <c r="JW310" s="635">
        <v>2019</v>
      </c>
      <c r="JX310" s="635" t="s">
        <v>1018</v>
      </c>
      <c r="JY310" s="386">
        <v>44853</v>
      </c>
      <c r="JZ310" s="387" t="s">
        <v>179</v>
      </c>
      <c r="KA310" s="422" t="s">
        <v>179</v>
      </c>
      <c r="KB310" s="637" t="s">
        <v>179</v>
      </c>
      <c r="KC310" s="638">
        <v>1.4099590732255556</v>
      </c>
      <c r="KD310" s="639" t="s">
        <v>1028</v>
      </c>
      <c r="KE310" s="640">
        <v>0.46</v>
      </c>
      <c r="KF310" s="641">
        <v>-21.41</v>
      </c>
      <c r="KG310" s="642">
        <v>0.44999999999999929</v>
      </c>
      <c r="KH310" s="639" t="s">
        <v>1055</v>
      </c>
      <c r="KI310" s="643">
        <v>5</v>
      </c>
      <c r="KJ310" s="641">
        <v>-7.23</v>
      </c>
      <c r="KK310" s="642">
        <v>5.3299999999999992</v>
      </c>
      <c r="KL310" s="639" t="s">
        <v>1015</v>
      </c>
      <c r="KM310" s="643">
        <v>5.0199999999999996</v>
      </c>
      <c r="KN310" s="644">
        <v>-2.1</v>
      </c>
      <c r="KO310" s="645" t="s">
        <v>179</v>
      </c>
      <c r="KP310" s="646" t="s">
        <v>179</v>
      </c>
      <c r="KQ310" s="646" t="s">
        <v>179</v>
      </c>
      <c r="KR310" s="646" t="s">
        <v>179</v>
      </c>
      <c r="KS310" s="647" t="s">
        <v>179</v>
      </c>
      <c r="KT310" s="646" t="s">
        <v>179</v>
      </c>
      <c r="KU310" s="646" t="s">
        <v>179</v>
      </c>
      <c r="KV310" s="648" t="s">
        <v>179</v>
      </c>
      <c r="KW310" s="639" t="s">
        <v>179</v>
      </c>
      <c r="KX310" s="643" t="s">
        <v>179</v>
      </c>
      <c r="KY310" s="644" t="s">
        <v>179</v>
      </c>
      <c r="KZ310" s="434" t="s">
        <v>1015</v>
      </c>
      <c r="LA310" s="434" t="s">
        <v>1015</v>
      </c>
      <c r="LB310" s="435" t="s">
        <v>1029</v>
      </c>
      <c r="LC310" s="436">
        <v>26</v>
      </c>
      <c r="LD310" s="437">
        <v>0</v>
      </c>
      <c r="LE310" s="438">
        <v>26</v>
      </c>
      <c r="LF310" s="439" t="s">
        <v>1015</v>
      </c>
      <c r="LG310" s="440">
        <v>23</v>
      </c>
      <c r="LH310" s="437">
        <v>0</v>
      </c>
      <c r="LI310" s="438">
        <v>26</v>
      </c>
      <c r="LJ310" s="649"/>
      <c r="LK310" s="650"/>
    </row>
    <row r="311" spans="2:323" ht="15" customHeight="1" x14ac:dyDescent="0.15">
      <c r="B311" s="1349" t="s">
        <v>5103</v>
      </c>
      <c r="C311" s="1350" t="s">
        <v>5104</v>
      </c>
      <c r="D311" s="1351">
        <v>2022</v>
      </c>
      <c r="E311" s="1352" t="s">
        <v>1018</v>
      </c>
      <c r="F311" s="1353">
        <v>1028414</v>
      </c>
      <c r="G311" s="1354" t="s">
        <v>5104</v>
      </c>
      <c r="H311" s="1355">
        <v>45133</v>
      </c>
      <c r="I311" s="1356" t="s">
        <v>5105</v>
      </c>
      <c r="J311" s="1357" t="s">
        <v>5104</v>
      </c>
      <c r="K311" s="1358" t="s">
        <v>5106</v>
      </c>
      <c r="L311" s="1350" t="s">
        <v>5104</v>
      </c>
      <c r="M311" s="1357" t="s">
        <v>5106</v>
      </c>
      <c r="N311" s="1358" t="s">
        <v>5107</v>
      </c>
      <c r="O311" s="1356" t="s">
        <v>12</v>
      </c>
      <c r="P311" s="1358" t="s">
        <v>32</v>
      </c>
      <c r="Q311" s="1359" t="s">
        <v>1018</v>
      </c>
      <c r="R311" s="1360"/>
      <c r="S311" s="1360"/>
      <c r="T311" s="1361"/>
      <c r="U311" s="1362"/>
      <c r="V311" s="1363">
        <v>5003.1875999999993</v>
      </c>
      <c r="W311" s="1364">
        <v>2</v>
      </c>
      <c r="X311" s="1364">
        <v>2</v>
      </c>
      <c r="Y311" s="1365"/>
      <c r="Z311" s="1351">
        <v>2022</v>
      </c>
      <c r="AA311" s="1352">
        <v>2024</v>
      </c>
      <c r="AB311" s="1366">
        <v>2022</v>
      </c>
      <c r="AC311" s="1367"/>
      <c r="AD311" s="1358"/>
      <c r="AE311" s="1368" t="s">
        <v>4568</v>
      </c>
      <c r="AF311" s="1357" t="s">
        <v>5108</v>
      </c>
      <c r="AG311" s="1357" t="s">
        <v>5109</v>
      </c>
      <c r="AH311" s="1358" t="s">
        <v>5110</v>
      </c>
      <c r="AI311" s="1368"/>
      <c r="AJ311" s="1358"/>
      <c r="AK311" s="1369">
        <v>2021</v>
      </c>
      <c r="AL311" s="1364">
        <v>9297</v>
      </c>
      <c r="AM311" s="1364">
        <v>8940</v>
      </c>
      <c r="AN311" s="1370">
        <v>10.63</v>
      </c>
      <c r="AO311" s="1371" t="s">
        <v>1427</v>
      </c>
      <c r="AP311" s="1372">
        <v>2024</v>
      </c>
      <c r="AQ311" s="1365">
        <v>8265</v>
      </c>
      <c r="AR311" s="1373">
        <v>11.1</v>
      </c>
      <c r="AS311" s="1365">
        <v>7948</v>
      </c>
      <c r="AT311" s="1373">
        <v>11.09</v>
      </c>
      <c r="AU311" s="1374">
        <v>9.4499999999999993</v>
      </c>
      <c r="AV311" s="1371" t="s">
        <v>1427</v>
      </c>
      <c r="AW311" s="1375">
        <v>11.1</v>
      </c>
      <c r="AX311" s="1372">
        <v>2022</v>
      </c>
      <c r="AY311" s="1365">
        <v>9262</v>
      </c>
      <c r="AZ311" s="1373">
        <v>0.37</v>
      </c>
      <c r="BA311" s="1365">
        <v>5625</v>
      </c>
      <c r="BB311" s="1373">
        <v>37.08</v>
      </c>
      <c r="BC311" s="1374">
        <v>8.1174408413672214</v>
      </c>
      <c r="BD311" s="1371" t="s">
        <v>1427</v>
      </c>
      <c r="BE311" s="1375">
        <v>23.63</v>
      </c>
      <c r="BF311" s="1372">
        <v>2023</v>
      </c>
      <c r="BG311" s="1365"/>
      <c r="BH311" s="1373"/>
      <c r="BI311" s="1365"/>
      <c r="BJ311" s="1373"/>
      <c r="BK311" s="1374"/>
      <c r="BL311" s="1371"/>
      <c r="BM311" s="1375"/>
      <c r="BN311" s="1372">
        <v>2024</v>
      </c>
      <c r="BO311" s="1365"/>
      <c r="BP311" s="1373"/>
      <c r="BQ311" s="1365"/>
      <c r="BR311" s="1373"/>
      <c r="BS311" s="1374"/>
      <c r="BT311" s="1371"/>
      <c r="BU311" s="1375"/>
      <c r="BV311" s="1376" t="s">
        <v>1062</v>
      </c>
      <c r="BW311" s="1377" t="s">
        <v>1072</v>
      </c>
      <c r="BX311" s="1378" t="s">
        <v>1007</v>
      </c>
      <c r="BY311" s="1379" t="s">
        <v>5111</v>
      </c>
      <c r="BZ311" s="1380"/>
      <c r="CA311" s="1364"/>
      <c r="CB311" s="1364"/>
      <c r="CC311" s="1370"/>
      <c r="CD311" s="1371"/>
      <c r="CE311" s="1372"/>
      <c r="CF311" s="1365"/>
      <c r="CG311" s="1373"/>
      <c r="CH311" s="1365"/>
      <c r="CI311" s="1373"/>
      <c r="CJ311" s="1374"/>
      <c r="CK311" s="1371"/>
      <c r="CL311" s="1375"/>
      <c r="CM311" s="1372"/>
      <c r="CN311" s="1365"/>
      <c r="CO311" s="1373"/>
      <c r="CP311" s="1365"/>
      <c r="CQ311" s="1373"/>
      <c r="CR311" s="1374"/>
      <c r="CS311" s="1371"/>
      <c r="CT311" s="1375"/>
      <c r="CU311" s="1372"/>
      <c r="CV311" s="1365"/>
      <c r="CW311" s="1373"/>
      <c r="CX311" s="1365"/>
      <c r="CY311" s="1373"/>
      <c r="CZ311" s="1374"/>
      <c r="DA311" s="1371"/>
      <c r="DB311" s="1375"/>
      <c r="DC311" s="1372"/>
      <c r="DD311" s="1365"/>
      <c r="DE311" s="1373"/>
      <c r="DF311" s="1365"/>
      <c r="DG311" s="1373"/>
      <c r="DH311" s="1374"/>
      <c r="DI311" s="1371"/>
      <c r="DJ311" s="1375"/>
      <c r="DK311" s="1376"/>
      <c r="DL311" s="1377"/>
      <c r="DM311" s="1378"/>
      <c r="DN311" s="1379"/>
      <c r="DO311" s="1356"/>
      <c r="DP311" s="1381"/>
      <c r="DQ311" s="1358"/>
      <c r="DR311" s="1356"/>
      <c r="DS311" s="1381"/>
      <c r="DT311" s="1358"/>
      <c r="DU311" s="1356"/>
      <c r="DV311" s="1381"/>
      <c r="DW311" s="1358"/>
      <c r="DX311" s="1356"/>
      <c r="DY311" s="1381"/>
      <c r="DZ311" s="1358"/>
      <c r="EA311" s="1356"/>
      <c r="EB311" s="1381"/>
      <c r="EC311" s="1358"/>
      <c r="ED311" s="1382"/>
      <c r="EE311" s="1383" t="s">
        <v>1160</v>
      </c>
      <c r="EF311" s="1384">
        <v>2020</v>
      </c>
      <c r="EG311" s="1357" t="s">
        <v>5112</v>
      </c>
      <c r="EH311" s="1364">
        <v>32.5</v>
      </c>
      <c r="EI311" s="1352" t="s">
        <v>1150</v>
      </c>
      <c r="EJ311" s="1356"/>
      <c r="EK311" s="1384"/>
      <c r="EL311" s="1357"/>
      <c r="EM311" s="1364"/>
      <c r="EN311" s="1352"/>
      <c r="EO311" s="1356"/>
      <c r="EP311" s="1384"/>
      <c r="EQ311" s="1357"/>
      <c r="ER311" s="1364"/>
      <c r="ES311" s="1352"/>
      <c r="ET311" s="1356"/>
      <c r="EU311" s="1384"/>
      <c r="EV311" s="1357"/>
      <c r="EW311" s="1364"/>
      <c r="EX311" s="1352"/>
      <c r="EY311" s="1356"/>
      <c r="EZ311" s="1384"/>
      <c r="FA311" s="1357"/>
      <c r="FB311" s="1364"/>
      <c r="FC311" s="1352"/>
      <c r="FD311" s="1385">
        <v>0</v>
      </c>
      <c r="FE311" s="1386">
        <v>0</v>
      </c>
      <c r="FF311" s="1387">
        <v>0</v>
      </c>
      <c r="FG311" s="1386">
        <v>1</v>
      </c>
      <c r="FH311" s="1387">
        <v>0</v>
      </c>
      <c r="FI311" s="1386">
        <v>0</v>
      </c>
      <c r="FJ311" s="1387">
        <v>0</v>
      </c>
      <c r="FK311" s="1386">
        <v>1</v>
      </c>
      <c r="FL311" s="1388" t="s">
        <v>1008</v>
      </c>
      <c r="FM311" s="1389" t="s">
        <v>1012</v>
      </c>
      <c r="FN311" s="1352"/>
      <c r="FO311" s="1390" t="s">
        <v>1010</v>
      </c>
      <c r="FP311" s="1391" t="s">
        <v>1012</v>
      </c>
      <c r="FQ311" s="1352"/>
      <c r="FR311" s="1390" t="s">
        <v>1010</v>
      </c>
      <c r="FS311" s="1391" t="s">
        <v>1012</v>
      </c>
      <c r="FT311" s="1352"/>
      <c r="FU311" s="1390" t="s">
        <v>1010</v>
      </c>
      <c r="FV311" s="1391" t="s">
        <v>1012</v>
      </c>
      <c r="FW311" s="1352"/>
      <c r="FX311" s="1390" t="s">
        <v>1010</v>
      </c>
      <c r="FY311" s="1391" t="s">
        <v>1012</v>
      </c>
      <c r="FZ311" s="1352"/>
      <c r="GA311" s="1390" t="s">
        <v>1010</v>
      </c>
      <c r="GB311" s="1391" t="s">
        <v>1012</v>
      </c>
      <c r="GC311" s="1352"/>
      <c r="GD311" s="1390" t="s">
        <v>1010</v>
      </c>
      <c r="GE311" s="1391" t="s">
        <v>1012</v>
      </c>
      <c r="GF311" s="1352"/>
      <c r="GG311" s="1390" t="s">
        <v>1010</v>
      </c>
      <c r="GH311" s="1391" t="s">
        <v>1012</v>
      </c>
      <c r="GI311" s="1352"/>
      <c r="GJ311" s="1390" t="s">
        <v>1010</v>
      </c>
      <c r="GK311" s="1391" t="s">
        <v>1012</v>
      </c>
      <c r="GL311" s="1352"/>
      <c r="GM311" s="1390" t="s">
        <v>1010</v>
      </c>
      <c r="GN311" s="1391" t="s">
        <v>1012</v>
      </c>
      <c r="GO311" s="1352"/>
      <c r="GP311" s="1390" t="s">
        <v>1010</v>
      </c>
      <c r="GQ311" s="1391" t="s">
        <v>1012</v>
      </c>
      <c r="GR311" s="1352"/>
      <c r="GS311" s="1390" t="s">
        <v>1010</v>
      </c>
      <c r="GT311" s="1391" t="s">
        <v>1012</v>
      </c>
      <c r="GU311" s="1352"/>
      <c r="GV311" s="1390" t="s">
        <v>1010</v>
      </c>
      <c r="GW311" s="1391" t="s">
        <v>1012</v>
      </c>
      <c r="GX311" s="1352"/>
      <c r="GY311" s="1388"/>
      <c r="GZ311" s="1389"/>
      <c r="HA311" s="1352"/>
      <c r="HB311" s="1390"/>
      <c r="HC311" s="1391"/>
      <c r="HD311" s="1352"/>
      <c r="HE311" s="1390"/>
      <c r="HF311" s="1391"/>
      <c r="HG311" s="1352"/>
      <c r="HH311" s="1390"/>
      <c r="HI311" s="1391"/>
      <c r="HJ311" s="1352"/>
      <c r="HK311" s="1390"/>
      <c r="HL311" s="1391"/>
      <c r="HM311" s="1352"/>
      <c r="HN311" s="1392"/>
      <c r="HO311" s="1393"/>
      <c r="HP311" s="1394"/>
      <c r="HQ311" s="1395"/>
      <c r="HR311" s="1357"/>
      <c r="HS311" s="1357"/>
      <c r="HT311" s="1357"/>
      <c r="HU311" s="1396"/>
      <c r="HV311" s="1397" t="s">
        <v>4568</v>
      </c>
      <c r="HW311" s="1398" t="s">
        <v>4568</v>
      </c>
      <c r="HX311" s="1398"/>
      <c r="HY311" s="1398"/>
      <c r="HZ311" s="1398"/>
      <c r="IA311" s="1398"/>
      <c r="IB311" s="1398"/>
      <c r="IC311" s="1398"/>
      <c r="ID311" s="1399" t="s">
        <v>5113</v>
      </c>
      <c r="IE311" s="1400"/>
      <c r="IF311" s="227" t="str">
        <f>_xlfn.IFNA(VLOOKUP(報告書!$B311&amp;"-"&amp;報告書!IF$12,自主項目!$G$13:$G$500,1,FALSE),"")</f>
        <v/>
      </c>
      <c r="IG311" s="227" t="str">
        <f>_xlfn.IFNA(VLOOKUP(報告書!$B311&amp;"-"&amp;報告書!IG$12,自主項目!$G$13:$G$500,1,FALSE),"")</f>
        <v/>
      </c>
      <c r="IH311" s="227" t="str">
        <f>_xlfn.IFNA(VLOOKUP(報告書!$B311&amp;"-"&amp;報告書!IH$12,自主項目!$G$13:$G$500,1,FALSE),"")</f>
        <v/>
      </c>
      <c r="II311" s="227" t="str">
        <f>_xlfn.IFNA(VLOOKUP(報告書!$B311&amp;"-"&amp;報告書!II$12,自主項目!$G$13:$G$500,1,FALSE),"")</f>
        <v/>
      </c>
      <c r="IJ311" s="227" t="str">
        <f>_xlfn.IFNA(VLOOKUP(報告書!$B311&amp;"-"&amp;報告書!IJ$12,自主項目!$G$13:$G$500,1,FALSE),"")</f>
        <v/>
      </c>
      <c r="IK311" s="227" t="str">
        <f>_xlfn.IFNA(VLOOKUP(報告書!$B311&amp;"-"&amp;報告書!IK$12,自主項目!$G$13:$G$500,1,FALSE),"")</f>
        <v/>
      </c>
      <c r="IL311" s="227" t="str">
        <f>_xlfn.IFNA(VLOOKUP(報告書!$B311&amp;"-"&amp;報告書!IL$12,自主項目!$G$13:$G$500,1,FALSE),"")</f>
        <v/>
      </c>
      <c r="IM311" s="227" t="str">
        <f>_xlfn.IFNA(VLOOKUP(報告書!$B311&amp;"-"&amp;報告書!IM$12,自主項目!$G$13:$G$500,1,FALSE),"")</f>
        <v/>
      </c>
      <c r="IN311" s="227" t="str">
        <f>_xlfn.IFNA(VLOOKUP(報告書!$B311&amp;"-"&amp;報告書!IN$12,自主項目!$G$13:$G$500,1,FALSE),"")</f>
        <v/>
      </c>
      <c r="IO311" s="227" t="str">
        <f>_xlfn.IFNA(VLOOKUP(報告書!$B311&amp;"-"&amp;報告書!IO$12,自主項目!$G$13:$G$500,1,FALSE),"")</f>
        <v/>
      </c>
      <c r="IP311" s="227" t="str">
        <f>_xlfn.IFNA(VLOOKUP(報告書!$B311&amp;"-"&amp;報告書!IP$12,自主項目!$G$13:$G$500,1,FALSE),"")</f>
        <v/>
      </c>
      <c r="IQ311" s="227" t="str">
        <f>_xlfn.IFNA(VLOOKUP(報告書!$B311&amp;"-"&amp;報告書!IQ$12,自主項目!$G$13:$G$500,1,FALSE),"")</f>
        <v/>
      </c>
      <c r="IR311" s="227" t="str">
        <f>_xlfn.IFNA(VLOOKUP(報告書!$B311&amp;"-"&amp;報告書!IR$12,自主項目!$G$13:$G$500,1,FALSE),"")</f>
        <v/>
      </c>
      <c r="IS311" s="227" t="str">
        <f>_xlfn.IFNA(VLOOKUP(報告書!$B311&amp;"-"&amp;報告書!IS$12,自主項目!$G$13:$G$500,1,FALSE),"")</f>
        <v/>
      </c>
      <c r="IV311" s="376">
        <v>3041</v>
      </c>
      <c r="IW311" s="377">
        <v>3650</v>
      </c>
      <c r="IX311" s="378" t="s">
        <v>179</v>
      </c>
      <c r="IY311" s="379">
        <v>21.72</v>
      </c>
      <c r="IZ311" s="379">
        <v>25.54</v>
      </c>
      <c r="JA311" s="380" t="s">
        <v>179</v>
      </c>
      <c r="JB311" s="381">
        <v>7.2399999999999993</v>
      </c>
      <c r="JC311" s="379">
        <v>8.5133333333333336</v>
      </c>
      <c r="JD311" s="379" t="s">
        <v>179</v>
      </c>
      <c r="JE311" s="382">
        <v>16</v>
      </c>
      <c r="JF311" s="383">
        <v>22</v>
      </c>
      <c r="JG311" s="384" t="s">
        <v>179</v>
      </c>
      <c r="JH311" s="376" t="s">
        <v>179</v>
      </c>
      <c r="JI311" s="377" t="s">
        <v>179</v>
      </c>
      <c r="JJ311" s="378" t="s">
        <v>179</v>
      </c>
      <c r="JK311" s="379" t="s">
        <v>179</v>
      </c>
      <c r="JL311" s="379" t="s">
        <v>179</v>
      </c>
      <c r="JM311" s="380" t="s">
        <v>179</v>
      </c>
      <c r="JN311" s="381" t="s">
        <v>179</v>
      </c>
      <c r="JO311" s="379" t="s">
        <v>179</v>
      </c>
      <c r="JP311" s="379" t="s">
        <v>179</v>
      </c>
      <c r="JQ311" s="382" t="s">
        <v>179</v>
      </c>
      <c r="JR311" s="383" t="s">
        <v>179</v>
      </c>
      <c r="JS311" s="384" t="s">
        <v>179</v>
      </c>
      <c r="JU311" s="634" t="s">
        <v>3246</v>
      </c>
      <c r="JV311" s="636" t="s">
        <v>3247</v>
      </c>
      <c r="JW311" s="635">
        <v>2019</v>
      </c>
      <c r="JX311" s="635" t="s">
        <v>1018</v>
      </c>
      <c r="JY311" s="386" t="s">
        <v>179</v>
      </c>
      <c r="JZ311" s="387" t="s">
        <v>179</v>
      </c>
      <c r="KA311" s="422" t="s">
        <v>179</v>
      </c>
      <c r="KB311" s="637" t="s">
        <v>179</v>
      </c>
      <c r="KC311" s="638" t="s">
        <v>179</v>
      </c>
      <c r="KD311" s="639" t="s">
        <v>1029</v>
      </c>
      <c r="KE311" s="640">
        <v>2.88</v>
      </c>
      <c r="KF311" s="641">
        <v>21.72</v>
      </c>
      <c r="KG311" s="642">
        <v>18.529999999999998</v>
      </c>
      <c r="KH311" s="639" t="s">
        <v>1029</v>
      </c>
      <c r="KI311" s="643">
        <v>2.48</v>
      </c>
      <c r="KJ311" s="641">
        <v>8.5133333333333336</v>
      </c>
      <c r="KK311" s="642">
        <v>20.716666666666665</v>
      </c>
      <c r="KL311" s="639" t="s">
        <v>179</v>
      </c>
      <c r="KM311" s="643" t="s">
        <v>179</v>
      </c>
      <c r="KN311" s="644" t="s">
        <v>179</v>
      </c>
      <c r="KO311" s="645" t="s">
        <v>179</v>
      </c>
      <c r="KP311" s="646" t="s">
        <v>179</v>
      </c>
      <c r="KQ311" s="646" t="s">
        <v>179</v>
      </c>
      <c r="KR311" s="646" t="s">
        <v>179</v>
      </c>
      <c r="KS311" s="647" t="s">
        <v>179</v>
      </c>
      <c r="KT311" s="646" t="s">
        <v>179</v>
      </c>
      <c r="KU311" s="646" t="s">
        <v>179</v>
      </c>
      <c r="KV311" s="648" t="s">
        <v>179</v>
      </c>
      <c r="KW311" s="639" t="s">
        <v>179</v>
      </c>
      <c r="KX311" s="643" t="s">
        <v>179</v>
      </c>
      <c r="KY311" s="644" t="s">
        <v>179</v>
      </c>
      <c r="KZ311" s="434" t="s">
        <v>1015</v>
      </c>
      <c r="LA311" s="434" t="s">
        <v>1015</v>
      </c>
      <c r="LB311" s="435" t="s">
        <v>1015</v>
      </c>
      <c r="LC311" s="436">
        <v>18</v>
      </c>
      <c r="LD311" s="437">
        <v>0</v>
      </c>
      <c r="LE311" s="438">
        <v>20</v>
      </c>
      <c r="LF311" s="439" t="s">
        <v>1015</v>
      </c>
      <c r="LG311" s="440">
        <v>15</v>
      </c>
      <c r="LH311" s="437">
        <v>0</v>
      </c>
      <c r="LI311" s="438">
        <v>20</v>
      </c>
      <c r="LJ311" s="649"/>
      <c r="LK311" s="650"/>
    </row>
    <row r="312" spans="2:323" ht="15" customHeight="1" x14ac:dyDescent="0.15">
      <c r="B312" s="1349" t="s">
        <v>3975</v>
      </c>
      <c r="C312" s="1350" t="s">
        <v>3976</v>
      </c>
      <c r="D312" s="1351">
        <v>2022</v>
      </c>
      <c r="E312" s="1352" t="s">
        <v>1018</v>
      </c>
      <c r="F312" s="1353">
        <v>1056415</v>
      </c>
      <c r="G312" s="1354" t="s">
        <v>3976</v>
      </c>
      <c r="H312" s="1355">
        <v>45138</v>
      </c>
      <c r="I312" s="1356" t="s">
        <v>5114</v>
      </c>
      <c r="J312" s="1357" t="s">
        <v>3976</v>
      </c>
      <c r="K312" s="1358" t="s">
        <v>5115</v>
      </c>
      <c r="L312" s="1350" t="s">
        <v>3976</v>
      </c>
      <c r="M312" s="1357" t="s">
        <v>5116</v>
      </c>
      <c r="N312" s="1358" t="s">
        <v>5117</v>
      </c>
      <c r="O312" s="1356" t="s">
        <v>57</v>
      </c>
      <c r="P312" s="1358" t="s">
        <v>64</v>
      </c>
      <c r="Q312" s="1359" t="s">
        <v>1018</v>
      </c>
      <c r="R312" s="1360"/>
      <c r="S312" s="1360"/>
      <c r="T312" s="1361"/>
      <c r="U312" s="1362"/>
      <c r="V312" s="1363">
        <v>1572.252</v>
      </c>
      <c r="W312" s="1364">
        <v>43</v>
      </c>
      <c r="X312" s="1364">
        <v>0</v>
      </c>
      <c r="Y312" s="1365"/>
      <c r="Z312" s="1351">
        <v>2022</v>
      </c>
      <c r="AA312" s="1352">
        <v>2024</v>
      </c>
      <c r="AB312" s="1366">
        <v>2022</v>
      </c>
      <c r="AC312" s="1367" t="s">
        <v>4568</v>
      </c>
      <c r="AD312" s="1358" t="s">
        <v>5118</v>
      </c>
      <c r="AE312" s="1368"/>
      <c r="AF312" s="1357"/>
      <c r="AG312" s="1357"/>
      <c r="AH312" s="1358"/>
      <c r="AI312" s="1368"/>
      <c r="AJ312" s="1358"/>
      <c r="AK312" s="1369">
        <v>2021</v>
      </c>
      <c r="AL312" s="1364">
        <v>2031</v>
      </c>
      <c r="AM312" s="1364">
        <v>2022</v>
      </c>
      <c r="AN312" s="1370">
        <v>0.2</v>
      </c>
      <c r="AO312" s="1371" t="s">
        <v>1004</v>
      </c>
      <c r="AP312" s="1372">
        <v>2024</v>
      </c>
      <c r="AQ312" s="1365">
        <v>2011</v>
      </c>
      <c r="AR312" s="1373">
        <v>0.98</v>
      </c>
      <c r="AS312" s="1365">
        <v>2002</v>
      </c>
      <c r="AT312" s="1373">
        <v>0.98</v>
      </c>
      <c r="AU312" s="1374">
        <v>0.2</v>
      </c>
      <c r="AV312" s="1371" t="s">
        <v>1004</v>
      </c>
      <c r="AW312" s="1375">
        <v>0</v>
      </c>
      <c r="AX312" s="1372">
        <v>2022</v>
      </c>
      <c r="AY312" s="1365">
        <v>1963</v>
      </c>
      <c r="AZ312" s="1373">
        <v>3.34</v>
      </c>
      <c r="BA312" s="1365">
        <v>1975</v>
      </c>
      <c r="BB312" s="1373">
        <v>2.3199999999999998</v>
      </c>
      <c r="BC312" s="1374">
        <v>0.17622820646009693</v>
      </c>
      <c r="BD312" s="1371" t="s">
        <v>1004</v>
      </c>
      <c r="BE312" s="1375">
        <v>11.88</v>
      </c>
      <c r="BF312" s="1372">
        <v>2023</v>
      </c>
      <c r="BG312" s="1365"/>
      <c r="BH312" s="1373"/>
      <c r="BI312" s="1365"/>
      <c r="BJ312" s="1373"/>
      <c r="BK312" s="1374"/>
      <c r="BL312" s="1371"/>
      <c r="BM312" s="1375"/>
      <c r="BN312" s="1372">
        <v>2024</v>
      </c>
      <c r="BO312" s="1365"/>
      <c r="BP312" s="1373"/>
      <c r="BQ312" s="1365"/>
      <c r="BR312" s="1373"/>
      <c r="BS312" s="1374"/>
      <c r="BT312" s="1371"/>
      <c r="BU312" s="1375"/>
      <c r="BV312" s="1376" t="s">
        <v>1023</v>
      </c>
      <c r="BW312" s="1377" t="s">
        <v>1072</v>
      </c>
      <c r="BX312" s="1378" t="s">
        <v>1007</v>
      </c>
      <c r="BY312" s="1379" t="s">
        <v>5119</v>
      </c>
      <c r="BZ312" s="1380"/>
      <c r="CA312" s="1364"/>
      <c r="CB312" s="1364"/>
      <c r="CC312" s="1370"/>
      <c r="CD312" s="1371"/>
      <c r="CE312" s="1372"/>
      <c r="CF312" s="1365"/>
      <c r="CG312" s="1373"/>
      <c r="CH312" s="1365"/>
      <c r="CI312" s="1373"/>
      <c r="CJ312" s="1374"/>
      <c r="CK312" s="1371"/>
      <c r="CL312" s="1375"/>
      <c r="CM312" s="1372"/>
      <c r="CN312" s="1365"/>
      <c r="CO312" s="1373"/>
      <c r="CP312" s="1365"/>
      <c r="CQ312" s="1373"/>
      <c r="CR312" s="1374"/>
      <c r="CS312" s="1371"/>
      <c r="CT312" s="1375"/>
      <c r="CU312" s="1372"/>
      <c r="CV312" s="1365"/>
      <c r="CW312" s="1373"/>
      <c r="CX312" s="1365"/>
      <c r="CY312" s="1373"/>
      <c r="CZ312" s="1374"/>
      <c r="DA312" s="1371"/>
      <c r="DB312" s="1375"/>
      <c r="DC312" s="1372"/>
      <c r="DD312" s="1365"/>
      <c r="DE312" s="1373"/>
      <c r="DF312" s="1365"/>
      <c r="DG312" s="1373"/>
      <c r="DH312" s="1374"/>
      <c r="DI312" s="1371"/>
      <c r="DJ312" s="1375"/>
      <c r="DK312" s="1376"/>
      <c r="DL312" s="1377"/>
      <c r="DM312" s="1378"/>
      <c r="DN312" s="1379"/>
      <c r="DO312" s="1356"/>
      <c r="DP312" s="1381"/>
      <c r="DQ312" s="1358"/>
      <c r="DR312" s="1356"/>
      <c r="DS312" s="1381"/>
      <c r="DT312" s="1358"/>
      <c r="DU312" s="1356"/>
      <c r="DV312" s="1381"/>
      <c r="DW312" s="1358"/>
      <c r="DX312" s="1356"/>
      <c r="DY312" s="1381"/>
      <c r="DZ312" s="1358"/>
      <c r="EA312" s="1356"/>
      <c r="EB312" s="1381"/>
      <c r="EC312" s="1358"/>
      <c r="ED312" s="1382"/>
      <c r="EE312" s="1383"/>
      <c r="EF312" s="1384"/>
      <c r="EG312" s="1357"/>
      <c r="EH312" s="1364"/>
      <c r="EI312" s="1352"/>
      <c r="EJ312" s="1356"/>
      <c r="EK312" s="1384"/>
      <c r="EL312" s="1357"/>
      <c r="EM312" s="1364"/>
      <c r="EN312" s="1352"/>
      <c r="EO312" s="1356"/>
      <c r="EP312" s="1384"/>
      <c r="EQ312" s="1357"/>
      <c r="ER312" s="1364"/>
      <c r="ES312" s="1352"/>
      <c r="ET312" s="1356"/>
      <c r="EU312" s="1384"/>
      <c r="EV312" s="1357"/>
      <c r="EW312" s="1364"/>
      <c r="EX312" s="1352"/>
      <c r="EY312" s="1356"/>
      <c r="EZ312" s="1384"/>
      <c r="FA312" s="1357"/>
      <c r="FB312" s="1364"/>
      <c r="FC312" s="1352"/>
      <c r="FD312" s="1385">
        <v>0</v>
      </c>
      <c r="FE312" s="1386">
        <v>0</v>
      </c>
      <c r="FF312" s="1387">
        <v>0</v>
      </c>
      <c r="FG312" s="1386">
        <v>0</v>
      </c>
      <c r="FH312" s="1387">
        <v>0</v>
      </c>
      <c r="FI312" s="1386">
        <v>0</v>
      </c>
      <c r="FJ312" s="1387">
        <v>0</v>
      </c>
      <c r="FK312" s="1386">
        <v>0</v>
      </c>
      <c r="FL312" s="1388" t="s">
        <v>1099</v>
      </c>
      <c r="FM312" s="1389" t="s">
        <v>1011</v>
      </c>
      <c r="FN312" s="1352"/>
      <c r="FO312" s="1390" t="s">
        <v>1025</v>
      </c>
      <c r="FP312" s="1391" t="s">
        <v>1011</v>
      </c>
      <c r="FQ312" s="1352"/>
      <c r="FR312" s="1390" t="s">
        <v>1025</v>
      </c>
      <c r="FS312" s="1391" t="s">
        <v>1011</v>
      </c>
      <c r="FT312" s="1352"/>
      <c r="FU312" s="1390" t="s">
        <v>1010</v>
      </c>
      <c r="FV312" s="1391" t="s">
        <v>1012</v>
      </c>
      <c r="FW312" s="1352"/>
      <c r="FX312" s="1390" t="s">
        <v>1025</v>
      </c>
      <c r="FY312" s="1391" t="s">
        <v>1011</v>
      </c>
      <c r="FZ312" s="1352"/>
      <c r="GA312" s="1390" t="s">
        <v>1025</v>
      </c>
      <c r="GB312" s="1391" t="s">
        <v>1011</v>
      </c>
      <c r="GC312" s="1352"/>
      <c r="GD312" s="1390" t="s">
        <v>1013</v>
      </c>
      <c r="GE312" s="1391" t="s">
        <v>1013</v>
      </c>
      <c r="GF312" s="1352"/>
      <c r="GG312" s="1390" t="s">
        <v>1010</v>
      </c>
      <c r="GH312" s="1391" t="s">
        <v>1012</v>
      </c>
      <c r="GI312" s="1352"/>
      <c r="GJ312" s="1390" t="s">
        <v>1010</v>
      </c>
      <c r="GK312" s="1391" t="s">
        <v>1012</v>
      </c>
      <c r="GL312" s="1352"/>
      <c r="GM312" s="1390" t="s">
        <v>1013</v>
      </c>
      <c r="GN312" s="1391" t="s">
        <v>1013</v>
      </c>
      <c r="GO312" s="1352"/>
      <c r="GP312" s="1390" t="s">
        <v>1013</v>
      </c>
      <c r="GQ312" s="1391" t="s">
        <v>1013</v>
      </c>
      <c r="GR312" s="1352"/>
      <c r="GS312" s="1390" t="s">
        <v>1013</v>
      </c>
      <c r="GT312" s="1391" t="s">
        <v>1013</v>
      </c>
      <c r="GU312" s="1352"/>
      <c r="GV312" s="1390" t="s">
        <v>1013</v>
      </c>
      <c r="GW312" s="1391" t="s">
        <v>1013</v>
      </c>
      <c r="GX312" s="1352"/>
      <c r="GY312" s="1388"/>
      <c r="GZ312" s="1389"/>
      <c r="HA312" s="1352"/>
      <c r="HB312" s="1390"/>
      <c r="HC312" s="1391"/>
      <c r="HD312" s="1352"/>
      <c r="HE312" s="1390"/>
      <c r="HF312" s="1391"/>
      <c r="HG312" s="1352"/>
      <c r="HH312" s="1390"/>
      <c r="HI312" s="1391"/>
      <c r="HJ312" s="1352"/>
      <c r="HK312" s="1390"/>
      <c r="HL312" s="1391"/>
      <c r="HM312" s="1352"/>
      <c r="HN312" s="1392">
        <v>1963</v>
      </c>
      <c r="HO312" s="1393">
        <v>9.1400000000007253E-2</v>
      </c>
      <c r="HP312" s="1394">
        <v>4.6561385634237007E-3</v>
      </c>
      <c r="HQ312" s="1395">
        <v>2022</v>
      </c>
      <c r="HR312" s="1357" t="s">
        <v>1191</v>
      </c>
      <c r="HS312" s="1357" t="s">
        <v>349</v>
      </c>
      <c r="HT312" s="1357" t="s">
        <v>4325</v>
      </c>
      <c r="HU312" s="1396">
        <v>9.1400000000007253E-2</v>
      </c>
      <c r="HV312" s="1397"/>
      <c r="HW312" s="1398" t="s">
        <v>4568</v>
      </c>
      <c r="HX312" s="1398" t="s">
        <v>4568</v>
      </c>
      <c r="HY312" s="1398"/>
      <c r="HZ312" s="1398"/>
      <c r="IA312" s="1398"/>
      <c r="IB312" s="1398"/>
      <c r="IC312" s="1398"/>
      <c r="ID312" s="1399" t="s">
        <v>5120</v>
      </c>
      <c r="IE312" s="1400"/>
      <c r="IF312" s="227" t="str">
        <f>_xlfn.IFNA(VLOOKUP(報告書!$B312&amp;"-"&amp;報告書!IF$12,自主項目!$G$13:$G$500,1,FALSE),"")</f>
        <v>415-1</v>
      </c>
      <c r="IG312" s="227" t="str">
        <f>_xlfn.IFNA(VLOOKUP(報告書!$B312&amp;"-"&amp;報告書!IG$12,自主項目!$G$13:$G$500,1,FALSE),"")</f>
        <v/>
      </c>
      <c r="IH312" s="227" t="str">
        <f>_xlfn.IFNA(VLOOKUP(報告書!$B312&amp;"-"&amp;報告書!IH$12,自主項目!$G$13:$G$500,1,FALSE),"")</f>
        <v/>
      </c>
      <c r="II312" s="227" t="str">
        <f>_xlfn.IFNA(VLOOKUP(報告書!$B312&amp;"-"&amp;報告書!II$12,自主項目!$G$13:$G$500,1,FALSE),"")</f>
        <v/>
      </c>
      <c r="IJ312" s="227" t="str">
        <f>_xlfn.IFNA(VLOOKUP(報告書!$B312&amp;"-"&amp;報告書!IJ$12,自主項目!$G$13:$G$500,1,FALSE),"")</f>
        <v/>
      </c>
      <c r="IK312" s="227" t="str">
        <f>_xlfn.IFNA(VLOOKUP(報告書!$B312&amp;"-"&amp;報告書!IK$12,自主項目!$G$13:$G$500,1,FALSE),"")</f>
        <v/>
      </c>
      <c r="IL312" s="227" t="str">
        <f>_xlfn.IFNA(VLOOKUP(報告書!$B312&amp;"-"&amp;報告書!IL$12,自主項目!$G$13:$G$500,1,FALSE),"")</f>
        <v/>
      </c>
      <c r="IM312" s="227" t="str">
        <f>_xlfn.IFNA(VLOOKUP(報告書!$B312&amp;"-"&amp;報告書!IM$12,自主項目!$G$13:$G$500,1,FALSE),"")</f>
        <v/>
      </c>
      <c r="IN312" s="227" t="str">
        <f>_xlfn.IFNA(VLOOKUP(報告書!$B312&amp;"-"&amp;報告書!IN$12,自主項目!$G$13:$G$500,1,FALSE),"")</f>
        <v/>
      </c>
      <c r="IO312" s="227" t="str">
        <f>_xlfn.IFNA(VLOOKUP(報告書!$B312&amp;"-"&amp;報告書!IO$12,自主項目!$G$13:$G$500,1,FALSE),"")</f>
        <v/>
      </c>
      <c r="IP312" s="227" t="str">
        <f>_xlfn.IFNA(VLOOKUP(報告書!$B312&amp;"-"&amp;報告書!IP$12,自主項目!$G$13:$G$500,1,FALSE),"")</f>
        <v/>
      </c>
      <c r="IQ312" s="227" t="str">
        <f>_xlfn.IFNA(VLOOKUP(報告書!$B312&amp;"-"&amp;報告書!IQ$12,自主項目!$G$13:$G$500,1,FALSE),"")</f>
        <v/>
      </c>
      <c r="IR312" s="227" t="str">
        <f>_xlfn.IFNA(VLOOKUP(報告書!$B312&amp;"-"&amp;報告書!IR$12,自主項目!$G$13:$G$500,1,FALSE),"")</f>
        <v/>
      </c>
      <c r="IS312" s="227" t="str">
        <f>_xlfn.IFNA(VLOOKUP(報告書!$B312&amp;"-"&amp;報告書!IS$12,自主項目!$G$13:$G$500,1,FALSE),"")</f>
        <v/>
      </c>
      <c r="IV312" s="376">
        <v>2511</v>
      </c>
      <c r="IW312" s="377">
        <v>2489</v>
      </c>
      <c r="IX312" s="378">
        <v>8.23</v>
      </c>
      <c r="IY312" s="379">
        <v>15.45</v>
      </c>
      <c r="IZ312" s="379">
        <v>13.87</v>
      </c>
      <c r="JA312" s="380">
        <v>35.29</v>
      </c>
      <c r="JB312" s="381">
        <v>5.1499999999999995</v>
      </c>
      <c r="JC312" s="379">
        <v>4.6233333333333331</v>
      </c>
      <c r="JD312" s="379">
        <v>11.763333333333334</v>
      </c>
      <c r="JE312" s="382">
        <v>38</v>
      </c>
      <c r="JF312" s="383">
        <v>47</v>
      </c>
      <c r="JG312" s="384">
        <v>10</v>
      </c>
      <c r="JH312" s="376" t="s">
        <v>179</v>
      </c>
      <c r="JI312" s="377" t="s">
        <v>179</v>
      </c>
      <c r="JJ312" s="378" t="s">
        <v>179</v>
      </c>
      <c r="JK312" s="379" t="s">
        <v>179</v>
      </c>
      <c r="JL312" s="379" t="s">
        <v>179</v>
      </c>
      <c r="JM312" s="380" t="s">
        <v>179</v>
      </c>
      <c r="JN312" s="381" t="s">
        <v>179</v>
      </c>
      <c r="JO312" s="379" t="s">
        <v>179</v>
      </c>
      <c r="JP312" s="379" t="s">
        <v>179</v>
      </c>
      <c r="JQ312" s="382" t="s">
        <v>179</v>
      </c>
      <c r="JR312" s="383" t="s">
        <v>179</v>
      </c>
      <c r="JS312" s="384" t="s">
        <v>179</v>
      </c>
      <c r="JU312" s="634" t="s">
        <v>3253</v>
      </c>
      <c r="JV312" s="636" t="s">
        <v>3254</v>
      </c>
      <c r="JW312" s="635">
        <v>2019</v>
      </c>
      <c r="JX312" s="635" t="s">
        <v>1018</v>
      </c>
      <c r="JY312" s="386" t="s">
        <v>179</v>
      </c>
      <c r="JZ312" s="387" t="s">
        <v>179</v>
      </c>
      <c r="KA312" s="422" t="s">
        <v>179</v>
      </c>
      <c r="KB312" s="637" t="s">
        <v>179</v>
      </c>
      <c r="KC312" s="638">
        <v>0.28864994026284346</v>
      </c>
      <c r="KD312" s="639" t="s">
        <v>1055</v>
      </c>
      <c r="KE312" s="640">
        <v>3.03</v>
      </c>
      <c r="KF312" s="641">
        <v>15.45</v>
      </c>
      <c r="KG312" s="642">
        <v>9.2433333333333341</v>
      </c>
      <c r="KH312" s="639" t="s">
        <v>1029</v>
      </c>
      <c r="KI312" s="643">
        <v>0.34</v>
      </c>
      <c r="KJ312" s="641">
        <v>4.6233333333333331</v>
      </c>
      <c r="KK312" s="642">
        <v>10.493333333333332</v>
      </c>
      <c r="KL312" s="639" t="s">
        <v>1029</v>
      </c>
      <c r="KM312" s="643">
        <v>3.3</v>
      </c>
      <c r="KN312" s="644">
        <v>35.29</v>
      </c>
      <c r="KO312" s="645" t="s">
        <v>179</v>
      </c>
      <c r="KP312" s="646" t="s">
        <v>179</v>
      </c>
      <c r="KQ312" s="646" t="s">
        <v>179</v>
      </c>
      <c r="KR312" s="646" t="s">
        <v>179</v>
      </c>
      <c r="KS312" s="647" t="s">
        <v>179</v>
      </c>
      <c r="KT312" s="646" t="s">
        <v>179</v>
      </c>
      <c r="KU312" s="646" t="s">
        <v>179</v>
      </c>
      <c r="KV312" s="648" t="s">
        <v>179</v>
      </c>
      <c r="KW312" s="639" t="s">
        <v>179</v>
      </c>
      <c r="KX312" s="643" t="s">
        <v>179</v>
      </c>
      <c r="KY312" s="644" t="s">
        <v>179</v>
      </c>
      <c r="KZ312" s="434" t="s">
        <v>1015</v>
      </c>
      <c r="LA312" s="434" t="s">
        <v>1015</v>
      </c>
      <c r="LB312" s="435" t="s">
        <v>1028</v>
      </c>
      <c r="LC312" s="436">
        <v>24</v>
      </c>
      <c r="LD312" s="437">
        <v>2</v>
      </c>
      <c r="LE312" s="438">
        <v>26</v>
      </c>
      <c r="LF312" s="439" t="s">
        <v>1015</v>
      </c>
      <c r="LG312" s="440">
        <v>23</v>
      </c>
      <c r="LH312" s="437">
        <v>0</v>
      </c>
      <c r="LI312" s="438">
        <v>26</v>
      </c>
      <c r="LJ312" s="649"/>
      <c r="LK312" s="650"/>
    </row>
    <row r="313" spans="2:323" ht="15" customHeight="1" x14ac:dyDescent="0.15">
      <c r="B313" s="1349" t="s">
        <v>3977</v>
      </c>
      <c r="C313" s="1350" t="s">
        <v>3978</v>
      </c>
      <c r="D313" s="1351">
        <v>2022</v>
      </c>
      <c r="E313" s="1352" t="s">
        <v>1018</v>
      </c>
      <c r="F313" s="1353">
        <v>1028416</v>
      </c>
      <c r="G313" s="1354" t="s">
        <v>3978</v>
      </c>
      <c r="H313" s="1355">
        <v>45119</v>
      </c>
      <c r="I313" s="1356" t="s">
        <v>5121</v>
      </c>
      <c r="J313" s="1357" t="s">
        <v>3978</v>
      </c>
      <c r="K313" s="1358" t="s">
        <v>5122</v>
      </c>
      <c r="L313" s="1350" t="s">
        <v>3978</v>
      </c>
      <c r="M313" s="1357" t="s">
        <v>5122</v>
      </c>
      <c r="N313" s="1358" t="s">
        <v>5121</v>
      </c>
      <c r="O313" s="1356" t="s">
        <v>12</v>
      </c>
      <c r="P313" s="1358" t="s">
        <v>32</v>
      </c>
      <c r="Q313" s="1359" t="s">
        <v>1018</v>
      </c>
      <c r="R313" s="1360"/>
      <c r="S313" s="1360"/>
      <c r="T313" s="1361"/>
      <c r="U313" s="1362"/>
      <c r="V313" s="1363">
        <v>2628.2718</v>
      </c>
      <c r="W313" s="1364">
        <v>1</v>
      </c>
      <c r="X313" s="1364">
        <v>1</v>
      </c>
      <c r="Y313" s="1365"/>
      <c r="Z313" s="1351">
        <v>2022</v>
      </c>
      <c r="AA313" s="1352">
        <v>2024</v>
      </c>
      <c r="AB313" s="1366">
        <v>2022</v>
      </c>
      <c r="AC313" s="1367"/>
      <c r="AD313" s="1358"/>
      <c r="AE313" s="1368" t="s">
        <v>4568</v>
      </c>
      <c r="AF313" s="1357" t="s">
        <v>5123</v>
      </c>
      <c r="AG313" s="1357" t="s">
        <v>5121</v>
      </c>
      <c r="AH313" s="1358" t="s">
        <v>5124</v>
      </c>
      <c r="AI313" s="1368"/>
      <c r="AJ313" s="1358"/>
      <c r="AK313" s="1369">
        <v>2021</v>
      </c>
      <c r="AL313" s="1364">
        <v>5034</v>
      </c>
      <c r="AM313" s="1364">
        <v>4988.9530201342286</v>
      </c>
      <c r="AN313" s="1370"/>
      <c r="AO313" s="1371"/>
      <c r="AP313" s="1372">
        <v>2024</v>
      </c>
      <c r="AQ313" s="1365">
        <v>3902</v>
      </c>
      <c r="AR313" s="1373">
        <v>22.48</v>
      </c>
      <c r="AS313" s="1365">
        <v>3867</v>
      </c>
      <c r="AT313" s="1373">
        <v>22.48</v>
      </c>
      <c r="AU313" s="1374"/>
      <c r="AV313" s="1371"/>
      <c r="AW313" s="1375"/>
      <c r="AX313" s="1372">
        <v>2022</v>
      </c>
      <c r="AY313" s="1365">
        <v>4840</v>
      </c>
      <c r="AZ313" s="1373">
        <v>3.85</v>
      </c>
      <c r="BA313" s="1365">
        <v>4830</v>
      </c>
      <c r="BB313" s="1373">
        <v>3.18</v>
      </c>
      <c r="BC313" s="1374"/>
      <c r="BD313" s="1371"/>
      <c r="BE313" s="1375"/>
      <c r="BF313" s="1372">
        <v>2023</v>
      </c>
      <c r="BG313" s="1365"/>
      <c r="BH313" s="1373"/>
      <c r="BI313" s="1365"/>
      <c r="BJ313" s="1373"/>
      <c r="BK313" s="1374"/>
      <c r="BL313" s="1371"/>
      <c r="BM313" s="1375"/>
      <c r="BN313" s="1372">
        <v>2024</v>
      </c>
      <c r="BO313" s="1365"/>
      <c r="BP313" s="1373"/>
      <c r="BQ313" s="1365"/>
      <c r="BR313" s="1373"/>
      <c r="BS313" s="1374"/>
      <c r="BT313" s="1371"/>
      <c r="BU313" s="1375"/>
      <c r="BV313" s="1376" t="s">
        <v>1023</v>
      </c>
      <c r="BW313" s="1377" t="s">
        <v>1072</v>
      </c>
      <c r="BX313" s="1378" t="s">
        <v>1007</v>
      </c>
      <c r="BY313" s="1379" t="s">
        <v>5125</v>
      </c>
      <c r="BZ313" s="1380"/>
      <c r="CA313" s="1364"/>
      <c r="CB313" s="1364"/>
      <c r="CC313" s="1370"/>
      <c r="CD313" s="1371"/>
      <c r="CE313" s="1372"/>
      <c r="CF313" s="1365"/>
      <c r="CG313" s="1373"/>
      <c r="CH313" s="1365"/>
      <c r="CI313" s="1373"/>
      <c r="CJ313" s="1374"/>
      <c r="CK313" s="1371"/>
      <c r="CL313" s="1375"/>
      <c r="CM313" s="1372"/>
      <c r="CN313" s="1365"/>
      <c r="CO313" s="1373"/>
      <c r="CP313" s="1365"/>
      <c r="CQ313" s="1373"/>
      <c r="CR313" s="1374"/>
      <c r="CS313" s="1371"/>
      <c r="CT313" s="1375"/>
      <c r="CU313" s="1372"/>
      <c r="CV313" s="1365"/>
      <c r="CW313" s="1373"/>
      <c r="CX313" s="1365"/>
      <c r="CY313" s="1373"/>
      <c r="CZ313" s="1374"/>
      <c r="DA313" s="1371"/>
      <c r="DB313" s="1375"/>
      <c r="DC313" s="1372"/>
      <c r="DD313" s="1365"/>
      <c r="DE313" s="1373"/>
      <c r="DF313" s="1365"/>
      <c r="DG313" s="1373"/>
      <c r="DH313" s="1374"/>
      <c r="DI313" s="1371"/>
      <c r="DJ313" s="1375"/>
      <c r="DK313" s="1376"/>
      <c r="DL313" s="1377"/>
      <c r="DM313" s="1378"/>
      <c r="DN313" s="1379"/>
      <c r="DO313" s="1356"/>
      <c r="DP313" s="1381"/>
      <c r="DQ313" s="1358"/>
      <c r="DR313" s="1356"/>
      <c r="DS313" s="1381"/>
      <c r="DT313" s="1358"/>
      <c r="DU313" s="1356"/>
      <c r="DV313" s="1381"/>
      <c r="DW313" s="1358"/>
      <c r="DX313" s="1356"/>
      <c r="DY313" s="1381"/>
      <c r="DZ313" s="1358"/>
      <c r="EA313" s="1356"/>
      <c r="EB313" s="1381"/>
      <c r="EC313" s="1358"/>
      <c r="ED313" s="1382"/>
      <c r="EE313" s="1383"/>
      <c r="EF313" s="1384"/>
      <c r="EG313" s="1357"/>
      <c r="EH313" s="1364"/>
      <c r="EI313" s="1352"/>
      <c r="EJ313" s="1356"/>
      <c r="EK313" s="1384"/>
      <c r="EL313" s="1357"/>
      <c r="EM313" s="1364"/>
      <c r="EN313" s="1352"/>
      <c r="EO313" s="1356"/>
      <c r="EP313" s="1384"/>
      <c r="EQ313" s="1357"/>
      <c r="ER313" s="1364"/>
      <c r="ES313" s="1352"/>
      <c r="ET313" s="1356"/>
      <c r="EU313" s="1384"/>
      <c r="EV313" s="1357"/>
      <c r="EW313" s="1364"/>
      <c r="EX313" s="1352"/>
      <c r="EY313" s="1356"/>
      <c r="EZ313" s="1384"/>
      <c r="FA313" s="1357"/>
      <c r="FB313" s="1364"/>
      <c r="FC313" s="1352"/>
      <c r="FD313" s="1385">
        <v>0</v>
      </c>
      <c r="FE313" s="1386">
        <v>1</v>
      </c>
      <c r="FF313" s="1387">
        <v>0</v>
      </c>
      <c r="FG313" s="1386">
        <v>1</v>
      </c>
      <c r="FH313" s="1387">
        <v>0</v>
      </c>
      <c r="FI313" s="1386">
        <v>0</v>
      </c>
      <c r="FJ313" s="1387">
        <v>0</v>
      </c>
      <c r="FK313" s="1386">
        <v>2</v>
      </c>
      <c r="FL313" s="1388" t="s">
        <v>1008</v>
      </c>
      <c r="FM313" s="1389" t="s">
        <v>1012</v>
      </c>
      <c r="FN313" s="1352"/>
      <c r="FO313" s="1390" t="s">
        <v>1010</v>
      </c>
      <c r="FP313" s="1391" t="s">
        <v>1012</v>
      </c>
      <c r="FQ313" s="1352"/>
      <c r="FR313" s="1390" t="s">
        <v>1010</v>
      </c>
      <c r="FS313" s="1391" t="s">
        <v>1012</v>
      </c>
      <c r="FT313" s="1352"/>
      <c r="FU313" s="1390" t="s">
        <v>1010</v>
      </c>
      <c r="FV313" s="1391" t="s">
        <v>1012</v>
      </c>
      <c r="FW313" s="1352"/>
      <c r="FX313" s="1390" t="s">
        <v>1010</v>
      </c>
      <c r="FY313" s="1391" t="s">
        <v>1012</v>
      </c>
      <c r="FZ313" s="1352"/>
      <c r="GA313" s="1390" t="s">
        <v>1010</v>
      </c>
      <c r="GB313" s="1391" t="s">
        <v>1012</v>
      </c>
      <c r="GC313" s="1352"/>
      <c r="GD313" s="1390" t="s">
        <v>1010</v>
      </c>
      <c r="GE313" s="1391" t="s">
        <v>1012</v>
      </c>
      <c r="GF313" s="1352"/>
      <c r="GG313" s="1390" t="s">
        <v>1010</v>
      </c>
      <c r="GH313" s="1391" t="s">
        <v>1012</v>
      </c>
      <c r="GI313" s="1352"/>
      <c r="GJ313" s="1390" t="s">
        <v>1010</v>
      </c>
      <c r="GK313" s="1391" t="s">
        <v>1012</v>
      </c>
      <c r="GL313" s="1352"/>
      <c r="GM313" s="1390" t="s">
        <v>1013</v>
      </c>
      <c r="GN313" s="1391" t="s">
        <v>1013</v>
      </c>
      <c r="GO313" s="1352"/>
      <c r="GP313" s="1390" t="s">
        <v>1013</v>
      </c>
      <c r="GQ313" s="1391" t="s">
        <v>1013</v>
      </c>
      <c r="GR313" s="1352"/>
      <c r="GS313" s="1390" t="s">
        <v>1013</v>
      </c>
      <c r="GT313" s="1391" t="s">
        <v>1013</v>
      </c>
      <c r="GU313" s="1352"/>
      <c r="GV313" s="1390" t="s">
        <v>1010</v>
      </c>
      <c r="GW313" s="1391" t="s">
        <v>1012</v>
      </c>
      <c r="GX313" s="1352"/>
      <c r="GY313" s="1388"/>
      <c r="GZ313" s="1389"/>
      <c r="HA313" s="1352"/>
      <c r="HB313" s="1390"/>
      <c r="HC313" s="1391"/>
      <c r="HD313" s="1352"/>
      <c r="HE313" s="1390"/>
      <c r="HF313" s="1391"/>
      <c r="HG313" s="1352"/>
      <c r="HH313" s="1390"/>
      <c r="HI313" s="1391"/>
      <c r="HJ313" s="1352"/>
      <c r="HK313" s="1390"/>
      <c r="HL313" s="1391"/>
      <c r="HM313" s="1352"/>
      <c r="HN313" s="1392">
        <v>4840</v>
      </c>
      <c r="HO313" s="1393">
        <v>72.716926000000001</v>
      </c>
      <c r="HP313" s="1394">
        <v>1.502415826446281</v>
      </c>
      <c r="HQ313" s="1395">
        <v>2022</v>
      </c>
      <c r="HR313" s="1357" t="s">
        <v>333</v>
      </c>
      <c r="HS313" s="1357" t="s">
        <v>352</v>
      </c>
      <c r="HT313" s="1357" t="s">
        <v>4326</v>
      </c>
      <c r="HU313" s="1396">
        <v>0.115164</v>
      </c>
      <c r="HV313" s="1397"/>
      <c r="HW313" s="1398" t="s">
        <v>4568</v>
      </c>
      <c r="HX313" s="1398"/>
      <c r="HY313" s="1398"/>
      <c r="HZ313" s="1398" t="s">
        <v>4568</v>
      </c>
      <c r="IA313" s="1398"/>
      <c r="IB313" s="1398"/>
      <c r="IC313" s="1398"/>
      <c r="ID313" s="1399"/>
      <c r="IE313" s="1400" t="s">
        <v>5126</v>
      </c>
      <c r="IF313" s="227" t="str">
        <f>_xlfn.IFNA(VLOOKUP(報告書!$B313&amp;"-"&amp;報告書!IF$12,自主項目!$G$13:$G$500,1,FALSE),"")</f>
        <v>416-1</v>
      </c>
      <c r="IG313" s="227" t="str">
        <f>_xlfn.IFNA(VLOOKUP(報告書!$B313&amp;"-"&amp;報告書!IG$12,自主項目!$G$13:$G$500,1,FALSE),"")</f>
        <v>416-2</v>
      </c>
      <c r="IH313" s="227" t="str">
        <f>_xlfn.IFNA(VLOOKUP(報告書!$B313&amp;"-"&amp;報告書!IH$12,自主項目!$G$13:$G$500,1,FALSE),"")</f>
        <v>416-3</v>
      </c>
      <c r="II313" s="227" t="str">
        <f>_xlfn.IFNA(VLOOKUP(報告書!$B313&amp;"-"&amp;報告書!II$12,自主項目!$G$13:$G$500,1,FALSE),"")</f>
        <v>416-4</v>
      </c>
      <c r="IJ313" s="227" t="str">
        <f>_xlfn.IFNA(VLOOKUP(報告書!$B313&amp;"-"&amp;報告書!IJ$12,自主項目!$G$13:$G$500,1,FALSE),"")</f>
        <v>416-5</v>
      </c>
      <c r="IK313" s="227" t="str">
        <f>_xlfn.IFNA(VLOOKUP(報告書!$B313&amp;"-"&amp;報告書!IK$12,自主項目!$G$13:$G$500,1,FALSE),"")</f>
        <v>416-6</v>
      </c>
      <c r="IL313" s="227" t="str">
        <f>_xlfn.IFNA(VLOOKUP(報告書!$B313&amp;"-"&amp;報告書!IL$12,自主項目!$G$13:$G$500,1,FALSE),"")</f>
        <v/>
      </c>
      <c r="IM313" s="227" t="str">
        <f>_xlfn.IFNA(VLOOKUP(報告書!$B313&amp;"-"&amp;報告書!IM$12,自主項目!$G$13:$G$500,1,FALSE),"")</f>
        <v/>
      </c>
      <c r="IN313" s="227" t="str">
        <f>_xlfn.IFNA(VLOOKUP(報告書!$B313&amp;"-"&amp;報告書!IN$12,自主項目!$G$13:$G$500,1,FALSE),"")</f>
        <v/>
      </c>
      <c r="IO313" s="227" t="str">
        <f>_xlfn.IFNA(VLOOKUP(報告書!$B313&amp;"-"&amp;報告書!IO$12,自主項目!$G$13:$G$500,1,FALSE),"")</f>
        <v/>
      </c>
      <c r="IP313" s="227" t="str">
        <f>_xlfn.IFNA(VLOOKUP(報告書!$B313&amp;"-"&amp;報告書!IP$12,自主項目!$G$13:$G$500,1,FALSE),"")</f>
        <v/>
      </c>
      <c r="IQ313" s="227" t="str">
        <f>_xlfn.IFNA(VLOOKUP(報告書!$B313&amp;"-"&amp;報告書!IQ$12,自主項目!$G$13:$G$500,1,FALSE),"")</f>
        <v/>
      </c>
      <c r="IR313" s="227" t="str">
        <f>_xlfn.IFNA(VLOOKUP(報告書!$B313&amp;"-"&amp;報告書!IR$12,自主項目!$G$13:$G$500,1,FALSE),"")</f>
        <v/>
      </c>
      <c r="IS313" s="227" t="str">
        <f>_xlfn.IFNA(VLOOKUP(報告書!$B313&amp;"-"&amp;報告書!IS$12,自主項目!$G$13:$G$500,1,FALSE),"")</f>
        <v/>
      </c>
      <c r="IV313" s="376" t="s">
        <v>179</v>
      </c>
      <c r="IW313" s="377" t="s">
        <v>179</v>
      </c>
      <c r="IX313" s="378" t="s">
        <v>179</v>
      </c>
      <c r="IY313" s="379" t="s">
        <v>179</v>
      </c>
      <c r="IZ313" s="379" t="s">
        <v>179</v>
      </c>
      <c r="JA313" s="380" t="s">
        <v>179</v>
      </c>
      <c r="JB313" s="381" t="s">
        <v>179</v>
      </c>
      <c r="JC313" s="379" t="s">
        <v>179</v>
      </c>
      <c r="JD313" s="379" t="s">
        <v>179</v>
      </c>
      <c r="JE313" s="382" t="s">
        <v>179</v>
      </c>
      <c r="JF313" s="383" t="s">
        <v>179</v>
      </c>
      <c r="JG313" s="384" t="s">
        <v>179</v>
      </c>
      <c r="JH313" s="376">
        <v>287</v>
      </c>
      <c r="JI313" s="377">
        <v>287</v>
      </c>
      <c r="JJ313" s="378">
        <v>1.55</v>
      </c>
      <c r="JK313" s="379">
        <v>-10.82</v>
      </c>
      <c r="JL313" s="379">
        <v>-10.82</v>
      </c>
      <c r="JM313" s="380">
        <v>8.82</v>
      </c>
      <c r="JN313" s="381">
        <v>-5.41</v>
      </c>
      <c r="JO313" s="379">
        <v>-5.41</v>
      </c>
      <c r="JP313" s="379">
        <v>4.41</v>
      </c>
      <c r="JQ313" s="382" t="e">
        <v>#N/A</v>
      </c>
      <c r="JR313" s="383" t="e">
        <v>#N/A</v>
      </c>
      <c r="JS313" s="384" t="e">
        <v>#N/A</v>
      </c>
      <c r="JU313" s="634" t="s">
        <v>3255</v>
      </c>
      <c r="JV313" s="636" t="s">
        <v>3256</v>
      </c>
      <c r="JW313" s="635">
        <v>2020</v>
      </c>
      <c r="JX313" s="635" t="s">
        <v>1058</v>
      </c>
      <c r="JY313" s="386">
        <v>44830</v>
      </c>
      <c r="JZ313" s="387" t="s">
        <v>179</v>
      </c>
      <c r="KA313" s="422" t="s">
        <v>179</v>
      </c>
      <c r="KB313" s="637" t="s">
        <v>179</v>
      </c>
      <c r="KC313" s="638" t="s">
        <v>179</v>
      </c>
      <c r="KD313" s="639" t="s">
        <v>179</v>
      </c>
      <c r="KE313" s="640" t="s">
        <v>179</v>
      </c>
      <c r="KF313" s="641" t="s">
        <v>179</v>
      </c>
      <c r="KG313" s="642" t="s">
        <v>179</v>
      </c>
      <c r="KH313" s="639" t="s">
        <v>179</v>
      </c>
      <c r="KI313" s="643" t="s">
        <v>179</v>
      </c>
      <c r="KJ313" s="641" t="s">
        <v>179</v>
      </c>
      <c r="KK313" s="642" t="s">
        <v>179</v>
      </c>
      <c r="KL313" s="639" t="s">
        <v>179</v>
      </c>
      <c r="KM313" s="643" t="s">
        <v>179</v>
      </c>
      <c r="KN313" s="644" t="s">
        <v>179</v>
      </c>
      <c r="KO313" s="645" t="s">
        <v>1015</v>
      </c>
      <c r="KP313" s="646">
        <v>1.1499999999999999</v>
      </c>
      <c r="KQ313" s="646">
        <v>-10.82</v>
      </c>
      <c r="KR313" s="646">
        <v>-5.41</v>
      </c>
      <c r="KS313" s="647" t="s">
        <v>1015</v>
      </c>
      <c r="KT313" s="646">
        <v>1.1499999999999999</v>
      </c>
      <c r="KU313" s="646">
        <v>-5.41</v>
      </c>
      <c r="KV313" s="648">
        <v>-5.41</v>
      </c>
      <c r="KW313" s="639" t="s">
        <v>1029</v>
      </c>
      <c r="KX313" s="643">
        <v>1.17</v>
      </c>
      <c r="KY313" s="644">
        <v>8.82</v>
      </c>
      <c r="KZ313" s="434" t="s">
        <v>1015</v>
      </c>
      <c r="LA313" s="434" t="s">
        <v>1015</v>
      </c>
      <c r="LB313" s="435" t="s">
        <v>179</v>
      </c>
      <c r="LC313" s="436" t="s">
        <v>179</v>
      </c>
      <c r="LD313" s="437" t="s">
        <v>179</v>
      </c>
      <c r="LE313" s="438" t="s">
        <v>179</v>
      </c>
      <c r="LF313" s="439" t="s">
        <v>179</v>
      </c>
      <c r="LG313" s="440" t="s">
        <v>179</v>
      </c>
      <c r="LH313" s="437" t="s">
        <v>179</v>
      </c>
      <c r="LI313" s="438" t="s">
        <v>179</v>
      </c>
      <c r="LJ313" s="649"/>
      <c r="LK313" s="650"/>
    </row>
    <row r="314" spans="2:323" ht="15" customHeight="1" x14ac:dyDescent="0.15">
      <c r="B314" s="1349" t="s">
        <v>5127</v>
      </c>
      <c r="C314" s="1350" t="s">
        <v>5128</v>
      </c>
      <c r="D314" s="1351">
        <v>2022</v>
      </c>
      <c r="E314" s="1352" t="s">
        <v>1058</v>
      </c>
      <c r="F314" s="1353">
        <v>3070423</v>
      </c>
      <c r="G314" s="1354" t="s">
        <v>5128</v>
      </c>
      <c r="H314" s="1355">
        <v>45141</v>
      </c>
      <c r="I314" s="1356" t="s">
        <v>5129</v>
      </c>
      <c r="J314" s="1357" t="s">
        <v>5128</v>
      </c>
      <c r="K314" s="1358" t="s">
        <v>5130</v>
      </c>
      <c r="L314" s="1350" t="s">
        <v>5128</v>
      </c>
      <c r="M314" s="1357" t="s">
        <v>5130</v>
      </c>
      <c r="N314" s="1358" t="s">
        <v>5129</v>
      </c>
      <c r="O314" s="1356" t="s">
        <v>77</v>
      </c>
      <c r="P314" s="1358" t="s">
        <v>80</v>
      </c>
      <c r="Q314" s="1359"/>
      <c r="R314" s="1360"/>
      <c r="S314" s="1360" t="s">
        <v>1058</v>
      </c>
      <c r="T314" s="1361"/>
      <c r="U314" s="1362"/>
      <c r="V314" s="1363"/>
      <c r="W314" s="1364"/>
      <c r="X314" s="1364"/>
      <c r="Y314" s="1365">
        <v>109</v>
      </c>
      <c r="Z314" s="1351">
        <v>2022</v>
      </c>
      <c r="AA314" s="1352">
        <v>2024</v>
      </c>
      <c r="AB314" s="1366">
        <v>2022</v>
      </c>
      <c r="AC314" s="1367"/>
      <c r="AD314" s="1358"/>
      <c r="AE314" s="1368"/>
      <c r="AF314" s="1357"/>
      <c r="AG314" s="1357"/>
      <c r="AH314" s="1358"/>
      <c r="AI314" s="1368" t="s">
        <v>4568</v>
      </c>
      <c r="AJ314" s="1358" t="s">
        <v>5131</v>
      </c>
      <c r="AK314" s="1369"/>
      <c r="AL314" s="1364"/>
      <c r="AM314" s="1364"/>
      <c r="AN314" s="1370"/>
      <c r="AO314" s="1371"/>
      <c r="AP314" s="1372"/>
      <c r="AQ314" s="1365"/>
      <c r="AR314" s="1373"/>
      <c r="AS314" s="1365"/>
      <c r="AT314" s="1373"/>
      <c r="AU314" s="1374"/>
      <c r="AV314" s="1371"/>
      <c r="AW314" s="1375"/>
      <c r="AX314" s="1372"/>
      <c r="AY314" s="1365"/>
      <c r="AZ314" s="1373"/>
      <c r="BA314" s="1365"/>
      <c r="BB314" s="1373"/>
      <c r="BC314" s="1374"/>
      <c r="BD314" s="1371"/>
      <c r="BE314" s="1375"/>
      <c r="BF314" s="1372"/>
      <c r="BG314" s="1365"/>
      <c r="BH314" s="1373"/>
      <c r="BI314" s="1365"/>
      <c r="BJ314" s="1373"/>
      <c r="BK314" s="1374"/>
      <c r="BL314" s="1371"/>
      <c r="BM314" s="1375"/>
      <c r="BN314" s="1372"/>
      <c r="BO314" s="1365"/>
      <c r="BP314" s="1373"/>
      <c r="BQ314" s="1365"/>
      <c r="BR314" s="1373"/>
      <c r="BS314" s="1374"/>
      <c r="BT314" s="1371"/>
      <c r="BU314" s="1375"/>
      <c r="BV314" s="1376"/>
      <c r="BW314" s="1377"/>
      <c r="BX314" s="1378"/>
      <c r="BY314" s="1379"/>
      <c r="BZ314" s="1380">
        <v>2021</v>
      </c>
      <c r="CA314" s="1364">
        <v>114</v>
      </c>
      <c r="CB314" s="1364">
        <v>114</v>
      </c>
      <c r="CC314" s="1370"/>
      <c r="CD314" s="1371"/>
      <c r="CE314" s="1372">
        <v>2024</v>
      </c>
      <c r="CF314" s="1365">
        <v>110</v>
      </c>
      <c r="CG314" s="1373">
        <v>3.5</v>
      </c>
      <c r="CH314" s="1365">
        <v>110</v>
      </c>
      <c r="CI314" s="1373">
        <v>3.5</v>
      </c>
      <c r="CJ314" s="1374"/>
      <c r="CK314" s="1371"/>
      <c r="CL314" s="1375"/>
      <c r="CM314" s="1372">
        <v>2022</v>
      </c>
      <c r="CN314" s="1365">
        <v>121.20424</v>
      </c>
      <c r="CO314" s="1373">
        <v>-6.32</v>
      </c>
      <c r="CP314" s="1365">
        <v>121.20424</v>
      </c>
      <c r="CQ314" s="1373">
        <v>-6.32</v>
      </c>
      <c r="CR314" s="1374"/>
      <c r="CS314" s="1371"/>
      <c r="CT314" s="1375"/>
      <c r="CU314" s="1372">
        <v>2023</v>
      </c>
      <c r="CV314" s="1365"/>
      <c r="CW314" s="1373"/>
      <c r="CX314" s="1365"/>
      <c r="CY314" s="1373"/>
      <c r="CZ314" s="1374"/>
      <c r="DA314" s="1371"/>
      <c r="DB314" s="1375"/>
      <c r="DC314" s="1372">
        <v>2024</v>
      </c>
      <c r="DD314" s="1365"/>
      <c r="DE314" s="1373"/>
      <c r="DF314" s="1365"/>
      <c r="DG314" s="1373"/>
      <c r="DH314" s="1374"/>
      <c r="DI314" s="1371"/>
      <c r="DJ314" s="1375"/>
      <c r="DK314" s="1376" t="s">
        <v>1005</v>
      </c>
      <c r="DL314" s="1377" t="s">
        <v>1072</v>
      </c>
      <c r="DM314" s="1378" t="s">
        <v>1007</v>
      </c>
      <c r="DN314" s="1379" t="s">
        <v>5132</v>
      </c>
      <c r="DO314" s="1356"/>
      <c r="DP314" s="1381"/>
      <c r="DQ314" s="1358"/>
      <c r="DR314" s="1356"/>
      <c r="DS314" s="1381"/>
      <c r="DT314" s="1358"/>
      <c r="DU314" s="1356"/>
      <c r="DV314" s="1381"/>
      <c r="DW314" s="1358"/>
      <c r="DX314" s="1356"/>
      <c r="DY314" s="1381"/>
      <c r="DZ314" s="1358"/>
      <c r="EA314" s="1356"/>
      <c r="EB314" s="1381"/>
      <c r="EC314" s="1358"/>
      <c r="ED314" s="1382"/>
      <c r="EE314" s="1383"/>
      <c r="EF314" s="1384"/>
      <c r="EG314" s="1357"/>
      <c r="EH314" s="1364"/>
      <c r="EI314" s="1352"/>
      <c r="EJ314" s="1356"/>
      <c r="EK314" s="1384"/>
      <c r="EL314" s="1357"/>
      <c r="EM314" s="1364"/>
      <c r="EN314" s="1352"/>
      <c r="EO314" s="1356"/>
      <c r="EP314" s="1384"/>
      <c r="EQ314" s="1357"/>
      <c r="ER314" s="1364"/>
      <c r="ES314" s="1352"/>
      <c r="ET314" s="1356"/>
      <c r="EU314" s="1384"/>
      <c r="EV314" s="1357"/>
      <c r="EW314" s="1364"/>
      <c r="EX314" s="1352"/>
      <c r="EY314" s="1356"/>
      <c r="EZ314" s="1384"/>
      <c r="FA314" s="1357"/>
      <c r="FB314" s="1364"/>
      <c r="FC314" s="1352"/>
      <c r="FD314" s="1385">
        <v>0</v>
      </c>
      <c r="FE314" s="1386">
        <v>0</v>
      </c>
      <c r="FF314" s="1387">
        <v>0</v>
      </c>
      <c r="FG314" s="1386">
        <v>0</v>
      </c>
      <c r="FH314" s="1387">
        <v>0</v>
      </c>
      <c r="FI314" s="1386">
        <v>0</v>
      </c>
      <c r="FJ314" s="1387">
        <v>0</v>
      </c>
      <c r="FK314" s="1386">
        <v>0</v>
      </c>
      <c r="FL314" s="1388"/>
      <c r="FM314" s="1389"/>
      <c r="FN314" s="1352"/>
      <c r="FO314" s="1390"/>
      <c r="FP314" s="1391"/>
      <c r="FQ314" s="1352"/>
      <c r="FR314" s="1390"/>
      <c r="FS314" s="1391"/>
      <c r="FT314" s="1352"/>
      <c r="FU314" s="1390"/>
      <c r="FV314" s="1391"/>
      <c r="FW314" s="1352"/>
      <c r="FX314" s="1390"/>
      <c r="FY314" s="1391"/>
      <c r="FZ314" s="1352"/>
      <c r="GA314" s="1390"/>
      <c r="GB314" s="1391"/>
      <c r="GC314" s="1352"/>
      <c r="GD314" s="1390"/>
      <c r="GE314" s="1391"/>
      <c r="GF314" s="1352"/>
      <c r="GG314" s="1390"/>
      <c r="GH314" s="1391"/>
      <c r="GI314" s="1352"/>
      <c r="GJ314" s="1390"/>
      <c r="GK314" s="1391"/>
      <c r="GL314" s="1352"/>
      <c r="GM314" s="1390"/>
      <c r="GN314" s="1391"/>
      <c r="GO314" s="1352"/>
      <c r="GP314" s="1390"/>
      <c r="GQ314" s="1391"/>
      <c r="GR314" s="1352"/>
      <c r="GS314" s="1390"/>
      <c r="GT314" s="1391"/>
      <c r="GU314" s="1352"/>
      <c r="GV314" s="1390"/>
      <c r="GW314" s="1391"/>
      <c r="GX314" s="1352"/>
      <c r="GY314" s="1388" t="s">
        <v>1008</v>
      </c>
      <c r="GZ314" s="1389" t="s">
        <v>1012</v>
      </c>
      <c r="HA314" s="1352"/>
      <c r="HB314" s="1390" t="s">
        <v>1008</v>
      </c>
      <c r="HC314" s="1391" t="s">
        <v>1012</v>
      </c>
      <c r="HD314" s="1352"/>
      <c r="HE314" s="1390" t="s">
        <v>1025</v>
      </c>
      <c r="HF314" s="1391" t="s">
        <v>1009</v>
      </c>
      <c r="HG314" s="1352"/>
      <c r="HH314" s="1390" t="s">
        <v>1010</v>
      </c>
      <c r="HI314" s="1391" t="s">
        <v>1011</v>
      </c>
      <c r="HJ314" s="1352"/>
      <c r="HK314" s="1390" t="s">
        <v>1010</v>
      </c>
      <c r="HL314" s="1391" t="s">
        <v>1012</v>
      </c>
      <c r="HM314" s="1352"/>
      <c r="HN314" s="1392"/>
      <c r="HO314" s="1393"/>
      <c r="HP314" s="1394"/>
      <c r="HQ314" s="1395"/>
      <c r="HR314" s="1357"/>
      <c r="HS314" s="1357"/>
      <c r="HT314" s="1357"/>
      <c r="HU314" s="1396"/>
      <c r="HV314" s="1397"/>
      <c r="HW314" s="1398"/>
      <c r="HX314" s="1398"/>
      <c r="HY314" s="1398" t="s">
        <v>4568</v>
      </c>
      <c r="HZ314" s="1398"/>
      <c r="IA314" s="1398"/>
      <c r="IB314" s="1398" t="s">
        <v>4568</v>
      </c>
      <c r="IC314" s="1398"/>
      <c r="ID314" s="1399"/>
      <c r="IE314" s="1400"/>
      <c r="IF314" s="227" t="str">
        <f>_xlfn.IFNA(VLOOKUP(報告書!$B314&amp;"-"&amp;報告書!IF$12,自主項目!$G$13:$G$500,1,FALSE),"")</f>
        <v/>
      </c>
      <c r="IG314" s="227" t="str">
        <f>_xlfn.IFNA(VLOOKUP(報告書!$B314&amp;"-"&amp;報告書!IG$12,自主項目!$G$13:$G$500,1,FALSE),"")</f>
        <v/>
      </c>
      <c r="IH314" s="227" t="str">
        <f>_xlfn.IFNA(VLOOKUP(報告書!$B314&amp;"-"&amp;報告書!IH$12,自主項目!$G$13:$G$500,1,FALSE),"")</f>
        <v/>
      </c>
      <c r="II314" s="227" t="str">
        <f>_xlfn.IFNA(VLOOKUP(報告書!$B314&amp;"-"&amp;報告書!II$12,自主項目!$G$13:$G$500,1,FALSE),"")</f>
        <v/>
      </c>
      <c r="IJ314" s="227" t="str">
        <f>_xlfn.IFNA(VLOOKUP(報告書!$B314&amp;"-"&amp;報告書!IJ$12,自主項目!$G$13:$G$500,1,FALSE),"")</f>
        <v/>
      </c>
      <c r="IK314" s="227" t="str">
        <f>_xlfn.IFNA(VLOOKUP(報告書!$B314&amp;"-"&amp;報告書!IK$12,自主項目!$G$13:$G$500,1,FALSE),"")</f>
        <v/>
      </c>
      <c r="IL314" s="227" t="str">
        <f>_xlfn.IFNA(VLOOKUP(報告書!$B314&amp;"-"&amp;報告書!IL$12,自主項目!$G$13:$G$500,1,FALSE),"")</f>
        <v/>
      </c>
      <c r="IM314" s="227" t="str">
        <f>_xlfn.IFNA(VLOOKUP(報告書!$B314&amp;"-"&amp;報告書!IM$12,自主項目!$G$13:$G$500,1,FALSE),"")</f>
        <v/>
      </c>
      <c r="IN314" s="227" t="str">
        <f>_xlfn.IFNA(VLOOKUP(報告書!$B314&amp;"-"&amp;報告書!IN$12,自主項目!$G$13:$G$500,1,FALSE),"")</f>
        <v/>
      </c>
      <c r="IO314" s="227" t="str">
        <f>_xlfn.IFNA(VLOOKUP(報告書!$B314&amp;"-"&amp;報告書!IO$12,自主項目!$G$13:$G$500,1,FALSE),"")</f>
        <v/>
      </c>
      <c r="IP314" s="227" t="str">
        <f>_xlfn.IFNA(VLOOKUP(報告書!$B314&amp;"-"&amp;報告書!IP$12,自主項目!$G$13:$G$500,1,FALSE),"")</f>
        <v/>
      </c>
      <c r="IQ314" s="227" t="str">
        <f>_xlfn.IFNA(VLOOKUP(報告書!$B314&amp;"-"&amp;報告書!IQ$12,自主項目!$G$13:$G$500,1,FALSE),"")</f>
        <v/>
      </c>
      <c r="IR314" s="227" t="str">
        <f>_xlfn.IFNA(VLOOKUP(報告書!$B314&amp;"-"&amp;報告書!IR$12,自主項目!$G$13:$G$500,1,FALSE),"")</f>
        <v/>
      </c>
      <c r="IS314" s="227" t="str">
        <f>_xlfn.IFNA(VLOOKUP(報告書!$B314&amp;"-"&amp;報告書!IS$12,自主項目!$G$13:$G$500,1,FALSE),"")</f>
        <v/>
      </c>
      <c r="IV314" s="376">
        <v>2927</v>
      </c>
      <c r="IW314" s="377">
        <v>2904</v>
      </c>
      <c r="IX314" s="378">
        <v>34.21</v>
      </c>
      <c r="IY314" s="379">
        <v>16.22</v>
      </c>
      <c r="IZ314" s="379">
        <v>14.81</v>
      </c>
      <c r="JA314" s="380">
        <v>16.23</v>
      </c>
      <c r="JB314" s="381">
        <v>8.11</v>
      </c>
      <c r="JC314" s="379">
        <v>7.4050000000000002</v>
      </c>
      <c r="JD314" s="379">
        <v>8.1150000000000002</v>
      </c>
      <c r="JE314" s="382" t="e">
        <v>#N/A</v>
      </c>
      <c r="JF314" s="383" t="e">
        <v>#N/A</v>
      </c>
      <c r="JG314" s="384" t="e">
        <v>#N/A</v>
      </c>
      <c r="JH314" s="376" t="s">
        <v>179</v>
      </c>
      <c r="JI314" s="377" t="s">
        <v>179</v>
      </c>
      <c r="JJ314" s="378" t="s">
        <v>179</v>
      </c>
      <c r="JK314" s="379" t="s">
        <v>179</v>
      </c>
      <c r="JL314" s="379" t="s">
        <v>179</v>
      </c>
      <c r="JM314" s="380" t="s">
        <v>179</v>
      </c>
      <c r="JN314" s="381" t="s">
        <v>179</v>
      </c>
      <c r="JO314" s="379" t="s">
        <v>179</v>
      </c>
      <c r="JP314" s="379" t="s">
        <v>179</v>
      </c>
      <c r="JQ314" s="382" t="s">
        <v>179</v>
      </c>
      <c r="JR314" s="383" t="s">
        <v>179</v>
      </c>
      <c r="JS314" s="384" t="s">
        <v>179</v>
      </c>
      <c r="JU314" s="634" t="s">
        <v>3263</v>
      </c>
      <c r="JV314" s="636" t="s">
        <v>3264</v>
      </c>
      <c r="JW314" s="635">
        <v>2020</v>
      </c>
      <c r="JX314" s="635" t="s">
        <v>1018</v>
      </c>
      <c r="JY314" s="386" t="s">
        <v>179</v>
      </c>
      <c r="JZ314" s="387" t="s">
        <v>179</v>
      </c>
      <c r="KA314" s="422" t="s">
        <v>179</v>
      </c>
      <c r="KB314" s="637" t="s">
        <v>179</v>
      </c>
      <c r="KC314" s="638" t="s">
        <v>179</v>
      </c>
      <c r="KD314" s="639" t="s">
        <v>1055</v>
      </c>
      <c r="KE314" s="640">
        <v>3</v>
      </c>
      <c r="KF314" s="641">
        <v>16.22</v>
      </c>
      <c r="KG314" s="642">
        <v>7.9649999999999999</v>
      </c>
      <c r="KH314" s="639" t="s">
        <v>1055</v>
      </c>
      <c r="KI314" s="643">
        <v>2.99</v>
      </c>
      <c r="KJ314" s="641">
        <v>7.4050000000000002</v>
      </c>
      <c r="KK314" s="642">
        <v>8.4600000000000009</v>
      </c>
      <c r="KL314" s="639" t="s">
        <v>1029</v>
      </c>
      <c r="KM314" s="643">
        <v>3</v>
      </c>
      <c r="KN314" s="644">
        <v>16.23</v>
      </c>
      <c r="KO314" s="645" t="s">
        <v>179</v>
      </c>
      <c r="KP314" s="646" t="s">
        <v>179</v>
      </c>
      <c r="KQ314" s="646" t="s">
        <v>179</v>
      </c>
      <c r="KR314" s="646" t="s">
        <v>179</v>
      </c>
      <c r="KS314" s="647" t="s">
        <v>179</v>
      </c>
      <c r="KT314" s="646" t="s">
        <v>179</v>
      </c>
      <c r="KU314" s="646" t="s">
        <v>179</v>
      </c>
      <c r="KV314" s="648" t="s">
        <v>179</v>
      </c>
      <c r="KW314" s="639" t="s">
        <v>179</v>
      </c>
      <c r="KX314" s="643" t="s">
        <v>179</v>
      </c>
      <c r="KY314" s="644" t="s">
        <v>179</v>
      </c>
      <c r="KZ314" s="434" t="s">
        <v>1015</v>
      </c>
      <c r="LA314" s="434" t="s">
        <v>1015</v>
      </c>
      <c r="LB314" s="435" t="s">
        <v>1028</v>
      </c>
      <c r="LC314" s="436">
        <v>24</v>
      </c>
      <c r="LD314" s="437">
        <v>2</v>
      </c>
      <c r="LE314" s="438">
        <v>26</v>
      </c>
      <c r="LF314" s="439" t="s">
        <v>1015</v>
      </c>
      <c r="LG314" s="440">
        <v>21</v>
      </c>
      <c r="LH314" s="437">
        <v>2</v>
      </c>
      <c r="LI314" s="438">
        <v>26</v>
      </c>
      <c r="LJ314" s="649"/>
      <c r="LK314" s="650"/>
    </row>
    <row r="315" spans="2:323" ht="15" customHeight="1" x14ac:dyDescent="0.15">
      <c r="B315" s="756"/>
      <c r="C315" s="757"/>
      <c r="D315" s="758"/>
      <c r="E315" s="758"/>
      <c r="F315" s="759"/>
      <c r="G315" s="760"/>
      <c r="H315" s="761"/>
      <c r="I315" s="762"/>
      <c r="J315" s="763"/>
      <c r="K315" s="764"/>
      <c r="L315" s="765"/>
      <c r="M315" s="763"/>
      <c r="N315" s="764"/>
      <c r="O315" s="762"/>
      <c r="P315" s="764"/>
      <c r="Q315" s="766"/>
      <c r="R315" s="767"/>
      <c r="S315" s="767"/>
      <c r="T315" s="768"/>
      <c r="U315" s="972"/>
      <c r="V315" s="769"/>
      <c r="W315" s="770"/>
      <c r="X315" s="770"/>
      <c r="Y315" s="771"/>
      <c r="Z315" s="772"/>
      <c r="AA315" s="758"/>
      <c r="AB315" s="773"/>
      <c r="AC315" s="774"/>
      <c r="AD315" s="764"/>
      <c r="AE315" s="775"/>
      <c r="AF315" s="763"/>
      <c r="AG315" s="763"/>
      <c r="AH315" s="764"/>
      <c r="AI315" s="775"/>
      <c r="AJ315" s="764"/>
      <c r="AK315" s="776"/>
      <c r="AL315" s="770"/>
      <c r="AM315" s="770"/>
      <c r="AN315" s="777"/>
      <c r="AO315" s="778"/>
      <c r="AP315" s="779"/>
      <c r="AQ315" s="771"/>
      <c r="AR315" s="780"/>
      <c r="AS315" s="771"/>
      <c r="AT315" s="780"/>
      <c r="AU315" s="781"/>
      <c r="AV315" s="778"/>
      <c r="AW315" s="782"/>
      <c r="AX315" s="779"/>
      <c r="AY315" s="771"/>
      <c r="AZ315" s="780"/>
      <c r="BA315" s="771"/>
      <c r="BB315" s="780"/>
      <c r="BC315" s="781"/>
      <c r="BD315" s="778"/>
      <c r="BE315" s="782"/>
      <c r="BF315" s="779"/>
      <c r="BG315" s="771"/>
      <c r="BH315" s="780"/>
      <c r="BI315" s="771"/>
      <c r="BJ315" s="780"/>
      <c r="BK315" s="781"/>
      <c r="BL315" s="778"/>
      <c r="BM315" s="782"/>
      <c r="BN315" s="779"/>
      <c r="BO315" s="771"/>
      <c r="BP315" s="780"/>
      <c r="BQ315" s="771"/>
      <c r="BR315" s="780"/>
      <c r="BS315" s="781"/>
      <c r="BT315" s="778"/>
      <c r="BU315" s="782"/>
      <c r="BV315" s="783"/>
      <c r="BW315" s="929"/>
      <c r="BX315" s="785"/>
      <c r="BY315" s="786"/>
      <c r="BZ315" s="787"/>
      <c r="CA315" s="770"/>
      <c r="CB315" s="770"/>
      <c r="CC315" s="777"/>
      <c r="CD315" s="778"/>
      <c r="CE315" s="779"/>
      <c r="CF315" s="771"/>
      <c r="CG315" s="780"/>
      <c r="CH315" s="771"/>
      <c r="CI315" s="780"/>
      <c r="CJ315" s="781"/>
      <c r="CK315" s="778"/>
      <c r="CL315" s="782"/>
      <c r="CM315" s="779"/>
      <c r="CN315" s="771"/>
      <c r="CO315" s="780"/>
      <c r="CP315" s="771"/>
      <c r="CQ315" s="780"/>
      <c r="CR315" s="781"/>
      <c r="CS315" s="778"/>
      <c r="CT315" s="782"/>
      <c r="CU315" s="779"/>
      <c r="CV315" s="771"/>
      <c r="CW315" s="780"/>
      <c r="CX315" s="771"/>
      <c r="CY315" s="780"/>
      <c r="CZ315" s="781"/>
      <c r="DA315" s="778"/>
      <c r="DB315" s="782"/>
      <c r="DC315" s="779"/>
      <c r="DD315" s="771"/>
      <c r="DE315" s="780"/>
      <c r="DF315" s="771"/>
      <c r="DG315" s="780"/>
      <c r="DH315" s="781"/>
      <c r="DI315" s="778"/>
      <c r="DJ315" s="782"/>
      <c r="DK315" s="783"/>
      <c r="DL315" s="784"/>
      <c r="DM315" s="785"/>
      <c r="DN315" s="786"/>
      <c r="DO315" s="762"/>
      <c r="DP315" s="788"/>
      <c r="DQ315" s="764"/>
      <c r="DR315" s="762"/>
      <c r="DS315" s="788"/>
      <c r="DT315" s="764"/>
      <c r="DU315" s="762"/>
      <c r="DV315" s="788"/>
      <c r="DW315" s="764"/>
      <c r="DX315" s="762"/>
      <c r="DY315" s="788"/>
      <c r="DZ315" s="764"/>
      <c r="EA315" s="762"/>
      <c r="EB315" s="788"/>
      <c r="EC315" s="764"/>
      <c r="ED315" s="789"/>
      <c r="EE315" s="790"/>
      <c r="EF315" s="791"/>
      <c r="EG315" s="763"/>
      <c r="EH315" s="770"/>
      <c r="EI315" s="758"/>
      <c r="EJ315" s="762"/>
      <c r="EK315" s="791"/>
      <c r="EL315" s="763"/>
      <c r="EM315" s="770"/>
      <c r="EN315" s="758"/>
      <c r="EO315" s="762"/>
      <c r="EP315" s="791"/>
      <c r="EQ315" s="763"/>
      <c r="ER315" s="770"/>
      <c r="ES315" s="758"/>
      <c r="ET315" s="762"/>
      <c r="EU315" s="791"/>
      <c r="EV315" s="763"/>
      <c r="EW315" s="770"/>
      <c r="EX315" s="758"/>
      <c r="EY315" s="762"/>
      <c r="EZ315" s="791"/>
      <c r="FA315" s="763"/>
      <c r="FB315" s="770"/>
      <c r="FC315" s="758"/>
      <c r="FD315" s="792"/>
      <c r="FE315" s="793"/>
      <c r="FF315" s="794"/>
      <c r="FG315" s="793"/>
      <c r="FH315" s="794"/>
      <c r="FI315" s="793"/>
      <c r="FJ315" s="794"/>
      <c r="FK315" s="793"/>
      <c r="FL315" s="795"/>
      <c r="FM315" s="796"/>
      <c r="FN315" s="758"/>
      <c r="FO315" s="797"/>
      <c r="FP315" s="798"/>
      <c r="FQ315" s="758"/>
      <c r="FR315" s="797"/>
      <c r="FS315" s="798"/>
      <c r="FT315" s="758"/>
      <c r="FU315" s="797"/>
      <c r="FV315" s="798"/>
      <c r="FW315" s="758"/>
      <c r="FX315" s="797"/>
      <c r="FY315" s="798"/>
      <c r="FZ315" s="758"/>
      <c r="GA315" s="797"/>
      <c r="GB315" s="798"/>
      <c r="GC315" s="758"/>
      <c r="GD315" s="797"/>
      <c r="GE315" s="798"/>
      <c r="GF315" s="758"/>
      <c r="GG315" s="797"/>
      <c r="GH315" s="798"/>
      <c r="GI315" s="758"/>
      <c r="GJ315" s="797"/>
      <c r="GK315" s="798"/>
      <c r="GL315" s="758"/>
      <c r="GM315" s="797"/>
      <c r="GN315" s="798"/>
      <c r="GO315" s="758"/>
      <c r="GP315" s="797"/>
      <c r="GQ315" s="798"/>
      <c r="GR315" s="758"/>
      <c r="GS315" s="797"/>
      <c r="GT315" s="798"/>
      <c r="GU315" s="758"/>
      <c r="GV315" s="797"/>
      <c r="GW315" s="798"/>
      <c r="GX315" s="758"/>
      <c r="GY315" s="795"/>
      <c r="GZ315" s="796"/>
      <c r="HA315" s="758"/>
      <c r="HB315" s="797"/>
      <c r="HC315" s="798"/>
      <c r="HD315" s="758"/>
      <c r="HE315" s="797"/>
      <c r="HF315" s="798"/>
      <c r="HG315" s="758"/>
      <c r="HH315" s="797"/>
      <c r="HI315" s="798"/>
      <c r="HJ315" s="758"/>
      <c r="HK315" s="797"/>
      <c r="HL315" s="798"/>
      <c r="HM315" s="758"/>
      <c r="HN315" s="799"/>
      <c r="HO315" s="800"/>
      <c r="HP315" s="801"/>
      <c r="HQ315" s="802"/>
      <c r="HR315" s="763"/>
      <c r="HS315" s="763"/>
      <c r="HT315" s="763"/>
      <c r="HU315" s="803"/>
      <c r="HV315" s="804"/>
      <c r="HW315" s="805"/>
      <c r="HX315" s="805"/>
      <c r="HY315" s="805"/>
      <c r="HZ315" s="805"/>
      <c r="IA315" s="805"/>
      <c r="IB315" s="805"/>
      <c r="IC315" s="805"/>
      <c r="ID315" s="806"/>
      <c r="IE315" s="807"/>
      <c r="IV315" s="376"/>
      <c r="IW315" s="377"/>
      <c r="IX315" s="378"/>
      <c r="IY315" s="379"/>
      <c r="IZ315" s="379"/>
      <c r="JA315" s="380"/>
      <c r="JB315" s="381"/>
      <c r="JC315" s="379"/>
      <c r="JD315" s="379"/>
      <c r="JE315" s="382"/>
      <c r="JF315" s="383"/>
      <c r="JG315" s="384"/>
      <c r="JH315" s="376"/>
      <c r="JI315" s="377"/>
      <c r="JJ315" s="378"/>
      <c r="JK315" s="379"/>
      <c r="JL315" s="379"/>
      <c r="JM315" s="380"/>
      <c r="JN315" s="381"/>
      <c r="JO315" s="379"/>
      <c r="JP315" s="379"/>
      <c r="JQ315" s="382"/>
      <c r="JR315" s="383"/>
      <c r="JS315" s="384"/>
      <c r="JU315" s="634"/>
      <c r="JV315" s="636"/>
      <c r="JW315" s="635"/>
      <c r="JX315" s="635"/>
      <c r="JY315" s="386"/>
      <c r="JZ315" s="387"/>
      <c r="KA315" s="422"/>
      <c r="KB315" s="637"/>
      <c r="KC315" s="638"/>
      <c r="KD315" s="639"/>
      <c r="KE315" s="640"/>
      <c r="KF315" s="641"/>
      <c r="KG315" s="642"/>
      <c r="KH315" s="639"/>
      <c r="KI315" s="643"/>
      <c r="KJ315" s="641"/>
      <c r="KK315" s="642"/>
      <c r="KL315" s="639"/>
      <c r="KM315" s="643"/>
      <c r="KN315" s="644"/>
      <c r="KO315" s="645"/>
      <c r="KP315" s="646"/>
      <c r="KQ315" s="646"/>
      <c r="KR315" s="646"/>
      <c r="KS315" s="647"/>
      <c r="KT315" s="646"/>
      <c r="KU315" s="646"/>
      <c r="KV315" s="648"/>
      <c r="KW315" s="639"/>
      <c r="KX315" s="643"/>
      <c r="KY315" s="644"/>
      <c r="KZ315" s="434"/>
      <c r="LA315" s="434"/>
      <c r="LB315" s="435"/>
      <c r="LC315" s="436"/>
      <c r="LD315" s="437"/>
      <c r="LE315" s="438"/>
      <c r="LF315" s="439"/>
      <c r="LG315" s="440"/>
      <c r="LH315" s="437"/>
      <c r="LI315" s="438"/>
      <c r="LJ315" s="649"/>
      <c r="LK315" s="650"/>
    </row>
    <row r="316" spans="2:323" ht="15" customHeight="1" x14ac:dyDescent="0.15">
      <c r="B316" s="756"/>
      <c r="C316" s="757"/>
      <c r="D316" s="758"/>
      <c r="E316" s="758"/>
      <c r="F316" s="759"/>
      <c r="G316" s="760"/>
      <c r="H316" s="761"/>
      <c r="I316" s="762"/>
      <c r="J316" s="763"/>
      <c r="K316" s="764"/>
      <c r="L316" s="765"/>
      <c r="M316" s="763"/>
      <c r="N316" s="764"/>
      <c r="O316" s="762"/>
      <c r="P316" s="764"/>
      <c r="Q316" s="766"/>
      <c r="R316" s="767"/>
      <c r="S316" s="767"/>
      <c r="T316" s="768"/>
      <c r="U316" s="972"/>
      <c r="V316" s="769"/>
      <c r="W316" s="770"/>
      <c r="X316" s="770"/>
      <c r="Y316" s="771"/>
      <c r="Z316" s="772"/>
      <c r="AA316" s="758"/>
      <c r="AB316" s="773"/>
      <c r="AC316" s="774"/>
      <c r="AD316" s="764"/>
      <c r="AE316" s="775"/>
      <c r="AF316" s="763"/>
      <c r="AG316" s="763"/>
      <c r="AH316" s="764"/>
      <c r="AI316" s="775"/>
      <c r="AJ316" s="764"/>
      <c r="AK316" s="776"/>
      <c r="AL316" s="770"/>
      <c r="AM316" s="770"/>
      <c r="AN316" s="777"/>
      <c r="AO316" s="778"/>
      <c r="AP316" s="779"/>
      <c r="AQ316" s="771"/>
      <c r="AR316" s="780"/>
      <c r="AS316" s="771"/>
      <c r="AT316" s="780"/>
      <c r="AU316" s="781"/>
      <c r="AV316" s="778"/>
      <c r="AW316" s="782"/>
      <c r="AX316" s="779"/>
      <c r="AY316" s="771"/>
      <c r="AZ316" s="780"/>
      <c r="BA316" s="771"/>
      <c r="BB316" s="780"/>
      <c r="BC316" s="781"/>
      <c r="BD316" s="778"/>
      <c r="BE316" s="782"/>
      <c r="BF316" s="779"/>
      <c r="BG316" s="771"/>
      <c r="BH316" s="780"/>
      <c r="BI316" s="771"/>
      <c r="BJ316" s="780"/>
      <c r="BK316" s="781"/>
      <c r="BL316" s="778"/>
      <c r="BM316" s="782"/>
      <c r="BN316" s="779"/>
      <c r="BO316" s="771"/>
      <c r="BP316" s="780"/>
      <c r="BQ316" s="771"/>
      <c r="BR316" s="780"/>
      <c r="BS316" s="781"/>
      <c r="BT316" s="778"/>
      <c r="BU316" s="782"/>
      <c r="BV316" s="783"/>
      <c r="BW316" s="929"/>
      <c r="BX316" s="785"/>
      <c r="BY316" s="786"/>
      <c r="BZ316" s="787"/>
      <c r="CA316" s="770"/>
      <c r="CB316" s="770"/>
      <c r="CC316" s="777"/>
      <c r="CD316" s="778"/>
      <c r="CE316" s="779"/>
      <c r="CF316" s="771"/>
      <c r="CG316" s="780"/>
      <c r="CH316" s="771"/>
      <c r="CI316" s="780"/>
      <c r="CJ316" s="781"/>
      <c r="CK316" s="778"/>
      <c r="CL316" s="782"/>
      <c r="CM316" s="779"/>
      <c r="CN316" s="771"/>
      <c r="CO316" s="780"/>
      <c r="CP316" s="771"/>
      <c r="CQ316" s="780"/>
      <c r="CR316" s="781"/>
      <c r="CS316" s="778"/>
      <c r="CT316" s="782"/>
      <c r="CU316" s="779"/>
      <c r="CV316" s="771"/>
      <c r="CW316" s="780"/>
      <c r="CX316" s="771"/>
      <c r="CY316" s="780"/>
      <c r="CZ316" s="781"/>
      <c r="DA316" s="778"/>
      <c r="DB316" s="782"/>
      <c r="DC316" s="779"/>
      <c r="DD316" s="771"/>
      <c r="DE316" s="780"/>
      <c r="DF316" s="771"/>
      <c r="DG316" s="780"/>
      <c r="DH316" s="781"/>
      <c r="DI316" s="778"/>
      <c r="DJ316" s="782"/>
      <c r="DK316" s="783"/>
      <c r="DL316" s="784"/>
      <c r="DM316" s="785"/>
      <c r="DN316" s="786"/>
      <c r="DO316" s="762"/>
      <c r="DP316" s="788"/>
      <c r="DQ316" s="764"/>
      <c r="DR316" s="762"/>
      <c r="DS316" s="788"/>
      <c r="DT316" s="764"/>
      <c r="DU316" s="762"/>
      <c r="DV316" s="788"/>
      <c r="DW316" s="764"/>
      <c r="DX316" s="762"/>
      <c r="DY316" s="788"/>
      <c r="DZ316" s="764"/>
      <c r="EA316" s="762"/>
      <c r="EB316" s="788"/>
      <c r="EC316" s="764"/>
      <c r="ED316" s="789"/>
      <c r="EE316" s="790"/>
      <c r="EF316" s="791"/>
      <c r="EG316" s="763"/>
      <c r="EH316" s="770"/>
      <c r="EI316" s="758"/>
      <c r="EJ316" s="762"/>
      <c r="EK316" s="791"/>
      <c r="EL316" s="763"/>
      <c r="EM316" s="770"/>
      <c r="EN316" s="758"/>
      <c r="EO316" s="762"/>
      <c r="EP316" s="791"/>
      <c r="EQ316" s="763"/>
      <c r="ER316" s="770"/>
      <c r="ES316" s="758"/>
      <c r="ET316" s="762"/>
      <c r="EU316" s="791"/>
      <c r="EV316" s="763"/>
      <c r="EW316" s="770"/>
      <c r="EX316" s="758"/>
      <c r="EY316" s="762"/>
      <c r="EZ316" s="791"/>
      <c r="FA316" s="763"/>
      <c r="FB316" s="770"/>
      <c r="FC316" s="758"/>
      <c r="FD316" s="792"/>
      <c r="FE316" s="793"/>
      <c r="FF316" s="794"/>
      <c r="FG316" s="793"/>
      <c r="FH316" s="794"/>
      <c r="FI316" s="793"/>
      <c r="FJ316" s="794"/>
      <c r="FK316" s="793"/>
      <c r="FL316" s="795"/>
      <c r="FM316" s="796"/>
      <c r="FN316" s="758"/>
      <c r="FO316" s="797"/>
      <c r="FP316" s="798"/>
      <c r="FQ316" s="758"/>
      <c r="FR316" s="797"/>
      <c r="FS316" s="798"/>
      <c r="FT316" s="758"/>
      <c r="FU316" s="797"/>
      <c r="FV316" s="798"/>
      <c r="FW316" s="758"/>
      <c r="FX316" s="797"/>
      <c r="FY316" s="798"/>
      <c r="FZ316" s="758"/>
      <c r="GA316" s="797"/>
      <c r="GB316" s="798"/>
      <c r="GC316" s="758"/>
      <c r="GD316" s="797"/>
      <c r="GE316" s="798"/>
      <c r="GF316" s="758"/>
      <c r="GG316" s="797"/>
      <c r="GH316" s="798"/>
      <c r="GI316" s="758"/>
      <c r="GJ316" s="797"/>
      <c r="GK316" s="798"/>
      <c r="GL316" s="758"/>
      <c r="GM316" s="797"/>
      <c r="GN316" s="798"/>
      <c r="GO316" s="758"/>
      <c r="GP316" s="797"/>
      <c r="GQ316" s="798"/>
      <c r="GR316" s="758"/>
      <c r="GS316" s="797"/>
      <c r="GT316" s="798"/>
      <c r="GU316" s="758"/>
      <c r="GV316" s="797"/>
      <c r="GW316" s="798"/>
      <c r="GX316" s="758"/>
      <c r="GY316" s="795"/>
      <c r="GZ316" s="796"/>
      <c r="HA316" s="758"/>
      <c r="HB316" s="797"/>
      <c r="HC316" s="798"/>
      <c r="HD316" s="758"/>
      <c r="HE316" s="797"/>
      <c r="HF316" s="798"/>
      <c r="HG316" s="758"/>
      <c r="HH316" s="797"/>
      <c r="HI316" s="798"/>
      <c r="HJ316" s="758"/>
      <c r="HK316" s="797"/>
      <c r="HL316" s="798"/>
      <c r="HM316" s="758"/>
      <c r="HN316" s="799"/>
      <c r="HO316" s="800"/>
      <c r="HP316" s="801"/>
      <c r="HQ316" s="802"/>
      <c r="HR316" s="763"/>
      <c r="HS316" s="763"/>
      <c r="HT316" s="763"/>
      <c r="HU316" s="803"/>
      <c r="HV316" s="804"/>
      <c r="HW316" s="805"/>
      <c r="HX316" s="805"/>
      <c r="HY316" s="805"/>
      <c r="HZ316" s="805"/>
      <c r="IA316" s="805"/>
      <c r="IB316" s="805"/>
      <c r="IC316" s="805"/>
      <c r="ID316" s="806"/>
      <c r="IE316" s="807"/>
      <c r="IV316" s="376"/>
      <c r="IW316" s="377"/>
      <c r="IX316" s="378"/>
      <c r="IY316" s="379"/>
      <c r="IZ316" s="379"/>
      <c r="JA316" s="380"/>
      <c r="JB316" s="381"/>
      <c r="JC316" s="379"/>
      <c r="JD316" s="379"/>
      <c r="JE316" s="382"/>
      <c r="JF316" s="383"/>
      <c r="JG316" s="384"/>
      <c r="JH316" s="376"/>
      <c r="JI316" s="377"/>
      <c r="JJ316" s="378"/>
      <c r="JK316" s="379"/>
      <c r="JL316" s="379"/>
      <c r="JM316" s="380"/>
      <c r="JN316" s="381"/>
      <c r="JO316" s="379"/>
      <c r="JP316" s="379"/>
      <c r="JQ316" s="382"/>
      <c r="JR316" s="383"/>
      <c r="JS316" s="384"/>
      <c r="JU316" s="634"/>
      <c r="JV316" s="636"/>
      <c r="JW316" s="635"/>
      <c r="JX316" s="635"/>
      <c r="JY316" s="386"/>
      <c r="JZ316" s="387"/>
      <c r="KA316" s="422"/>
      <c r="KB316" s="637"/>
      <c r="KC316" s="638"/>
      <c r="KD316" s="639"/>
      <c r="KE316" s="640"/>
      <c r="KF316" s="641"/>
      <c r="KG316" s="642"/>
      <c r="KH316" s="639"/>
      <c r="KI316" s="643"/>
      <c r="KJ316" s="641"/>
      <c r="KK316" s="642"/>
      <c r="KL316" s="639"/>
      <c r="KM316" s="643"/>
      <c r="KN316" s="644"/>
      <c r="KO316" s="645"/>
      <c r="KP316" s="646"/>
      <c r="KQ316" s="646"/>
      <c r="KR316" s="646"/>
      <c r="KS316" s="647"/>
      <c r="KT316" s="646"/>
      <c r="KU316" s="646"/>
      <c r="KV316" s="648"/>
      <c r="KW316" s="639"/>
      <c r="KX316" s="643"/>
      <c r="KY316" s="644"/>
      <c r="KZ316" s="434"/>
      <c r="LA316" s="434"/>
      <c r="LB316" s="435"/>
      <c r="LC316" s="436"/>
      <c r="LD316" s="437"/>
      <c r="LE316" s="438"/>
      <c r="LF316" s="439"/>
      <c r="LG316" s="440"/>
      <c r="LH316" s="437"/>
      <c r="LI316" s="438"/>
      <c r="LJ316" s="649"/>
      <c r="LK316" s="650"/>
    </row>
    <row r="317" spans="2:323" ht="15" customHeight="1" x14ac:dyDescent="0.15">
      <c r="B317" s="756"/>
      <c r="C317" s="757"/>
      <c r="D317" s="758"/>
      <c r="E317" s="758"/>
      <c r="F317" s="759"/>
      <c r="G317" s="760"/>
      <c r="H317" s="761"/>
      <c r="I317" s="762"/>
      <c r="J317" s="763"/>
      <c r="K317" s="764"/>
      <c r="L317" s="765"/>
      <c r="M317" s="763"/>
      <c r="N317" s="764"/>
      <c r="O317" s="762"/>
      <c r="P317" s="764"/>
      <c r="Q317" s="766"/>
      <c r="R317" s="767"/>
      <c r="S317" s="767"/>
      <c r="T317" s="768"/>
      <c r="U317" s="972"/>
      <c r="V317" s="769"/>
      <c r="W317" s="770"/>
      <c r="X317" s="770"/>
      <c r="Y317" s="771"/>
      <c r="Z317" s="772"/>
      <c r="AA317" s="758"/>
      <c r="AB317" s="773"/>
      <c r="AC317" s="774"/>
      <c r="AD317" s="764"/>
      <c r="AE317" s="775"/>
      <c r="AF317" s="763"/>
      <c r="AG317" s="763"/>
      <c r="AH317" s="764"/>
      <c r="AI317" s="775"/>
      <c r="AJ317" s="764"/>
      <c r="AK317" s="776"/>
      <c r="AL317" s="770"/>
      <c r="AM317" s="770"/>
      <c r="AN317" s="777"/>
      <c r="AO317" s="778"/>
      <c r="AP317" s="779"/>
      <c r="AQ317" s="771"/>
      <c r="AR317" s="780"/>
      <c r="AS317" s="771"/>
      <c r="AT317" s="780"/>
      <c r="AU317" s="781"/>
      <c r="AV317" s="778"/>
      <c r="AW317" s="782"/>
      <c r="AX317" s="779"/>
      <c r="AY317" s="771"/>
      <c r="AZ317" s="780"/>
      <c r="BA317" s="771"/>
      <c r="BB317" s="780"/>
      <c r="BC317" s="781"/>
      <c r="BD317" s="778"/>
      <c r="BE317" s="782"/>
      <c r="BF317" s="779"/>
      <c r="BG317" s="771"/>
      <c r="BH317" s="780"/>
      <c r="BI317" s="771"/>
      <c r="BJ317" s="780"/>
      <c r="BK317" s="781"/>
      <c r="BL317" s="778"/>
      <c r="BM317" s="782"/>
      <c r="BN317" s="779"/>
      <c r="BO317" s="771"/>
      <c r="BP317" s="780"/>
      <c r="BQ317" s="771"/>
      <c r="BR317" s="780"/>
      <c r="BS317" s="781"/>
      <c r="BT317" s="778"/>
      <c r="BU317" s="782"/>
      <c r="BV317" s="783"/>
      <c r="BW317" s="929"/>
      <c r="BX317" s="785"/>
      <c r="BY317" s="786"/>
      <c r="BZ317" s="787"/>
      <c r="CA317" s="770"/>
      <c r="CB317" s="770"/>
      <c r="CC317" s="777"/>
      <c r="CD317" s="778"/>
      <c r="CE317" s="779"/>
      <c r="CF317" s="771"/>
      <c r="CG317" s="780"/>
      <c r="CH317" s="771"/>
      <c r="CI317" s="780"/>
      <c r="CJ317" s="781"/>
      <c r="CK317" s="778"/>
      <c r="CL317" s="782"/>
      <c r="CM317" s="779"/>
      <c r="CN317" s="771"/>
      <c r="CO317" s="780"/>
      <c r="CP317" s="771"/>
      <c r="CQ317" s="780"/>
      <c r="CR317" s="781"/>
      <c r="CS317" s="778"/>
      <c r="CT317" s="782"/>
      <c r="CU317" s="779"/>
      <c r="CV317" s="771"/>
      <c r="CW317" s="780"/>
      <c r="CX317" s="771"/>
      <c r="CY317" s="780"/>
      <c r="CZ317" s="781"/>
      <c r="DA317" s="778"/>
      <c r="DB317" s="782"/>
      <c r="DC317" s="779"/>
      <c r="DD317" s="771"/>
      <c r="DE317" s="780"/>
      <c r="DF317" s="771"/>
      <c r="DG317" s="780"/>
      <c r="DH317" s="781"/>
      <c r="DI317" s="778"/>
      <c r="DJ317" s="782"/>
      <c r="DK317" s="783"/>
      <c r="DL317" s="784"/>
      <c r="DM317" s="785"/>
      <c r="DN317" s="786"/>
      <c r="DO317" s="762"/>
      <c r="DP317" s="788"/>
      <c r="DQ317" s="764"/>
      <c r="DR317" s="762"/>
      <c r="DS317" s="788"/>
      <c r="DT317" s="764"/>
      <c r="DU317" s="762"/>
      <c r="DV317" s="788"/>
      <c r="DW317" s="764"/>
      <c r="DX317" s="762"/>
      <c r="DY317" s="788"/>
      <c r="DZ317" s="764"/>
      <c r="EA317" s="762"/>
      <c r="EB317" s="788"/>
      <c r="EC317" s="764"/>
      <c r="ED317" s="789"/>
      <c r="EE317" s="790"/>
      <c r="EF317" s="791"/>
      <c r="EG317" s="763"/>
      <c r="EH317" s="770"/>
      <c r="EI317" s="758"/>
      <c r="EJ317" s="762"/>
      <c r="EK317" s="791"/>
      <c r="EL317" s="763"/>
      <c r="EM317" s="770"/>
      <c r="EN317" s="758"/>
      <c r="EO317" s="762"/>
      <c r="EP317" s="791"/>
      <c r="EQ317" s="763"/>
      <c r="ER317" s="770"/>
      <c r="ES317" s="758"/>
      <c r="ET317" s="762"/>
      <c r="EU317" s="791"/>
      <c r="EV317" s="763"/>
      <c r="EW317" s="770"/>
      <c r="EX317" s="758"/>
      <c r="EY317" s="762"/>
      <c r="EZ317" s="791"/>
      <c r="FA317" s="763"/>
      <c r="FB317" s="770"/>
      <c r="FC317" s="758"/>
      <c r="FD317" s="792"/>
      <c r="FE317" s="793"/>
      <c r="FF317" s="794"/>
      <c r="FG317" s="793"/>
      <c r="FH317" s="794"/>
      <c r="FI317" s="793"/>
      <c r="FJ317" s="794"/>
      <c r="FK317" s="793"/>
      <c r="FL317" s="795"/>
      <c r="FM317" s="796"/>
      <c r="FN317" s="758"/>
      <c r="FO317" s="797"/>
      <c r="FP317" s="798"/>
      <c r="FQ317" s="758"/>
      <c r="FR317" s="797"/>
      <c r="FS317" s="798"/>
      <c r="FT317" s="758"/>
      <c r="FU317" s="797"/>
      <c r="FV317" s="798"/>
      <c r="FW317" s="758"/>
      <c r="FX317" s="797"/>
      <c r="FY317" s="798"/>
      <c r="FZ317" s="758"/>
      <c r="GA317" s="797"/>
      <c r="GB317" s="798"/>
      <c r="GC317" s="758"/>
      <c r="GD317" s="797"/>
      <c r="GE317" s="798"/>
      <c r="GF317" s="758"/>
      <c r="GG317" s="797"/>
      <c r="GH317" s="798"/>
      <c r="GI317" s="758"/>
      <c r="GJ317" s="797"/>
      <c r="GK317" s="798"/>
      <c r="GL317" s="758"/>
      <c r="GM317" s="797"/>
      <c r="GN317" s="798"/>
      <c r="GO317" s="758"/>
      <c r="GP317" s="797"/>
      <c r="GQ317" s="798"/>
      <c r="GR317" s="758"/>
      <c r="GS317" s="797"/>
      <c r="GT317" s="798"/>
      <c r="GU317" s="758"/>
      <c r="GV317" s="797"/>
      <c r="GW317" s="798"/>
      <c r="GX317" s="758"/>
      <c r="GY317" s="795"/>
      <c r="GZ317" s="796"/>
      <c r="HA317" s="758"/>
      <c r="HB317" s="797"/>
      <c r="HC317" s="798"/>
      <c r="HD317" s="758"/>
      <c r="HE317" s="797"/>
      <c r="HF317" s="798"/>
      <c r="HG317" s="758"/>
      <c r="HH317" s="797"/>
      <c r="HI317" s="798"/>
      <c r="HJ317" s="758"/>
      <c r="HK317" s="797"/>
      <c r="HL317" s="798"/>
      <c r="HM317" s="758"/>
      <c r="HN317" s="799"/>
      <c r="HO317" s="800"/>
      <c r="HP317" s="801"/>
      <c r="HQ317" s="802"/>
      <c r="HR317" s="763"/>
      <c r="HS317" s="763"/>
      <c r="HT317" s="763"/>
      <c r="HU317" s="803"/>
      <c r="HV317" s="804"/>
      <c r="HW317" s="805"/>
      <c r="HX317" s="805"/>
      <c r="HY317" s="805"/>
      <c r="HZ317" s="805"/>
      <c r="IA317" s="805"/>
      <c r="IB317" s="805"/>
      <c r="IC317" s="805"/>
      <c r="ID317" s="806"/>
      <c r="IE317" s="807"/>
      <c r="IV317" s="376"/>
      <c r="IW317" s="377"/>
      <c r="IX317" s="378"/>
      <c r="IY317" s="379"/>
      <c r="IZ317" s="379"/>
      <c r="JA317" s="380"/>
      <c r="JB317" s="381"/>
      <c r="JC317" s="379"/>
      <c r="JD317" s="379"/>
      <c r="JE317" s="382"/>
      <c r="JF317" s="383"/>
      <c r="JG317" s="384"/>
      <c r="JH317" s="376"/>
      <c r="JI317" s="377"/>
      <c r="JJ317" s="378"/>
      <c r="JK317" s="379"/>
      <c r="JL317" s="379"/>
      <c r="JM317" s="380"/>
      <c r="JN317" s="381"/>
      <c r="JO317" s="379"/>
      <c r="JP317" s="379"/>
      <c r="JQ317" s="382"/>
      <c r="JR317" s="383"/>
      <c r="JS317" s="384"/>
      <c r="JU317" s="634"/>
      <c r="JV317" s="636"/>
      <c r="JW317" s="635"/>
      <c r="JX317" s="635"/>
      <c r="JY317" s="386"/>
      <c r="JZ317" s="387"/>
      <c r="KA317" s="422"/>
      <c r="KB317" s="637"/>
      <c r="KC317" s="638"/>
      <c r="KD317" s="639"/>
      <c r="KE317" s="640"/>
      <c r="KF317" s="641"/>
      <c r="KG317" s="642"/>
      <c r="KH317" s="639"/>
      <c r="KI317" s="643"/>
      <c r="KJ317" s="641"/>
      <c r="KK317" s="642"/>
      <c r="KL317" s="639"/>
      <c r="KM317" s="643"/>
      <c r="KN317" s="644"/>
      <c r="KO317" s="645"/>
      <c r="KP317" s="646"/>
      <c r="KQ317" s="646"/>
      <c r="KR317" s="646"/>
      <c r="KS317" s="647"/>
      <c r="KT317" s="646"/>
      <c r="KU317" s="646"/>
      <c r="KV317" s="648"/>
      <c r="KW317" s="639"/>
      <c r="KX317" s="643"/>
      <c r="KY317" s="644"/>
      <c r="KZ317" s="434"/>
      <c r="LA317" s="434"/>
      <c r="LB317" s="435"/>
      <c r="LC317" s="436"/>
      <c r="LD317" s="437"/>
      <c r="LE317" s="438"/>
      <c r="LF317" s="439"/>
      <c r="LG317" s="440"/>
      <c r="LH317" s="437"/>
      <c r="LI317" s="438"/>
      <c r="LJ317" s="649"/>
      <c r="LK317" s="650"/>
    </row>
    <row r="318" spans="2:323" ht="15" customHeight="1" x14ac:dyDescent="0.15">
      <c r="B318" s="756"/>
      <c r="C318" s="757"/>
      <c r="D318" s="758"/>
      <c r="E318" s="758"/>
      <c r="F318" s="759"/>
      <c r="G318" s="760"/>
      <c r="H318" s="761"/>
      <c r="I318" s="762"/>
      <c r="J318" s="763"/>
      <c r="K318" s="764"/>
      <c r="L318" s="765"/>
      <c r="M318" s="763"/>
      <c r="N318" s="764"/>
      <c r="O318" s="762"/>
      <c r="P318" s="764"/>
      <c r="Q318" s="766"/>
      <c r="R318" s="767"/>
      <c r="S318" s="767"/>
      <c r="T318" s="768"/>
      <c r="U318" s="972"/>
      <c r="V318" s="769"/>
      <c r="W318" s="770"/>
      <c r="X318" s="770"/>
      <c r="Y318" s="771"/>
      <c r="Z318" s="772"/>
      <c r="AA318" s="758"/>
      <c r="AB318" s="773"/>
      <c r="AC318" s="774"/>
      <c r="AD318" s="764"/>
      <c r="AE318" s="775"/>
      <c r="AF318" s="763"/>
      <c r="AG318" s="763"/>
      <c r="AH318" s="764"/>
      <c r="AI318" s="775"/>
      <c r="AJ318" s="764"/>
      <c r="AK318" s="776"/>
      <c r="AL318" s="770"/>
      <c r="AM318" s="770"/>
      <c r="AN318" s="777"/>
      <c r="AO318" s="778"/>
      <c r="AP318" s="779"/>
      <c r="AQ318" s="771"/>
      <c r="AR318" s="780"/>
      <c r="AS318" s="771"/>
      <c r="AT318" s="780"/>
      <c r="AU318" s="781"/>
      <c r="AV318" s="778"/>
      <c r="AW318" s="782"/>
      <c r="AX318" s="779"/>
      <c r="AY318" s="771"/>
      <c r="AZ318" s="780"/>
      <c r="BA318" s="771"/>
      <c r="BB318" s="780"/>
      <c r="BC318" s="781"/>
      <c r="BD318" s="778"/>
      <c r="BE318" s="782"/>
      <c r="BF318" s="779"/>
      <c r="BG318" s="771"/>
      <c r="BH318" s="780"/>
      <c r="BI318" s="771"/>
      <c r="BJ318" s="780"/>
      <c r="BK318" s="781"/>
      <c r="BL318" s="778"/>
      <c r="BM318" s="782"/>
      <c r="BN318" s="779"/>
      <c r="BO318" s="771"/>
      <c r="BP318" s="780"/>
      <c r="BQ318" s="771"/>
      <c r="BR318" s="780"/>
      <c r="BS318" s="781"/>
      <c r="BT318" s="778"/>
      <c r="BU318" s="782"/>
      <c r="BV318" s="783"/>
      <c r="BW318" s="929"/>
      <c r="BX318" s="785"/>
      <c r="BY318" s="786"/>
      <c r="BZ318" s="787"/>
      <c r="CA318" s="770"/>
      <c r="CB318" s="770"/>
      <c r="CC318" s="777"/>
      <c r="CD318" s="778"/>
      <c r="CE318" s="779"/>
      <c r="CF318" s="771"/>
      <c r="CG318" s="780"/>
      <c r="CH318" s="771"/>
      <c r="CI318" s="780"/>
      <c r="CJ318" s="781"/>
      <c r="CK318" s="778"/>
      <c r="CL318" s="782"/>
      <c r="CM318" s="779"/>
      <c r="CN318" s="771"/>
      <c r="CO318" s="780"/>
      <c r="CP318" s="771"/>
      <c r="CQ318" s="780"/>
      <c r="CR318" s="781"/>
      <c r="CS318" s="778"/>
      <c r="CT318" s="782"/>
      <c r="CU318" s="779"/>
      <c r="CV318" s="771"/>
      <c r="CW318" s="780"/>
      <c r="CX318" s="771"/>
      <c r="CY318" s="780"/>
      <c r="CZ318" s="781"/>
      <c r="DA318" s="778"/>
      <c r="DB318" s="782"/>
      <c r="DC318" s="779"/>
      <c r="DD318" s="771"/>
      <c r="DE318" s="780"/>
      <c r="DF318" s="771"/>
      <c r="DG318" s="780"/>
      <c r="DH318" s="781"/>
      <c r="DI318" s="778"/>
      <c r="DJ318" s="782"/>
      <c r="DK318" s="783"/>
      <c r="DL318" s="784"/>
      <c r="DM318" s="785"/>
      <c r="DN318" s="786"/>
      <c r="DO318" s="762"/>
      <c r="DP318" s="788"/>
      <c r="DQ318" s="764"/>
      <c r="DR318" s="762"/>
      <c r="DS318" s="788"/>
      <c r="DT318" s="764"/>
      <c r="DU318" s="762"/>
      <c r="DV318" s="788"/>
      <c r="DW318" s="764"/>
      <c r="DX318" s="762"/>
      <c r="DY318" s="788"/>
      <c r="DZ318" s="764"/>
      <c r="EA318" s="762"/>
      <c r="EB318" s="788"/>
      <c r="EC318" s="764"/>
      <c r="ED318" s="789"/>
      <c r="EE318" s="790"/>
      <c r="EF318" s="791"/>
      <c r="EG318" s="763"/>
      <c r="EH318" s="770"/>
      <c r="EI318" s="758"/>
      <c r="EJ318" s="762"/>
      <c r="EK318" s="791"/>
      <c r="EL318" s="763"/>
      <c r="EM318" s="770"/>
      <c r="EN318" s="758"/>
      <c r="EO318" s="762"/>
      <c r="EP318" s="791"/>
      <c r="EQ318" s="763"/>
      <c r="ER318" s="770"/>
      <c r="ES318" s="758"/>
      <c r="ET318" s="762"/>
      <c r="EU318" s="791"/>
      <c r="EV318" s="763"/>
      <c r="EW318" s="770"/>
      <c r="EX318" s="758"/>
      <c r="EY318" s="762"/>
      <c r="EZ318" s="791"/>
      <c r="FA318" s="763"/>
      <c r="FB318" s="770"/>
      <c r="FC318" s="758"/>
      <c r="FD318" s="792"/>
      <c r="FE318" s="793"/>
      <c r="FF318" s="794"/>
      <c r="FG318" s="793"/>
      <c r="FH318" s="794"/>
      <c r="FI318" s="793"/>
      <c r="FJ318" s="794"/>
      <c r="FK318" s="793"/>
      <c r="FL318" s="795"/>
      <c r="FM318" s="796"/>
      <c r="FN318" s="758"/>
      <c r="FO318" s="797"/>
      <c r="FP318" s="798"/>
      <c r="FQ318" s="758"/>
      <c r="FR318" s="797"/>
      <c r="FS318" s="798"/>
      <c r="FT318" s="758"/>
      <c r="FU318" s="797"/>
      <c r="FV318" s="798"/>
      <c r="FW318" s="758"/>
      <c r="FX318" s="797"/>
      <c r="FY318" s="798"/>
      <c r="FZ318" s="758"/>
      <c r="GA318" s="797"/>
      <c r="GB318" s="798"/>
      <c r="GC318" s="758"/>
      <c r="GD318" s="797"/>
      <c r="GE318" s="798"/>
      <c r="GF318" s="758"/>
      <c r="GG318" s="797"/>
      <c r="GH318" s="798"/>
      <c r="GI318" s="758"/>
      <c r="GJ318" s="797"/>
      <c r="GK318" s="798"/>
      <c r="GL318" s="758"/>
      <c r="GM318" s="797"/>
      <c r="GN318" s="798"/>
      <c r="GO318" s="758"/>
      <c r="GP318" s="797"/>
      <c r="GQ318" s="798"/>
      <c r="GR318" s="758"/>
      <c r="GS318" s="797"/>
      <c r="GT318" s="798"/>
      <c r="GU318" s="758"/>
      <c r="GV318" s="797"/>
      <c r="GW318" s="798"/>
      <c r="GX318" s="758"/>
      <c r="GY318" s="795"/>
      <c r="GZ318" s="796"/>
      <c r="HA318" s="758"/>
      <c r="HB318" s="797"/>
      <c r="HC318" s="798"/>
      <c r="HD318" s="758"/>
      <c r="HE318" s="797"/>
      <c r="HF318" s="798"/>
      <c r="HG318" s="758"/>
      <c r="HH318" s="797"/>
      <c r="HI318" s="798"/>
      <c r="HJ318" s="758"/>
      <c r="HK318" s="797"/>
      <c r="HL318" s="798"/>
      <c r="HM318" s="758"/>
      <c r="HN318" s="799"/>
      <c r="HO318" s="800"/>
      <c r="HP318" s="801"/>
      <c r="HQ318" s="802"/>
      <c r="HR318" s="763"/>
      <c r="HS318" s="763"/>
      <c r="HT318" s="763"/>
      <c r="HU318" s="803"/>
      <c r="HV318" s="804"/>
      <c r="HW318" s="805"/>
      <c r="HX318" s="805"/>
      <c r="HY318" s="805"/>
      <c r="HZ318" s="805"/>
      <c r="IA318" s="805"/>
      <c r="IB318" s="805"/>
      <c r="IC318" s="805"/>
      <c r="ID318" s="806"/>
      <c r="IE318" s="807"/>
      <c r="IV318" s="376"/>
      <c r="IW318" s="377"/>
      <c r="IX318" s="378"/>
      <c r="IY318" s="379"/>
      <c r="IZ318" s="379"/>
      <c r="JA318" s="380"/>
      <c r="JB318" s="381"/>
      <c r="JC318" s="379"/>
      <c r="JD318" s="379"/>
      <c r="JE318" s="382"/>
      <c r="JF318" s="383"/>
      <c r="JG318" s="384"/>
      <c r="JH318" s="376"/>
      <c r="JI318" s="377"/>
      <c r="JJ318" s="378"/>
      <c r="JK318" s="379"/>
      <c r="JL318" s="379"/>
      <c r="JM318" s="380"/>
      <c r="JN318" s="381"/>
      <c r="JO318" s="379"/>
      <c r="JP318" s="379"/>
      <c r="JQ318" s="382"/>
      <c r="JR318" s="383"/>
      <c r="JS318" s="384"/>
      <c r="JU318" s="634"/>
      <c r="JV318" s="636"/>
      <c r="JW318" s="635"/>
      <c r="JX318" s="635"/>
      <c r="JY318" s="386"/>
      <c r="JZ318" s="387"/>
      <c r="KA318" s="422"/>
      <c r="KB318" s="637"/>
      <c r="KC318" s="638"/>
      <c r="KD318" s="639"/>
      <c r="KE318" s="640"/>
      <c r="KF318" s="641"/>
      <c r="KG318" s="642"/>
      <c r="KH318" s="639"/>
      <c r="KI318" s="643"/>
      <c r="KJ318" s="641"/>
      <c r="KK318" s="642"/>
      <c r="KL318" s="639"/>
      <c r="KM318" s="643"/>
      <c r="KN318" s="644"/>
      <c r="KO318" s="645"/>
      <c r="KP318" s="646"/>
      <c r="KQ318" s="646"/>
      <c r="KR318" s="646"/>
      <c r="KS318" s="647"/>
      <c r="KT318" s="646"/>
      <c r="KU318" s="646"/>
      <c r="KV318" s="648"/>
      <c r="KW318" s="639"/>
      <c r="KX318" s="643"/>
      <c r="KY318" s="644"/>
      <c r="KZ318" s="434"/>
      <c r="LA318" s="434"/>
      <c r="LB318" s="435"/>
      <c r="LC318" s="436"/>
      <c r="LD318" s="437"/>
      <c r="LE318" s="438"/>
      <c r="LF318" s="439"/>
      <c r="LG318" s="440"/>
      <c r="LH318" s="437"/>
      <c r="LI318" s="438"/>
      <c r="LJ318" s="649"/>
      <c r="LK318" s="650"/>
    </row>
    <row r="319" spans="2:323" ht="15" customHeight="1" x14ac:dyDescent="0.15">
      <c r="B319" s="756"/>
      <c r="C319" s="757"/>
      <c r="D319" s="758"/>
      <c r="E319" s="758"/>
      <c r="F319" s="759"/>
      <c r="G319" s="760"/>
      <c r="H319" s="761"/>
      <c r="I319" s="762"/>
      <c r="J319" s="763"/>
      <c r="K319" s="764"/>
      <c r="L319" s="765"/>
      <c r="M319" s="763"/>
      <c r="N319" s="764"/>
      <c r="O319" s="762"/>
      <c r="P319" s="764"/>
      <c r="Q319" s="766"/>
      <c r="R319" s="767"/>
      <c r="S319" s="767"/>
      <c r="T319" s="768"/>
      <c r="U319" s="972"/>
      <c r="V319" s="769"/>
      <c r="W319" s="770"/>
      <c r="X319" s="770"/>
      <c r="Y319" s="771"/>
      <c r="Z319" s="772"/>
      <c r="AA319" s="758"/>
      <c r="AB319" s="773"/>
      <c r="AC319" s="774"/>
      <c r="AD319" s="764"/>
      <c r="AE319" s="775"/>
      <c r="AF319" s="763"/>
      <c r="AG319" s="763"/>
      <c r="AH319" s="764"/>
      <c r="AI319" s="775"/>
      <c r="AJ319" s="764"/>
      <c r="AK319" s="776"/>
      <c r="AL319" s="770"/>
      <c r="AM319" s="770"/>
      <c r="AN319" s="777"/>
      <c r="AO319" s="778"/>
      <c r="AP319" s="779"/>
      <c r="AQ319" s="771"/>
      <c r="AR319" s="780"/>
      <c r="AS319" s="771"/>
      <c r="AT319" s="780"/>
      <c r="AU319" s="781"/>
      <c r="AV319" s="778"/>
      <c r="AW319" s="782"/>
      <c r="AX319" s="779"/>
      <c r="AY319" s="771"/>
      <c r="AZ319" s="780"/>
      <c r="BA319" s="771"/>
      <c r="BB319" s="780"/>
      <c r="BC319" s="781"/>
      <c r="BD319" s="778"/>
      <c r="BE319" s="782"/>
      <c r="BF319" s="779"/>
      <c r="BG319" s="771"/>
      <c r="BH319" s="780"/>
      <c r="BI319" s="771"/>
      <c r="BJ319" s="780"/>
      <c r="BK319" s="781"/>
      <c r="BL319" s="778"/>
      <c r="BM319" s="782"/>
      <c r="BN319" s="779"/>
      <c r="BO319" s="771"/>
      <c r="BP319" s="780"/>
      <c r="BQ319" s="771"/>
      <c r="BR319" s="780"/>
      <c r="BS319" s="781"/>
      <c r="BT319" s="778"/>
      <c r="BU319" s="782"/>
      <c r="BV319" s="783"/>
      <c r="BW319" s="929"/>
      <c r="BX319" s="785"/>
      <c r="BY319" s="786"/>
      <c r="BZ319" s="787"/>
      <c r="CA319" s="770"/>
      <c r="CB319" s="770"/>
      <c r="CC319" s="777"/>
      <c r="CD319" s="778"/>
      <c r="CE319" s="779"/>
      <c r="CF319" s="771"/>
      <c r="CG319" s="780"/>
      <c r="CH319" s="771"/>
      <c r="CI319" s="780"/>
      <c r="CJ319" s="781"/>
      <c r="CK319" s="778"/>
      <c r="CL319" s="782"/>
      <c r="CM319" s="779"/>
      <c r="CN319" s="771"/>
      <c r="CO319" s="780"/>
      <c r="CP319" s="771"/>
      <c r="CQ319" s="780"/>
      <c r="CR319" s="781"/>
      <c r="CS319" s="778"/>
      <c r="CT319" s="782"/>
      <c r="CU319" s="779"/>
      <c r="CV319" s="771"/>
      <c r="CW319" s="780"/>
      <c r="CX319" s="771"/>
      <c r="CY319" s="780"/>
      <c r="CZ319" s="781"/>
      <c r="DA319" s="778"/>
      <c r="DB319" s="782"/>
      <c r="DC319" s="779"/>
      <c r="DD319" s="771"/>
      <c r="DE319" s="780"/>
      <c r="DF319" s="771"/>
      <c r="DG319" s="780"/>
      <c r="DH319" s="781"/>
      <c r="DI319" s="778"/>
      <c r="DJ319" s="782"/>
      <c r="DK319" s="783"/>
      <c r="DL319" s="784"/>
      <c r="DM319" s="785"/>
      <c r="DN319" s="786"/>
      <c r="DO319" s="762"/>
      <c r="DP319" s="788"/>
      <c r="DQ319" s="764"/>
      <c r="DR319" s="762"/>
      <c r="DS319" s="788"/>
      <c r="DT319" s="764"/>
      <c r="DU319" s="762"/>
      <c r="DV319" s="788"/>
      <c r="DW319" s="764"/>
      <c r="DX319" s="762"/>
      <c r="DY319" s="788"/>
      <c r="DZ319" s="764"/>
      <c r="EA319" s="762"/>
      <c r="EB319" s="788"/>
      <c r="EC319" s="764"/>
      <c r="ED319" s="789"/>
      <c r="EE319" s="790"/>
      <c r="EF319" s="791"/>
      <c r="EG319" s="763"/>
      <c r="EH319" s="770"/>
      <c r="EI319" s="758"/>
      <c r="EJ319" s="762"/>
      <c r="EK319" s="791"/>
      <c r="EL319" s="763"/>
      <c r="EM319" s="770"/>
      <c r="EN319" s="758"/>
      <c r="EO319" s="762"/>
      <c r="EP319" s="791"/>
      <c r="EQ319" s="763"/>
      <c r="ER319" s="770"/>
      <c r="ES319" s="758"/>
      <c r="ET319" s="762"/>
      <c r="EU319" s="791"/>
      <c r="EV319" s="763"/>
      <c r="EW319" s="770"/>
      <c r="EX319" s="758"/>
      <c r="EY319" s="762"/>
      <c r="EZ319" s="791"/>
      <c r="FA319" s="763"/>
      <c r="FB319" s="770"/>
      <c r="FC319" s="758"/>
      <c r="FD319" s="792"/>
      <c r="FE319" s="793"/>
      <c r="FF319" s="794"/>
      <c r="FG319" s="793"/>
      <c r="FH319" s="794"/>
      <c r="FI319" s="793"/>
      <c r="FJ319" s="794"/>
      <c r="FK319" s="793"/>
      <c r="FL319" s="795"/>
      <c r="FM319" s="796"/>
      <c r="FN319" s="758"/>
      <c r="FO319" s="797"/>
      <c r="FP319" s="798"/>
      <c r="FQ319" s="758"/>
      <c r="FR319" s="797"/>
      <c r="FS319" s="798"/>
      <c r="FT319" s="758"/>
      <c r="FU319" s="797"/>
      <c r="FV319" s="798"/>
      <c r="FW319" s="758"/>
      <c r="FX319" s="797"/>
      <c r="FY319" s="798"/>
      <c r="FZ319" s="758"/>
      <c r="GA319" s="797"/>
      <c r="GB319" s="798"/>
      <c r="GC319" s="758"/>
      <c r="GD319" s="797"/>
      <c r="GE319" s="798"/>
      <c r="GF319" s="758"/>
      <c r="GG319" s="797"/>
      <c r="GH319" s="798"/>
      <c r="GI319" s="758"/>
      <c r="GJ319" s="797"/>
      <c r="GK319" s="798"/>
      <c r="GL319" s="758"/>
      <c r="GM319" s="797"/>
      <c r="GN319" s="798"/>
      <c r="GO319" s="758"/>
      <c r="GP319" s="797"/>
      <c r="GQ319" s="798"/>
      <c r="GR319" s="758"/>
      <c r="GS319" s="797"/>
      <c r="GT319" s="798"/>
      <c r="GU319" s="758"/>
      <c r="GV319" s="797"/>
      <c r="GW319" s="798"/>
      <c r="GX319" s="758"/>
      <c r="GY319" s="795"/>
      <c r="GZ319" s="796"/>
      <c r="HA319" s="758"/>
      <c r="HB319" s="797"/>
      <c r="HC319" s="798"/>
      <c r="HD319" s="758"/>
      <c r="HE319" s="797"/>
      <c r="HF319" s="798"/>
      <c r="HG319" s="758"/>
      <c r="HH319" s="797"/>
      <c r="HI319" s="798"/>
      <c r="HJ319" s="758"/>
      <c r="HK319" s="797"/>
      <c r="HL319" s="798"/>
      <c r="HM319" s="758"/>
      <c r="HN319" s="799"/>
      <c r="HO319" s="800"/>
      <c r="HP319" s="801"/>
      <c r="HQ319" s="802"/>
      <c r="HR319" s="763"/>
      <c r="HS319" s="763"/>
      <c r="HT319" s="763"/>
      <c r="HU319" s="803"/>
      <c r="HV319" s="804"/>
      <c r="HW319" s="805"/>
      <c r="HX319" s="805"/>
      <c r="HY319" s="805"/>
      <c r="HZ319" s="805"/>
      <c r="IA319" s="805"/>
      <c r="IB319" s="805"/>
      <c r="IC319" s="805"/>
      <c r="ID319" s="806"/>
      <c r="IE319" s="807"/>
      <c r="IV319" s="376"/>
      <c r="IW319" s="377"/>
      <c r="IX319" s="378"/>
      <c r="IY319" s="379"/>
      <c r="IZ319" s="379"/>
      <c r="JA319" s="380"/>
      <c r="JB319" s="381"/>
      <c r="JC319" s="379"/>
      <c r="JD319" s="379"/>
      <c r="JE319" s="382"/>
      <c r="JF319" s="383"/>
      <c r="JG319" s="384"/>
      <c r="JH319" s="376"/>
      <c r="JI319" s="377"/>
      <c r="JJ319" s="378"/>
      <c r="JK319" s="379"/>
      <c r="JL319" s="379"/>
      <c r="JM319" s="380"/>
      <c r="JN319" s="381"/>
      <c r="JO319" s="379"/>
      <c r="JP319" s="379"/>
      <c r="JQ319" s="382"/>
      <c r="JR319" s="383"/>
      <c r="JS319" s="384"/>
      <c r="JU319" s="634"/>
      <c r="JV319" s="636"/>
      <c r="JW319" s="635"/>
      <c r="JX319" s="635"/>
      <c r="JY319" s="386"/>
      <c r="JZ319" s="387"/>
      <c r="KA319" s="422"/>
      <c r="KB319" s="637"/>
      <c r="KC319" s="638"/>
      <c r="KD319" s="639"/>
      <c r="KE319" s="640"/>
      <c r="KF319" s="641"/>
      <c r="KG319" s="642"/>
      <c r="KH319" s="639"/>
      <c r="KI319" s="643"/>
      <c r="KJ319" s="641"/>
      <c r="KK319" s="642"/>
      <c r="KL319" s="639"/>
      <c r="KM319" s="643"/>
      <c r="KN319" s="644"/>
      <c r="KO319" s="645"/>
      <c r="KP319" s="646"/>
      <c r="KQ319" s="646"/>
      <c r="KR319" s="646"/>
      <c r="KS319" s="647"/>
      <c r="KT319" s="646"/>
      <c r="KU319" s="646"/>
      <c r="KV319" s="648"/>
      <c r="KW319" s="639"/>
      <c r="KX319" s="643"/>
      <c r="KY319" s="644"/>
      <c r="KZ319" s="434"/>
      <c r="LA319" s="434"/>
      <c r="LB319" s="435"/>
      <c r="LC319" s="436"/>
      <c r="LD319" s="437"/>
      <c r="LE319" s="438"/>
      <c r="LF319" s="439"/>
      <c r="LG319" s="440"/>
      <c r="LH319" s="437"/>
      <c r="LI319" s="438"/>
      <c r="LJ319" s="649"/>
      <c r="LK319" s="650"/>
    </row>
    <row r="320" spans="2:323" ht="15" customHeight="1" x14ac:dyDescent="0.15">
      <c r="B320" s="756"/>
      <c r="C320" s="757"/>
      <c r="D320" s="758"/>
      <c r="E320" s="758"/>
      <c r="F320" s="759"/>
      <c r="G320" s="760"/>
      <c r="H320" s="761"/>
      <c r="I320" s="762"/>
      <c r="J320" s="763"/>
      <c r="K320" s="764"/>
      <c r="L320" s="765"/>
      <c r="M320" s="763"/>
      <c r="N320" s="764"/>
      <c r="O320" s="762"/>
      <c r="P320" s="764"/>
      <c r="Q320" s="766"/>
      <c r="R320" s="767"/>
      <c r="S320" s="767"/>
      <c r="T320" s="768"/>
      <c r="U320" s="972"/>
      <c r="V320" s="769"/>
      <c r="W320" s="770"/>
      <c r="X320" s="770"/>
      <c r="Y320" s="771"/>
      <c r="Z320" s="772"/>
      <c r="AA320" s="758"/>
      <c r="AB320" s="773"/>
      <c r="AC320" s="774"/>
      <c r="AD320" s="764"/>
      <c r="AE320" s="775"/>
      <c r="AF320" s="763"/>
      <c r="AG320" s="763"/>
      <c r="AH320" s="764"/>
      <c r="AI320" s="775"/>
      <c r="AJ320" s="764"/>
      <c r="AK320" s="776"/>
      <c r="AL320" s="770"/>
      <c r="AM320" s="770"/>
      <c r="AN320" s="777"/>
      <c r="AO320" s="778"/>
      <c r="AP320" s="779"/>
      <c r="AQ320" s="771"/>
      <c r="AR320" s="780"/>
      <c r="AS320" s="771"/>
      <c r="AT320" s="780"/>
      <c r="AU320" s="781"/>
      <c r="AV320" s="778"/>
      <c r="AW320" s="782"/>
      <c r="AX320" s="779"/>
      <c r="AY320" s="771"/>
      <c r="AZ320" s="780"/>
      <c r="BA320" s="771"/>
      <c r="BB320" s="780"/>
      <c r="BC320" s="781"/>
      <c r="BD320" s="778"/>
      <c r="BE320" s="782"/>
      <c r="BF320" s="779"/>
      <c r="BG320" s="771"/>
      <c r="BH320" s="780"/>
      <c r="BI320" s="771"/>
      <c r="BJ320" s="780"/>
      <c r="BK320" s="781"/>
      <c r="BL320" s="778"/>
      <c r="BM320" s="782"/>
      <c r="BN320" s="779"/>
      <c r="BO320" s="771"/>
      <c r="BP320" s="780"/>
      <c r="BQ320" s="771"/>
      <c r="BR320" s="780"/>
      <c r="BS320" s="781"/>
      <c r="BT320" s="778"/>
      <c r="BU320" s="782"/>
      <c r="BV320" s="783"/>
      <c r="BW320" s="929"/>
      <c r="BX320" s="785"/>
      <c r="BY320" s="786"/>
      <c r="BZ320" s="787"/>
      <c r="CA320" s="770"/>
      <c r="CB320" s="770"/>
      <c r="CC320" s="777"/>
      <c r="CD320" s="778"/>
      <c r="CE320" s="779"/>
      <c r="CF320" s="771"/>
      <c r="CG320" s="780"/>
      <c r="CH320" s="771"/>
      <c r="CI320" s="780"/>
      <c r="CJ320" s="781"/>
      <c r="CK320" s="778"/>
      <c r="CL320" s="782"/>
      <c r="CM320" s="779"/>
      <c r="CN320" s="771"/>
      <c r="CO320" s="780"/>
      <c r="CP320" s="771"/>
      <c r="CQ320" s="780"/>
      <c r="CR320" s="781"/>
      <c r="CS320" s="778"/>
      <c r="CT320" s="782"/>
      <c r="CU320" s="779"/>
      <c r="CV320" s="771"/>
      <c r="CW320" s="780"/>
      <c r="CX320" s="771"/>
      <c r="CY320" s="780"/>
      <c r="CZ320" s="781"/>
      <c r="DA320" s="778"/>
      <c r="DB320" s="782"/>
      <c r="DC320" s="779"/>
      <c r="DD320" s="771"/>
      <c r="DE320" s="780"/>
      <c r="DF320" s="771"/>
      <c r="DG320" s="780"/>
      <c r="DH320" s="781"/>
      <c r="DI320" s="778"/>
      <c r="DJ320" s="782"/>
      <c r="DK320" s="783"/>
      <c r="DL320" s="784"/>
      <c r="DM320" s="785"/>
      <c r="DN320" s="786"/>
      <c r="DO320" s="762"/>
      <c r="DP320" s="788"/>
      <c r="DQ320" s="764"/>
      <c r="DR320" s="762"/>
      <c r="DS320" s="788"/>
      <c r="DT320" s="764"/>
      <c r="DU320" s="762"/>
      <c r="DV320" s="788"/>
      <c r="DW320" s="764"/>
      <c r="DX320" s="762"/>
      <c r="DY320" s="788"/>
      <c r="DZ320" s="764"/>
      <c r="EA320" s="762"/>
      <c r="EB320" s="788"/>
      <c r="EC320" s="764"/>
      <c r="ED320" s="789"/>
      <c r="EE320" s="790"/>
      <c r="EF320" s="791"/>
      <c r="EG320" s="763"/>
      <c r="EH320" s="770"/>
      <c r="EI320" s="758"/>
      <c r="EJ320" s="762"/>
      <c r="EK320" s="791"/>
      <c r="EL320" s="763"/>
      <c r="EM320" s="770"/>
      <c r="EN320" s="758"/>
      <c r="EO320" s="762"/>
      <c r="EP320" s="791"/>
      <c r="EQ320" s="763"/>
      <c r="ER320" s="770"/>
      <c r="ES320" s="758"/>
      <c r="ET320" s="762"/>
      <c r="EU320" s="791"/>
      <c r="EV320" s="763"/>
      <c r="EW320" s="770"/>
      <c r="EX320" s="758"/>
      <c r="EY320" s="762"/>
      <c r="EZ320" s="791"/>
      <c r="FA320" s="763"/>
      <c r="FB320" s="770"/>
      <c r="FC320" s="758"/>
      <c r="FD320" s="792"/>
      <c r="FE320" s="793"/>
      <c r="FF320" s="794"/>
      <c r="FG320" s="793"/>
      <c r="FH320" s="794"/>
      <c r="FI320" s="793"/>
      <c r="FJ320" s="794"/>
      <c r="FK320" s="793"/>
      <c r="FL320" s="795"/>
      <c r="FM320" s="796"/>
      <c r="FN320" s="758"/>
      <c r="FO320" s="797"/>
      <c r="FP320" s="798"/>
      <c r="FQ320" s="758"/>
      <c r="FR320" s="797"/>
      <c r="FS320" s="798"/>
      <c r="FT320" s="758"/>
      <c r="FU320" s="797"/>
      <c r="FV320" s="798"/>
      <c r="FW320" s="758"/>
      <c r="FX320" s="797"/>
      <c r="FY320" s="798"/>
      <c r="FZ320" s="758"/>
      <c r="GA320" s="797"/>
      <c r="GB320" s="798"/>
      <c r="GC320" s="758"/>
      <c r="GD320" s="797"/>
      <c r="GE320" s="798"/>
      <c r="GF320" s="758"/>
      <c r="GG320" s="797"/>
      <c r="GH320" s="798"/>
      <c r="GI320" s="758"/>
      <c r="GJ320" s="797"/>
      <c r="GK320" s="798"/>
      <c r="GL320" s="758"/>
      <c r="GM320" s="797"/>
      <c r="GN320" s="798"/>
      <c r="GO320" s="758"/>
      <c r="GP320" s="797"/>
      <c r="GQ320" s="798"/>
      <c r="GR320" s="758"/>
      <c r="GS320" s="797"/>
      <c r="GT320" s="798"/>
      <c r="GU320" s="758"/>
      <c r="GV320" s="797"/>
      <c r="GW320" s="798"/>
      <c r="GX320" s="758"/>
      <c r="GY320" s="795"/>
      <c r="GZ320" s="796"/>
      <c r="HA320" s="758"/>
      <c r="HB320" s="797"/>
      <c r="HC320" s="798"/>
      <c r="HD320" s="758"/>
      <c r="HE320" s="797"/>
      <c r="HF320" s="798"/>
      <c r="HG320" s="758"/>
      <c r="HH320" s="797"/>
      <c r="HI320" s="798"/>
      <c r="HJ320" s="758"/>
      <c r="HK320" s="797"/>
      <c r="HL320" s="798"/>
      <c r="HM320" s="758"/>
      <c r="HN320" s="799"/>
      <c r="HO320" s="800"/>
      <c r="HP320" s="801"/>
      <c r="HQ320" s="802"/>
      <c r="HR320" s="763"/>
      <c r="HS320" s="763"/>
      <c r="HT320" s="763"/>
      <c r="HU320" s="803"/>
      <c r="HV320" s="804"/>
      <c r="HW320" s="805"/>
      <c r="HX320" s="805"/>
      <c r="HY320" s="805"/>
      <c r="HZ320" s="805"/>
      <c r="IA320" s="805"/>
      <c r="IB320" s="805"/>
      <c r="IC320" s="805"/>
      <c r="ID320" s="806"/>
      <c r="IE320" s="807"/>
      <c r="IV320" s="376"/>
      <c r="IW320" s="377"/>
      <c r="IX320" s="378"/>
      <c r="IY320" s="379"/>
      <c r="IZ320" s="379"/>
      <c r="JA320" s="380"/>
      <c r="JB320" s="381"/>
      <c r="JC320" s="379"/>
      <c r="JD320" s="379"/>
      <c r="JE320" s="382"/>
      <c r="JF320" s="383"/>
      <c r="JG320" s="384"/>
      <c r="JH320" s="376"/>
      <c r="JI320" s="377"/>
      <c r="JJ320" s="378"/>
      <c r="JK320" s="379"/>
      <c r="JL320" s="379"/>
      <c r="JM320" s="380"/>
      <c r="JN320" s="381"/>
      <c r="JO320" s="379"/>
      <c r="JP320" s="379"/>
      <c r="JQ320" s="382"/>
      <c r="JR320" s="383"/>
      <c r="JS320" s="384"/>
      <c r="JU320" s="634"/>
      <c r="JV320" s="636"/>
      <c r="JW320" s="635"/>
      <c r="JX320" s="635"/>
      <c r="JY320" s="386"/>
      <c r="JZ320" s="387"/>
      <c r="KA320" s="422"/>
      <c r="KB320" s="637"/>
      <c r="KC320" s="638"/>
      <c r="KD320" s="639"/>
      <c r="KE320" s="640"/>
      <c r="KF320" s="641"/>
      <c r="KG320" s="642"/>
      <c r="KH320" s="639"/>
      <c r="KI320" s="643"/>
      <c r="KJ320" s="641"/>
      <c r="KK320" s="642"/>
      <c r="KL320" s="639"/>
      <c r="KM320" s="643"/>
      <c r="KN320" s="644"/>
      <c r="KO320" s="645"/>
      <c r="KP320" s="646"/>
      <c r="KQ320" s="646"/>
      <c r="KR320" s="646"/>
      <c r="KS320" s="647"/>
      <c r="KT320" s="646"/>
      <c r="KU320" s="646"/>
      <c r="KV320" s="648"/>
      <c r="KW320" s="639"/>
      <c r="KX320" s="643"/>
      <c r="KY320" s="644"/>
      <c r="KZ320" s="434"/>
      <c r="LA320" s="434"/>
      <c r="LB320" s="435"/>
      <c r="LC320" s="436"/>
      <c r="LD320" s="437"/>
      <c r="LE320" s="438"/>
      <c r="LF320" s="439"/>
      <c r="LG320" s="440"/>
      <c r="LH320" s="437"/>
      <c r="LI320" s="438"/>
      <c r="LJ320" s="649"/>
      <c r="LK320" s="650"/>
    </row>
    <row r="321" spans="2:323" ht="15" customHeight="1" x14ac:dyDescent="0.15">
      <c r="B321" s="756"/>
      <c r="C321" s="757"/>
      <c r="D321" s="758"/>
      <c r="E321" s="758"/>
      <c r="F321" s="759"/>
      <c r="G321" s="760"/>
      <c r="H321" s="761"/>
      <c r="I321" s="762"/>
      <c r="J321" s="763"/>
      <c r="K321" s="764"/>
      <c r="L321" s="765"/>
      <c r="M321" s="763"/>
      <c r="N321" s="764"/>
      <c r="O321" s="762"/>
      <c r="P321" s="764"/>
      <c r="Q321" s="766"/>
      <c r="R321" s="767"/>
      <c r="S321" s="767"/>
      <c r="T321" s="768"/>
      <c r="U321" s="972"/>
      <c r="V321" s="769"/>
      <c r="W321" s="770"/>
      <c r="X321" s="770"/>
      <c r="Y321" s="771"/>
      <c r="Z321" s="772"/>
      <c r="AA321" s="758"/>
      <c r="AB321" s="773"/>
      <c r="AC321" s="774"/>
      <c r="AD321" s="764"/>
      <c r="AE321" s="775"/>
      <c r="AF321" s="763"/>
      <c r="AG321" s="763"/>
      <c r="AH321" s="764"/>
      <c r="AI321" s="775"/>
      <c r="AJ321" s="764"/>
      <c r="AK321" s="776"/>
      <c r="AL321" s="770"/>
      <c r="AM321" s="770"/>
      <c r="AN321" s="777"/>
      <c r="AO321" s="778"/>
      <c r="AP321" s="779"/>
      <c r="AQ321" s="771"/>
      <c r="AR321" s="780"/>
      <c r="AS321" s="771"/>
      <c r="AT321" s="780"/>
      <c r="AU321" s="781"/>
      <c r="AV321" s="778"/>
      <c r="AW321" s="782"/>
      <c r="AX321" s="779"/>
      <c r="AY321" s="771"/>
      <c r="AZ321" s="780"/>
      <c r="BA321" s="771"/>
      <c r="BB321" s="780"/>
      <c r="BC321" s="781"/>
      <c r="BD321" s="778"/>
      <c r="BE321" s="782"/>
      <c r="BF321" s="779"/>
      <c r="BG321" s="771"/>
      <c r="BH321" s="780"/>
      <c r="BI321" s="771"/>
      <c r="BJ321" s="780"/>
      <c r="BK321" s="781"/>
      <c r="BL321" s="778"/>
      <c r="BM321" s="782"/>
      <c r="BN321" s="779"/>
      <c r="BO321" s="771"/>
      <c r="BP321" s="780"/>
      <c r="BQ321" s="771"/>
      <c r="BR321" s="780"/>
      <c r="BS321" s="781"/>
      <c r="BT321" s="778"/>
      <c r="BU321" s="782"/>
      <c r="BV321" s="783"/>
      <c r="BW321" s="929"/>
      <c r="BX321" s="785"/>
      <c r="BY321" s="786"/>
      <c r="BZ321" s="787"/>
      <c r="CA321" s="770"/>
      <c r="CB321" s="770"/>
      <c r="CC321" s="777"/>
      <c r="CD321" s="778"/>
      <c r="CE321" s="779"/>
      <c r="CF321" s="771"/>
      <c r="CG321" s="780"/>
      <c r="CH321" s="771"/>
      <c r="CI321" s="780"/>
      <c r="CJ321" s="781"/>
      <c r="CK321" s="778"/>
      <c r="CL321" s="782"/>
      <c r="CM321" s="779"/>
      <c r="CN321" s="771"/>
      <c r="CO321" s="780"/>
      <c r="CP321" s="771"/>
      <c r="CQ321" s="780"/>
      <c r="CR321" s="781"/>
      <c r="CS321" s="778"/>
      <c r="CT321" s="782"/>
      <c r="CU321" s="779"/>
      <c r="CV321" s="771"/>
      <c r="CW321" s="780"/>
      <c r="CX321" s="771"/>
      <c r="CY321" s="780"/>
      <c r="CZ321" s="781"/>
      <c r="DA321" s="778"/>
      <c r="DB321" s="782"/>
      <c r="DC321" s="779"/>
      <c r="DD321" s="771"/>
      <c r="DE321" s="780"/>
      <c r="DF321" s="771"/>
      <c r="DG321" s="780"/>
      <c r="DH321" s="781"/>
      <c r="DI321" s="778"/>
      <c r="DJ321" s="782"/>
      <c r="DK321" s="783"/>
      <c r="DL321" s="784"/>
      <c r="DM321" s="785"/>
      <c r="DN321" s="786"/>
      <c r="DO321" s="762"/>
      <c r="DP321" s="788"/>
      <c r="DQ321" s="764"/>
      <c r="DR321" s="762"/>
      <c r="DS321" s="788"/>
      <c r="DT321" s="764"/>
      <c r="DU321" s="762"/>
      <c r="DV321" s="788"/>
      <c r="DW321" s="764"/>
      <c r="DX321" s="762"/>
      <c r="DY321" s="788"/>
      <c r="DZ321" s="764"/>
      <c r="EA321" s="762"/>
      <c r="EB321" s="788"/>
      <c r="EC321" s="764"/>
      <c r="ED321" s="789"/>
      <c r="EE321" s="790"/>
      <c r="EF321" s="791"/>
      <c r="EG321" s="763"/>
      <c r="EH321" s="770"/>
      <c r="EI321" s="758"/>
      <c r="EJ321" s="762"/>
      <c r="EK321" s="791"/>
      <c r="EL321" s="763"/>
      <c r="EM321" s="770"/>
      <c r="EN321" s="758"/>
      <c r="EO321" s="762"/>
      <c r="EP321" s="791"/>
      <c r="EQ321" s="763"/>
      <c r="ER321" s="770"/>
      <c r="ES321" s="758"/>
      <c r="ET321" s="762"/>
      <c r="EU321" s="791"/>
      <c r="EV321" s="763"/>
      <c r="EW321" s="770"/>
      <c r="EX321" s="758"/>
      <c r="EY321" s="762"/>
      <c r="EZ321" s="791"/>
      <c r="FA321" s="763"/>
      <c r="FB321" s="770"/>
      <c r="FC321" s="758"/>
      <c r="FD321" s="792"/>
      <c r="FE321" s="793"/>
      <c r="FF321" s="794"/>
      <c r="FG321" s="793"/>
      <c r="FH321" s="794"/>
      <c r="FI321" s="793"/>
      <c r="FJ321" s="794"/>
      <c r="FK321" s="793"/>
      <c r="FL321" s="795"/>
      <c r="FM321" s="796"/>
      <c r="FN321" s="758"/>
      <c r="FO321" s="797"/>
      <c r="FP321" s="798"/>
      <c r="FQ321" s="758"/>
      <c r="FR321" s="797"/>
      <c r="FS321" s="798"/>
      <c r="FT321" s="758"/>
      <c r="FU321" s="797"/>
      <c r="FV321" s="798"/>
      <c r="FW321" s="758"/>
      <c r="FX321" s="797"/>
      <c r="FY321" s="798"/>
      <c r="FZ321" s="758"/>
      <c r="GA321" s="797"/>
      <c r="GB321" s="798"/>
      <c r="GC321" s="758"/>
      <c r="GD321" s="797"/>
      <c r="GE321" s="798"/>
      <c r="GF321" s="758"/>
      <c r="GG321" s="797"/>
      <c r="GH321" s="798"/>
      <c r="GI321" s="758"/>
      <c r="GJ321" s="797"/>
      <c r="GK321" s="798"/>
      <c r="GL321" s="758"/>
      <c r="GM321" s="797"/>
      <c r="GN321" s="798"/>
      <c r="GO321" s="758"/>
      <c r="GP321" s="797"/>
      <c r="GQ321" s="798"/>
      <c r="GR321" s="758"/>
      <c r="GS321" s="797"/>
      <c r="GT321" s="798"/>
      <c r="GU321" s="758"/>
      <c r="GV321" s="797"/>
      <c r="GW321" s="798"/>
      <c r="GX321" s="758"/>
      <c r="GY321" s="795"/>
      <c r="GZ321" s="796"/>
      <c r="HA321" s="758"/>
      <c r="HB321" s="797"/>
      <c r="HC321" s="798"/>
      <c r="HD321" s="758"/>
      <c r="HE321" s="797"/>
      <c r="HF321" s="798"/>
      <c r="HG321" s="758"/>
      <c r="HH321" s="797"/>
      <c r="HI321" s="798"/>
      <c r="HJ321" s="758"/>
      <c r="HK321" s="797"/>
      <c r="HL321" s="798"/>
      <c r="HM321" s="758"/>
      <c r="HN321" s="799"/>
      <c r="HO321" s="800"/>
      <c r="HP321" s="801"/>
      <c r="HQ321" s="802"/>
      <c r="HR321" s="763"/>
      <c r="HS321" s="763"/>
      <c r="HT321" s="763"/>
      <c r="HU321" s="803"/>
      <c r="HV321" s="804"/>
      <c r="HW321" s="805"/>
      <c r="HX321" s="805"/>
      <c r="HY321" s="805"/>
      <c r="HZ321" s="805"/>
      <c r="IA321" s="805"/>
      <c r="IB321" s="805"/>
      <c r="IC321" s="805"/>
      <c r="ID321" s="806"/>
      <c r="IE321" s="807"/>
      <c r="IV321" s="376"/>
      <c r="IW321" s="377"/>
      <c r="IX321" s="378"/>
      <c r="IY321" s="379"/>
      <c r="IZ321" s="379"/>
      <c r="JA321" s="380"/>
      <c r="JB321" s="381"/>
      <c r="JC321" s="379"/>
      <c r="JD321" s="379"/>
      <c r="JE321" s="382"/>
      <c r="JF321" s="383"/>
      <c r="JG321" s="384"/>
      <c r="JH321" s="376"/>
      <c r="JI321" s="377"/>
      <c r="JJ321" s="378"/>
      <c r="JK321" s="379"/>
      <c r="JL321" s="379"/>
      <c r="JM321" s="380"/>
      <c r="JN321" s="381"/>
      <c r="JO321" s="379"/>
      <c r="JP321" s="379"/>
      <c r="JQ321" s="382"/>
      <c r="JR321" s="383"/>
      <c r="JS321" s="384"/>
      <c r="JU321" s="634"/>
      <c r="JV321" s="636"/>
      <c r="JW321" s="635"/>
      <c r="JX321" s="635"/>
      <c r="JY321" s="386"/>
      <c r="JZ321" s="387"/>
      <c r="KA321" s="422"/>
      <c r="KB321" s="637"/>
      <c r="KC321" s="638"/>
      <c r="KD321" s="639"/>
      <c r="KE321" s="640"/>
      <c r="KF321" s="641"/>
      <c r="KG321" s="642"/>
      <c r="KH321" s="639"/>
      <c r="KI321" s="643"/>
      <c r="KJ321" s="641"/>
      <c r="KK321" s="642"/>
      <c r="KL321" s="639"/>
      <c r="KM321" s="643"/>
      <c r="KN321" s="644"/>
      <c r="KO321" s="645"/>
      <c r="KP321" s="646"/>
      <c r="KQ321" s="646"/>
      <c r="KR321" s="646"/>
      <c r="KS321" s="647"/>
      <c r="KT321" s="646"/>
      <c r="KU321" s="646"/>
      <c r="KV321" s="648"/>
      <c r="KW321" s="639"/>
      <c r="KX321" s="643"/>
      <c r="KY321" s="644"/>
      <c r="KZ321" s="434"/>
      <c r="LA321" s="434"/>
      <c r="LB321" s="435"/>
      <c r="LC321" s="436"/>
      <c r="LD321" s="437"/>
      <c r="LE321" s="438"/>
      <c r="LF321" s="439"/>
      <c r="LG321" s="440"/>
      <c r="LH321" s="437"/>
      <c r="LI321" s="438"/>
      <c r="LJ321" s="649"/>
      <c r="LK321" s="650"/>
    </row>
    <row r="322" spans="2:323" ht="15" customHeight="1" x14ac:dyDescent="0.15">
      <c r="B322" s="756"/>
      <c r="C322" s="757"/>
      <c r="D322" s="758"/>
      <c r="E322" s="758"/>
      <c r="F322" s="759"/>
      <c r="G322" s="760"/>
      <c r="H322" s="761"/>
      <c r="I322" s="762"/>
      <c r="J322" s="763"/>
      <c r="K322" s="764"/>
      <c r="L322" s="765"/>
      <c r="M322" s="763"/>
      <c r="N322" s="764"/>
      <c r="O322" s="762"/>
      <c r="P322" s="764"/>
      <c r="Q322" s="766"/>
      <c r="R322" s="767"/>
      <c r="S322" s="767"/>
      <c r="T322" s="768"/>
      <c r="U322" s="972"/>
      <c r="V322" s="769"/>
      <c r="W322" s="770"/>
      <c r="X322" s="770"/>
      <c r="Y322" s="771"/>
      <c r="Z322" s="772"/>
      <c r="AA322" s="758"/>
      <c r="AB322" s="773"/>
      <c r="AC322" s="774"/>
      <c r="AD322" s="764"/>
      <c r="AE322" s="775"/>
      <c r="AF322" s="763"/>
      <c r="AG322" s="763"/>
      <c r="AH322" s="764"/>
      <c r="AI322" s="775"/>
      <c r="AJ322" s="764"/>
      <c r="AK322" s="776"/>
      <c r="AL322" s="770"/>
      <c r="AM322" s="770"/>
      <c r="AN322" s="777"/>
      <c r="AO322" s="778"/>
      <c r="AP322" s="779"/>
      <c r="AQ322" s="771"/>
      <c r="AR322" s="780"/>
      <c r="AS322" s="771"/>
      <c r="AT322" s="780"/>
      <c r="AU322" s="781"/>
      <c r="AV322" s="778"/>
      <c r="AW322" s="782"/>
      <c r="AX322" s="779"/>
      <c r="AY322" s="771"/>
      <c r="AZ322" s="780"/>
      <c r="BA322" s="771"/>
      <c r="BB322" s="780"/>
      <c r="BC322" s="781"/>
      <c r="BD322" s="778"/>
      <c r="BE322" s="782"/>
      <c r="BF322" s="779"/>
      <c r="BG322" s="771"/>
      <c r="BH322" s="780"/>
      <c r="BI322" s="771"/>
      <c r="BJ322" s="780"/>
      <c r="BK322" s="781"/>
      <c r="BL322" s="778"/>
      <c r="BM322" s="782"/>
      <c r="BN322" s="779"/>
      <c r="BO322" s="771"/>
      <c r="BP322" s="780"/>
      <c r="BQ322" s="771"/>
      <c r="BR322" s="780"/>
      <c r="BS322" s="781"/>
      <c r="BT322" s="778"/>
      <c r="BU322" s="782"/>
      <c r="BV322" s="783"/>
      <c r="BW322" s="929"/>
      <c r="BX322" s="785"/>
      <c r="BY322" s="786"/>
      <c r="BZ322" s="787"/>
      <c r="CA322" s="770"/>
      <c r="CB322" s="770"/>
      <c r="CC322" s="777"/>
      <c r="CD322" s="778"/>
      <c r="CE322" s="779"/>
      <c r="CF322" s="771"/>
      <c r="CG322" s="780"/>
      <c r="CH322" s="771"/>
      <c r="CI322" s="780"/>
      <c r="CJ322" s="781"/>
      <c r="CK322" s="778"/>
      <c r="CL322" s="782"/>
      <c r="CM322" s="779"/>
      <c r="CN322" s="771"/>
      <c r="CO322" s="780"/>
      <c r="CP322" s="771"/>
      <c r="CQ322" s="780"/>
      <c r="CR322" s="781"/>
      <c r="CS322" s="778"/>
      <c r="CT322" s="782"/>
      <c r="CU322" s="779"/>
      <c r="CV322" s="771"/>
      <c r="CW322" s="780"/>
      <c r="CX322" s="771"/>
      <c r="CY322" s="780"/>
      <c r="CZ322" s="781"/>
      <c r="DA322" s="778"/>
      <c r="DB322" s="782"/>
      <c r="DC322" s="779"/>
      <c r="DD322" s="771"/>
      <c r="DE322" s="780"/>
      <c r="DF322" s="771"/>
      <c r="DG322" s="780"/>
      <c r="DH322" s="781"/>
      <c r="DI322" s="778"/>
      <c r="DJ322" s="782"/>
      <c r="DK322" s="783"/>
      <c r="DL322" s="784"/>
      <c r="DM322" s="785"/>
      <c r="DN322" s="786"/>
      <c r="DO322" s="762"/>
      <c r="DP322" s="788"/>
      <c r="DQ322" s="764"/>
      <c r="DR322" s="762"/>
      <c r="DS322" s="788"/>
      <c r="DT322" s="764"/>
      <c r="DU322" s="762"/>
      <c r="DV322" s="788"/>
      <c r="DW322" s="764"/>
      <c r="DX322" s="762"/>
      <c r="DY322" s="788"/>
      <c r="DZ322" s="764"/>
      <c r="EA322" s="762"/>
      <c r="EB322" s="788"/>
      <c r="EC322" s="764"/>
      <c r="ED322" s="789"/>
      <c r="EE322" s="790"/>
      <c r="EF322" s="791"/>
      <c r="EG322" s="763"/>
      <c r="EH322" s="770"/>
      <c r="EI322" s="758"/>
      <c r="EJ322" s="762"/>
      <c r="EK322" s="791"/>
      <c r="EL322" s="763"/>
      <c r="EM322" s="770"/>
      <c r="EN322" s="758"/>
      <c r="EO322" s="762"/>
      <c r="EP322" s="791"/>
      <c r="EQ322" s="763"/>
      <c r="ER322" s="770"/>
      <c r="ES322" s="758"/>
      <c r="ET322" s="762"/>
      <c r="EU322" s="791"/>
      <c r="EV322" s="763"/>
      <c r="EW322" s="770"/>
      <c r="EX322" s="758"/>
      <c r="EY322" s="762"/>
      <c r="EZ322" s="791"/>
      <c r="FA322" s="763"/>
      <c r="FB322" s="770"/>
      <c r="FC322" s="758"/>
      <c r="FD322" s="792"/>
      <c r="FE322" s="793"/>
      <c r="FF322" s="794"/>
      <c r="FG322" s="793"/>
      <c r="FH322" s="794"/>
      <c r="FI322" s="793"/>
      <c r="FJ322" s="794"/>
      <c r="FK322" s="793"/>
      <c r="FL322" s="795"/>
      <c r="FM322" s="796"/>
      <c r="FN322" s="758"/>
      <c r="FO322" s="797"/>
      <c r="FP322" s="798"/>
      <c r="FQ322" s="758"/>
      <c r="FR322" s="797"/>
      <c r="FS322" s="798"/>
      <c r="FT322" s="758"/>
      <c r="FU322" s="797"/>
      <c r="FV322" s="798"/>
      <c r="FW322" s="758"/>
      <c r="FX322" s="797"/>
      <c r="FY322" s="798"/>
      <c r="FZ322" s="758"/>
      <c r="GA322" s="797"/>
      <c r="GB322" s="798"/>
      <c r="GC322" s="758"/>
      <c r="GD322" s="797"/>
      <c r="GE322" s="798"/>
      <c r="GF322" s="758"/>
      <c r="GG322" s="797"/>
      <c r="GH322" s="798"/>
      <c r="GI322" s="758"/>
      <c r="GJ322" s="797"/>
      <c r="GK322" s="798"/>
      <c r="GL322" s="758"/>
      <c r="GM322" s="797"/>
      <c r="GN322" s="798"/>
      <c r="GO322" s="758"/>
      <c r="GP322" s="797"/>
      <c r="GQ322" s="798"/>
      <c r="GR322" s="758"/>
      <c r="GS322" s="797"/>
      <c r="GT322" s="798"/>
      <c r="GU322" s="758"/>
      <c r="GV322" s="797"/>
      <c r="GW322" s="798"/>
      <c r="GX322" s="758"/>
      <c r="GY322" s="795"/>
      <c r="GZ322" s="796"/>
      <c r="HA322" s="758"/>
      <c r="HB322" s="797"/>
      <c r="HC322" s="798"/>
      <c r="HD322" s="758"/>
      <c r="HE322" s="797"/>
      <c r="HF322" s="798"/>
      <c r="HG322" s="758"/>
      <c r="HH322" s="797"/>
      <c r="HI322" s="798"/>
      <c r="HJ322" s="758"/>
      <c r="HK322" s="797"/>
      <c r="HL322" s="798"/>
      <c r="HM322" s="758"/>
      <c r="HN322" s="799"/>
      <c r="HO322" s="800"/>
      <c r="HP322" s="801"/>
      <c r="HQ322" s="802"/>
      <c r="HR322" s="763"/>
      <c r="HS322" s="763"/>
      <c r="HT322" s="763"/>
      <c r="HU322" s="803"/>
      <c r="HV322" s="804"/>
      <c r="HW322" s="805"/>
      <c r="HX322" s="805"/>
      <c r="HY322" s="805"/>
      <c r="HZ322" s="805"/>
      <c r="IA322" s="805"/>
      <c r="IB322" s="805"/>
      <c r="IC322" s="805"/>
      <c r="ID322" s="806"/>
      <c r="IE322" s="807"/>
      <c r="IV322" s="376"/>
      <c r="IW322" s="377"/>
      <c r="IX322" s="378"/>
      <c r="IY322" s="379"/>
      <c r="IZ322" s="379"/>
      <c r="JA322" s="380"/>
      <c r="JB322" s="381"/>
      <c r="JC322" s="379"/>
      <c r="JD322" s="379"/>
      <c r="JE322" s="382"/>
      <c r="JF322" s="383"/>
      <c r="JG322" s="384"/>
      <c r="JH322" s="376"/>
      <c r="JI322" s="377"/>
      <c r="JJ322" s="378"/>
      <c r="JK322" s="379"/>
      <c r="JL322" s="379"/>
      <c r="JM322" s="380"/>
      <c r="JN322" s="381"/>
      <c r="JO322" s="379"/>
      <c r="JP322" s="379"/>
      <c r="JQ322" s="382"/>
      <c r="JR322" s="383"/>
      <c r="JS322" s="384"/>
      <c r="JU322" s="634"/>
      <c r="JV322" s="636"/>
      <c r="JW322" s="635"/>
      <c r="JX322" s="635"/>
      <c r="JY322" s="386"/>
      <c r="JZ322" s="387"/>
      <c r="KA322" s="422"/>
      <c r="KB322" s="637"/>
      <c r="KC322" s="638"/>
      <c r="KD322" s="639"/>
      <c r="KE322" s="640"/>
      <c r="KF322" s="641"/>
      <c r="KG322" s="642"/>
      <c r="KH322" s="639"/>
      <c r="KI322" s="643"/>
      <c r="KJ322" s="641"/>
      <c r="KK322" s="642"/>
      <c r="KL322" s="639"/>
      <c r="KM322" s="643"/>
      <c r="KN322" s="644"/>
      <c r="KO322" s="645"/>
      <c r="KP322" s="646"/>
      <c r="KQ322" s="646"/>
      <c r="KR322" s="646"/>
      <c r="KS322" s="647"/>
      <c r="KT322" s="646"/>
      <c r="KU322" s="646"/>
      <c r="KV322" s="648"/>
      <c r="KW322" s="639"/>
      <c r="KX322" s="643"/>
      <c r="KY322" s="644"/>
      <c r="KZ322" s="434"/>
      <c r="LA322" s="434"/>
      <c r="LB322" s="435"/>
      <c r="LC322" s="436"/>
      <c r="LD322" s="437"/>
      <c r="LE322" s="438"/>
      <c r="LF322" s="439"/>
      <c r="LG322" s="440"/>
      <c r="LH322" s="437"/>
      <c r="LI322" s="438"/>
      <c r="LJ322" s="649"/>
      <c r="LK322" s="650"/>
    </row>
    <row r="323" spans="2:323" ht="15" customHeight="1" x14ac:dyDescent="0.15">
      <c r="B323" s="756"/>
      <c r="C323" s="757"/>
      <c r="D323" s="758"/>
      <c r="E323" s="758"/>
      <c r="F323" s="759"/>
      <c r="G323" s="760"/>
      <c r="H323" s="761"/>
      <c r="I323" s="762"/>
      <c r="J323" s="763"/>
      <c r="K323" s="764"/>
      <c r="L323" s="765"/>
      <c r="M323" s="763"/>
      <c r="N323" s="764"/>
      <c r="O323" s="762"/>
      <c r="P323" s="764"/>
      <c r="Q323" s="766"/>
      <c r="R323" s="767"/>
      <c r="S323" s="767"/>
      <c r="T323" s="768"/>
      <c r="U323" s="972"/>
      <c r="V323" s="769"/>
      <c r="W323" s="770"/>
      <c r="X323" s="770"/>
      <c r="Y323" s="771"/>
      <c r="Z323" s="772"/>
      <c r="AA323" s="758"/>
      <c r="AB323" s="773"/>
      <c r="AC323" s="774"/>
      <c r="AD323" s="764"/>
      <c r="AE323" s="775"/>
      <c r="AF323" s="763"/>
      <c r="AG323" s="763"/>
      <c r="AH323" s="764"/>
      <c r="AI323" s="775"/>
      <c r="AJ323" s="764"/>
      <c r="AK323" s="776"/>
      <c r="AL323" s="770"/>
      <c r="AM323" s="770"/>
      <c r="AN323" s="777"/>
      <c r="AO323" s="778"/>
      <c r="AP323" s="779"/>
      <c r="AQ323" s="771"/>
      <c r="AR323" s="780"/>
      <c r="AS323" s="771"/>
      <c r="AT323" s="780"/>
      <c r="AU323" s="781"/>
      <c r="AV323" s="778"/>
      <c r="AW323" s="782"/>
      <c r="AX323" s="779"/>
      <c r="AY323" s="771"/>
      <c r="AZ323" s="780"/>
      <c r="BA323" s="771"/>
      <c r="BB323" s="780"/>
      <c r="BC323" s="781"/>
      <c r="BD323" s="778"/>
      <c r="BE323" s="782"/>
      <c r="BF323" s="779"/>
      <c r="BG323" s="771"/>
      <c r="BH323" s="780"/>
      <c r="BI323" s="771"/>
      <c r="BJ323" s="780"/>
      <c r="BK323" s="781"/>
      <c r="BL323" s="778"/>
      <c r="BM323" s="782"/>
      <c r="BN323" s="779"/>
      <c r="BO323" s="771"/>
      <c r="BP323" s="780"/>
      <c r="BQ323" s="771"/>
      <c r="BR323" s="780"/>
      <c r="BS323" s="781"/>
      <c r="BT323" s="778"/>
      <c r="BU323" s="782"/>
      <c r="BV323" s="783"/>
      <c r="BW323" s="929"/>
      <c r="BX323" s="785"/>
      <c r="BY323" s="786"/>
      <c r="BZ323" s="787"/>
      <c r="CA323" s="770"/>
      <c r="CB323" s="770"/>
      <c r="CC323" s="777"/>
      <c r="CD323" s="778"/>
      <c r="CE323" s="779"/>
      <c r="CF323" s="771"/>
      <c r="CG323" s="780"/>
      <c r="CH323" s="771"/>
      <c r="CI323" s="780"/>
      <c r="CJ323" s="781"/>
      <c r="CK323" s="778"/>
      <c r="CL323" s="782"/>
      <c r="CM323" s="779"/>
      <c r="CN323" s="771"/>
      <c r="CO323" s="780"/>
      <c r="CP323" s="771"/>
      <c r="CQ323" s="780"/>
      <c r="CR323" s="781"/>
      <c r="CS323" s="778"/>
      <c r="CT323" s="782"/>
      <c r="CU323" s="779"/>
      <c r="CV323" s="771"/>
      <c r="CW323" s="780"/>
      <c r="CX323" s="771"/>
      <c r="CY323" s="780"/>
      <c r="CZ323" s="781"/>
      <c r="DA323" s="778"/>
      <c r="DB323" s="782"/>
      <c r="DC323" s="779"/>
      <c r="DD323" s="771"/>
      <c r="DE323" s="780"/>
      <c r="DF323" s="771"/>
      <c r="DG323" s="780"/>
      <c r="DH323" s="781"/>
      <c r="DI323" s="778"/>
      <c r="DJ323" s="782"/>
      <c r="DK323" s="783"/>
      <c r="DL323" s="784"/>
      <c r="DM323" s="785"/>
      <c r="DN323" s="786"/>
      <c r="DO323" s="762"/>
      <c r="DP323" s="788"/>
      <c r="DQ323" s="764"/>
      <c r="DR323" s="762"/>
      <c r="DS323" s="788"/>
      <c r="DT323" s="764"/>
      <c r="DU323" s="762"/>
      <c r="DV323" s="788"/>
      <c r="DW323" s="764"/>
      <c r="DX323" s="762"/>
      <c r="DY323" s="788"/>
      <c r="DZ323" s="764"/>
      <c r="EA323" s="762"/>
      <c r="EB323" s="788"/>
      <c r="EC323" s="764"/>
      <c r="ED323" s="789"/>
      <c r="EE323" s="790"/>
      <c r="EF323" s="791"/>
      <c r="EG323" s="763"/>
      <c r="EH323" s="770"/>
      <c r="EI323" s="758"/>
      <c r="EJ323" s="762"/>
      <c r="EK323" s="791"/>
      <c r="EL323" s="763"/>
      <c r="EM323" s="770"/>
      <c r="EN323" s="758"/>
      <c r="EO323" s="762"/>
      <c r="EP323" s="791"/>
      <c r="EQ323" s="763"/>
      <c r="ER323" s="770"/>
      <c r="ES323" s="758"/>
      <c r="ET323" s="762"/>
      <c r="EU323" s="791"/>
      <c r="EV323" s="763"/>
      <c r="EW323" s="770"/>
      <c r="EX323" s="758"/>
      <c r="EY323" s="762"/>
      <c r="EZ323" s="791"/>
      <c r="FA323" s="763"/>
      <c r="FB323" s="770"/>
      <c r="FC323" s="758"/>
      <c r="FD323" s="792"/>
      <c r="FE323" s="793"/>
      <c r="FF323" s="794"/>
      <c r="FG323" s="793"/>
      <c r="FH323" s="794"/>
      <c r="FI323" s="793"/>
      <c r="FJ323" s="794"/>
      <c r="FK323" s="793"/>
      <c r="FL323" s="795"/>
      <c r="FM323" s="796"/>
      <c r="FN323" s="758"/>
      <c r="FO323" s="797"/>
      <c r="FP323" s="798"/>
      <c r="FQ323" s="758"/>
      <c r="FR323" s="797"/>
      <c r="FS323" s="798"/>
      <c r="FT323" s="758"/>
      <c r="FU323" s="797"/>
      <c r="FV323" s="798"/>
      <c r="FW323" s="758"/>
      <c r="FX323" s="797"/>
      <c r="FY323" s="798"/>
      <c r="FZ323" s="758"/>
      <c r="GA323" s="797"/>
      <c r="GB323" s="798"/>
      <c r="GC323" s="758"/>
      <c r="GD323" s="797"/>
      <c r="GE323" s="798"/>
      <c r="GF323" s="758"/>
      <c r="GG323" s="797"/>
      <c r="GH323" s="798"/>
      <c r="GI323" s="758"/>
      <c r="GJ323" s="797"/>
      <c r="GK323" s="798"/>
      <c r="GL323" s="758"/>
      <c r="GM323" s="797"/>
      <c r="GN323" s="798"/>
      <c r="GO323" s="758"/>
      <c r="GP323" s="797"/>
      <c r="GQ323" s="798"/>
      <c r="GR323" s="758"/>
      <c r="GS323" s="797"/>
      <c r="GT323" s="798"/>
      <c r="GU323" s="758"/>
      <c r="GV323" s="797"/>
      <c r="GW323" s="798"/>
      <c r="GX323" s="758"/>
      <c r="GY323" s="795"/>
      <c r="GZ323" s="796"/>
      <c r="HA323" s="758"/>
      <c r="HB323" s="797"/>
      <c r="HC323" s="798"/>
      <c r="HD323" s="758"/>
      <c r="HE323" s="797"/>
      <c r="HF323" s="798"/>
      <c r="HG323" s="758"/>
      <c r="HH323" s="797"/>
      <c r="HI323" s="798"/>
      <c r="HJ323" s="758"/>
      <c r="HK323" s="797"/>
      <c r="HL323" s="798"/>
      <c r="HM323" s="758"/>
      <c r="HN323" s="799"/>
      <c r="HO323" s="800"/>
      <c r="HP323" s="801"/>
      <c r="HQ323" s="802"/>
      <c r="HR323" s="763"/>
      <c r="HS323" s="763"/>
      <c r="HT323" s="763"/>
      <c r="HU323" s="803"/>
      <c r="HV323" s="804"/>
      <c r="HW323" s="805"/>
      <c r="HX323" s="805"/>
      <c r="HY323" s="805"/>
      <c r="HZ323" s="805"/>
      <c r="IA323" s="805"/>
      <c r="IB323" s="805"/>
      <c r="IC323" s="805"/>
      <c r="ID323" s="806"/>
      <c r="IE323" s="807"/>
      <c r="IV323" s="376"/>
      <c r="IW323" s="377"/>
      <c r="IX323" s="378"/>
      <c r="IY323" s="379"/>
      <c r="IZ323" s="379"/>
      <c r="JA323" s="380"/>
      <c r="JB323" s="381"/>
      <c r="JC323" s="379"/>
      <c r="JD323" s="379"/>
      <c r="JE323" s="382"/>
      <c r="JF323" s="383"/>
      <c r="JG323" s="384"/>
      <c r="JH323" s="376"/>
      <c r="JI323" s="377"/>
      <c r="JJ323" s="378"/>
      <c r="JK323" s="379"/>
      <c r="JL323" s="379"/>
      <c r="JM323" s="380"/>
      <c r="JN323" s="381"/>
      <c r="JO323" s="379"/>
      <c r="JP323" s="379"/>
      <c r="JQ323" s="382"/>
      <c r="JR323" s="383"/>
      <c r="JS323" s="384"/>
      <c r="JU323" s="634"/>
      <c r="JV323" s="636"/>
      <c r="JW323" s="635"/>
      <c r="JX323" s="635"/>
      <c r="JY323" s="386"/>
      <c r="JZ323" s="387"/>
      <c r="KA323" s="422"/>
      <c r="KB323" s="637"/>
      <c r="KC323" s="638"/>
      <c r="KD323" s="639"/>
      <c r="KE323" s="640"/>
      <c r="KF323" s="641"/>
      <c r="KG323" s="642"/>
      <c r="KH323" s="639"/>
      <c r="KI323" s="643"/>
      <c r="KJ323" s="641"/>
      <c r="KK323" s="642"/>
      <c r="KL323" s="639"/>
      <c r="KM323" s="643"/>
      <c r="KN323" s="644"/>
      <c r="KO323" s="645"/>
      <c r="KP323" s="646"/>
      <c r="KQ323" s="646"/>
      <c r="KR323" s="646"/>
      <c r="KS323" s="647"/>
      <c r="KT323" s="646"/>
      <c r="KU323" s="646"/>
      <c r="KV323" s="648"/>
      <c r="KW323" s="639"/>
      <c r="KX323" s="643"/>
      <c r="KY323" s="644"/>
      <c r="KZ323" s="434"/>
      <c r="LA323" s="434"/>
      <c r="LB323" s="435"/>
      <c r="LC323" s="436"/>
      <c r="LD323" s="437"/>
      <c r="LE323" s="438"/>
      <c r="LF323" s="439"/>
      <c r="LG323" s="440"/>
      <c r="LH323" s="437"/>
      <c r="LI323" s="438"/>
      <c r="LJ323" s="649"/>
      <c r="LK323" s="650"/>
    </row>
    <row r="324" spans="2:323" ht="15" customHeight="1" x14ac:dyDescent="0.15">
      <c r="B324" s="756"/>
      <c r="C324" s="757"/>
      <c r="D324" s="758"/>
      <c r="E324" s="758"/>
      <c r="F324" s="759"/>
      <c r="G324" s="760"/>
      <c r="H324" s="761"/>
      <c r="I324" s="762"/>
      <c r="J324" s="763"/>
      <c r="K324" s="764"/>
      <c r="L324" s="765"/>
      <c r="M324" s="763"/>
      <c r="N324" s="764"/>
      <c r="O324" s="762"/>
      <c r="P324" s="764"/>
      <c r="Q324" s="766"/>
      <c r="R324" s="767"/>
      <c r="S324" s="767"/>
      <c r="T324" s="768"/>
      <c r="U324" s="972"/>
      <c r="V324" s="769"/>
      <c r="W324" s="770"/>
      <c r="X324" s="770"/>
      <c r="Y324" s="771"/>
      <c r="Z324" s="772"/>
      <c r="AA324" s="758"/>
      <c r="AB324" s="773"/>
      <c r="AC324" s="774"/>
      <c r="AD324" s="764"/>
      <c r="AE324" s="775"/>
      <c r="AF324" s="763"/>
      <c r="AG324" s="763"/>
      <c r="AH324" s="764"/>
      <c r="AI324" s="775"/>
      <c r="AJ324" s="764"/>
      <c r="AK324" s="776"/>
      <c r="AL324" s="770"/>
      <c r="AM324" s="770"/>
      <c r="AN324" s="777"/>
      <c r="AO324" s="778"/>
      <c r="AP324" s="779"/>
      <c r="AQ324" s="771"/>
      <c r="AR324" s="780"/>
      <c r="AS324" s="771"/>
      <c r="AT324" s="780"/>
      <c r="AU324" s="781"/>
      <c r="AV324" s="778"/>
      <c r="AW324" s="782"/>
      <c r="AX324" s="779"/>
      <c r="AY324" s="771"/>
      <c r="AZ324" s="780"/>
      <c r="BA324" s="771"/>
      <c r="BB324" s="780"/>
      <c r="BC324" s="781"/>
      <c r="BD324" s="778"/>
      <c r="BE324" s="782"/>
      <c r="BF324" s="779"/>
      <c r="BG324" s="771"/>
      <c r="BH324" s="780"/>
      <c r="BI324" s="771"/>
      <c r="BJ324" s="780"/>
      <c r="BK324" s="781"/>
      <c r="BL324" s="778"/>
      <c r="BM324" s="782"/>
      <c r="BN324" s="779"/>
      <c r="BO324" s="771"/>
      <c r="BP324" s="780"/>
      <c r="BQ324" s="771"/>
      <c r="BR324" s="780"/>
      <c r="BS324" s="781"/>
      <c r="BT324" s="778"/>
      <c r="BU324" s="782"/>
      <c r="BV324" s="783"/>
      <c r="BW324" s="929"/>
      <c r="BX324" s="785"/>
      <c r="BY324" s="786"/>
      <c r="BZ324" s="787"/>
      <c r="CA324" s="770"/>
      <c r="CB324" s="770"/>
      <c r="CC324" s="777"/>
      <c r="CD324" s="778"/>
      <c r="CE324" s="779"/>
      <c r="CF324" s="771"/>
      <c r="CG324" s="780"/>
      <c r="CH324" s="771"/>
      <c r="CI324" s="780"/>
      <c r="CJ324" s="781"/>
      <c r="CK324" s="778"/>
      <c r="CL324" s="782"/>
      <c r="CM324" s="779"/>
      <c r="CN324" s="771"/>
      <c r="CO324" s="780"/>
      <c r="CP324" s="771"/>
      <c r="CQ324" s="780"/>
      <c r="CR324" s="781"/>
      <c r="CS324" s="778"/>
      <c r="CT324" s="782"/>
      <c r="CU324" s="779"/>
      <c r="CV324" s="771"/>
      <c r="CW324" s="780"/>
      <c r="CX324" s="771"/>
      <c r="CY324" s="780"/>
      <c r="CZ324" s="781"/>
      <c r="DA324" s="778"/>
      <c r="DB324" s="782"/>
      <c r="DC324" s="779"/>
      <c r="DD324" s="771"/>
      <c r="DE324" s="780"/>
      <c r="DF324" s="771"/>
      <c r="DG324" s="780"/>
      <c r="DH324" s="781"/>
      <c r="DI324" s="778"/>
      <c r="DJ324" s="782"/>
      <c r="DK324" s="783"/>
      <c r="DL324" s="784"/>
      <c r="DM324" s="785"/>
      <c r="DN324" s="786"/>
      <c r="DO324" s="762"/>
      <c r="DP324" s="788"/>
      <c r="DQ324" s="764"/>
      <c r="DR324" s="762"/>
      <c r="DS324" s="788"/>
      <c r="DT324" s="764"/>
      <c r="DU324" s="762"/>
      <c r="DV324" s="788"/>
      <c r="DW324" s="764"/>
      <c r="DX324" s="762"/>
      <c r="DY324" s="788"/>
      <c r="DZ324" s="764"/>
      <c r="EA324" s="762"/>
      <c r="EB324" s="788"/>
      <c r="EC324" s="764"/>
      <c r="ED324" s="789"/>
      <c r="EE324" s="790"/>
      <c r="EF324" s="791"/>
      <c r="EG324" s="763"/>
      <c r="EH324" s="770"/>
      <c r="EI324" s="758"/>
      <c r="EJ324" s="762"/>
      <c r="EK324" s="791"/>
      <c r="EL324" s="763"/>
      <c r="EM324" s="770"/>
      <c r="EN324" s="758"/>
      <c r="EO324" s="762"/>
      <c r="EP324" s="791"/>
      <c r="EQ324" s="763"/>
      <c r="ER324" s="770"/>
      <c r="ES324" s="758"/>
      <c r="ET324" s="762"/>
      <c r="EU324" s="791"/>
      <c r="EV324" s="763"/>
      <c r="EW324" s="770"/>
      <c r="EX324" s="758"/>
      <c r="EY324" s="762"/>
      <c r="EZ324" s="791"/>
      <c r="FA324" s="763"/>
      <c r="FB324" s="770"/>
      <c r="FC324" s="758"/>
      <c r="FD324" s="792"/>
      <c r="FE324" s="793"/>
      <c r="FF324" s="794"/>
      <c r="FG324" s="793"/>
      <c r="FH324" s="794"/>
      <c r="FI324" s="793"/>
      <c r="FJ324" s="794"/>
      <c r="FK324" s="793"/>
      <c r="FL324" s="795"/>
      <c r="FM324" s="796"/>
      <c r="FN324" s="758"/>
      <c r="FO324" s="797"/>
      <c r="FP324" s="798"/>
      <c r="FQ324" s="758"/>
      <c r="FR324" s="797"/>
      <c r="FS324" s="798"/>
      <c r="FT324" s="758"/>
      <c r="FU324" s="797"/>
      <c r="FV324" s="798"/>
      <c r="FW324" s="758"/>
      <c r="FX324" s="797"/>
      <c r="FY324" s="798"/>
      <c r="FZ324" s="758"/>
      <c r="GA324" s="797"/>
      <c r="GB324" s="798"/>
      <c r="GC324" s="758"/>
      <c r="GD324" s="797"/>
      <c r="GE324" s="798"/>
      <c r="GF324" s="758"/>
      <c r="GG324" s="797"/>
      <c r="GH324" s="798"/>
      <c r="GI324" s="758"/>
      <c r="GJ324" s="797"/>
      <c r="GK324" s="798"/>
      <c r="GL324" s="758"/>
      <c r="GM324" s="797"/>
      <c r="GN324" s="798"/>
      <c r="GO324" s="758"/>
      <c r="GP324" s="797"/>
      <c r="GQ324" s="798"/>
      <c r="GR324" s="758"/>
      <c r="GS324" s="797"/>
      <c r="GT324" s="798"/>
      <c r="GU324" s="758"/>
      <c r="GV324" s="797"/>
      <c r="GW324" s="798"/>
      <c r="GX324" s="758"/>
      <c r="GY324" s="795"/>
      <c r="GZ324" s="796"/>
      <c r="HA324" s="758"/>
      <c r="HB324" s="797"/>
      <c r="HC324" s="798"/>
      <c r="HD324" s="758"/>
      <c r="HE324" s="797"/>
      <c r="HF324" s="798"/>
      <c r="HG324" s="758"/>
      <c r="HH324" s="797"/>
      <c r="HI324" s="798"/>
      <c r="HJ324" s="758"/>
      <c r="HK324" s="797"/>
      <c r="HL324" s="798"/>
      <c r="HM324" s="758"/>
      <c r="HN324" s="799"/>
      <c r="HO324" s="800"/>
      <c r="HP324" s="801"/>
      <c r="HQ324" s="802"/>
      <c r="HR324" s="763"/>
      <c r="HS324" s="763"/>
      <c r="HT324" s="763"/>
      <c r="HU324" s="803"/>
      <c r="HV324" s="804"/>
      <c r="HW324" s="805"/>
      <c r="HX324" s="805"/>
      <c r="HY324" s="805"/>
      <c r="HZ324" s="805"/>
      <c r="IA324" s="805"/>
      <c r="IB324" s="805"/>
      <c r="IC324" s="805"/>
      <c r="ID324" s="806"/>
      <c r="IE324" s="807"/>
      <c r="IV324" s="376"/>
      <c r="IW324" s="377"/>
      <c r="IX324" s="378"/>
      <c r="IY324" s="379"/>
      <c r="IZ324" s="379"/>
      <c r="JA324" s="380"/>
      <c r="JB324" s="381"/>
      <c r="JC324" s="379"/>
      <c r="JD324" s="379"/>
      <c r="JE324" s="382"/>
      <c r="JF324" s="383"/>
      <c r="JG324" s="384"/>
      <c r="JH324" s="376"/>
      <c r="JI324" s="377"/>
      <c r="JJ324" s="378"/>
      <c r="JK324" s="379"/>
      <c r="JL324" s="379"/>
      <c r="JM324" s="380"/>
      <c r="JN324" s="381"/>
      <c r="JO324" s="379"/>
      <c r="JP324" s="379"/>
      <c r="JQ324" s="382"/>
      <c r="JR324" s="383"/>
      <c r="JS324" s="384"/>
      <c r="JU324" s="634"/>
      <c r="JV324" s="636"/>
      <c r="JW324" s="635"/>
      <c r="JX324" s="635"/>
      <c r="JY324" s="386"/>
      <c r="JZ324" s="387"/>
      <c r="KA324" s="422"/>
      <c r="KB324" s="637"/>
      <c r="KC324" s="638"/>
      <c r="KD324" s="639"/>
      <c r="KE324" s="640"/>
      <c r="KF324" s="641"/>
      <c r="KG324" s="642"/>
      <c r="KH324" s="639"/>
      <c r="KI324" s="643"/>
      <c r="KJ324" s="641"/>
      <c r="KK324" s="642"/>
      <c r="KL324" s="639"/>
      <c r="KM324" s="643"/>
      <c r="KN324" s="644"/>
      <c r="KO324" s="645"/>
      <c r="KP324" s="646"/>
      <c r="KQ324" s="646"/>
      <c r="KR324" s="646"/>
      <c r="KS324" s="647"/>
      <c r="KT324" s="646"/>
      <c r="KU324" s="646"/>
      <c r="KV324" s="648"/>
      <c r="KW324" s="639"/>
      <c r="KX324" s="643"/>
      <c r="KY324" s="644"/>
      <c r="KZ324" s="434"/>
      <c r="LA324" s="434"/>
      <c r="LB324" s="435"/>
      <c r="LC324" s="436"/>
      <c r="LD324" s="437"/>
      <c r="LE324" s="438"/>
      <c r="LF324" s="439"/>
      <c r="LG324" s="440"/>
      <c r="LH324" s="437"/>
      <c r="LI324" s="438"/>
      <c r="LJ324" s="649"/>
      <c r="LK324" s="650"/>
    </row>
    <row r="325" spans="2:323" ht="15" customHeight="1" x14ac:dyDescent="0.15">
      <c r="B325" s="756"/>
      <c r="C325" s="757"/>
      <c r="D325" s="758"/>
      <c r="E325" s="758"/>
      <c r="F325" s="759"/>
      <c r="G325" s="760"/>
      <c r="H325" s="761"/>
      <c r="I325" s="762"/>
      <c r="J325" s="763"/>
      <c r="K325" s="764"/>
      <c r="L325" s="765"/>
      <c r="M325" s="763"/>
      <c r="N325" s="764"/>
      <c r="O325" s="762"/>
      <c r="P325" s="764"/>
      <c r="Q325" s="766"/>
      <c r="R325" s="767"/>
      <c r="S325" s="767"/>
      <c r="T325" s="768"/>
      <c r="U325" s="972"/>
      <c r="V325" s="769"/>
      <c r="W325" s="770"/>
      <c r="X325" s="770"/>
      <c r="Y325" s="771"/>
      <c r="Z325" s="772"/>
      <c r="AA325" s="758"/>
      <c r="AB325" s="773"/>
      <c r="AC325" s="774"/>
      <c r="AD325" s="764"/>
      <c r="AE325" s="775"/>
      <c r="AF325" s="763"/>
      <c r="AG325" s="763"/>
      <c r="AH325" s="764"/>
      <c r="AI325" s="775"/>
      <c r="AJ325" s="764"/>
      <c r="AK325" s="776"/>
      <c r="AL325" s="770"/>
      <c r="AM325" s="770"/>
      <c r="AN325" s="777"/>
      <c r="AO325" s="778"/>
      <c r="AP325" s="779"/>
      <c r="AQ325" s="771"/>
      <c r="AR325" s="780"/>
      <c r="AS325" s="771"/>
      <c r="AT325" s="780"/>
      <c r="AU325" s="781"/>
      <c r="AV325" s="778"/>
      <c r="AW325" s="782"/>
      <c r="AX325" s="779"/>
      <c r="AY325" s="771"/>
      <c r="AZ325" s="780"/>
      <c r="BA325" s="771"/>
      <c r="BB325" s="780"/>
      <c r="BC325" s="781"/>
      <c r="BD325" s="778"/>
      <c r="BE325" s="782"/>
      <c r="BF325" s="779"/>
      <c r="BG325" s="771"/>
      <c r="BH325" s="780"/>
      <c r="BI325" s="771"/>
      <c r="BJ325" s="780"/>
      <c r="BK325" s="781"/>
      <c r="BL325" s="778"/>
      <c r="BM325" s="782"/>
      <c r="BN325" s="779"/>
      <c r="BO325" s="771"/>
      <c r="BP325" s="780"/>
      <c r="BQ325" s="771"/>
      <c r="BR325" s="780"/>
      <c r="BS325" s="781"/>
      <c r="BT325" s="778"/>
      <c r="BU325" s="782"/>
      <c r="BV325" s="783"/>
      <c r="BW325" s="929"/>
      <c r="BX325" s="785"/>
      <c r="BY325" s="786"/>
      <c r="BZ325" s="787"/>
      <c r="CA325" s="770"/>
      <c r="CB325" s="770"/>
      <c r="CC325" s="777"/>
      <c r="CD325" s="778"/>
      <c r="CE325" s="779"/>
      <c r="CF325" s="771"/>
      <c r="CG325" s="780"/>
      <c r="CH325" s="771"/>
      <c r="CI325" s="780"/>
      <c r="CJ325" s="781"/>
      <c r="CK325" s="778"/>
      <c r="CL325" s="782"/>
      <c r="CM325" s="779"/>
      <c r="CN325" s="771"/>
      <c r="CO325" s="780"/>
      <c r="CP325" s="771"/>
      <c r="CQ325" s="780"/>
      <c r="CR325" s="781"/>
      <c r="CS325" s="778"/>
      <c r="CT325" s="782"/>
      <c r="CU325" s="779"/>
      <c r="CV325" s="771"/>
      <c r="CW325" s="780"/>
      <c r="CX325" s="771"/>
      <c r="CY325" s="780"/>
      <c r="CZ325" s="781"/>
      <c r="DA325" s="778"/>
      <c r="DB325" s="782"/>
      <c r="DC325" s="779"/>
      <c r="DD325" s="771"/>
      <c r="DE325" s="780"/>
      <c r="DF325" s="771"/>
      <c r="DG325" s="780"/>
      <c r="DH325" s="781"/>
      <c r="DI325" s="778"/>
      <c r="DJ325" s="782"/>
      <c r="DK325" s="783"/>
      <c r="DL325" s="784"/>
      <c r="DM325" s="785"/>
      <c r="DN325" s="786"/>
      <c r="DO325" s="762"/>
      <c r="DP325" s="788"/>
      <c r="DQ325" s="764"/>
      <c r="DR325" s="762"/>
      <c r="DS325" s="788"/>
      <c r="DT325" s="764"/>
      <c r="DU325" s="762"/>
      <c r="DV325" s="788"/>
      <c r="DW325" s="764"/>
      <c r="DX325" s="762"/>
      <c r="DY325" s="788"/>
      <c r="DZ325" s="764"/>
      <c r="EA325" s="762"/>
      <c r="EB325" s="788"/>
      <c r="EC325" s="764"/>
      <c r="ED325" s="789"/>
      <c r="EE325" s="790"/>
      <c r="EF325" s="791"/>
      <c r="EG325" s="763"/>
      <c r="EH325" s="770"/>
      <c r="EI325" s="758"/>
      <c r="EJ325" s="762"/>
      <c r="EK325" s="791"/>
      <c r="EL325" s="763"/>
      <c r="EM325" s="770"/>
      <c r="EN325" s="758"/>
      <c r="EO325" s="762"/>
      <c r="EP325" s="791"/>
      <c r="EQ325" s="763"/>
      <c r="ER325" s="770"/>
      <c r="ES325" s="758"/>
      <c r="ET325" s="762"/>
      <c r="EU325" s="791"/>
      <c r="EV325" s="763"/>
      <c r="EW325" s="770"/>
      <c r="EX325" s="758"/>
      <c r="EY325" s="762"/>
      <c r="EZ325" s="791"/>
      <c r="FA325" s="763"/>
      <c r="FB325" s="770"/>
      <c r="FC325" s="758"/>
      <c r="FD325" s="792"/>
      <c r="FE325" s="793"/>
      <c r="FF325" s="794"/>
      <c r="FG325" s="793"/>
      <c r="FH325" s="794"/>
      <c r="FI325" s="793"/>
      <c r="FJ325" s="794"/>
      <c r="FK325" s="793"/>
      <c r="FL325" s="795"/>
      <c r="FM325" s="796"/>
      <c r="FN325" s="758"/>
      <c r="FO325" s="797"/>
      <c r="FP325" s="798"/>
      <c r="FQ325" s="758"/>
      <c r="FR325" s="797"/>
      <c r="FS325" s="798"/>
      <c r="FT325" s="758"/>
      <c r="FU325" s="797"/>
      <c r="FV325" s="798"/>
      <c r="FW325" s="758"/>
      <c r="FX325" s="797"/>
      <c r="FY325" s="798"/>
      <c r="FZ325" s="758"/>
      <c r="GA325" s="797"/>
      <c r="GB325" s="798"/>
      <c r="GC325" s="758"/>
      <c r="GD325" s="797"/>
      <c r="GE325" s="798"/>
      <c r="GF325" s="758"/>
      <c r="GG325" s="797"/>
      <c r="GH325" s="798"/>
      <c r="GI325" s="758"/>
      <c r="GJ325" s="797"/>
      <c r="GK325" s="798"/>
      <c r="GL325" s="758"/>
      <c r="GM325" s="797"/>
      <c r="GN325" s="798"/>
      <c r="GO325" s="758"/>
      <c r="GP325" s="797"/>
      <c r="GQ325" s="798"/>
      <c r="GR325" s="758"/>
      <c r="GS325" s="797"/>
      <c r="GT325" s="798"/>
      <c r="GU325" s="758"/>
      <c r="GV325" s="797"/>
      <c r="GW325" s="798"/>
      <c r="GX325" s="758"/>
      <c r="GY325" s="795"/>
      <c r="GZ325" s="796"/>
      <c r="HA325" s="758"/>
      <c r="HB325" s="797"/>
      <c r="HC325" s="798"/>
      <c r="HD325" s="758"/>
      <c r="HE325" s="797"/>
      <c r="HF325" s="798"/>
      <c r="HG325" s="758"/>
      <c r="HH325" s="797"/>
      <c r="HI325" s="798"/>
      <c r="HJ325" s="758"/>
      <c r="HK325" s="797"/>
      <c r="HL325" s="798"/>
      <c r="HM325" s="758"/>
      <c r="HN325" s="799"/>
      <c r="HO325" s="800"/>
      <c r="HP325" s="801"/>
      <c r="HQ325" s="802"/>
      <c r="HR325" s="763"/>
      <c r="HS325" s="763"/>
      <c r="HT325" s="763"/>
      <c r="HU325" s="803"/>
      <c r="HV325" s="804"/>
      <c r="HW325" s="805"/>
      <c r="HX325" s="805"/>
      <c r="HY325" s="805"/>
      <c r="HZ325" s="805"/>
      <c r="IA325" s="805"/>
      <c r="IB325" s="805"/>
      <c r="IC325" s="805"/>
      <c r="ID325" s="806"/>
      <c r="IE325" s="807"/>
      <c r="IV325" s="376"/>
      <c r="IW325" s="377"/>
      <c r="IX325" s="378"/>
      <c r="IY325" s="379"/>
      <c r="IZ325" s="379"/>
      <c r="JA325" s="380"/>
      <c r="JB325" s="381"/>
      <c r="JC325" s="379"/>
      <c r="JD325" s="379"/>
      <c r="JE325" s="382"/>
      <c r="JF325" s="383"/>
      <c r="JG325" s="384"/>
      <c r="JH325" s="376"/>
      <c r="JI325" s="377"/>
      <c r="JJ325" s="378"/>
      <c r="JK325" s="379"/>
      <c r="JL325" s="379"/>
      <c r="JM325" s="380"/>
      <c r="JN325" s="381"/>
      <c r="JO325" s="379"/>
      <c r="JP325" s="379"/>
      <c r="JQ325" s="382"/>
      <c r="JR325" s="383"/>
      <c r="JS325" s="384"/>
      <c r="JU325" s="634"/>
      <c r="JV325" s="636"/>
      <c r="JW325" s="635"/>
      <c r="JX325" s="635"/>
      <c r="JY325" s="386"/>
      <c r="JZ325" s="387"/>
      <c r="KA325" s="422"/>
      <c r="KB325" s="637"/>
      <c r="KC325" s="638"/>
      <c r="KD325" s="639"/>
      <c r="KE325" s="640"/>
      <c r="KF325" s="641"/>
      <c r="KG325" s="642"/>
      <c r="KH325" s="639"/>
      <c r="KI325" s="643"/>
      <c r="KJ325" s="641"/>
      <c r="KK325" s="642"/>
      <c r="KL325" s="639"/>
      <c r="KM325" s="643"/>
      <c r="KN325" s="644"/>
      <c r="KO325" s="645"/>
      <c r="KP325" s="646"/>
      <c r="KQ325" s="646"/>
      <c r="KR325" s="646"/>
      <c r="KS325" s="647"/>
      <c r="KT325" s="646"/>
      <c r="KU325" s="646"/>
      <c r="KV325" s="648"/>
      <c r="KW325" s="639"/>
      <c r="KX325" s="643"/>
      <c r="KY325" s="644"/>
      <c r="KZ325" s="434"/>
      <c r="LA325" s="434"/>
      <c r="LB325" s="435"/>
      <c r="LC325" s="436"/>
      <c r="LD325" s="437"/>
      <c r="LE325" s="438"/>
      <c r="LF325" s="439"/>
      <c r="LG325" s="440"/>
      <c r="LH325" s="437"/>
      <c r="LI325" s="438"/>
      <c r="LJ325" s="649"/>
      <c r="LK325" s="650"/>
    </row>
    <row r="326" spans="2:323" ht="15" customHeight="1" x14ac:dyDescent="0.15">
      <c r="B326" s="756"/>
      <c r="C326" s="757"/>
      <c r="D326" s="758"/>
      <c r="E326" s="758"/>
      <c r="F326" s="759"/>
      <c r="G326" s="760"/>
      <c r="H326" s="761"/>
      <c r="I326" s="762"/>
      <c r="J326" s="763"/>
      <c r="K326" s="764"/>
      <c r="L326" s="765"/>
      <c r="M326" s="763"/>
      <c r="N326" s="764"/>
      <c r="O326" s="762"/>
      <c r="P326" s="764"/>
      <c r="Q326" s="766"/>
      <c r="R326" s="767"/>
      <c r="S326" s="767"/>
      <c r="T326" s="768"/>
      <c r="U326" s="972"/>
      <c r="V326" s="769"/>
      <c r="W326" s="770"/>
      <c r="X326" s="770"/>
      <c r="Y326" s="771"/>
      <c r="Z326" s="772"/>
      <c r="AA326" s="758"/>
      <c r="AB326" s="773"/>
      <c r="AC326" s="774"/>
      <c r="AD326" s="764"/>
      <c r="AE326" s="775"/>
      <c r="AF326" s="763"/>
      <c r="AG326" s="763"/>
      <c r="AH326" s="764"/>
      <c r="AI326" s="775"/>
      <c r="AJ326" s="764"/>
      <c r="AK326" s="776"/>
      <c r="AL326" s="770"/>
      <c r="AM326" s="770"/>
      <c r="AN326" s="777"/>
      <c r="AO326" s="778"/>
      <c r="AP326" s="779"/>
      <c r="AQ326" s="771"/>
      <c r="AR326" s="780"/>
      <c r="AS326" s="771"/>
      <c r="AT326" s="780"/>
      <c r="AU326" s="781"/>
      <c r="AV326" s="778"/>
      <c r="AW326" s="782"/>
      <c r="AX326" s="779"/>
      <c r="AY326" s="771"/>
      <c r="AZ326" s="780"/>
      <c r="BA326" s="771"/>
      <c r="BB326" s="780"/>
      <c r="BC326" s="781"/>
      <c r="BD326" s="778"/>
      <c r="BE326" s="782"/>
      <c r="BF326" s="779"/>
      <c r="BG326" s="771"/>
      <c r="BH326" s="780"/>
      <c r="BI326" s="771"/>
      <c r="BJ326" s="780"/>
      <c r="BK326" s="781"/>
      <c r="BL326" s="778"/>
      <c r="BM326" s="782"/>
      <c r="BN326" s="779"/>
      <c r="BO326" s="771"/>
      <c r="BP326" s="780"/>
      <c r="BQ326" s="771"/>
      <c r="BR326" s="780"/>
      <c r="BS326" s="781"/>
      <c r="BT326" s="778"/>
      <c r="BU326" s="782"/>
      <c r="BV326" s="783"/>
      <c r="BW326" s="929"/>
      <c r="BX326" s="785"/>
      <c r="BY326" s="786"/>
      <c r="BZ326" s="787"/>
      <c r="CA326" s="770"/>
      <c r="CB326" s="770"/>
      <c r="CC326" s="777"/>
      <c r="CD326" s="778"/>
      <c r="CE326" s="779"/>
      <c r="CF326" s="771"/>
      <c r="CG326" s="780"/>
      <c r="CH326" s="771"/>
      <c r="CI326" s="780"/>
      <c r="CJ326" s="781"/>
      <c r="CK326" s="778"/>
      <c r="CL326" s="782"/>
      <c r="CM326" s="779"/>
      <c r="CN326" s="771"/>
      <c r="CO326" s="780"/>
      <c r="CP326" s="771"/>
      <c r="CQ326" s="780"/>
      <c r="CR326" s="781"/>
      <c r="CS326" s="778"/>
      <c r="CT326" s="782"/>
      <c r="CU326" s="779"/>
      <c r="CV326" s="771"/>
      <c r="CW326" s="780"/>
      <c r="CX326" s="771"/>
      <c r="CY326" s="780"/>
      <c r="CZ326" s="781"/>
      <c r="DA326" s="778"/>
      <c r="DB326" s="782"/>
      <c r="DC326" s="779"/>
      <c r="DD326" s="771"/>
      <c r="DE326" s="780"/>
      <c r="DF326" s="771"/>
      <c r="DG326" s="780"/>
      <c r="DH326" s="781"/>
      <c r="DI326" s="778"/>
      <c r="DJ326" s="782"/>
      <c r="DK326" s="783"/>
      <c r="DL326" s="784"/>
      <c r="DM326" s="785"/>
      <c r="DN326" s="786"/>
      <c r="DO326" s="762"/>
      <c r="DP326" s="788"/>
      <c r="DQ326" s="764"/>
      <c r="DR326" s="762"/>
      <c r="DS326" s="788"/>
      <c r="DT326" s="764"/>
      <c r="DU326" s="762"/>
      <c r="DV326" s="788"/>
      <c r="DW326" s="764"/>
      <c r="DX326" s="762"/>
      <c r="DY326" s="788"/>
      <c r="DZ326" s="764"/>
      <c r="EA326" s="762"/>
      <c r="EB326" s="788"/>
      <c r="EC326" s="764"/>
      <c r="ED326" s="789"/>
      <c r="EE326" s="790"/>
      <c r="EF326" s="791"/>
      <c r="EG326" s="763"/>
      <c r="EH326" s="770"/>
      <c r="EI326" s="758"/>
      <c r="EJ326" s="762"/>
      <c r="EK326" s="791"/>
      <c r="EL326" s="763"/>
      <c r="EM326" s="770"/>
      <c r="EN326" s="758"/>
      <c r="EO326" s="762"/>
      <c r="EP326" s="791"/>
      <c r="EQ326" s="763"/>
      <c r="ER326" s="770"/>
      <c r="ES326" s="758"/>
      <c r="ET326" s="762"/>
      <c r="EU326" s="791"/>
      <c r="EV326" s="763"/>
      <c r="EW326" s="770"/>
      <c r="EX326" s="758"/>
      <c r="EY326" s="762"/>
      <c r="EZ326" s="791"/>
      <c r="FA326" s="763"/>
      <c r="FB326" s="770"/>
      <c r="FC326" s="758"/>
      <c r="FD326" s="792"/>
      <c r="FE326" s="793"/>
      <c r="FF326" s="794"/>
      <c r="FG326" s="793"/>
      <c r="FH326" s="794"/>
      <c r="FI326" s="793"/>
      <c r="FJ326" s="794"/>
      <c r="FK326" s="793"/>
      <c r="FL326" s="795"/>
      <c r="FM326" s="796"/>
      <c r="FN326" s="758"/>
      <c r="FO326" s="797"/>
      <c r="FP326" s="798"/>
      <c r="FQ326" s="758"/>
      <c r="FR326" s="797"/>
      <c r="FS326" s="798"/>
      <c r="FT326" s="758"/>
      <c r="FU326" s="797"/>
      <c r="FV326" s="798"/>
      <c r="FW326" s="758"/>
      <c r="FX326" s="797"/>
      <c r="FY326" s="798"/>
      <c r="FZ326" s="758"/>
      <c r="GA326" s="797"/>
      <c r="GB326" s="798"/>
      <c r="GC326" s="758"/>
      <c r="GD326" s="797"/>
      <c r="GE326" s="798"/>
      <c r="GF326" s="758"/>
      <c r="GG326" s="797"/>
      <c r="GH326" s="798"/>
      <c r="GI326" s="758"/>
      <c r="GJ326" s="797"/>
      <c r="GK326" s="798"/>
      <c r="GL326" s="758"/>
      <c r="GM326" s="797"/>
      <c r="GN326" s="798"/>
      <c r="GO326" s="758"/>
      <c r="GP326" s="797"/>
      <c r="GQ326" s="798"/>
      <c r="GR326" s="758"/>
      <c r="GS326" s="797"/>
      <c r="GT326" s="798"/>
      <c r="GU326" s="758"/>
      <c r="GV326" s="797"/>
      <c r="GW326" s="798"/>
      <c r="GX326" s="758"/>
      <c r="GY326" s="795"/>
      <c r="GZ326" s="796"/>
      <c r="HA326" s="758"/>
      <c r="HB326" s="797"/>
      <c r="HC326" s="798"/>
      <c r="HD326" s="758"/>
      <c r="HE326" s="797"/>
      <c r="HF326" s="798"/>
      <c r="HG326" s="758"/>
      <c r="HH326" s="797"/>
      <c r="HI326" s="798"/>
      <c r="HJ326" s="758"/>
      <c r="HK326" s="797"/>
      <c r="HL326" s="798"/>
      <c r="HM326" s="758"/>
      <c r="HN326" s="799"/>
      <c r="HO326" s="800"/>
      <c r="HP326" s="801"/>
      <c r="HQ326" s="802"/>
      <c r="HR326" s="763"/>
      <c r="HS326" s="763"/>
      <c r="HT326" s="763"/>
      <c r="HU326" s="803"/>
      <c r="HV326" s="804"/>
      <c r="HW326" s="805"/>
      <c r="HX326" s="805"/>
      <c r="HY326" s="805"/>
      <c r="HZ326" s="805"/>
      <c r="IA326" s="805"/>
      <c r="IB326" s="805"/>
      <c r="IC326" s="805"/>
      <c r="ID326" s="806"/>
      <c r="IE326" s="807"/>
    </row>
    <row r="327" spans="2:323" ht="15" customHeight="1" x14ac:dyDescent="0.15">
      <c r="B327" s="756"/>
      <c r="C327" s="757"/>
      <c r="D327" s="758"/>
      <c r="E327" s="758"/>
      <c r="F327" s="759"/>
      <c r="G327" s="760"/>
      <c r="H327" s="761"/>
      <c r="I327" s="762"/>
      <c r="J327" s="763"/>
      <c r="K327" s="764"/>
      <c r="L327" s="765"/>
      <c r="M327" s="763"/>
      <c r="N327" s="764"/>
      <c r="O327" s="762"/>
      <c r="P327" s="764"/>
      <c r="Q327" s="766"/>
      <c r="R327" s="767"/>
      <c r="S327" s="767"/>
      <c r="T327" s="768"/>
      <c r="U327" s="972"/>
      <c r="V327" s="769"/>
      <c r="W327" s="770"/>
      <c r="X327" s="770"/>
      <c r="Y327" s="771"/>
      <c r="Z327" s="772"/>
      <c r="AA327" s="758"/>
      <c r="AB327" s="773"/>
      <c r="AC327" s="774"/>
      <c r="AD327" s="764"/>
      <c r="AE327" s="775"/>
      <c r="AF327" s="763"/>
      <c r="AG327" s="763"/>
      <c r="AH327" s="764"/>
      <c r="AI327" s="775"/>
      <c r="AJ327" s="764"/>
      <c r="AK327" s="776"/>
      <c r="AL327" s="770"/>
      <c r="AM327" s="770"/>
      <c r="AN327" s="777"/>
      <c r="AO327" s="778"/>
      <c r="AP327" s="779"/>
      <c r="AQ327" s="771"/>
      <c r="AR327" s="780"/>
      <c r="AS327" s="771"/>
      <c r="AT327" s="780"/>
      <c r="AU327" s="781"/>
      <c r="AV327" s="778"/>
      <c r="AW327" s="782"/>
      <c r="AX327" s="779"/>
      <c r="AY327" s="771"/>
      <c r="AZ327" s="780"/>
      <c r="BA327" s="771"/>
      <c r="BB327" s="780"/>
      <c r="BC327" s="781"/>
      <c r="BD327" s="778"/>
      <c r="BE327" s="782"/>
      <c r="BF327" s="779"/>
      <c r="BG327" s="771"/>
      <c r="BH327" s="780"/>
      <c r="BI327" s="771"/>
      <c r="BJ327" s="780"/>
      <c r="BK327" s="781"/>
      <c r="BL327" s="778"/>
      <c r="BM327" s="782"/>
      <c r="BN327" s="779"/>
      <c r="BO327" s="771"/>
      <c r="BP327" s="780"/>
      <c r="BQ327" s="771"/>
      <c r="BR327" s="780"/>
      <c r="BS327" s="781"/>
      <c r="BT327" s="778"/>
      <c r="BU327" s="782"/>
      <c r="BV327" s="783"/>
      <c r="BW327" s="929"/>
      <c r="BX327" s="785"/>
      <c r="BY327" s="786"/>
      <c r="BZ327" s="787"/>
      <c r="CA327" s="770"/>
      <c r="CB327" s="770"/>
      <c r="CC327" s="777"/>
      <c r="CD327" s="778"/>
      <c r="CE327" s="779"/>
      <c r="CF327" s="771"/>
      <c r="CG327" s="780"/>
      <c r="CH327" s="771"/>
      <c r="CI327" s="780"/>
      <c r="CJ327" s="781"/>
      <c r="CK327" s="778"/>
      <c r="CL327" s="782"/>
      <c r="CM327" s="779"/>
      <c r="CN327" s="771"/>
      <c r="CO327" s="780"/>
      <c r="CP327" s="771"/>
      <c r="CQ327" s="780"/>
      <c r="CR327" s="781"/>
      <c r="CS327" s="778"/>
      <c r="CT327" s="782"/>
      <c r="CU327" s="779"/>
      <c r="CV327" s="771"/>
      <c r="CW327" s="780"/>
      <c r="CX327" s="771"/>
      <c r="CY327" s="780"/>
      <c r="CZ327" s="781"/>
      <c r="DA327" s="778"/>
      <c r="DB327" s="782"/>
      <c r="DC327" s="779"/>
      <c r="DD327" s="771"/>
      <c r="DE327" s="780"/>
      <c r="DF327" s="771"/>
      <c r="DG327" s="780"/>
      <c r="DH327" s="781"/>
      <c r="DI327" s="778"/>
      <c r="DJ327" s="782"/>
      <c r="DK327" s="783"/>
      <c r="DL327" s="784"/>
      <c r="DM327" s="785"/>
      <c r="DN327" s="786"/>
      <c r="DO327" s="762"/>
      <c r="DP327" s="788"/>
      <c r="DQ327" s="764"/>
      <c r="DR327" s="762"/>
      <c r="DS327" s="788"/>
      <c r="DT327" s="764"/>
      <c r="DU327" s="762"/>
      <c r="DV327" s="788"/>
      <c r="DW327" s="764"/>
      <c r="DX327" s="762"/>
      <c r="DY327" s="788"/>
      <c r="DZ327" s="764"/>
      <c r="EA327" s="762"/>
      <c r="EB327" s="788"/>
      <c r="EC327" s="764"/>
      <c r="ED327" s="789"/>
      <c r="EE327" s="790"/>
      <c r="EF327" s="791"/>
      <c r="EG327" s="763"/>
      <c r="EH327" s="770"/>
      <c r="EI327" s="758"/>
      <c r="EJ327" s="762"/>
      <c r="EK327" s="791"/>
      <c r="EL327" s="763"/>
      <c r="EM327" s="770"/>
      <c r="EN327" s="758"/>
      <c r="EO327" s="762"/>
      <c r="EP327" s="791"/>
      <c r="EQ327" s="763"/>
      <c r="ER327" s="770"/>
      <c r="ES327" s="758"/>
      <c r="ET327" s="762"/>
      <c r="EU327" s="791"/>
      <c r="EV327" s="763"/>
      <c r="EW327" s="770"/>
      <c r="EX327" s="758"/>
      <c r="EY327" s="762"/>
      <c r="EZ327" s="791"/>
      <c r="FA327" s="763"/>
      <c r="FB327" s="770"/>
      <c r="FC327" s="758"/>
      <c r="FD327" s="792"/>
      <c r="FE327" s="793"/>
      <c r="FF327" s="794"/>
      <c r="FG327" s="793"/>
      <c r="FH327" s="794"/>
      <c r="FI327" s="793"/>
      <c r="FJ327" s="794"/>
      <c r="FK327" s="793"/>
      <c r="FL327" s="795"/>
      <c r="FM327" s="796"/>
      <c r="FN327" s="758"/>
      <c r="FO327" s="797"/>
      <c r="FP327" s="798"/>
      <c r="FQ327" s="758"/>
      <c r="FR327" s="797"/>
      <c r="FS327" s="798"/>
      <c r="FT327" s="758"/>
      <c r="FU327" s="797"/>
      <c r="FV327" s="798"/>
      <c r="FW327" s="758"/>
      <c r="FX327" s="797"/>
      <c r="FY327" s="798"/>
      <c r="FZ327" s="758"/>
      <c r="GA327" s="797"/>
      <c r="GB327" s="798"/>
      <c r="GC327" s="758"/>
      <c r="GD327" s="797"/>
      <c r="GE327" s="798"/>
      <c r="GF327" s="758"/>
      <c r="GG327" s="797"/>
      <c r="GH327" s="798"/>
      <c r="GI327" s="758"/>
      <c r="GJ327" s="797"/>
      <c r="GK327" s="798"/>
      <c r="GL327" s="758"/>
      <c r="GM327" s="797"/>
      <c r="GN327" s="798"/>
      <c r="GO327" s="758"/>
      <c r="GP327" s="797"/>
      <c r="GQ327" s="798"/>
      <c r="GR327" s="758"/>
      <c r="GS327" s="797"/>
      <c r="GT327" s="798"/>
      <c r="GU327" s="758"/>
      <c r="GV327" s="797"/>
      <c r="GW327" s="798"/>
      <c r="GX327" s="758"/>
      <c r="GY327" s="795"/>
      <c r="GZ327" s="796"/>
      <c r="HA327" s="758"/>
      <c r="HB327" s="797"/>
      <c r="HC327" s="798"/>
      <c r="HD327" s="758"/>
      <c r="HE327" s="797"/>
      <c r="HF327" s="798"/>
      <c r="HG327" s="758"/>
      <c r="HH327" s="797"/>
      <c r="HI327" s="798"/>
      <c r="HJ327" s="758"/>
      <c r="HK327" s="797"/>
      <c r="HL327" s="798"/>
      <c r="HM327" s="758"/>
      <c r="HN327" s="799"/>
      <c r="HO327" s="800"/>
      <c r="HP327" s="801"/>
      <c r="HQ327" s="802"/>
      <c r="HR327" s="763"/>
      <c r="HS327" s="763"/>
      <c r="HT327" s="763"/>
      <c r="HU327" s="803"/>
      <c r="HV327" s="804"/>
      <c r="HW327" s="805"/>
      <c r="HX327" s="805"/>
      <c r="HY327" s="805"/>
      <c r="HZ327" s="805"/>
      <c r="IA327" s="805"/>
      <c r="IB327" s="805"/>
      <c r="IC327" s="805"/>
      <c r="ID327" s="806"/>
      <c r="IE327" s="807"/>
    </row>
  </sheetData>
  <mergeCells count="33">
    <mergeCell ref="LH4:LH5"/>
    <mergeCell ref="LI4:LI5"/>
    <mergeCell ref="LB4:LB5"/>
    <mergeCell ref="LC4:LC5"/>
    <mergeCell ref="LE4:LE5"/>
    <mergeCell ref="LF4:LF5"/>
    <mergeCell ref="LG4:LG5"/>
    <mergeCell ref="KH4:KK4"/>
    <mergeCell ref="KL4:KN4"/>
    <mergeCell ref="KO4:KR4"/>
    <mergeCell ref="KS4:KV4"/>
    <mergeCell ref="KW4:KY4"/>
    <mergeCell ref="AB4:AB5"/>
    <mergeCell ref="HV4:HV5"/>
    <mergeCell ref="HW4:HW5"/>
    <mergeCell ref="HX4:HX5"/>
    <mergeCell ref="HY4:HY5"/>
    <mergeCell ref="LK2:LK4"/>
    <mergeCell ref="HV3:ID3"/>
    <mergeCell ref="IE3:IE5"/>
    <mergeCell ref="IA4:IA5"/>
    <mergeCell ref="IB4:IB5"/>
    <mergeCell ref="IC4:IC5"/>
    <mergeCell ref="HZ4:HZ5"/>
    <mergeCell ref="KC2:KC4"/>
    <mergeCell ref="KZ2:KZ4"/>
    <mergeCell ref="LA2:LA4"/>
    <mergeCell ref="LJ2:LJ4"/>
    <mergeCell ref="LD4:LD5"/>
    <mergeCell ref="ID4:ID5"/>
    <mergeCell ref="JY4:JZ4"/>
    <mergeCell ref="KA4:KB4"/>
    <mergeCell ref="KD4:KG4"/>
  </mergeCells>
  <phoneticPr fontId="5"/>
  <conditionalFormatting sqref="KZ14:LI217 KA14:KC217 LK14:LK217 LK219:LK325 KA219:KC325 KZ219:LI325">
    <cfRule type="containsText" dxfId="13" priority="11" operator="containsText" text="A候補">
      <formula>NOT(ISERROR(SEARCH("A候補",KA14)))</formula>
    </cfRule>
    <cfRule type="containsText" dxfId="12" priority="12" operator="containsText" text="B">
      <formula>NOT(ISERROR(SEARCH("B",KA14)))</formula>
    </cfRule>
    <cfRule type="endsWith" dxfId="11" priority="13" operator="endsWith" text="A">
      <formula>RIGHT(KA14,LEN("A"))="A"</formula>
    </cfRule>
  </conditionalFormatting>
  <conditionalFormatting sqref="KC14:KC217 KC219:KC325">
    <cfRule type="cellIs" dxfId="10" priority="10" operator="equal">
      <formula>-100</formula>
    </cfRule>
  </conditionalFormatting>
  <conditionalFormatting sqref="KS11:KU12 KW11:LK12 IF11:KQ12">
    <cfRule type="notContainsBlanks" dxfId="9" priority="14">
      <formula>LEN(TRIM(IF11))&gt;0</formula>
    </cfRule>
  </conditionalFormatting>
  <conditionalFormatting sqref="KV11:KV12">
    <cfRule type="notContainsBlanks" dxfId="8" priority="7">
      <formula>LEN(TRIM(KV11))&gt;0</formula>
    </cfRule>
  </conditionalFormatting>
  <conditionalFormatting sqref="KR11:KR12">
    <cfRule type="notContainsBlanks" dxfId="7" priority="8">
      <formula>LEN(TRIM(KR11))&gt;0</formula>
    </cfRule>
  </conditionalFormatting>
  <conditionalFormatting sqref="DO11:IE12 B11:DJ12">
    <cfRule type="notContainsBlanks" dxfId="6" priority="6">
      <formula>LEN(TRIM(B11))&gt;0</formula>
    </cfRule>
  </conditionalFormatting>
  <conditionalFormatting sqref="DK11:DN12">
    <cfRule type="notContainsBlanks" dxfId="5" priority="5">
      <formula>LEN(TRIM(DK11))&gt;0</formula>
    </cfRule>
  </conditionalFormatting>
  <conditionalFormatting sqref="LK218 KA218:KC218 KZ218:LI218">
    <cfRule type="containsText" dxfId="4" priority="2" operator="containsText" text="A候補">
      <formula>NOT(ISERROR(SEARCH("A候補",KA218)))</formula>
    </cfRule>
    <cfRule type="containsText" dxfId="3" priority="3" operator="containsText" text="B">
      <formula>NOT(ISERROR(SEARCH("B",KA218)))</formula>
    </cfRule>
    <cfRule type="endsWith" dxfId="2" priority="4" operator="endsWith" text="A">
      <formula>RIGHT(KA218,LEN("A"))="A"</formula>
    </cfRule>
  </conditionalFormatting>
  <conditionalFormatting sqref="KC218">
    <cfRule type="cellIs" dxfId="1" priority="1" operator="equal">
      <formula>-100</formula>
    </cfRule>
  </conditionalFormatting>
  <printOptions horizontalCentered="1"/>
  <pageMargins left="0.47244094488188981" right="0.47244094488188981" top="0.39370078740157483" bottom="0.19685039370078741" header="0.31496062992125984" footer="0.31496062992125984"/>
  <pageSetup paperSize="8" scale="70"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D9E3EB"/>
  </sheetPr>
  <dimension ref="A1:AH476"/>
  <sheetViews>
    <sheetView showGridLines="0" zoomScale="80" zoomScaleNormal="80" workbookViewId="0">
      <pane xSplit="5" ySplit="13" topLeftCell="F29" activePane="bottomRight" state="frozen"/>
      <selection activeCell="G6" sqref="G6"/>
      <selection pane="topRight" activeCell="G6" sqref="G6"/>
      <selection pane="bottomLeft" activeCell="G6" sqref="G6"/>
      <selection pane="bottomRight" activeCell="G6" sqref="G6"/>
    </sheetView>
  </sheetViews>
  <sheetFormatPr defaultColWidth="9" defaultRowHeight="14.25" customHeight="1" x14ac:dyDescent="0.15"/>
  <cols>
    <col min="1" max="1" width="3.375" style="663" customWidth="1"/>
    <col min="2" max="2" width="5.125" style="669" customWidth="1"/>
    <col min="3" max="3" width="26.625" style="663" customWidth="1"/>
    <col min="4" max="4" width="9" style="663"/>
    <col min="5" max="5" width="6.125" style="663" customWidth="1"/>
    <col min="6" max="6" width="9" style="663" customWidth="1"/>
    <col min="7" max="7" width="9" style="669" customWidth="1"/>
    <col min="8" max="8" width="4.125" style="663" customWidth="1"/>
    <col min="9" max="9" width="15.25" style="663" customWidth="1"/>
    <col min="10" max="11" width="9" style="663"/>
    <col min="12" max="12" width="13.75" style="663" customWidth="1"/>
    <col min="13" max="13" width="9" style="663"/>
    <col min="14" max="14" width="4.125" style="663" customWidth="1"/>
    <col min="15" max="17" width="9" style="663" hidden="1" customWidth="1"/>
    <col min="18" max="18" width="2.25" style="663" hidden="1" customWidth="1"/>
    <col min="19" max="21" width="5.625" style="663" hidden="1" customWidth="1"/>
    <col min="22" max="23" width="9" style="663" hidden="1" customWidth="1"/>
    <col min="24" max="24" width="24.375" style="663" hidden="1" customWidth="1"/>
    <col min="25" max="27" width="9" style="663" hidden="1" customWidth="1"/>
    <col min="28" max="28" width="1.625" style="663" hidden="1" customWidth="1"/>
    <col min="29" max="29" width="5.625" style="663" hidden="1" customWidth="1"/>
    <col min="30" max="30" width="10.875" style="663" hidden="1" customWidth="1"/>
    <col min="31" max="34" width="9" style="663" hidden="1" customWidth="1"/>
    <col min="35" max="35" width="9" style="663" customWidth="1"/>
    <col min="36" max="16384" width="9" style="663"/>
  </cols>
  <sheetData>
    <row r="1" spans="1:34" ht="17.25" x14ac:dyDescent="0.15">
      <c r="A1" s="661"/>
      <c r="B1" s="662" t="s">
        <v>3354</v>
      </c>
      <c r="C1" s="661"/>
      <c r="E1" s="664"/>
      <c r="F1" s="665"/>
      <c r="G1" s="746"/>
      <c r="I1" s="666"/>
      <c r="S1" s="664"/>
      <c r="T1" s="664"/>
      <c r="U1" s="664"/>
    </row>
    <row r="2" spans="1:34" ht="12.75" customHeight="1" x14ac:dyDescent="0.15">
      <c r="A2" s="661"/>
      <c r="B2" s="662"/>
      <c r="D2" s="667" t="s">
        <v>5189</v>
      </c>
      <c r="E2" s="664"/>
      <c r="F2" s="665"/>
      <c r="G2" s="746"/>
      <c r="S2" s="664"/>
      <c r="T2" s="664"/>
      <c r="U2" s="664"/>
    </row>
    <row r="3" spans="1:34" ht="13.5" x14ac:dyDescent="0.15">
      <c r="A3" s="668"/>
      <c r="C3" s="668"/>
      <c r="D3" s="670" t="str">
        <f>"掲載対策数："&amp;COUNTA(C:C)-COUNTA(C1:C13)</f>
        <v>掲載対策数：318</v>
      </c>
      <c r="E3" s="671"/>
      <c r="F3" s="671"/>
      <c r="G3" s="747"/>
      <c r="O3" s="663" t="s">
        <v>3355</v>
      </c>
      <c r="S3" s="671"/>
      <c r="T3" s="671"/>
      <c r="U3" s="671"/>
    </row>
    <row r="4" spans="1:34" ht="13.5" x14ac:dyDescent="0.15">
      <c r="A4" s="661"/>
      <c r="B4" s="672" t="s">
        <v>3356</v>
      </c>
      <c r="C4" s="673"/>
      <c r="D4" s="673"/>
      <c r="E4" s="673"/>
      <c r="F4" s="673"/>
      <c r="G4" s="748"/>
      <c r="H4" s="674" t="s">
        <v>3357</v>
      </c>
      <c r="I4" s="673"/>
      <c r="J4" s="673"/>
      <c r="K4" s="673"/>
      <c r="L4" s="673"/>
      <c r="M4" s="675"/>
      <c r="O4" s="676" t="s">
        <v>3358</v>
      </c>
      <c r="P4" s="677"/>
      <c r="Q4" s="678" t="s">
        <v>648</v>
      </c>
      <c r="S4" s="674" t="s">
        <v>3359</v>
      </c>
      <c r="T4" s="673"/>
      <c r="U4" s="675"/>
    </row>
    <row r="5" spans="1:34" ht="40.5" x14ac:dyDescent="0.15">
      <c r="A5" s="679"/>
      <c r="B5" s="680" t="s">
        <v>610</v>
      </c>
      <c r="C5" s="681" t="s">
        <v>611</v>
      </c>
      <c r="D5" s="682" t="s">
        <v>612</v>
      </c>
      <c r="E5" s="681" t="s">
        <v>3360</v>
      </c>
      <c r="F5" s="683" t="s">
        <v>3361</v>
      </c>
      <c r="G5" s="749"/>
      <c r="H5" s="684" t="s">
        <v>3362</v>
      </c>
      <c r="I5" s="682" t="s">
        <v>669</v>
      </c>
      <c r="J5" s="682" t="s">
        <v>670</v>
      </c>
      <c r="K5" s="682" t="s">
        <v>671</v>
      </c>
      <c r="L5" s="682" t="s">
        <v>672</v>
      </c>
      <c r="M5" s="685" t="s">
        <v>673</v>
      </c>
      <c r="O5" s="684" t="s">
        <v>3363</v>
      </c>
      <c r="P5" s="682" t="s">
        <v>3364</v>
      </c>
      <c r="Q5" s="686" t="s">
        <v>3365</v>
      </c>
      <c r="S5" s="683" t="s">
        <v>3366</v>
      </c>
      <c r="T5" s="681" t="s">
        <v>3367</v>
      </c>
      <c r="U5" s="686" t="s">
        <v>3368</v>
      </c>
    </row>
    <row r="6" spans="1:34" ht="14.25" customHeight="1" x14ac:dyDescent="0.15">
      <c r="A6" s="661"/>
      <c r="B6" s="687"/>
      <c r="C6" s="688" t="str">
        <f>IFERROR(VLOOKUP(B6,[1]事業者一覧!U:AC,COLUMN([1]事業者一覧!V6)-COLUMN([1]事業者一覧!U6)+1,0),"-")</f>
        <v>-</v>
      </c>
      <c r="D6" s="689" t="str">
        <f>IFERROR(VLOOKUP(B6,[1]事業者一覧!U:AC,COLUMN([1]事業者一覧!X6)-COLUMN([1]事業者一覧!U6)+1,0),"-")</f>
        <v>-</v>
      </c>
      <c r="E6" s="689" t="str">
        <f>IFERROR(VLOOKUP(B6,[4]報告書!B:F,COLUMN([4]報告書!E5)-COLUMN([4]報告書!B5)+1,0),"-")</f>
        <v>-</v>
      </c>
      <c r="F6" s="690"/>
      <c r="G6" s="750"/>
      <c r="H6" s="691"/>
      <c r="I6" s="692"/>
      <c r="J6" s="693"/>
      <c r="K6" s="693"/>
      <c r="L6" s="693"/>
      <c r="M6" s="694"/>
      <c r="O6" s="695" t="e">
        <f>VLOOKUP(B6,[4]報告書!$B:$AX,COLUMN([4]報告書!$AX$5)-1,0)</f>
        <v>#N/A</v>
      </c>
      <c r="P6" s="696" t="e">
        <f>VLOOKUP(B6,[4]報告書!$B:$CM,COLUMN([4]報告書!$CM$5)-1,0)</f>
        <v>#N/A</v>
      </c>
      <c r="Q6" s="694" t="str">
        <f>IF(M6="","",M6/(O6+P6)*100)</f>
        <v/>
      </c>
      <c r="S6" s="697"/>
      <c r="T6" s="689"/>
      <c r="U6" s="698"/>
    </row>
    <row r="7" spans="1:34" ht="14.25" customHeight="1" x14ac:dyDescent="0.15">
      <c r="A7" s="661"/>
      <c r="B7" s="699"/>
      <c r="C7" s="693"/>
      <c r="D7" s="692"/>
      <c r="E7" s="700"/>
      <c r="F7" s="701" t="s">
        <v>3369</v>
      </c>
      <c r="G7" s="751"/>
      <c r="H7" s="702">
        <v>2</v>
      </c>
      <c r="I7" s="703">
        <v>3</v>
      </c>
      <c r="J7" s="703">
        <v>4</v>
      </c>
      <c r="K7" s="703">
        <v>5</v>
      </c>
      <c r="L7" s="703">
        <v>6</v>
      </c>
      <c r="M7" s="704">
        <v>11</v>
      </c>
      <c r="O7" s="705"/>
      <c r="P7" s="706"/>
      <c r="Q7" s="694"/>
      <c r="S7" s="707"/>
      <c r="T7" s="700"/>
      <c r="U7" s="708"/>
    </row>
    <row r="8" spans="1:34" ht="14.25" customHeight="1" x14ac:dyDescent="0.15">
      <c r="A8" s="661"/>
      <c r="B8" s="699"/>
      <c r="C8" s="709" t="s">
        <v>907</v>
      </c>
      <c r="D8" s="700" t="s">
        <v>907</v>
      </c>
      <c r="E8" s="700" t="s">
        <v>907</v>
      </c>
      <c r="F8" s="690"/>
      <c r="G8" s="750"/>
      <c r="H8" s="691"/>
      <c r="I8" s="692"/>
      <c r="J8" s="693"/>
      <c r="K8" s="693"/>
      <c r="L8" s="693"/>
      <c r="M8" s="694"/>
      <c r="O8" s="705" t="s">
        <v>3370</v>
      </c>
      <c r="P8" s="706" t="s">
        <v>3370</v>
      </c>
      <c r="Q8" s="694" t="s">
        <v>3370</v>
      </c>
      <c r="S8" s="707"/>
      <c r="T8" s="700"/>
      <c r="U8" s="708"/>
    </row>
    <row r="9" spans="1:34" ht="14.25" customHeight="1" x14ac:dyDescent="0.15">
      <c r="A9" s="710"/>
      <c r="B9" s="711">
        <f t="shared" ref="B9:M9" si="0">COLUMN()-1</f>
        <v>1</v>
      </c>
      <c r="C9" s="712">
        <f t="shared" si="0"/>
        <v>2</v>
      </c>
      <c r="D9" s="703">
        <f t="shared" si="0"/>
        <v>3</v>
      </c>
      <c r="E9" s="713">
        <f t="shared" si="0"/>
        <v>4</v>
      </c>
      <c r="F9" s="714">
        <f t="shared" si="0"/>
        <v>5</v>
      </c>
      <c r="G9" s="752"/>
      <c r="H9" s="715">
        <f t="shared" si="0"/>
        <v>7</v>
      </c>
      <c r="I9" s="712">
        <f t="shared" si="0"/>
        <v>8</v>
      </c>
      <c r="J9" s="712">
        <f t="shared" si="0"/>
        <v>9</v>
      </c>
      <c r="K9" s="712">
        <f t="shared" si="0"/>
        <v>10</v>
      </c>
      <c r="L9" s="712">
        <f t="shared" si="0"/>
        <v>11</v>
      </c>
      <c r="M9" s="713">
        <f t="shared" si="0"/>
        <v>12</v>
      </c>
      <c r="O9" s="716">
        <f>COLUMN()-1</f>
        <v>14</v>
      </c>
      <c r="P9" s="717">
        <f>COLUMN()-1</f>
        <v>15</v>
      </c>
      <c r="Q9" s="713">
        <f>COLUMN()-1</f>
        <v>16</v>
      </c>
      <c r="S9" s="718"/>
      <c r="T9" s="713"/>
      <c r="U9" s="713"/>
    </row>
    <row r="10" spans="1:34" ht="14.25" customHeight="1" x14ac:dyDescent="0.15">
      <c r="A10" s="661"/>
      <c r="B10" s="699"/>
      <c r="C10" s="693"/>
      <c r="D10" s="692"/>
      <c r="E10" s="700"/>
      <c r="F10" s="690"/>
      <c r="G10" s="750"/>
      <c r="H10" s="691"/>
      <c r="I10" s="692" t="s">
        <v>935</v>
      </c>
      <c r="J10" s="693" t="s">
        <v>935</v>
      </c>
      <c r="K10" s="693" t="s">
        <v>935</v>
      </c>
      <c r="L10" s="693" t="s">
        <v>935</v>
      </c>
      <c r="M10" s="694" t="s">
        <v>935</v>
      </c>
      <c r="O10" s="705"/>
      <c r="P10" s="706"/>
      <c r="Q10" s="694"/>
      <c r="S10" s="707"/>
      <c r="T10" s="700"/>
      <c r="U10" s="708"/>
    </row>
    <row r="11" spans="1:34" ht="14.25" customHeight="1" x14ac:dyDescent="0.15">
      <c r="A11" s="661"/>
      <c r="B11" s="699"/>
      <c r="C11" s="693"/>
      <c r="D11" s="692"/>
      <c r="E11" s="700"/>
      <c r="F11" s="690"/>
      <c r="G11" s="750"/>
      <c r="H11" s="691"/>
      <c r="I11" s="692"/>
      <c r="J11" s="693"/>
      <c r="K11" s="693"/>
      <c r="L11" s="693"/>
      <c r="M11" s="694"/>
      <c r="O11" s="705"/>
      <c r="P11" s="706"/>
      <c r="Q11" s="694"/>
      <c r="S11" s="707"/>
      <c r="T11" s="700"/>
      <c r="U11" s="708"/>
    </row>
    <row r="12" spans="1:34" ht="14.25" customHeight="1" x14ac:dyDescent="0.15">
      <c r="A12" s="661"/>
      <c r="B12" s="719"/>
      <c r="C12" s="720"/>
      <c r="D12" s="721"/>
      <c r="E12" s="722"/>
      <c r="F12" s="723"/>
      <c r="G12" s="753"/>
      <c r="H12" s="724"/>
      <c r="I12" s="721"/>
      <c r="J12" s="720"/>
      <c r="K12" s="720"/>
      <c r="L12" s="720"/>
      <c r="M12" s="725"/>
      <c r="O12" s="726"/>
      <c r="P12" s="727"/>
      <c r="Q12" s="728"/>
      <c r="S12" s="729"/>
      <c r="T12" s="722"/>
      <c r="U12" s="730"/>
      <c r="W12" s="937" t="s">
        <v>3356</v>
      </c>
      <c r="X12" s="938"/>
      <c r="Y12" s="938"/>
      <c r="Z12" s="938"/>
      <c r="AA12" s="938"/>
      <c r="AB12" s="938"/>
      <c r="AC12" s="939" t="s">
        <v>3357</v>
      </c>
      <c r="AD12" s="938"/>
      <c r="AE12" s="938"/>
      <c r="AF12" s="938"/>
      <c r="AG12" s="938"/>
      <c r="AH12" s="940"/>
    </row>
    <row r="13" spans="1:34" ht="14.25" customHeight="1" x14ac:dyDescent="0.15">
      <c r="A13" s="661"/>
      <c r="B13" s="731" t="s">
        <v>610</v>
      </c>
      <c r="C13" s="732" t="s">
        <v>611</v>
      </c>
      <c r="D13" s="732" t="s">
        <v>612</v>
      </c>
      <c r="E13" s="732" t="s">
        <v>3371</v>
      </c>
      <c r="F13" s="732" t="s">
        <v>3372</v>
      </c>
      <c r="G13" s="754"/>
      <c r="H13" s="732" t="s">
        <v>3362</v>
      </c>
      <c r="I13" s="733" t="s">
        <v>3373</v>
      </c>
      <c r="J13" s="733" t="s">
        <v>3374</v>
      </c>
      <c r="K13" s="733" t="s">
        <v>3375</v>
      </c>
      <c r="L13" s="733" t="s">
        <v>3376</v>
      </c>
      <c r="M13" s="733" t="s">
        <v>3377</v>
      </c>
      <c r="N13" s="734"/>
      <c r="O13" s="735" t="s">
        <v>3378</v>
      </c>
      <c r="P13" s="736" t="s">
        <v>3379</v>
      </c>
      <c r="Q13" s="737" t="s">
        <v>3380</v>
      </c>
      <c r="S13" s="738"/>
      <c r="T13" s="732"/>
      <c r="U13" s="739"/>
      <c r="W13" s="941" t="s">
        <v>3863</v>
      </c>
      <c r="X13" s="942" t="s">
        <v>611</v>
      </c>
      <c r="Y13" s="943" t="s">
        <v>612</v>
      </c>
      <c r="Z13" s="942" t="s">
        <v>3360</v>
      </c>
      <c r="AA13" s="944" t="s">
        <v>3361</v>
      </c>
      <c r="AB13" s="944"/>
      <c r="AC13" s="945" t="s">
        <v>3362</v>
      </c>
      <c r="AD13" s="943" t="s">
        <v>669</v>
      </c>
      <c r="AE13" s="943" t="s">
        <v>670</v>
      </c>
      <c r="AF13" s="943" t="s">
        <v>671</v>
      </c>
      <c r="AG13" s="943" t="s">
        <v>672</v>
      </c>
      <c r="AH13" s="946" t="s">
        <v>673</v>
      </c>
    </row>
    <row r="14" spans="1:34" ht="14.25" customHeight="1" x14ac:dyDescent="0.15">
      <c r="A14" s="661"/>
      <c r="B14" s="699" t="s">
        <v>1030</v>
      </c>
      <c r="C14" s="689" t="s">
        <v>1031</v>
      </c>
      <c r="D14" s="692">
        <v>2022</v>
      </c>
      <c r="E14" s="700" t="s">
        <v>1018</v>
      </c>
      <c r="F14" s="690">
        <v>1075005</v>
      </c>
      <c r="G14" s="1347" t="s">
        <v>3979</v>
      </c>
      <c r="H14" s="691">
        <v>1</v>
      </c>
      <c r="I14" s="692">
        <v>2022</v>
      </c>
      <c r="J14" s="693" t="s">
        <v>333</v>
      </c>
      <c r="K14" s="693" t="s">
        <v>352</v>
      </c>
      <c r="L14" s="693" t="s">
        <v>4028</v>
      </c>
      <c r="M14" s="694">
        <v>5.5627502400000001E-2</v>
      </c>
      <c r="O14" s="695">
        <v>0</v>
      </c>
      <c r="P14" s="696">
        <v>2616</v>
      </c>
      <c r="Q14" s="694" t="s">
        <v>179</v>
      </c>
      <c r="S14" s="707"/>
      <c r="T14" s="700"/>
      <c r="U14" s="708"/>
      <c r="W14" s="947" t="s">
        <v>1056</v>
      </c>
      <c r="X14" s="948" t="s">
        <v>1057</v>
      </c>
      <c r="Y14" s="949">
        <v>2019</v>
      </c>
      <c r="Z14" s="758" t="s">
        <v>1058</v>
      </c>
      <c r="AA14" s="950">
        <v>3043008</v>
      </c>
      <c r="AB14" s="950" t="str">
        <f>""</f>
        <v/>
      </c>
      <c r="AC14" s="802">
        <v>1</v>
      </c>
      <c r="AD14" s="949">
        <v>2019</v>
      </c>
      <c r="AE14" s="763" t="s">
        <v>333</v>
      </c>
      <c r="AF14" s="763" t="s">
        <v>359</v>
      </c>
      <c r="AG14" s="763" t="s">
        <v>1063</v>
      </c>
      <c r="AH14" s="951" t="s">
        <v>179</v>
      </c>
    </row>
    <row r="15" spans="1:34" ht="14.25" customHeight="1" x14ac:dyDescent="0.15">
      <c r="A15" s="661"/>
      <c r="B15" s="699" t="s">
        <v>1030</v>
      </c>
      <c r="C15" s="689" t="s">
        <v>1031</v>
      </c>
      <c r="D15" s="692">
        <v>2022</v>
      </c>
      <c r="E15" s="700" t="s">
        <v>1018</v>
      </c>
      <c r="F15" s="690">
        <v>1075005</v>
      </c>
      <c r="G15" s="1347" t="s">
        <v>3980</v>
      </c>
      <c r="H15" s="691">
        <v>2</v>
      </c>
      <c r="I15" s="692">
        <v>2022</v>
      </c>
      <c r="J15" s="693" t="s">
        <v>333</v>
      </c>
      <c r="K15" s="693" t="s">
        <v>352</v>
      </c>
      <c r="L15" s="693" t="s">
        <v>4029</v>
      </c>
      <c r="M15" s="694">
        <v>2.9601535199999997E-2</v>
      </c>
      <c r="O15" s="695">
        <v>0</v>
      </c>
      <c r="P15" s="696">
        <v>2616</v>
      </c>
      <c r="Q15" s="694">
        <v>1.6305611172171257</v>
      </c>
      <c r="S15" s="707"/>
      <c r="T15" s="700"/>
      <c r="U15" s="708"/>
      <c r="W15" s="947" t="s">
        <v>1056</v>
      </c>
      <c r="X15" s="948" t="s">
        <v>1057</v>
      </c>
      <c r="Y15" s="949">
        <v>2019</v>
      </c>
      <c r="Z15" s="758" t="s">
        <v>1058</v>
      </c>
      <c r="AA15" s="950">
        <v>3043008</v>
      </c>
      <c r="AB15" s="950"/>
      <c r="AC15" s="802">
        <v>2</v>
      </c>
      <c r="AD15" s="949">
        <v>2020</v>
      </c>
      <c r="AE15" s="763" t="s">
        <v>333</v>
      </c>
      <c r="AF15" s="763" t="s">
        <v>359</v>
      </c>
      <c r="AG15" s="763" t="s">
        <v>3381</v>
      </c>
      <c r="AH15" s="951">
        <v>42.655478826400014</v>
      </c>
    </row>
    <row r="16" spans="1:34" ht="14.25" customHeight="1" x14ac:dyDescent="0.15">
      <c r="A16" s="661"/>
      <c r="B16" s="699" t="s">
        <v>1040</v>
      </c>
      <c r="C16" s="689" t="s">
        <v>1041</v>
      </c>
      <c r="D16" s="692">
        <v>2022</v>
      </c>
      <c r="E16" s="700" t="s">
        <v>1018</v>
      </c>
      <c r="F16" s="690">
        <v>1058006</v>
      </c>
      <c r="G16" s="1347" t="s">
        <v>4332</v>
      </c>
      <c r="H16" s="691">
        <v>1</v>
      </c>
      <c r="I16" s="692" t="s">
        <v>4030</v>
      </c>
      <c r="J16" s="693" t="s">
        <v>1191</v>
      </c>
      <c r="K16" s="693" t="s">
        <v>352</v>
      </c>
      <c r="L16" s="693" t="s">
        <v>4031</v>
      </c>
      <c r="M16" s="694">
        <v>4.57</v>
      </c>
      <c r="O16" s="695">
        <v>0</v>
      </c>
      <c r="P16" s="696">
        <v>2616</v>
      </c>
      <c r="Q16" s="694">
        <v>5.763928012232415</v>
      </c>
      <c r="S16" s="707"/>
      <c r="T16" s="700"/>
      <c r="U16" s="708"/>
      <c r="W16" s="947" t="s">
        <v>1056</v>
      </c>
      <c r="X16" s="948" t="s">
        <v>1057</v>
      </c>
      <c r="Y16" s="949">
        <v>2019</v>
      </c>
      <c r="Z16" s="758" t="s">
        <v>1058</v>
      </c>
      <c r="AA16" s="950">
        <v>3043008</v>
      </c>
      <c r="AB16" s="950"/>
      <c r="AC16" s="802">
        <v>3</v>
      </c>
      <c r="AD16" s="949">
        <v>2021</v>
      </c>
      <c r="AE16" s="763" t="s">
        <v>333</v>
      </c>
      <c r="AF16" s="763" t="s">
        <v>359</v>
      </c>
      <c r="AG16" s="763" t="s">
        <v>3382</v>
      </c>
      <c r="AH16" s="951">
        <v>150.78435679999998</v>
      </c>
    </row>
    <row r="17" spans="1:34" ht="14.25" customHeight="1" x14ac:dyDescent="0.15">
      <c r="A17" s="661"/>
      <c r="B17" s="699" t="s">
        <v>1056</v>
      </c>
      <c r="C17" s="689" t="s">
        <v>1057</v>
      </c>
      <c r="D17" s="692">
        <v>2022</v>
      </c>
      <c r="E17" s="700" t="s">
        <v>1058</v>
      </c>
      <c r="F17" s="690">
        <v>3043008</v>
      </c>
      <c r="G17" s="1347" t="s">
        <v>3608</v>
      </c>
      <c r="H17" s="691">
        <v>1</v>
      </c>
      <c r="I17" s="692">
        <v>2022</v>
      </c>
      <c r="J17" s="693" t="s">
        <v>333</v>
      </c>
      <c r="K17" s="693" t="s">
        <v>359</v>
      </c>
      <c r="L17" s="693" t="s">
        <v>4032</v>
      </c>
      <c r="M17" s="694">
        <v>78.870894666666658</v>
      </c>
      <c r="O17" s="695">
        <v>16905</v>
      </c>
      <c r="P17" s="696">
        <v>0</v>
      </c>
      <c r="Q17" s="694">
        <v>1.0423957409050576E-2</v>
      </c>
      <c r="S17" s="707"/>
      <c r="T17" s="700"/>
      <c r="U17" s="708"/>
      <c r="W17" s="947" t="s">
        <v>1108</v>
      </c>
      <c r="X17" s="948" t="s">
        <v>1109</v>
      </c>
      <c r="Y17" s="949">
        <v>2019</v>
      </c>
      <c r="Z17" s="758" t="s">
        <v>1018</v>
      </c>
      <c r="AA17" s="950">
        <v>1081017</v>
      </c>
      <c r="AB17" s="950"/>
      <c r="AC17" s="802">
        <v>1</v>
      </c>
      <c r="AD17" s="949">
        <v>2019</v>
      </c>
      <c r="AE17" s="763" t="s">
        <v>333</v>
      </c>
      <c r="AF17" s="763" t="s">
        <v>352</v>
      </c>
      <c r="AG17" s="763" t="s">
        <v>1115</v>
      </c>
      <c r="AH17" s="951">
        <v>1.7621699999999998</v>
      </c>
    </row>
    <row r="18" spans="1:34" ht="14.25" customHeight="1" x14ac:dyDescent="0.15">
      <c r="A18" s="661"/>
      <c r="B18" s="699" t="s">
        <v>1108</v>
      </c>
      <c r="C18" s="689" t="s">
        <v>1109</v>
      </c>
      <c r="D18" s="692">
        <v>2022</v>
      </c>
      <c r="E18" s="700" t="s">
        <v>1018</v>
      </c>
      <c r="F18" s="690">
        <v>1081017</v>
      </c>
      <c r="G18" s="1347" t="s">
        <v>3609</v>
      </c>
      <c r="H18" s="691">
        <v>1</v>
      </c>
      <c r="I18" s="692">
        <v>2022</v>
      </c>
      <c r="J18" s="693" t="s">
        <v>333</v>
      </c>
      <c r="K18" s="693" t="s">
        <v>352</v>
      </c>
      <c r="L18" s="693" t="s">
        <v>4033</v>
      </c>
      <c r="M18" s="694">
        <v>0.51732400000000012</v>
      </c>
      <c r="O18" s="695">
        <v>16905</v>
      </c>
      <c r="P18" s="696">
        <v>0</v>
      </c>
      <c r="Q18" s="694">
        <v>3.6256078083407271E-3</v>
      </c>
      <c r="S18" s="707"/>
      <c r="T18" s="700"/>
      <c r="U18" s="708"/>
      <c r="W18" s="947" t="s">
        <v>1108</v>
      </c>
      <c r="X18" s="948" t="s">
        <v>1109</v>
      </c>
      <c r="Y18" s="949">
        <v>2019</v>
      </c>
      <c r="Z18" s="758" t="s">
        <v>1018</v>
      </c>
      <c r="AA18" s="950">
        <v>1081017</v>
      </c>
      <c r="AB18" s="950"/>
      <c r="AC18" s="802">
        <v>2</v>
      </c>
      <c r="AD18" s="949">
        <v>2019</v>
      </c>
      <c r="AE18" s="763" t="s">
        <v>333</v>
      </c>
      <c r="AF18" s="763" t="s">
        <v>352</v>
      </c>
      <c r="AG18" s="763" t="s">
        <v>3383</v>
      </c>
      <c r="AH18" s="951">
        <v>0.61290899999999993</v>
      </c>
    </row>
    <row r="19" spans="1:34" ht="14.25" customHeight="1" x14ac:dyDescent="0.15">
      <c r="A19" s="661"/>
      <c r="B19" s="699" t="s">
        <v>1108</v>
      </c>
      <c r="C19" s="689" t="s">
        <v>1109</v>
      </c>
      <c r="D19" s="692">
        <v>2022</v>
      </c>
      <c r="E19" s="700" t="s">
        <v>1018</v>
      </c>
      <c r="F19" s="690">
        <v>1081017</v>
      </c>
      <c r="G19" s="1347" t="s">
        <v>3610</v>
      </c>
      <c r="H19" s="691">
        <v>2</v>
      </c>
      <c r="I19" s="692">
        <v>2022</v>
      </c>
      <c r="J19" s="693" t="s">
        <v>333</v>
      </c>
      <c r="K19" s="693" t="s">
        <v>352</v>
      </c>
      <c r="L19" s="693" t="s">
        <v>4034</v>
      </c>
      <c r="M19" s="694">
        <v>2.1177380000000001</v>
      </c>
      <c r="O19" s="695">
        <v>16905</v>
      </c>
      <c r="P19" s="696">
        <v>0</v>
      </c>
      <c r="Q19" s="694">
        <v>5.1409671694764861E-2</v>
      </c>
      <c r="S19" s="707"/>
      <c r="T19" s="700"/>
      <c r="U19" s="708"/>
      <c r="W19" s="947" t="s">
        <v>1108</v>
      </c>
      <c r="X19" s="948" t="s">
        <v>1109</v>
      </c>
      <c r="Y19" s="949">
        <v>2019</v>
      </c>
      <c r="Z19" s="758" t="s">
        <v>1018</v>
      </c>
      <c r="AA19" s="950">
        <v>1081017</v>
      </c>
      <c r="AB19" s="950"/>
      <c r="AC19" s="802">
        <v>3</v>
      </c>
      <c r="AD19" s="949">
        <v>2019</v>
      </c>
      <c r="AE19" s="763" t="s">
        <v>333</v>
      </c>
      <c r="AF19" s="763" t="s">
        <v>352</v>
      </c>
      <c r="AG19" s="763" t="s">
        <v>3384</v>
      </c>
      <c r="AH19" s="951">
        <v>8.6908049999999992</v>
      </c>
    </row>
    <row r="20" spans="1:34" ht="14.25" customHeight="1" x14ac:dyDescent="0.15">
      <c r="A20" s="661"/>
      <c r="B20" s="699" t="s">
        <v>1108</v>
      </c>
      <c r="C20" s="689" t="s">
        <v>1109</v>
      </c>
      <c r="D20" s="692">
        <v>2022</v>
      </c>
      <c r="E20" s="700" t="s">
        <v>1018</v>
      </c>
      <c r="F20" s="690">
        <v>1081017</v>
      </c>
      <c r="G20" s="1347" t="s">
        <v>3611</v>
      </c>
      <c r="H20" s="691">
        <v>3</v>
      </c>
      <c r="I20" s="692">
        <v>2022</v>
      </c>
      <c r="J20" s="693" t="s">
        <v>333</v>
      </c>
      <c r="K20" s="693" t="s">
        <v>352</v>
      </c>
      <c r="L20" s="693" t="s">
        <v>4035</v>
      </c>
      <c r="M20" s="694">
        <v>4.4690029999999998</v>
      </c>
      <c r="O20" s="695">
        <v>16905</v>
      </c>
      <c r="P20" s="696">
        <v>0</v>
      </c>
      <c r="Q20" s="694">
        <v>0.61229586228926358</v>
      </c>
      <c r="S20" s="707"/>
      <c r="T20" s="700"/>
      <c r="U20" s="708"/>
      <c r="W20" s="947" t="s">
        <v>1108</v>
      </c>
      <c r="X20" s="948" t="s">
        <v>1109</v>
      </c>
      <c r="Y20" s="949">
        <v>2019</v>
      </c>
      <c r="Z20" s="758" t="s">
        <v>1018</v>
      </c>
      <c r="AA20" s="950">
        <v>1081017</v>
      </c>
      <c r="AB20" s="950"/>
      <c r="AC20" s="802">
        <v>4</v>
      </c>
      <c r="AD20" s="949">
        <v>2019</v>
      </c>
      <c r="AE20" s="763" t="s">
        <v>333</v>
      </c>
      <c r="AF20" s="763" t="s">
        <v>340</v>
      </c>
      <c r="AG20" s="763" t="s">
        <v>3385</v>
      </c>
      <c r="AH20" s="951">
        <v>103.50861552000001</v>
      </c>
    </row>
    <row r="21" spans="1:34" ht="14.25" customHeight="1" x14ac:dyDescent="0.15">
      <c r="A21" s="661"/>
      <c r="B21" s="699" t="s">
        <v>1108</v>
      </c>
      <c r="C21" s="689" t="s">
        <v>1109</v>
      </c>
      <c r="D21" s="692">
        <v>2022</v>
      </c>
      <c r="E21" s="700" t="s">
        <v>1018</v>
      </c>
      <c r="F21" s="690">
        <v>1081017</v>
      </c>
      <c r="G21" s="1347" t="s">
        <v>3612</v>
      </c>
      <c r="H21" s="691">
        <v>4</v>
      </c>
      <c r="I21" s="692">
        <v>2022</v>
      </c>
      <c r="J21" s="693" t="s">
        <v>333</v>
      </c>
      <c r="K21" s="693" t="s">
        <v>340</v>
      </c>
      <c r="L21" s="693" t="s">
        <v>3393</v>
      </c>
      <c r="M21" s="694">
        <v>42.957999999999998</v>
      </c>
      <c r="O21" s="695">
        <v>16905</v>
      </c>
      <c r="P21" s="696">
        <v>0</v>
      </c>
      <c r="Q21" s="694">
        <v>0.14980667795031058</v>
      </c>
      <c r="S21" s="707"/>
      <c r="T21" s="700"/>
      <c r="U21" s="708"/>
      <c r="W21" s="947" t="s">
        <v>1108</v>
      </c>
      <c r="X21" s="948" t="s">
        <v>1109</v>
      </c>
      <c r="Y21" s="949">
        <v>2019</v>
      </c>
      <c r="Z21" s="758" t="s">
        <v>1018</v>
      </c>
      <c r="AA21" s="950">
        <v>1081017</v>
      </c>
      <c r="AB21" s="950"/>
      <c r="AC21" s="802">
        <v>5</v>
      </c>
      <c r="AD21" s="949">
        <v>2019</v>
      </c>
      <c r="AE21" s="763" t="s">
        <v>348</v>
      </c>
      <c r="AF21" s="763" t="s">
        <v>352</v>
      </c>
      <c r="AG21" s="763" t="s">
        <v>3386</v>
      </c>
      <c r="AH21" s="951">
        <v>25.324818907500006</v>
      </c>
    </row>
    <row r="22" spans="1:34" ht="14.25" customHeight="1" x14ac:dyDescent="0.15">
      <c r="A22" s="661"/>
      <c r="B22" s="699" t="s">
        <v>1108</v>
      </c>
      <c r="C22" s="689" t="s">
        <v>1109</v>
      </c>
      <c r="D22" s="692">
        <v>2022</v>
      </c>
      <c r="E22" s="700" t="s">
        <v>1018</v>
      </c>
      <c r="F22" s="690">
        <v>1081017</v>
      </c>
      <c r="G22" s="1347" t="s">
        <v>3613</v>
      </c>
      <c r="H22" s="691">
        <v>5</v>
      </c>
      <c r="I22" s="692">
        <v>2022</v>
      </c>
      <c r="J22" s="693" t="s">
        <v>333</v>
      </c>
      <c r="K22" s="693" t="s">
        <v>352</v>
      </c>
      <c r="L22" s="693" t="s">
        <v>4036</v>
      </c>
      <c r="M22" s="694">
        <v>58.039000000000001</v>
      </c>
      <c r="O22" s="695">
        <v>16905</v>
      </c>
      <c r="P22" s="696">
        <v>0</v>
      </c>
      <c r="Q22" s="694">
        <v>7.9908074534161492E-3</v>
      </c>
      <c r="S22" s="707"/>
      <c r="T22" s="700"/>
      <c r="U22" s="708"/>
      <c r="W22" s="947" t="s">
        <v>1108</v>
      </c>
      <c r="X22" s="948" t="s">
        <v>1109</v>
      </c>
      <c r="Y22" s="949">
        <v>2019</v>
      </c>
      <c r="Z22" s="758" t="s">
        <v>1018</v>
      </c>
      <c r="AA22" s="950">
        <v>1081017</v>
      </c>
      <c r="AB22" s="950"/>
      <c r="AC22" s="802">
        <v>6</v>
      </c>
      <c r="AD22" s="949">
        <v>2020</v>
      </c>
      <c r="AE22" s="763" t="s">
        <v>333</v>
      </c>
      <c r="AF22" s="763" t="s">
        <v>352</v>
      </c>
      <c r="AG22" s="763" t="s">
        <v>3387</v>
      </c>
      <c r="AH22" s="951">
        <v>1.350846</v>
      </c>
    </row>
    <row r="23" spans="1:34" ht="14.25" customHeight="1" x14ac:dyDescent="0.15">
      <c r="A23" s="661"/>
      <c r="B23" s="699" t="s">
        <v>1116</v>
      </c>
      <c r="C23" s="689" t="s">
        <v>1117</v>
      </c>
      <c r="D23" s="692">
        <v>2022</v>
      </c>
      <c r="E23" s="700" t="s">
        <v>1018</v>
      </c>
      <c r="F23" s="690">
        <v>1035018</v>
      </c>
      <c r="G23" s="1347" t="s">
        <v>3614</v>
      </c>
      <c r="H23" s="691">
        <v>1</v>
      </c>
      <c r="I23" s="692" t="s">
        <v>4037</v>
      </c>
      <c r="J23" s="693" t="s">
        <v>333</v>
      </c>
      <c r="K23" s="693" t="s">
        <v>355</v>
      </c>
      <c r="L23" s="693" t="s">
        <v>4038</v>
      </c>
      <c r="M23" s="694">
        <v>95.668000000000006</v>
      </c>
      <c r="O23" s="695">
        <v>16905</v>
      </c>
      <c r="P23" s="696">
        <v>0</v>
      </c>
      <c r="Q23" s="694">
        <v>6.2302573203194328E-3</v>
      </c>
      <c r="S23" s="707"/>
      <c r="T23" s="700"/>
      <c r="U23" s="708"/>
      <c r="W23" s="947" t="s">
        <v>1108</v>
      </c>
      <c r="X23" s="948" t="s">
        <v>1109</v>
      </c>
      <c r="Y23" s="949">
        <v>2019</v>
      </c>
      <c r="Z23" s="758" t="s">
        <v>1018</v>
      </c>
      <c r="AA23" s="950">
        <v>1081017</v>
      </c>
      <c r="AB23" s="950"/>
      <c r="AC23" s="802">
        <v>7</v>
      </c>
      <c r="AD23" s="949">
        <v>2020</v>
      </c>
      <c r="AE23" s="763" t="s">
        <v>333</v>
      </c>
      <c r="AF23" s="763" t="s">
        <v>352</v>
      </c>
      <c r="AG23" s="763" t="s">
        <v>3388</v>
      </c>
      <c r="AH23" s="951">
        <v>1.0532250000000001</v>
      </c>
    </row>
    <row r="24" spans="1:34" ht="14.25" customHeight="1" x14ac:dyDescent="0.15">
      <c r="A24" s="661"/>
      <c r="B24" s="699" t="s">
        <v>1116</v>
      </c>
      <c r="C24" s="689" t="s">
        <v>1117</v>
      </c>
      <c r="D24" s="692">
        <v>2022</v>
      </c>
      <c r="E24" s="700" t="s">
        <v>1018</v>
      </c>
      <c r="F24" s="690">
        <v>1035018</v>
      </c>
      <c r="G24" s="1347" t="s">
        <v>3615</v>
      </c>
      <c r="H24" s="691">
        <v>2</v>
      </c>
      <c r="I24" s="692" t="s">
        <v>4037</v>
      </c>
      <c r="J24" s="693" t="s">
        <v>333</v>
      </c>
      <c r="K24" s="693" t="s">
        <v>352</v>
      </c>
      <c r="L24" s="693" t="s">
        <v>4039</v>
      </c>
      <c r="M24" s="694">
        <v>13.596664000000004</v>
      </c>
      <c r="O24" s="695">
        <v>16905</v>
      </c>
      <c r="P24" s="696">
        <v>0</v>
      </c>
      <c r="Q24" s="694">
        <v>2.551055900621118E-2</v>
      </c>
      <c r="S24" s="707"/>
      <c r="T24" s="700"/>
      <c r="U24" s="708"/>
      <c r="W24" s="947" t="s">
        <v>1108</v>
      </c>
      <c r="X24" s="948" t="s">
        <v>1109</v>
      </c>
      <c r="Y24" s="949">
        <v>2019</v>
      </c>
      <c r="Z24" s="758" t="s">
        <v>1018</v>
      </c>
      <c r="AA24" s="950">
        <v>1081017</v>
      </c>
      <c r="AB24" s="950"/>
      <c r="AC24" s="802">
        <v>8</v>
      </c>
      <c r="AD24" s="949">
        <v>2020</v>
      </c>
      <c r="AE24" s="763" t="s">
        <v>333</v>
      </c>
      <c r="AF24" s="763" t="s">
        <v>352</v>
      </c>
      <c r="AG24" s="763" t="s">
        <v>3389</v>
      </c>
      <c r="AH24" s="951">
        <v>4.3125599999999995</v>
      </c>
    </row>
    <row r="25" spans="1:34" ht="14.25" customHeight="1" x14ac:dyDescent="0.15">
      <c r="A25" s="661"/>
      <c r="B25" s="699" t="s">
        <v>1131</v>
      </c>
      <c r="C25" s="689" t="s">
        <v>1132</v>
      </c>
      <c r="D25" s="692">
        <v>2022</v>
      </c>
      <c r="E25" s="700" t="s">
        <v>1018</v>
      </c>
      <c r="F25" s="690">
        <v>1044022</v>
      </c>
      <c r="G25" s="1347" t="s">
        <v>3616</v>
      </c>
      <c r="H25" s="691">
        <v>1</v>
      </c>
      <c r="I25" s="692" t="s">
        <v>4037</v>
      </c>
      <c r="J25" s="693" t="s">
        <v>348</v>
      </c>
      <c r="K25" s="693" t="s">
        <v>352</v>
      </c>
      <c r="L25" s="693" t="s">
        <v>4040</v>
      </c>
      <c r="M25" s="694">
        <v>4.895384</v>
      </c>
      <c r="O25" s="695">
        <v>16905</v>
      </c>
      <c r="P25" s="696">
        <v>0</v>
      </c>
      <c r="Q25" s="694">
        <v>8.9421275510204082E-2</v>
      </c>
      <c r="S25" s="707"/>
      <c r="T25" s="700"/>
      <c r="U25" s="708"/>
      <c r="W25" s="947" t="s">
        <v>1108</v>
      </c>
      <c r="X25" s="948" t="s">
        <v>1109</v>
      </c>
      <c r="Y25" s="949">
        <v>2019</v>
      </c>
      <c r="Z25" s="758" t="s">
        <v>1018</v>
      </c>
      <c r="AA25" s="950">
        <v>1081017</v>
      </c>
      <c r="AB25" s="950"/>
      <c r="AC25" s="802">
        <v>9</v>
      </c>
      <c r="AD25" s="949">
        <v>2020</v>
      </c>
      <c r="AE25" s="763" t="s">
        <v>333</v>
      </c>
      <c r="AF25" s="763" t="s">
        <v>352</v>
      </c>
      <c r="AG25" s="763" t="s">
        <v>3390</v>
      </c>
      <c r="AH25" s="951">
        <v>15.116666625000001</v>
      </c>
    </row>
    <row r="26" spans="1:34" ht="14.25" customHeight="1" x14ac:dyDescent="0.15">
      <c r="A26" s="661"/>
      <c r="B26" s="699" t="s">
        <v>1172</v>
      </c>
      <c r="C26" s="689" t="s">
        <v>3966</v>
      </c>
      <c r="D26" s="692">
        <v>2022</v>
      </c>
      <c r="E26" s="700" t="s">
        <v>1018</v>
      </c>
      <c r="F26" s="690">
        <v>1016027</v>
      </c>
      <c r="G26" s="1347" t="s">
        <v>3617</v>
      </c>
      <c r="H26" s="691">
        <v>1</v>
      </c>
      <c r="I26" s="692">
        <v>2022</v>
      </c>
      <c r="J26" s="693" t="s">
        <v>327</v>
      </c>
      <c r="K26" s="693" t="s">
        <v>349</v>
      </c>
      <c r="L26" s="693" t="s">
        <v>4041</v>
      </c>
      <c r="M26" s="694">
        <v>25.135000000000002</v>
      </c>
      <c r="O26" s="695">
        <v>16905</v>
      </c>
      <c r="P26" s="696">
        <v>0</v>
      </c>
      <c r="Q26" s="694">
        <v>0.61229586228926336</v>
      </c>
      <c r="S26" s="707"/>
      <c r="T26" s="700"/>
      <c r="U26" s="708"/>
      <c r="W26" s="947" t="s">
        <v>1108</v>
      </c>
      <c r="X26" s="948" t="s">
        <v>1109</v>
      </c>
      <c r="Y26" s="949">
        <v>2019</v>
      </c>
      <c r="Z26" s="758" t="s">
        <v>1018</v>
      </c>
      <c r="AA26" s="950">
        <v>1081017</v>
      </c>
      <c r="AB26" s="950"/>
      <c r="AC26" s="802">
        <v>10</v>
      </c>
      <c r="AD26" s="949">
        <v>2020</v>
      </c>
      <c r="AE26" s="763" t="s">
        <v>327</v>
      </c>
      <c r="AF26" s="763" t="s">
        <v>340</v>
      </c>
      <c r="AG26" s="763" t="s">
        <v>3391</v>
      </c>
      <c r="AH26" s="951">
        <v>103.50861551999998</v>
      </c>
    </row>
    <row r="27" spans="1:34" ht="14.25" customHeight="1" x14ac:dyDescent="0.15">
      <c r="A27" s="661"/>
      <c r="B27" s="699" t="s">
        <v>1182</v>
      </c>
      <c r="C27" s="689" t="s">
        <v>1183</v>
      </c>
      <c r="D27" s="692">
        <v>2022</v>
      </c>
      <c r="E27" s="700" t="s">
        <v>1018</v>
      </c>
      <c r="F27" s="690">
        <v>1024029</v>
      </c>
      <c r="G27" s="1347" t="s">
        <v>3618</v>
      </c>
      <c r="H27" s="691">
        <v>1</v>
      </c>
      <c r="I27" s="692">
        <v>2022</v>
      </c>
      <c r="J27" s="693" t="s">
        <v>1191</v>
      </c>
      <c r="K27" s="693" t="s">
        <v>352</v>
      </c>
      <c r="L27" s="693" t="s">
        <v>4042</v>
      </c>
      <c r="M27" s="694">
        <v>15.474933999999999</v>
      </c>
      <c r="O27" s="695">
        <v>16905</v>
      </c>
      <c r="P27" s="696">
        <v>0</v>
      </c>
      <c r="Q27" s="694">
        <v>7.2458562555456976E-3</v>
      </c>
      <c r="S27" s="707"/>
      <c r="T27" s="700"/>
      <c r="U27" s="708"/>
      <c r="W27" s="947" t="s">
        <v>1108</v>
      </c>
      <c r="X27" s="948" t="s">
        <v>1109</v>
      </c>
      <c r="Y27" s="949">
        <v>2019</v>
      </c>
      <c r="Z27" s="758" t="s">
        <v>1018</v>
      </c>
      <c r="AA27" s="950">
        <v>1081017</v>
      </c>
      <c r="AB27" s="950"/>
      <c r="AC27" s="802">
        <v>11</v>
      </c>
      <c r="AD27" s="949">
        <v>2021</v>
      </c>
      <c r="AE27" s="763" t="s">
        <v>333</v>
      </c>
      <c r="AF27" s="763" t="s">
        <v>352</v>
      </c>
      <c r="AG27" s="763" t="s">
        <v>3388</v>
      </c>
      <c r="AH27" s="951">
        <v>1.2249120000000002</v>
      </c>
    </row>
    <row r="28" spans="1:34" ht="14.25" customHeight="1" x14ac:dyDescent="0.15">
      <c r="A28" s="661"/>
      <c r="B28" s="699" t="s">
        <v>1182</v>
      </c>
      <c r="C28" s="689" t="s">
        <v>1183</v>
      </c>
      <c r="D28" s="692">
        <v>2022</v>
      </c>
      <c r="E28" s="700" t="s">
        <v>1018</v>
      </c>
      <c r="F28" s="690">
        <v>1024029</v>
      </c>
      <c r="G28" s="1347" t="s">
        <v>3619</v>
      </c>
      <c r="H28" s="691">
        <v>2</v>
      </c>
      <c r="I28" s="692">
        <v>2022</v>
      </c>
      <c r="J28" s="693" t="s">
        <v>1191</v>
      </c>
      <c r="K28" s="693" t="s">
        <v>352</v>
      </c>
      <c r="L28" s="693" t="s">
        <v>4043</v>
      </c>
      <c r="M28" s="694">
        <v>13.662015</v>
      </c>
      <c r="O28" s="695">
        <v>16905</v>
      </c>
      <c r="P28" s="696">
        <v>0</v>
      </c>
      <c r="Q28" s="694">
        <v>3.6845607808340722E-3</v>
      </c>
      <c r="S28" s="707"/>
      <c r="T28" s="700"/>
      <c r="U28" s="708"/>
      <c r="W28" s="947" t="s">
        <v>1108</v>
      </c>
      <c r="X28" s="948" t="s">
        <v>1109</v>
      </c>
      <c r="Y28" s="949">
        <v>2019</v>
      </c>
      <c r="Z28" s="758" t="s">
        <v>1018</v>
      </c>
      <c r="AA28" s="950">
        <v>1081017</v>
      </c>
      <c r="AB28" s="950"/>
      <c r="AC28" s="802">
        <v>12</v>
      </c>
      <c r="AD28" s="949">
        <v>2021</v>
      </c>
      <c r="AE28" s="763" t="s">
        <v>333</v>
      </c>
      <c r="AF28" s="763" t="s">
        <v>352</v>
      </c>
      <c r="AG28" s="763" t="s">
        <v>3392</v>
      </c>
      <c r="AH28" s="951">
        <v>0.62287499999999996</v>
      </c>
    </row>
    <row r="29" spans="1:34" ht="14.25" customHeight="1" x14ac:dyDescent="0.15">
      <c r="A29" s="661"/>
      <c r="B29" s="699" t="s">
        <v>1193</v>
      </c>
      <c r="C29" s="689" t="s">
        <v>1194</v>
      </c>
      <c r="D29" s="692">
        <v>2022</v>
      </c>
      <c r="E29" s="700" t="s">
        <v>1018</v>
      </c>
      <c r="F29" s="690">
        <v>1069030</v>
      </c>
      <c r="G29" s="1347" t="s">
        <v>3620</v>
      </c>
      <c r="H29" s="691">
        <v>1</v>
      </c>
      <c r="I29" s="692">
        <v>2022</v>
      </c>
      <c r="J29" s="693" t="s">
        <v>333</v>
      </c>
      <c r="K29" s="693" t="s">
        <v>340</v>
      </c>
      <c r="L29" s="693" t="s">
        <v>1199</v>
      </c>
      <c r="M29" s="694">
        <v>2.7471659280000011</v>
      </c>
      <c r="O29" s="695">
        <v>16905</v>
      </c>
      <c r="P29" s="696">
        <v>0</v>
      </c>
      <c r="Q29" s="694">
        <v>0.16268950354924583</v>
      </c>
      <c r="S29" s="707"/>
      <c r="T29" s="700"/>
      <c r="U29" s="708"/>
      <c r="W29" s="947" t="s">
        <v>1108</v>
      </c>
      <c r="X29" s="948" t="s">
        <v>1109</v>
      </c>
      <c r="Y29" s="949">
        <v>2019</v>
      </c>
      <c r="Z29" s="758" t="s">
        <v>1018</v>
      </c>
      <c r="AA29" s="950">
        <v>1081017</v>
      </c>
      <c r="AB29" s="950"/>
      <c r="AC29" s="802">
        <v>13</v>
      </c>
      <c r="AD29" s="949">
        <v>2021</v>
      </c>
      <c r="AE29" s="763" t="s">
        <v>333</v>
      </c>
      <c r="AF29" s="763" t="s">
        <v>352</v>
      </c>
      <c r="AG29" s="763" t="s">
        <v>3386</v>
      </c>
      <c r="AH29" s="951">
        <v>27.502660575000007</v>
      </c>
    </row>
    <row r="30" spans="1:34" ht="14.25" customHeight="1" x14ac:dyDescent="0.15">
      <c r="A30" s="661"/>
      <c r="B30" s="699" t="s">
        <v>1193</v>
      </c>
      <c r="C30" s="689" t="s">
        <v>1194</v>
      </c>
      <c r="D30" s="692">
        <v>2022</v>
      </c>
      <c r="E30" s="700" t="s">
        <v>1018</v>
      </c>
      <c r="F30" s="690">
        <v>1069030</v>
      </c>
      <c r="G30" s="1347" t="s">
        <v>3621</v>
      </c>
      <c r="H30" s="691">
        <v>2</v>
      </c>
      <c r="I30" s="692">
        <v>2022</v>
      </c>
      <c r="J30" s="693" t="s">
        <v>333</v>
      </c>
      <c r="K30" s="693" t="s">
        <v>352</v>
      </c>
      <c r="L30" s="693" t="s">
        <v>4044</v>
      </c>
      <c r="M30" s="694">
        <v>0.39484800000000009</v>
      </c>
      <c r="O30" s="695">
        <v>16905</v>
      </c>
      <c r="P30" s="696">
        <v>0</v>
      </c>
      <c r="Q30" s="694">
        <v>0.6028593135758652</v>
      </c>
      <c r="S30" s="707"/>
      <c r="T30" s="700"/>
      <c r="U30" s="708"/>
      <c r="W30" s="947" t="s">
        <v>1108</v>
      </c>
      <c r="X30" s="948" t="s">
        <v>1109</v>
      </c>
      <c r="Y30" s="949">
        <v>2019</v>
      </c>
      <c r="Z30" s="758" t="s">
        <v>1018</v>
      </c>
      <c r="AA30" s="950">
        <v>1081017</v>
      </c>
      <c r="AB30" s="950"/>
      <c r="AC30" s="802">
        <v>14</v>
      </c>
      <c r="AD30" s="949">
        <v>2021</v>
      </c>
      <c r="AE30" s="763" t="s">
        <v>333</v>
      </c>
      <c r="AF30" s="763" t="s">
        <v>340</v>
      </c>
      <c r="AG30" s="763" t="s">
        <v>3393</v>
      </c>
      <c r="AH30" s="951">
        <v>101.91336696000002</v>
      </c>
    </row>
    <row r="31" spans="1:34" ht="14.25" customHeight="1" x14ac:dyDescent="0.15">
      <c r="A31" s="661"/>
      <c r="B31" s="699" t="s">
        <v>1193</v>
      </c>
      <c r="C31" s="689" t="s">
        <v>1194</v>
      </c>
      <c r="D31" s="692">
        <v>2022</v>
      </c>
      <c r="E31" s="700" t="s">
        <v>1018</v>
      </c>
      <c r="F31" s="690">
        <v>1069030</v>
      </c>
      <c r="G31" s="1347" t="s">
        <v>3622</v>
      </c>
      <c r="H31" s="691">
        <v>3</v>
      </c>
      <c r="I31" s="692">
        <v>2022</v>
      </c>
      <c r="J31" s="693" t="s">
        <v>333</v>
      </c>
      <c r="K31" s="693" t="s">
        <v>352</v>
      </c>
      <c r="L31" s="693" t="s">
        <v>4045</v>
      </c>
      <c r="M31" s="694">
        <v>88.200999999999993</v>
      </c>
      <c r="O31" s="695">
        <v>2579</v>
      </c>
      <c r="P31" s="696">
        <v>0</v>
      </c>
      <c r="Q31" s="694">
        <v>5.3181077937184957</v>
      </c>
      <c r="S31" s="707"/>
      <c r="T31" s="700"/>
      <c r="U31" s="708"/>
      <c r="W31" s="947" t="s">
        <v>1116</v>
      </c>
      <c r="X31" s="948" t="s">
        <v>1117</v>
      </c>
      <c r="Y31" s="949">
        <v>2019</v>
      </c>
      <c r="Z31" s="758" t="s">
        <v>1018</v>
      </c>
      <c r="AA31" s="950">
        <v>1035018</v>
      </c>
      <c r="AB31" s="950"/>
      <c r="AC31" s="802">
        <v>1</v>
      </c>
      <c r="AD31" s="952">
        <v>44378</v>
      </c>
      <c r="AE31" s="763" t="s">
        <v>333</v>
      </c>
      <c r="AF31" s="763" t="s">
        <v>355</v>
      </c>
      <c r="AG31" s="763" t="s">
        <v>1124</v>
      </c>
      <c r="AH31" s="951">
        <v>137.154</v>
      </c>
    </row>
    <row r="32" spans="1:34" ht="14.25" customHeight="1" x14ac:dyDescent="0.15">
      <c r="A32" s="661"/>
      <c r="B32" s="699" t="s">
        <v>1201</v>
      </c>
      <c r="C32" s="689" t="s">
        <v>1202</v>
      </c>
      <c r="D32" s="692">
        <v>2022</v>
      </c>
      <c r="E32" s="700" t="s">
        <v>1018</v>
      </c>
      <c r="F32" s="690">
        <v>1024031</v>
      </c>
      <c r="G32" s="1347" t="s">
        <v>3623</v>
      </c>
      <c r="H32" s="691">
        <v>1</v>
      </c>
      <c r="I32" s="692">
        <v>2022</v>
      </c>
      <c r="J32" s="693" t="s">
        <v>333</v>
      </c>
      <c r="K32" s="693" t="s">
        <v>352</v>
      </c>
      <c r="L32" s="693" t="s">
        <v>4046</v>
      </c>
      <c r="M32" s="694">
        <v>12.299698000000006</v>
      </c>
      <c r="O32" s="695">
        <v>2579</v>
      </c>
      <c r="P32" s="696">
        <v>0</v>
      </c>
      <c r="Q32" s="694">
        <v>3.4848856145792945E-2</v>
      </c>
      <c r="S32" s="707"/>
      <c r="T32" s="700"/>
      <c r="U32" s="708"/>
      <c r="W32" s="947" t="s">
        <v>1116</v>
      </c>
      <c r="X32" s="948" t="s">
        <v>1117</v>
      </c>
      <c r="Y32" s="949">
        <v>2019</v>
      </c>
      <c r="Z32" s="758" t="s">
        <v>1018</v>
      </c>
      <c r="AA32" s="950">
        <v>1035018</v>
      </c>
      <c r="AB32" s="950"/>
      <c r="AC32" s="802">
        <v>2</v>
      </c>
      <c r="AD32" s="952">
        <v>44378</v>
      </c>
      <c r="AE32" s="763" t="s">
        <v>333</v>
      </c>
      <c r="AF32" s="763" t="s">
        <v>352</v>
      </c>
      <c r="AG32" s="763" t="s">
        <v>3394</v>
      </c>
      <c r="AH32" s="951">
        <v>0.898752</v>
      </c>
    </row>
    <row r="33" spans="1:34" ht="14.25" customHeight="1" x14ac:dyDescent="0.15">
      <c r="A33" s="661"/>
      <c r="B33" s="699" t="s">
        <v>1201</v>
      </c>
      <c r="C33" s="689" t="s">
        <v>1202</v>
      </c>
      <c r="D33" s="692">
        <v>2022</v>
      </c>
      <c r="E33" s="700" t="s">
        <v>1018</v>
      </c>
      <c r="F33" s="690">
        <v>1024031</v>
      </c>
      <c r="G33" s="1347" t="s">
        <v>3624</v>
      </c>
      <c r="H33" s="691">
        <v>2</v>
      </c>
      <c r="I33" s="692">
        <v>2022</v>
      </c>
      <c r="J33" s="693" t="s">
        <v>333</v>
      </c>
      <c r="K33" s="693" t="s">
        <v>334</v>
      </c>
      <c r="L33" s="693" t="s">
        <v>4047</v>
      </c>
      <c r="M33" s="694">
        <v>1.9998320000000263</v>
      </c>
      <c r="O33" s="695">
        <v>5757</v>
      </c>
      <c r="P33" s="696">
        <v>0</v>
      </c>
      <c r="Q33" s="694">
        <v>2.3763418447107876</v>
      </c>
      <c r="S33" s="707"/>
      <c r="T33" s="700"/>
      <c r="U33" s="708"/>
      <c r="W33" s="947" t="s">
        <v>1131</v>
      </c>
      <c r="X33" s="948" t="s">
        <v>1132</v>
      </c>
      <c r="Y33" s="949">
        <v>2019</v>
      </c>
      <c r="Z33" s="758" t="s">
        <v>1018</v>
      </c>
      <c r="AA33" s="950">
        <v>1044022</v>
      </c>
      <c r="AB33" s="950"/>
      <c r="AC33" s="802">
        <v>1</v>
      </c>
      <c r="AD33" s="949" t="s">
        <v>1138</v>
      </c>
      <c r="AE33" s="763" t="s">
        <v>348</v>
      </c>
      <c r="AF33" s="763" t="s">
        <v>352</v>
      </c>
      <c r="AG33" s="763" t="s">
        <v>1139</v>
      </c>
      <c r="AH33" s="951">
        <v>136.80600000000004</v>
      </c>
    </row>
    <row r="34" spans="1:34" ht="14.25" customHeight="1" x14ac:dyDescent="0.15">
      <c r="A34" s="661"/>
      <c r="B34" s="699" t="s">
        <v>1201</v>
      </c>
      <c r="C34" s="689" t="s">
        <v>1202</v>
      </c>
      <c r="D34" s="692">
        <v>2022</v>
      </c>
      <c r="E34" s="700" t="s">
        <v>1018</v>
      </c>
      <c r="F34" s="690">
        <v>1024031</v>
      </c>
      <c r="G34" s="1347" t="s">
        <v>3625</v>
      </c>
      <c r="H34" s="691">
        <v>3</v>
      </c>
      <c r="I34" s="692">
        <v>2022</v>
      </c>
      <c r="J34" s="693" t="s">
        <v>333</v>
      </c>
      <c r="K34" s="693" t="s">
        <v>334</v>
      </c>
      <c r="L34" s="693" t="s">
        <v>4048</v>
      </c>
      <c r="M34" s="694">
        <v>5.4999949999999984</v>
      </c>
      <c r="O34" s="695">
        <v>37139</v>
      </c>
      <c r="P34" s="696">
        <v>0</v>
      </c>
      <c r="Q34" s="694">
        <v>0.19858204717412958</v>
      </c>
      <c r="S34" s="707"/>
      <c r="T34" s="700"/>
      <c r="U34" s="708"/>
      <c r="W34" s="947" t="s">
        <v>1163</v>
      </c>
      <c r="X34" s="948" t="s">
        <v>1164</v>
      </c>
      <c r="Y34" s="949">
        <v>2019</v>
      </c>
      <c r="Z34" s="758" t="s">
        <v>1018</v>
      </c>
      <c r="AA34" s="950">
        <v>1009026</v>
      </c>
      <c r="AB34" s="950"/>
      <c r="AC34" s="802">
        <v>1</v>
      </c>
      <c r="AD34" s="949">
        <v>2020</v>
      </c>
      <c r="AE34" s="763" t="s">
        <v>1170</v>
      </c>
      <c r="AF34" s="763" t="s">
        <v>356</v>
      </c>
      <c r="AG34" s="763" t="s">
        <v>1171</v>
      </c>
      <c r="AH34" s="951">
        <v>73.751386499999995</v>
      </c>
    </row>
    <row r="35" spans="1:34" ht="14.25" customHeight="1" x14ac:dyDescent="0.15">
      <c r="A35" s="661"/>
      <c r="B35" s="699" t="s">
        <v>1201</v>
      </c>
      <c r="C35" s="689" t="s">
        <v>1202</v>
      </c>
      <c r="D35" s="692">
        <v>2022</v>
      </c>
      <c r="E35" s="700" t="s">
        <v>1018</v>
      </c>
      <c r="F35" s="690">
        <v>1024031</v>
      </c>
      <c r="G35" s="1347" t="s">
        <v>3626</v>
      </c>
      <c r="H35" s="691">
        <v>4</v>
      </c>
      <c r="I35" s="692">
        <v>2022</v>
      </c>
      <c r="J35" s="693" t="s">
        <v>1170</v>
      </c>
      <c r="K35" s="693" t="s">
        <v>348</v>
      </c>
      <c r="L35" s="693" t="s">
        <v>4049</v>
      </c>
      <c r="M35" s="694">
        <v>2.9689043999999996</v>
      </c>
      <c r="O35" s="695">
        <v>4973</v>
      </c>
      <c r="P35" s="696">
        <v>0</v>
      </c>
      <c r="Q35" s="694">
        <v>0.96557410014076073</v>
      </c>
      <c r="S35" s="707"/>
      <c r="T35" s="700"/>
      <c r="U35" s="708"/>
      <c r="W35" s="947" t="s">
        <v>1172</v>
      </c>
      <c r="X35" s="948" t="s">
        <v>1173</v>
      </c>
      <c r="Y35" s="949">
        <v>2019</v>
      </c>
      <c r="Z35" s="758" t="s">
        <v>1018</v>
      </c>
      <c r="AA35" s="950">
        <v>1016027</v>
      </c>
      <c r="AB35" s="950"/>
      <c r="AC35" s="802">
        <v>1</v>
      </c>
      <c r="AD35" s="949">
        <v>2019</v>
      </c>
      <c r="AE35" s="763" t="s">
        <v>333</v>
      </c>
      <c r="AF35" s="763" t="s">
        <v>355</v>
      </c>
      <c r="AG35" s="763" t="s">
        <v>1176</v>
      </c>
      <c r="AH35" s="951">
        <v>48.018000000000029</v>
      </c>
    </row>
    <row r="36" spans="1:34" ht="14.25" customHeight="1" x14ac:dyDescent="0.15">
      <c r="A36" s="661"/>
      <c r="B36" s="699" t="s">
        <v>1210</v>
      </c>
      <c r="C36" s="689" t="s">
        <v>1211</v>
      </c>
      <c r="D36" s="692">
        <v>2022</v>
      </c>
      <c r="E36" s="700" t="s">
        <v>1018</v>
      </c>
      <c r="F36" s="690">
        <v>1009036</v>
      </c>
      <c r="G36" s="1347" t="s">
        <v>3627</v>
      </c>
      <c r="H36" s="691">
        <v>1</v>
      </c>
      <c r="I36" s="692">
        <v>2022</v>
      </c>
      <c r="J36" s="693" t="s">
        <v>333</v>
      </c>
      <c r="K36" s="693" t="s">
        <v>349</v>
      </c>
      <c r="L36" s="693" t="s">
        <v>4050</v>
      </c>
      <c r="M36" s="694">
        <v>26.547587000000007</v>
      </c>
      <c r="O36" s="695">
        <v>4973</v>
      </c>
      <c r="P36" s="696">
        <v>0</v>
      </c>
      <c r="Q36" s="694">
        <v>1.3684254474160467</v>
      </c>
      <c r="S36" s="707"/>
      <c r="T36" s="700"/>
      <c r="U36" s="708"/>
      <c r="W36" s="947" t="s">
        <v>1172</v>
      </c>
      <c r="X36" s="948" t="s">
        <v>1173</v>
      </c>
      <c r="Y36" s="949">
        <v>2019</v>
      </c>
      <c r="Z36" s="758" t="s">
        <v>1018</v>
      </c>
      <c r="AA36" s="950">
        <v>1016027</v>
      </c>
      <c r="AB36" s="950"/>
      <c r="AC36" s="802">
        <v>2</v>
      </c>
      <c r="AD36" s="949">
        <v>2021</v>
      </c>
      <c r="AE36" s="763" t="s">
        <v>333</v>
      </c>
      <c r="AF36" s="763" t="s">
        <v>355</v>
      </c>
      <c r="AG36" s="763" t="s">
        <v>3395</v>
      </c>
      <c r="AH36" s="951">
        <v>68.051797500000006</v>
      </c>
    </row>
    <row r="37" spans="1:34" ht="14.25" customHeight="1" x14ac:dyDescent="0.15">
      <c r="A37" s="661"/>
      <c r="B37" s="699" t="s">
        <v>1210</v>
      </c>
      <c r="C37" s="689" t="s">
        <v>1211</v>
      </c>
      <c r="D37" s="692">
        <v>2022</v>
      </c>
      <c r="E37" s="700" t="s">
        <v>1018</v>
      </c>
      <c r="F37" s="690">
        <v>1009036</v>
      </c>
      <c r="G37" s="1347" t="s">
        <v>3628</v>
      </c>
      <c r="H37" s="691">
        <v>2</v>
      </c>
      <c r="I37" s="692">
        <v>2022</v>
      </c>
      <c r="J37" s="693" t="s">
        <v>333</v>
      </c>
      <c r="K37" s="693" t="s">
        <v>352</v>
      </c>
      <c r="L37" s="693" t="s">
        <v>4051</v>
      </c>
      <c r="M37" s="694">
        <v>39.354459030000001</v>
      </c>
      <c r="O37" s="695">
        <v>8058</v>
      </c>
      <c r="P37" s="696">
        <v>0</v>
      </c>
      <c r="Q37" s="694">
        <v>0.13357259865971705</v>
      </c>
      <c r="S37" s="707"/>
      <c r="T37" s="700"/>
      <c r="U37" s="708"/>
      <c r="W37" s="947" t="s">
        <v>1182</v>
      </c>
      <c r="X37" s="948" t="s">
        <v>1183</v>
      </c>
      <c r="Y37" s="949">
        <v>2019</v>
      </c>
      <c r="Z37" s="758" t="s">
        <v>1018</v>
      </c>
      <c r="AA37" s="950">
        <v>1024029</v>
      </c>
      <c r="AB37" s="950"/>
      <c r="AC37" s="802">
        <v>1</v>
      </c>
      <c r="AD37" s="949">
        <v>2021</v>
      </c>
      <c r="AE37" s="763" t="s">
        <v>1191</v>
      </c>
      <c r="AF37" s="763" t="s">
        <v>352</v>
      </c>
      <c r="AG37" s="763" t="s">
        <v>1192</v>
      </c>
      <c r="AH37" s="951">
        <v>10.76328</v>
      </c>
    </row>
    <row r="38" spans="1:34" ht="14.25" customHeight="1" x14ac:dyDescent="0.15">
      <c r="A38" s="661"/>
      <c r="B38" s="699" t="s">
        <v>1210</v>
      </c>
      <c r="C38" s="689" t="s">
        <v>1211</v>
      </c>
      <c r="D38" s="692">
        <v>2022</v>
      </c>
      <c r="E38" s="700" t="s">
        <v>1018</v>
      </c>
      <c r="F38" s="690">
        <v>1009036</v>
      </c>
      <c r="G38" s="1347" t="s">
        <v>3629</v>
      </c>
      <c r="H38" s="691">
        <v>3</v>
      </c>
      <c r="I38" s="692">
        <v>2022</v>
      </c>
      <c r="J38" s="693" t="s">
        <v>333</v>
      </c>
      <c r="K38" s="693" t="s">
        <v>340</v>
      </c>
      <c r="L38" s="693" t="s">
        <v>4052</v>
      </c>
      <c r="M38" s="694">
        <v>10.145399999999999</v>
      </c>
      <c r="O38" s="695">
        <v>8058</v>
      </c>
      <c r="P38" s="696">
        <v>0</v>
      </c>
      <c r="Q38" s="694">
        <v>7.2998324646314228E-2</v>
      </c>
      <c r="S38" s="707"/>
      <c r="T38" s="700"/>
      <c r="U38" s="708"/>
      <c r="W38" s="947" t="s">
        <v>1182</v>
      </c>
      <c r="X38" s="948" t="s">
        <v>1183</v>
      </c>
      <c r="Y38" s="949">
        <v>2019</v>
      </c>
      <c r="Z38" s="758" t="s">
        <v>1018</v>
      </c>
      <c r="AA38" s="950">
        <v>1024029</v>
      </c>
      <c r="AB38" s="950"/>
      <c r="AC38" s="802">
        <v>2</v>
      </c>
      <c r="AD38" s="949">
        <v>2021</v>
      </c>
      <c r="AE38" s="763" t="s">
        <v>1191</v>
      </c>
      <c r="AF38" s="763" t="s">
        <v>352</v>
      </c>
      <c r="AG38" s="763" t="s">
        <v>3396</v>
      </c>
      <c r="AH38" s="951">
        <v>5.8822050000000008</v>
      </c>
    </row>
    <row r="39" spans="1:34" ht="14.25" customHeight="1" x14ac:dyDescent="0.15">
      <c r="A39" s="661"/>
      <c r="B39" s="699" t="s">
        <v>1234</v>
      </c>
      <c r="C39" s="689" t="s">
        <v>1235</v>
      </c>
      <c r="D39" s="692">
        <v>2022</v>
      </c>
      <c r="E39" s="700" t="s">
        <v>1018</v>
      </c>
      <c r="F39" s="690">
        <v>1062039</v>
      </c>
      <c r="G39" s="1347" t="s">
        <v>3630</v>
      </c>
      <c r="H39" s="691">
        <v>1</v>
      </c>
      <c r="I39" s="692">
        <v>2022</v>
      </c>
      <c r="J39" s="693" t="s">
        <v>1621</v>
      </c>
      <c r="K39" s="693" t="s">
        <v>348</v>
      </c>
      <c r="L39" s="693" t="s">
        <v>4053</v>
      </c>
      <c r="M39" s="694">
        <v>170.24712400000001</v>
      </c>
      <c r="O39" s="695">
        <v>23642</v>
      </c>
      <c r="P39" s="696">
        <v>0</v>
      </c>
      <c r="Q39" s="694">
        <v>8.2391506640724199E-2</v>
      </c>
      <c r="S39" s="707"/>
      <c r="T39" s="700"/>
      <c r="U39" s="708"/>
      <c r="W39" s="947" t="s">
        <v>1193</v>
      </c>
      <c r="X39" s="948" t="s">
        <v>1194</v>
      </c>
      <c r="Y39" s="949">
        <v>2019</v>
      </c>
      <c r="Z39" s="758" t="s">
        <v>1018</v>
      </c>
      <c r="AA39" s="950">
        <v>1069030</v>
      </c>
      <c r="AB39" s="950"/>
      <c r="AC39" s="802">
        <v>1</v>
      </c>
      <c r="AD39" s="949">
        <v>2021</v>
      </c>
      <c r="AE39" s="763" t="s">
        <v>333</v>
      </c>
      <c r="AF39" s="763" t="s">
        <v>340</v>
      </c>
      <c r="AG39" s="763" t="s">
        <v>1199</v>
      </c>
      <c r="AH39" s="951">
        <v>19.479000000000013</v>
      </c>
    </row>
    <row r="40" spans="1:34" ht="14.25" customHeight="1" x14ac:dyDescent="0.15">
      <c r="A40" s="661"/>
      <c r="B40" s="699" t="s">
        <v>1234</v>
      </c>
      <c r="C40" s="689" t="s">
        <v>1235</v>
      </c>
      <c r="D40" s="692">
        <v>2022</v>
      </c>
      <c r="E40" s="700" t="s">
        <v>1018</v>
      </c>
      <c r="F40" s="690">
        <v>1062039</v>
      </c>
      <c r="G40" s="1347" t="s">
        <v>3631</v>
      </c>
      <c r="H40" s="691">
        <v>2</v>
      </c>
      <c r="I40" s="692">
        <v>2022</v>
      </c>
      <c r="J40" s="693" t="s">
        <v>333</v>
      </c>
      <c r="K40" s="693" t="s">
        <v>340</v>
      </c>
      <c r="L40" s="693" t="s">
        <v>4054</v>
      </c>
      <c r="M40" s="694">
        <v>0.45699999999999363</v>
      </c>
      <c r="O40" s="695">
        <v>23642</v>
      </c>
      <c r="P40" s="696">
        <v>0</v>
      </c>
      <c r="Q40" s="694">
        <v>0.19544031807799686</v>
      </c>
      <c r="S40" s="707"/>
      <c r="T40" s="700"/>
      <c r="U40" s="708"/>
      <c r="W40" s="947" t="s">
        <v>1193</v>
      </c>
      <c r="X40" s="948" t="s">
        <v>1194</v>
      </c>
      <c r="Y40" s="949">
        <v>2019</v>
      </c>
      <c r="Z40" s="758" t="s">
        <v>1018</v>
      </c>
      <c r="AA40" s="950">
        <v>1069030</v>
      </c>
      <c r="AB40" s="950"/>
      <c r="AC40" s="802">
        <v>2</v>
      </c>
      <c r="AD40" s="949">
        <v>2021</v>
      </c>
      <c r="AE40" s="763" t="s">
        <v>333</v>
      </c>
      <c r="AF40" s="763" t="s">
        <v>344</v>
      </c>
      <c r="AG40" s="763" t="s">
        <v>3397</v>
      </c>
      <c r="AH40" s="951">
        <v>46.206000000000017</v>
      </c>
    </row>
    <row r="41" spans="1:34" ht="14.25" customHeight="1" x14ac:dyDescent="0.15">
      <c r="A41" s="661"/>
      <c r="B41" s="699" t="s">
        <v>1243</v>
      </c>
      <c r="C41" s="689" t="s">
        <v>1244</v>
      </c>
      <c r="D41" s="692">
        <v>2022</v>
      </c>
      <c r="E41" s="700" t="s">
        <v>1018</v>
      </c>
      <c r="F41" s="690">
        <v>1085040</v>
      </c>
      <c r="G41" s="1347" t="s">
        <v>3632</v>
      </c>
      <c r="H41" s="691">
        <v>1</v>
      </c>
      <c r="I41" s="692">
        <v>2022</v>
      </c>
      <c r="J41" s="693" t="s">
        <v>1191</v>
      </c>
      <c r="K41" s="693" t="s">
        <v>352</v>
      </c>
      <c r="L41" s="693" t="s">
        <v>4055</v>
      </c>
      <c r="M41" s="694">
        <v>0.18188599999999999</v>
      </c>
      <c r="O41" s="695">
        <v>23642</v>
      </c>
      <c r="P41" s="696">
        <v>0</v>
      </c>
      <c r="Q41" s="694">
        <v>3.640554944590136E-2</v>
      </c>
      <c r="S41" s="707"/>
      <c r="T41" s="700"/>
      <c r="U41" s="708"/>
      <c r="W41" s="947" t="s">
        <v>1193</v>
      </c>
      <c r="X41" s="948" t="s">
        <v>1194</v>
      </c>
      <c r="Y41" s="949">
        <v>2019</v>
      </c>
      <c r="Z41" s="758" t="s">
        <v>1018</v>
      </c>
      <c r="AA41" s="950">
        <v>1069030</v>
      </c>
      <c r="AB41" s="950"/>
      <c r="AC41" s="802">
        <v>3</v>
      </c>
      <c r="AD41" s="949">
        <v>2021</v>
      </c>
      <c r="AE41" s="763" t="s">
        <v>333</v>
      </c>
      <c r="AF41" s="763" t="s">
        <v>352</v>
      </c>
      <c r="AG41" s="763" t="s">
        <v>3398</v>
      </c>
      <c r="AH41" s="951">
        <v>8.6069999999999993</v>
      </c>
    </row>
    <row r="42" spans="1:34" ht="14.25" customHeight="1" x14ac:dyDescent="0.15">
      <c r="A42" s="661"/>
      <c r="B42" s="699" t="s">
        <v>1251</v>
      </c>
      <c r="C42" s="689" t="s">
        <v>3967</v>
      </c>
      <c r="D42" s="692">
        <v>2022</v>
      </c>
      <c r="E42" s="700" t="s">
        <v>1018</v>
      </c>
      <c r="F42" s="690">
        <v>1016041</v>
      </c>
      <c r="G42" s="1347" t="s">
        <v>3633</v>
      </c>
      <c r="H42" s="691">
        <v>1</v>
      </c>
      <c r="I42" s="692">
        <v>2022</v>
      </c>
      <c r="J42" s="693" t="s">
        <v>1191</v>
      </c>
      <c r="K42" s="693" t="s">
        <v>349</v>
      </c>
      <c r="L42" s="693" t="s">
        <v>4056</v>
      </c>
      <c r="M42" s="694">
        <v>20.016600000000011</v>
      </c>
      <c r="O42" s="695">
        <v>23642</v>
      </c>
      <c r="P42" s="696">
        <v>0</v>
      </c>
      <c r="Q42" s="694">
        <v>0.50009728449369772</v>
      </c>
      <c r="S42" s="707"/>
      <c r="T42" s="700"/>
      <c r="U42" s="708"/>
      <c r="W42" s="947" t="s">
        <v>1193</v>
      </c>
      <c r="X42" s="948" t="s">
        <v>1194</v>
      </c>
      <c r="Y42" s="949">
        <v>2019</v>
      </c>
      <c r="Z42" s="758" t="s">
        <v>1018</v>
      </c>
      <c r="AA42" s="950">
        <v>1069030</v>
      </c>
      <c r="AB42" s="950"/>
      <c r="AC42" s="802">
        <v>4</v>
      </c>
      <c r="AD42" s="949">
        <v>2021</v>
      </c>
      <c r="AE42" s="763" t="s">
        <v>333</v>
      </c>
      <c r="AF42" s="763" t="s">
        <v>352</v>
      </c>
      <c r="AG42" s="763" t="s">
        <v>3399</v>
      </c>
      <c r="AH42" s="951">
        <v>118.23300000000002</v>
      </c>
    </row>
    <row r="43" spans="1:34" ht="14.25" customHeight="1" x14ac:dyDescent="0.15">
      <c r="A43" s="661"/>
      <c r="B43" s="699" t="s">
        <v>1251</v>
      </c>
      <c r="C43" s="689" t="s">
        <v>3967</v>
      </c>
      <c r="D43" s="692">
        <v>2022</v>
      </c>
      <c r="E43" s="700" t="s">
        <v>1018</v>
      </c>
      <c r="F43" s="690">
        <v>1016041</v>
      </c>
      <c r="G43" s="1347" t="s">
        <v>3634</v>
      </c>
      <c r="H43" s="691">
        <v>2</v>
      </c>
      <c r="I43" s="692">
        <v>2022</v>
      </c>
      <c r="J43" s="693" t="s">
        <v>333</v>
      </c>
      <c r="K43" s="693" t="s">
        <v>356</v>
      </c>
      <c r="L43" s="693" t="s">
        <v>4057</v>
      </c>
      <c r="M43" s="694">
        <v>248.75934610107194</v>
      </c>
      <c r="O43" s="695">
        <v>24053</v>
      </c>
      <c r="P43" s="696">
        <v>0</v>
      </c>
      <c r="Q43" s="694">
        <v>0.76185648122301275</v>
      </c>
      <c r="S43" s="707"/>
      <c r="T43" s="700"/>
      <c r="U43" s="708"/>
      <c r="W43" s="947" t="s">
        <v>1201</v>
      </c>
      <c r="X43" s="948" t="s">
        <v>1202</v>
      </c>
      <c r="Y43" s="949">
        <v>2019</v>
      </c>
      <c r="Z43" s="758" t="s">
        <v>1018</v>
      </c>
      <c r="AA43" s="950">
        <v>1024031</v>
      </c>
      <c r="AB43" s="950"/>
      <c r="AC43" s="802">
        <v>1</v>
      </c>
      <c r="AD43" s="949">
        <v>2019</v>
      </c>
      <c r="AE43" s="763" t="s">
        <v>333</v>
      </c>
      <c r="AF43" s="763" t="s">
        <v>328</v>
      </c>
      <c r="AG43" s="763" t="s">
        <v>1209</v>
      </c>
      <c r="AH43" s="951">
        <v>183.24933942857126</v>
      </c>
    </row>
    <row r="44" spans="1:34" ht="14.25" customHeight="1" x14ac:dyDescent="0.15">
      <c r="A44" s="661"/>
      <c r="B44" s="699" t="s">
        <v>1251</v>
      </c>
      <c r="C44" s="689" t="s">
        <v>3967</v>
      </c>
      <c r="D44" s="692">
        <v>2022</v>
      </c>
      <c r="E44" s="700" t="s">
        <v>1018</v>
      </c>
      <c r="F44" s="690">
        <v>1016041</v>
      </c>
      <c r="G44" s="1347" t="s">
        <v>3635</v>
      </c>
      <c r="H44" s="691">
        <v>3</v>
      </c>
      <c r="I44" s="692">
        <v>2022</v>
      </c>
      <c r="J44" s="693" t="s">
        <v>327</v>
      </c>
      <c r="K44" s="693" t="s">
        <v>349</v>
      </c>
      <c r="L44" s="693" t="s">
        <v>4058</v>
      </c>
      <c r="M44" s="694">
        <v>37.944801400000003</v>
      </c>
      <c r="O44" s="695">
        <v>24053</v>
      </c>
      <c r="P44" s="696">
        <v>0</v>
      </c>
      <c r="Q44" s="694">
        <v>0.71211465468128587</v>
      </c>
      <c r="S44" s="707"/>
      <c r="T44" s="700"/>
      <c r="U44" s="708"/>
      <c r="W44" s="947" t="s">
        <v>1201</v>
      </c>
      <c r="X44" s="948" t="s">
        <v>1202</v>
      </c>
      <c r="Y44" s="949">
        <v>2019</v>
      </c>
      <c r="Z44" s="758" t="s">
        <v>1018</v>
      </c>
      <c r="AA44" s="950">
        <v>1024031</v>
      </c>
      <c r="AB44" s="950"/>
      <c r="AC44" s="802">
        <v>2</v>
      </c>
      <c r="AD44" s="949">
        <v>2019</v>
      </c>
      <c r="AE44" s="763" t="s">
        <v>333</v>
      </c>
      <c r="AF44" s="763" t="s">
        <v>348</v>
      </c>
      <c r="AG44" s="763" t="s">
        <v>3400</v>
      </c>
      <c r="AH44" s="951">
        <v>171.28493789048969</v>
      </c>
    </row>
    <row r="45" spans="1:34" ht="14.25" customHeight="1" x14ac:dyDescent="0.15">
      <c r="A45" s="661"/>
      <c r="B45" s="699" t="s">
        <v>1271</v>
      </c>
      <c r="C45" s="689" t="s">
        <v>1272</v>
      </c>
      <c r="D45" s="692">
        <v>2022</v>
      </c>
      <c r="E45" s="700" t="s">
        <v>1273</v>
      </c>
      <c r="F45" s="690">
        <v>1388044</v>
      </c>
      <c r="G45" s="1347" t="s">
        <v>3636</v>
      </c>
      <c r="H45" s="691">
        <v>1</v>
      </c>
      <c r="I45" s="692" t="s">
        <v>4037</v>
      </c>
      <c r="J45" s="693" t="s">
        <v>327</v>
      </c>
      <c r="K45" s="693" t="s">
        <v>328</v>
      </c>
      <c r="L45" s="693" t="s">
        <v>4059</v>
      </c>
      <c r="M45" s="694">
        <v>2.7419999999999973</v>
      </c>
      <c r="O45" s="695">
        <v>24053</v>
      </c>
      <c r="P45" s="696">
        <v>0</v>
      </c>
      <c r="Q45" s="694">
        <v>0.28909752005986772</v>
      </c>
      <c r="S45" s="707"/>
      <c r="T45" s="700"/>
      <c r="U45" s="708"/>
      <c r="W45" s="947" t="s">
        <v>1201</v>
      </c>
      <c r="X45" s="948" t="s">
        <v>1202</v>
      </c>
      <c r="Y45" s="949">
        <v>2019</v>
      </c>
      <c r="Z45" s="758" t="s">
        <v>1018</v>
      </c>
      <c r="AA45" s="950">
        <v>1024031</v>
      </c>
      <c r="AB45" s="950"/>
      <c r="AC45" s="802">
        <v>3</v>
      </c>
      <c r="AD45" s="949" t="s">
        <v>3401</v>
      </c>
      <c r="AE45" s="763" t="s">
        <v>327</v>
      </c>
      <c r="AF45" s="763" t="s">
        <v>355</v>
      </c>
      <c r="AG45" s="763" t="s">
        <v>3402</v>
      </c>
      <c r="AH45" s="951">
        <v>69.536626499999983</v>
      </c>
    </row>
    <row r="46" spans="1:34" ht="14.25" customHeight="1" x14ac:dyDescent="0.15">
      <c r="A46" s="661"/>
      <c r="B46" s="699" t="s">
        <v>1271</v>
      </c>
      <c r="C46" s="689" t="s">
        <v>1272</v>
      </c>
      <c r="D46" s="692">
        <v>2022</v>
      </c>
      <c r="E46" s="700" t="s">
        <v>1273</v>
      </c>
      <c r="F46" s="690">
        <v>1388044</v>
      </c>
      <c r="G46" s="1347" t="s">
        <v>3637</v>
      </c>
      <c r="H46" s="691">
        <v>2</v>
      </c>
      <c r="I46" s="692" t="s">
        <v>4037</v>
      </c>
      <c r="J46" s="693" t="s">
        <v>333</v>
      </c>
      <c r="K46" s="693" t="s">
        <v>352</v>
      </c>
      <c r="L46" s="693" t="s">
        <v>4060</v>
      </c>
      <c r="M46" s="694">
        <v>6.2380500000000012</v>
      </c>
      <c r="O46" s="695">
        <v>24053</v>
      </c>
      <c r="P46" s="696">
        <v>0</v>
      </c>
      <c r="Q46" s="694">
        <v>3.9738494158732799E-4</v>
      </c>
      <c r="S46" s="707"/>
      <c r="T46" s="700"/>
      <c r="U46" s="708"/>
      <c r="W46" s="947" t="s">
        <v>1201</v>
      </c>
      <c r="X46" s="948" t="s">
        <v>1202</v>
      </c>
      <c r="Y46" s="949">
        <v>2019</v>
      </c>
      <c r="Z46" s="758" t="s">
        <v>1018</v>
      </c>
      <c r="AA46" s="950">
        <v>1024031</v>
      </c>
      <c r="AB46" s="950"/>
      <c r="AC46" s="802">
        <v>4</v>
      </c>
      <c r="AD46" s="949">
        <v>2020</v>
      </c>
      <c r="AE46" s="763" t="s">
        <v>327</v>
      </c>
      <c r="AF46" s="763" t="s">
        <v>349</v>
      </c>
      <c r="AG46" s="763" t="s">
        <v>3403</v>
      </c>
      <c r="AH46" s="951">
        <v>9.5583000000000001E-2</v>
      </c>
    </row>
    <row r="47" spans="1:34" ht="14.25" customHeight="1" x14ac:dyDescent="0.15">
      <c r="A47" s="661"/>
      <c r="B47" s="699" t="s">
        <v>1271</v>
      </c>
      <c r="C47" s="689" t="s">
        <v>1272</v>
      </c>
      <c r="D47" s="692">
        <v>2022</v>
      </c>
      <c r="E47" s="700" t="s">
        <v>1273</v>
      </c>
      <c r="F47" s="690">
        <v>1388044</v>
      </c>
      <c r="G47" s="1347" t="s">
        <v>3638</v>
      </c>
      <c r="H47" s="691">
        <v>3</v>
      </c>
      <c r="I47" s="692" t="s">
        <v>4037</v>
      </c>
      <c r="J47" s="693" t="s">
        <v>333</v>
      </c>
      <c r="K47" s="693" t="s">
        <v>355</v>
      </c>
      <c r="L47" s="693" t="s">
        <v>4061</v>
      </c>
      <c r="M47" s="694">
        <v>60.433724999999953</v>
      </c>
      <c r="O47" s="695">
        <v>24053</v>
      </c>
      <c r="P47" s="696">
        <v>0</v>
      </c>
      <c r="Q47" s="694">
        <v>7.1943624495904876E-4</v>
      </c>
      <c r="S47" s="707"/>
      <c r="T47" s="700"/>
      <c r="U47" s="708"/>
      <c r="W47" s="947" t="s">
        <v>1201</v>
      </c>
      <c r="X47" s="948" t="s">
        <v>1202</v>
      </c>
      <c r="Y47" s="949">
        <v>2019</v>
      </c>
      <c r="Z47" s="758" t="s">
        <v>1018</v>
      </c>
      <c r="AA47" s="950">
        <v>1024031</v>
      </c>
      <c r="AB47" s="950"/>
      <c r="AC47" s="802">
        <v>5</v>
      </c>
      <c r="AD47" s="949">
        <v>2020</v>
      </c>
      <c r="AE47" s="763" t="s">
        <v>327</v>
      </c>
      <c r="AF47" s="763" t="s">
        <v>349</v>
      </c>
      <c r="AG47" s="763" t="s">
        <v>3404</v>
      </c>
      <c r="AH47" s="951">
        <v>0.17304600000000001</v>
      </c>
    </row>
    <row r="48" spans="1:34" ht="14.25" customHeight="1" x14ac:dyDescent="0.15">
      <c r="A48" s="661"/>
      <c r="B48" s="699" t="s">
        <v>1271</v>
      </c>
      <c r="C48" s="689" t="s">
        <v>1272</v>
      </c>
      <c r="D48" s="692">
        <v>2022</v>
      </c>
      <c r="E48" s="700" t="s">
        <v>1273</v>
      </c>
      <c r="F48" s="690">
        <v>1388044</v>
      </c>
      <c r="G48" s="1347" t="s">
        <v>3639</v>
      </c>
      <c r="H48" s="691">
        <v>4</v>
      </c>
      <c r="I48" s="692" t="s">
        <v>4037</v>
      </c>
      <c r="J48" s="693" t="s">
        <v>1191</v>
      </c>
      <c r="K48" s="693" t="s">
        <v>348</v>
      </c>
      <c r="L48" s="693" t="s">
        <v>4062</v>
      </c>
      <c r="M48" s="694">
        <v>14.303377612333335</v>
      </c>
      <c r="O48" s="695">
        <v>24053</v>
      </c>
      <c r="P48" s="696">
        <v>0</v>
      </c>
      <c r="Q48" s="694">
        <v>0.56576114829750968</v>
      </c>
      <c r="S48" s="707"/>
      <c r="T48" s="700"/>
      <c r="U48" s="708"/>
      <c r="W48" s="947" t="s">
        <v>1201</v>
      </c>
      <c r="X48" s="948" t="s">
        <v>1202</v>
      </c>
      <c r="Y48" s="949">
        <v>2019</v>
      </c>
      <c r="Z48" s="758" t="s">
        <v>1018</v>
      </c>
      <c r="AA48" s="950">
        <v>1024031</v>
      </c>
      <c r="AB48" s="950"/>
      <c r="AC48" s="802">
        <v>6</v>
      </c>
      <c r="AD48" s="949">
        <v>2020</v>
      </c>
      <c r="AE48" s="763" t="s">
        <v>327</v>
      </c>
      <c r="AF48" s="763" t="s">
        <v>355</v>
      </c>
      <c r="AG48" s="763" t="s">
        <v>3405</v>
      </c>
      <c r="AH48" s="951">
        <v>136.08252899999999</v>
      </c>
    </row>
    <row r="49" spans="1:34" ht="14.25" customHeight="1" x14ac:dyDescent="0.15">
      <c r="A49" s="661"/>
      <c r="B49" s="699" t="s">
        <v>1271</v>
      </c>
      <c r="C49" s="689" t="s">
        <v>1272</v>
      </c>
      <c r="D49" s="692">
        <v>2022</v>
      </c>
      <c r="E49" s="700" t="s">
        <v>1273</v>
      </c>
      <c r="F49" s="690">
        <v>1388044</v>
      </c>
      <c r="G49" s="1347" t="s">
        <v>3981</v>
      </c>
      <c r="H49" s="691">
        <v>5</v>
      </c>
      <c r="I49" s="692" t="s">
        <v>4037</v>
      </c>
      <c r="J49" s="693" t="s">
        <v>333</v>
      </c>
      <c r="K49" s="693" t="s">
        <v>349</v>
      </c>
      <c r="L49" s="693" t="s">
        <v>4063</v>
      </c>
      <c r="M49" s="694">
        <v>0.23119629999999985</v>
      </c>
      <c r="O49" s="695">
        <v>24053</v>
      </c>
      <c r="P49" s="696">
        <v>0</v>
      </c>
      <c r="Q49" s="694">
        <v>0.11751482559348105</v>
      </c>
      <c r="S49" s="707"/>
      <c r="T49" s="700"/>
      <c r="U49" s="708"/>
      <c r="W49" s="947" t="s">
        <v>1201</v>
      </c>
      <c r="X49" s="948" t="s">
        <v>1202</v>
      </c>
      <c r="Y49" s="949">
        <v>2019</v>
      </c>
      <c r="Z49" s="758" t="s">
        <v>1018</v>
      </c>
      <c r="AA49" s="950">
        <v>1024031</v>
      </c>
      <c r="AB49" s="950"/>
      <c r="AC49" s="802">
        <v>7</v>
      </c>
      <c r="AD49" s="949">
        <v>2021</v>
      </c>
      <c r="AE49" s="763" t="s">
        <v>333</v>
      </c>
      <c r="AF49" s="763" t="s">
        <v>355</v>
      </c>
      <c r="AG49" s="763" t="s">
        <v>3406</v>
      </c>
      <c r="AH49" s="951">
        <v>28.265840999999995</v>
      </c>
    </row>
    <row r="50" spans="1:34" ht="14.25" customHeight="1" x14ac:dyDescent="0.15">
      <c r="A50" s="661"/>
      <c r="B50" s="699" t="s">
        <v>1289</v>
      </c>
      <c r="C50" s="689" t="s">
        <v>1290</v>
      </c>
      <c r="D50" s="692">
        <v>2022</v>
      </c>
      <c r="E50" s="700" t="s">
        <v>1018</v>
      </c>
      <c r="F50" s="690">
        <v>1029046</v>
      </c>
      <c r="G50" s="1347" t="s">
        <v>3640</v>
      </c>
      <c r="H50" s="691">
        <v>1</v>
      </c>
      <c r="I50" s="692" t="s">
        <v>4037</v>
      </c>
      <c r="J50" s="693" t="s">
        <v>333</v>
      </c>
      <c r="K50" s="693" t="s">
        <v>349</v>
      </c>
      <c r="L50" s="693" t="s">
        <v>3423</v>
      </c>
      <c r="M50" s="694">
        <v>22.188720999999987</v>
      </c>
      <c r="O50" s="695">
        <v>24053</v>
      </c>
      <c r="P50" s="696">
        <v>0</v>
      </c>
      <c r="Q50" s="694">
        <v>8.2145682451253473E-3</v>
      </c>
      <c r="S50" s="707"/>
      <c r="T50" s="700"/>
      <c r="U50" s="708"/>
      <c r="W50" s="947" t="s">
        <v>1201</v>
      </c>
      <c r="X50" s="948" t="s">
        <v>1202</v>
      </c>
      <c r="Y50" s="949">
        <v>2019</v>
      </c>
      <c r="Z50" s="758" t="s">
        <v>1018</v>
      </c>
      <c r="AA50" s="950">
        <v>1024031</v>
      </c>
      <c r="AB50" s="950"/>
      <c r="AC50" s="802">
        <v>8</v>
      </c>
      <c r="AD50" s="949">
        <v>2021</v>
      </c>
      <c r="AE50" s="763" t="s">
        <v>333</v>
      </c>
      <c r="AF50" s="763" t="s">
        <v>352</v>
      </c>
      <c r="AG50" s="763" t="s">
        <v>3407</v>
      </c>
      <c r="AH50" s="951">
        <v>1.9758500999999999</v>
      </c>
    </row>
    <row r="51" spans="1:34" ht="14.25" customHeight="1" x14ac:dyDescent="0.15">
      <c r="A51" s="661"/>
      <c r="B51" s="699" t="s">
        <v>1289</v>
      </c>
      <c r="C51" s="689" t="s">
        <v>1290</v>
      </c>
      <c r="D51" s="692">
        <v>2022</v>
      </c>
      <c r="E51" s="700" t="s">
        <v>1018</v>
      </c>
      <c r="F51" s="690">
        <v>1029046</v>
      </c>
      <c r="G51" s="1347" t="s">
        <v>3641</v>
      </c>
      <c r="H51" s="691">
        <v>2</v>
      </c>
      <c r="I51" s="692" t="s">
        <v>4037</v>
      </c>
      <c r="J51" s="693" t="s">
        <v>333</v>
      </c>
      <c r="K51" s="693" t="s">
        <v>349</v>
      </c>
      <c r="L51" s="693" t="s">
        <v>4064</v>
      </c>
      <c r="M51" s="694">
        <v>3.5636860000000006</v>
      </c>
      <c r="O51" s="695">
        <v>24053</v>
      </c>
      <c r="P51" s="696">
        <v>0</v>
      </c>
      <c r="Q51" s="694">
        <v>6.4711595227206591E-3</v>
      </c>
      <c r="S51" s="707"/>
      <c r="T51" s="700"/>
      <c r="U51" s="708"/>
      <c r="W51" s="947" t="s">
        <v>1201</v>
      </c>
      <c r="X51" s="948" t="s">
        <v>1202</v>
      </c>
      <c r="Y51" s="949">
        <v>2019</v>
      </c>
      <c r="Z51" s="758" t="s">
        <v>1018</v>
      </c>
      <c r="AA51" s="950">
        <v>1024031</v>
      </c>
      <c r="AB51" s="950"/>
      <c r="AC51" s="802">
        <v>9</v>
      </c>
      <c r="AD51" s="949">
        <v>2021</v>
      </c>
      <c r="AE51" s="763" t="s">
        <v>333</v>
      </c>
      <c r="AF51" s="763" t="s">
        <v>349</v>
      </c>
      <c r="AG51" s="763" t="s">
        <v>3408</v>
      </c>
      <c r="AH51" s="951">
        <v>1.556508</v>
      </c>
    </row>
    <row r="52" spans="1:34" ht="14.25" customHeight="1" x14ac:dyDescent="0.15">
      <c r="A52" s="661"/>
      <c r="B52" s="699" t="s">
        <v>1307</v>
      </c>
      <c r="C52" s="689" t="s">
        <v>1308</v>
      </c>
      <c r="D52" s="692">
        <v>2022</v>
      </c>
      <c r="E52" s="700" t="s">
        <v>1018</v>
      </c>
      <c r="F52" s="690">
        <v>1069050</v>
      </c>
      <c r="G52" s="1347" t="s">
        <v>4333</v>
      </c>
      <c r="H52" s="691">
        <v>1</v>
      </c>
      <c r="I52" s="692" t="s">
        <v>4037</v>
      </c>
      <c r="J52" s="693" t="s">
        <v>333</v>
      </c>
      <c r="K52" s="693" t="s">
        <v>352</v>
      </c>
      <c r="L52" s="693" t="s">
        <v>4065</v>
      </c>
      <c r="M52" s="694">
        <v>7.9647422400000023</v>
      </c>
      <c r="O52" s="695">
        <v>24053</v>
      </c>
      <c r="P52" s="696">
        <v>0</v>
      </c>
      <c r="Q52" s="694">
        <v>4.6895986779195938E-2</v>
      </c>
      <c r="S52" s="707"/>
      <c r="T52" s="700"/>
      <c r="U52" s="708"/>
      <c r="W52" s="947" t="s">
        <v>1201</v>
      </c>
      <c r="X52" s="948" t="s">
        <v>1202</v>
      </c>
      <c r="Y52" s="949">
        <v>2019</v>
      </c>
      <c r="Z52" s="758" t="s">
        <v>1018</v>
      </c>
      <c r="AA52" s="950">
        <v>1024031</v>
      </c>
      <c r="AB52" s="950"/>
      <c r="AC52" s="802">
        <v>10</v>
      </c>
      <c r="AD52" s="949">
        <v>2021</v>
      </c>
      <c r="AE52" s="763" t="s">
        <v>333</v>
      </c>
      <c r="AF52" s="763" t="s">
        <v>356</v>
      </c>
      <c r="AG52" s="763" t="s">
        <v>3409</v>
      </c>
      <c r="AH52" s="951">
        <v>11.279891699999999</v>
      </c>
    </row>
    <row r="53" spans="1:34" ht="14.25" customHeight="1" x14ac:dyDescent="0.15">
      <c r="A53" s="661"/>
      <c r="B53" s="699" t="s">
        <v>1344</v>
      </c>
      <c r="C53" s="689" t="s">
        <v>1345</v>
      </c>
      <c r="D53" s="692">
        <v>2022</v>
      </c>
      <c r="E53" s="700" t="s">
        <v>1018</v>
      </c>
      <c r="F53" s="690">
        <v>1035055</v>
      </c>
      <c r="G53" s="1347" t="s">
        <v>3642</v>
      </c>
      <c r="H53" s="691">
        <v>1</v>
      </c>
      <c r="I53" s="692" t="s">
        <v>4037</v>
      </c>
      <c r="J53" s="693" t="s">
        <v>327</v>
      </c>
      <c r="K53" s="693" t="s">
        <v>352</v>
      </c>
      <c r="L53" s="693" t="s">
        <v>4066</v>
      </c>
      <c r="M53" s="694">
        <v>2.1684650000000012</v>
      </c>
      <c r="O53" s="695">
        <v>16067</v>
      </c>
      <c r="P53" s="696">
        <v>0</v>
      </c>
      <c r="Q53" s="694">
        <v>0.17700898004312837</v>
      </c>
      <c r="S53" s="707"/>
      <c r="T53" s="700"/>
      <c r="U53" s="708"/>
      <c r="W53" s="947" t="s">
        <v>1210</v>
      </c>
      <c r="X53" s="948" t="s">
        <v>1211</v>
      </c>
      <c r="Y53" s="949">
        <v>2019</v>
      </c>
      <c r="Z53" s="758" t="s">
        <v>1018</v>
      </c>
      <c r="AA53" s="950">
        <v>1009036</v>
      </c>
      <c r="AB53" s="950"/>
      <c r="AC53" s="802">
        <v>1</v>
      </c>
      <c r="AD53" s="949">
        <v>2021</v>
      </c>
      <c r="AE53" s="763" t="s">
        <v>333</v>
      </c>
      <c r="AF53" s="763" t="s">
        <v>349</v>
      </c>
      <c r="AG53" s="763" t="s">
        <v>1219</v>
      </c>
      <c r="AH53" s="951">
        <v>28.440032823529435</v>
      </c>
    </row>
    <row r="54" spans="1:34" ht="14.25" customHeight="1" x14ac:dyDescent="0.15">
      <c r="A54" s="661"/>
      <c r="B54" s="699" t="s">
        <v>1368</v>
      </c>
      <c r="C54" s="689" t="s">
        <v>1369</v>
      </c>
      <c r="D54" s="692">
        <v>2022</v>
      </c>
      <c r="E54" s="700" t="s">
        <v>1018</v>
      </c>
      <c r="F54" s="690">
        <v>1016063</v>
      </c>
      <c r="G54" s="1347" t="s">
        <v>3643</v>
      </c>
      <c r="H54" s="691">
        <v>1</v>
      </c>
      <c r="I54" s="692">
        <v>2022</v>
      </c>
      <c r="J54" s="693" t="s">
        <v>348</v>
      </c>
      <c r="K54" s="693" t="s">
        <v>349</v>
      </c>
      <c r="L54" s="693" t="s">
        <v>4067</v>
      </c>
      <c r="M54" s="694">
        <v>8.4470051999999995</v>
      </c>
      <c r="O54" s="695">
        <v>16067</v>
      </c>
      <c r="P54" s="696">
        <v>0</v>
      </c>
      <c r="Q54" s="694">
        <v>0.7797441028194434</v>
      </c>
      <c r="S54" s="707"/>
      <c r="T54" s="700"/>
      <c r="U54" s="708"/>
      <c r="W54" s="947" t="s">
        <v>1210</v>
      </c>
      <c r="X54" s="948" t="s">
        <v>1211</v>
      </c>
      <c r="Y54" s="949">
        <v>2019</v>
      </c>
      <c r="Z54" s="758" t="s">
        <v>1018</v>
      </c>
      <c r="AA54" s="950">
        <v>1009036</v>
      </c>
      <c r="AB54" s="950"/>
      <c r="AC54" s="802">
        <v>2</v>
      </c>
      <c r="AD54" s="949">
        <v>2021</v>
      </c>
      <c r="AE54" s="763" t="s">
        <v>333</v>
      </c>
      <c r="AF54" s="763" t="s">
        <v>348</v>
      </c>
      <c r="AG54" s="763" t="s">
        <v>3410</v>
      </c>
      <c r="AH54" s="951">
        <v>125.28148499999998</v>
      </c>
    </row>
    <row r="55" spans="1:34" ht="14.25" customHeight="1" x14ac:dyDescent="0.15">
      <c r="A55" s="661"/>
      <c r="B55" s="699" t="s">
        <v>1368</v>
      </c>
      <c r="C55" s="689" t="s">
        <v>1369</v>
      </c>
      <c r="D55" s="692">
        <v>2022</v>
      </c>
      <c r="E55" s="700" t="s">
        <v>1018</v>
      </c>
      <c r="F55" s="690">
        <v>1016063</v>
      </c>
      <c r="G55" s="1347" t="s">
        <v>3644</v>
      </c>
      <c r="H55" s="691">
        <v>2</v>
      </c>
      <c r="I55" s="692">
        <v>2022</v>
      </c>
      <c r="J55" s="693" t="s">
        <v>333</v>
      </c>
      <c r="K55" s="693" t="s">
        <v>352</v>
      </c>
      <c r="L55" s="693" t="s">
        <v>4068</v>
      </c>
      <c r="M55" s="694">
        <v>1.0968</v>
      </c>
      <c r="O55" s="695">
        <v>16067</v>
      </c>
      <c r="P55" s="696">
        <v>0</v>
      </c>
      <c r="Q55" s="694">
        <v>2.165830584427709</v>
      </c>
      <c r="S55" s="707"/>
      <c r="T55" s="700"/>
      <c r="U55" s="708"/>
      <c r="W55" s="947" t="s">
        <v>1210</v>
      </c>
      <c r="X55" s="948" t="s">
        <v>1211</v>
      </c>
      <c r="Y55" s="949">
        <v>2019</v>
      </c>
      <c r="Z55" s="758" t="s">
        <v>1018</v>
      </c>
      <c r="AA55" s="950">
        <v>1009036</v>
      </c>
      <c r="AB55" s="950"/>
      <c r="AC55" s="802">
        <v>3</v>
      </c>
      <c r="AD55" s="949">
        <v>2021</v>
      </c>
      <c r="AE55" s="763" t="s">
        <v>1621</v>
      </c>
      <c r="AF55" s="763" t="s">
        <v>348</v>
      </c>
      <c r="AG55" s="763" t="s">
        <v>3411</v>
      </c>
      <c r="AH55" s="951">
        <v>347.98400000000004</v>
      </c>
    </row>
    <row r="56" spans="1:34" ht="14.25" customHeight="1" x14ac:dyDescent="0.15">
      <c r="A56" s="661"/>
      <c r="B56" s="699" t="s">
        <v>1386</v>
      </c>
      <c r="C56" s="689" t="s">
        <v>1387</v>
      </c>
      <c r="D56" s="692">
        <v>2022</v>
      </c>
      <c r="E56" s="700" t="s">
        <v>1018</v>
      </c>
      <c r="F56" s="690">
        <v>1009065</v>
      </c>
      <c r="G56" s="1347" t="s">
        <v>3645</v>
      </c>
      <c r="H56" s="691">
        <v>1</v>
      </c>
      <c r="I56" s="692">
        <v>2022</v>
      </c>
      <c r="J56" s="693" t="s">
        <v>333</v>
      </c>
      <c r="K56" s="693" t="s">
        <v>340</v>
      </c>
      <c r="L56" s="693" t="s">
        <v>4069</v>
      </c>
      <c r="M56" s="694">
        <v>11.796084</v>
      </c>
      <c r="O56" s="695">
        <v>16067</v>
      </c>
      <c r="P56" s="696">
        <v>0</v>
      </c>
      <c r="Q56" s="694">
        <v>0.54650176759818248</v>
      </c>
      <c r="S56" s="707"/>
      <c r="T56" s="700"/>
      <c r="U56" s="708"/>
      <c r="W56" s="947" t="s">
        <v>1210</v>
      </c>
      <c r="X56" s="948" t="s">
        <v>1211</v>
      </c>
      <c r="Y56" s="949">
        <v>2019</v>
      </c>
      <c r="Z56" s="758" t="s">
        <v>1018</v>
      </c>
      <c r="AA56" s="950">
        <v>1009036</v>
      </c>
      <c r="AB56" s="950"/>
      <c r="AC56" s="802">
        <v>4</v>
      </c>
      <c r="AD56" s="949">
        <v>2021</v>
      </c>
      <c r="AE56" s="763" t="s">
        <v>333</v>
      </c>
      <c r="AF56" s="763" t="s">
        <v>348</v>
      </c>
      <c r="AG56" s="763" t="s">
        <v>3412</v>
      </c>
      <c r="AH56" s="951">
        <v>87.806438999999983</v>
      </c>
    </row>
    <row r="57" spans="1:34" ht="14.25" customHeight="1" x14ac:dyDescent="0.15">
      <c r="A57" s="661"/>
      <c r="B57" s="699" t="s">
        <v>1386</v>
      </c>
      <c r="C57" s="689" t="s">
        <v>1387</v>
      </c>
      <c r="D57" s="692">
        <v>2022</v>
      </c>
      <c r="E57" s="700" t="s">
        <v>1018</v>
      </c>
      <c r="F57" s="690">
        <v>1009065</v>
      </c>
      <c r="G57" s="1347" t="s">
        <v>3646</v>
      </c>
      <c r="H57" s="691">
        <v>2</v>
      </c>
      <c r="I57" s="692">
        <v>2022</v>
      </c>
      <c r="J57" s="693" t="s">
        <v>333</v>
      </c>
      <c r="K57" s="693" t="s">
        <v>340</v>
      </c>
      <c r="L57" s="693" t="s">
        <v>4070</v>
      </c>
      <c r="M57" s="694">
        <v>2.7639360000000011</v>
      </c>
      <c r="O57" s="695">
        <v>16067</v>
      </c>
      <c r="P57" s="696">
        <v>0</v>
      </c>
      <c r="Q57" s="694">
        <v>6.0589842534387256E-3</v>
      </c>
      <c r="S57" s="707"/>
      <c r="T57" s="700"/>
      <c r="U57" s="708"/>
      <c r="W57" s="947" t="s">
        <v>1210</v>
      </c>
      <c r="X57" s="948" t="s">
        <v>1211</v>
      </c>
      <c r="Y57" s="949">
        <v>2019</v>
      </c>
      <c r="Z57" s="758" t="s">
        <v>1018</v>
      </c>
      <c r="AA57" s="950">
        <v>1009036</v>
      </c>
      <c r="AB57" s="950"/>
      <c r="AC57" s="802">
        <v>5</v>
      </c>
      <c r="AD57" s="949">
        <v>2021</v>
      </c>
      <c r="AE57" s="763" t="s">
        <v>333</v>
      </c>
      <c r="AF57" s="763" t="s">
        <v>340</v>
      </c>
      <c r="AG57" s="763" t="s">
        <v>3413</v>
      </c>
      <c r="AH57" s="951">
        <v>0.97349700000000006</v>
      </c>
    </row>
    <row r="58" spans="1:34" ht="14.25" customHeight="1" x14ac:dyDescent="0.15">
      <c r="A58" s="661"/>
      <c r="B58" s="699" t="s">
        <v>1386</v>
      </c>
      <c r="C58" s="689" t="s">
        <v>1387</v>
      </c>
      <c r="D58" s="692">
        <v>2022</v>
      </c>
      <c r="E58" s="700" t="s">
        <v>1018</v>
      </c>
      <c r="F58" s="690">
        <v>1009065</v>
      </c>
      <c r="G58" s="1347" t="s">
        <v>3647</v>
      </c>
      <c r="H58" s="691">
        <v>3</v>
      </c>
      <c r="I58" s="692">
        <v>2023</v>
      </c>
      <c r="J58" s="693" t="s">
        <v>333</v>
      </c>
      <c r="K58" s="693" t="s">
        <v>340</v>
      </c>
      <c r="L58" s="693" t="s">
        <v>4071</v>
      </c>
      <c r="M58" s="694">
        <v>10.734929999999999</v>
      </c>
      <c r="O58" s="695">
        <v>16067</v>
      </c>
      <c r="P58" s="696">
        <v>0</v>
      </c>
      <c r="Q58" s="694">
        <v>4.511955561087945E-2</v>
      </c>
      <c r="S58" s="707"/>
      <c r="T58" s="700"/>
      <c r="U58" s="708"/>
      <c r="W58" s="947" t="s">
        <v>1210</v>
      </c>
      <c r="X58" s="948" t="s">
        <v>1211</v>
      </c>
      <c r="Y58" s="949">
        <v>2019</v>
      </c>
      <c r="Z58" s="758" t="s">
        <v>1018</v>
      </c>
      <c r="AA58" s="950">
        <v>1009036</v>
      </c>
      <c r="AB58" s="950"/>
      <c r="AC58" s="802">
        <v>6</v>
      </c>
      <c r="AD58" s="949">
        <v>2021</v>
      </c>
      <c r="AE58" s="763" t="s">
        <v>333</v>
      </c>
      <c r="AF58" s="763" t="s">
        <v>340</v>
      </c>
      <c r="AG58" s="763" t="s">
        <v>3414</v>
      </c>
      <c r="AH58" s="951">
        <v>7.2493590000000019</v>
      </c>
    </row>
    <row r="59" spans="1:34" ht="14.25" customHeight="1" x14ac:dyDescent="0.15">
      <c r="A59" s="661"/>
      <c r="B59" s="699" t="s">
        <v>1402</v>
      </c>
      <c r="C59" s="689" t="s">
        <v>1403</v>
      </c>
      <c r="D59" s="692">
        <v>2022</v>
      </c>
      <c r="E59" s="700" t="s">
        <v>1018</v>
      </c>
      <c r="F59" s="690">
        <v>1024067</v>
      </c>
      <c r="G59" s="1347" t="s">
        <v>3648</v>
      </c>
      <c r="H59" s="691">
        <v>1</v>
      </c>
      <c r="I59" s="692" t="s">
        <v>4037</v>
      </c>
      <c r="J59" s="693" t="s">
        <v>327</v>
      </c>
      <c r="K59" s="693" t="s">
        <v>348</v>
      </c>
      <c r="L59" s="693" t="s">
        <v>4072</v>
      </c>
      <c r="M59" s="694">
        <v>16.393504000000064</v>
      </c>
      <c r="O59" s="695">
        <v>16067</v>
      </c>
      <c r="P59" s="696">
        <v>0</v>
      </c>
      <c r="Q59" s="694">
        <v>3.1464990352897235E-3</v>
      </c>
      <c r="S59" s="707"/>
      <c r="T59" s="700"/>
      <c r="U59" s="708"/>
      <c r="W59" s="947" t="s">
        <v>1210</v>
      </c>
      <c r="X59" s="948" t="s">
        <v>1211</v>
      </c>
      <c r="Y59" s="949">
        <v>2019</v>
      </c>
      <c r="Z59" s="758" t="s">
        <v>1018</v>
      </c>
      <c r="AA59" s="950">
        <v>1009036</v>
      </c>
      <c r="AB59" s="950"/>
      <c r="AC59" s="802">
        <v>7</v>
      </c>
      <c r="AD59" s="949">
        <v>2021</v>
      </c>
      <c r="AE59" s="763" t="s">
        <v>333</v>
      </c>
      <c r="AF59" s="763" t="s">
        <v>352</v>
      </c>
      <c r="AG59" s="763" t="s">
        <v>3415</v>
      </c>
      <c r="AH59" s="951">
        <v>0.50554799999999989</v>
      </c>
    </row>
    <row r="60" spans="1:34" ht="14.25" customHeight="1" x14ac:dyDescent="0.15">
      <c r="A60" s="661"/>
      <c r="B60" s="699" t="s">
        <v>1428</v>
      </c>
      <c r="C60" s="689" t="s">
        <v>1429</v>
      </c>
      <c r="D60" s="692">
        <v>2022</v>
      </c>
      <c r="E60" s="700" t="s">
        <v>1018</v>
      </c>
      <c r="F60" s="690">
        <v>1021070</v>
      </c>
      <c r="G60" s="1347" t="s">
        <v>3649</v>
      </c>
      <c r="H60" s="691">
        <v>1</v>
      </c>
      <c r="I60" s="692">
        <v>2022</v>
      </c>
      <c r="J60" s="693" t="s">
        <v>333</v>
      </c>
      <c r="K60" s="693" t="s">
        <v>340</v>
      </c>
      <c r="L60" s="693" t="s">
        <v>4073</v>
      </c>
      <c r="M60" s="694">
        <v>39.278236000000007</v>
      </c>
      <c r="O60" s="695">
        <v>3305</v>
      </c>
      <c r="P60" s="696">
        <v>0</v>
      </c>
      <c r="Q60" s="694">
        <v>1.9326172465960686E-3</v>
      </c>
      <c r="S60" s="707"/>
      <c r="T60" s="700"/>
      <c r="U60" s="708"/>
      <c r="W60" s="947" t="s">
        <v>1234</v>
      </c>
      <c r="X60" s="948" t="s">
        <v>1235</v>
      </c>
      <c r="Y60" s="949">
        <v>2019</v>
      </c>
      <c r="Z60" s="758" t="s">
        <v>1018</v>
      </c>
      <c r="AA60" s="950">
        <v>1062039</v>
      </c>
      <c r="AB60" s="950"/>
      <c r="AC60" s="802">
        <v>1</v>
      </c>
      <c r="AD60" s="949">
        <v>2019</v>
      </c>
      <c r="AE60" s="763" t="s">
        <v>333</v>
      </c>
      <c r="AF60" s="763" t="s">
        <v>349</v>
      </c>
      <c r="AG60" s="763" t="s">
        <v>1241</v>
      </c>
      <c r="AH60" s="951">
        <v>6.3873000000000069E-2</v>
      </c>
    </row>
    <row r="61" spans="1:34" ht="14.25" customHeight="1" x14ac:dyDescent="0.15">
      <c r="A61" s="661"/>
      <c r="B61" s="699" t="s">
        <v>1428</v>
      </c>
      <c r="C61" s="689" t="s">
        <v>1429</v>
      </c>
      <c r="D61" s="692">
        <v>2022</v>
      </c>
      <c r="E61" s="700" t="s">
        <v>1018</v>
      </c>
      <c r="F61" s="690">
        <v>1021070</v>
      </c>
      <c r="G61" s="1347" t="s">
        <v>3650</v>
      </c>
      <c r="H61" s="691">
        <v>2</v>
      </c>
      <c r="I61" s="692">
        <v>2022</v>
      </c>
      <c r="J61" s="693" t="s">
        <v>333</v>
      </c>
      <c r="K61" s="693" t="s">
        <v>349</v>
      </c>
      <c r="L61" s="693" t="s">
        <v>4074</v>
      </c>
      <c r="M61" s="694">
        <v>0.95932708800000011</v>
      </c>
      <c r="O61" s="695">
        <v>3305</v>
      </c>
      <c r="P61" s="696">
        <v>0</v>
      </c>
      <c r="Q61" s="694">
        <v>0</v>
      </c>
      <c r="S61" s="707"/>
      <c r="T61" s="700"/>
      <c r="U61" s="708"/>
      <c r="W61" s="947" t="s">
        <v>1234</v>
      </c>
      <c r="X61" s="948" t="s">
        <v>1235</v>
      </c>
      <c r="Y61" s="949">
        <v>2019</v>
      </c>
      <c r="Z61" s="758" t="s">
        <v>1018</v>
      </c>
      <c r="AA61" s="950">
        <v>1062039</v>
      </c>
      <c r="AB61" s="950"/>
      <c r="AC61" s="802">
        <v>2</v>
      </c>
      <c r="AD61" s="949">
        <v>2021</v>
      </c>
      <c r="AE61" s="763" t="s">
        <v>333</v>
      </c>
      <c r="AF61" s="763" t="s">
        <v>349</v>
      </c>
      <c r="AG61" s="763" t="s">
        <v>3416</v>
      </c>
      <c r="AH61" s="951">
        <v>6.3873000000000069E-2</v>
      </c>
    </row>
    <row r="62" spans="1:34" ht="14.25" customHeight="1" x14ac:dyDescent="0.15">
      <c r="A62" s="661"/>
      <c r="B62" s="699" t="s">
        <v>1428</v>
      </c>
      <c r="C62" s="689" t="s">
        <v>1429</v>
      </c>
      <c r="D62" s="692">
        <v>2022</v>
      </c>
      <c r="E62" s="700" t="s">
        <v>1018</v>
      </c>
      <c r="F62" s="690">
        <v>1021070</v>
      </c>
      <c r="G62" s="1347" t="s">
        <v>3651</v>
      </c>
      <c r="H62" s="691">
        <v>3</v>
      </c>
      <c r="I62" s="692">
        <v>2022</v>
      </c>
      <c r="J62" s="693" t="s">
        <v>1621</v>
      </c>
      <c r="K62" s="693" t="s">
        <v>349</v>
      </c>
      <c r="L62" s="693" t="s">
        <v>4075</v>
      </c>
      <c r="M62" s="694">
        <v>12613.2</v>
      </c>
      <c r="O62" s="695">
        <v>5184</v>
      </c>
      <c r="P62" s="696">
        <v>0</v>
      </c>
      <c r="Q62" s="694">
        <v>0.42744010416666661</v>
      </c>
      <c r="S62" s="707"/>
      <c r="T62" s="700"/>
      <c r="U62" s="708"/>
      <c r="W62" s="947" t="s">
        <v>1243</v>
      </c>
      <c r="X62" s="948" t="s">
        <v>1244</v>
      </c>
      <c r="Y62" s="949">
        <v>2019</v>
      </c>
      <c r="Z62" s="758" t="s">
        <v>1018</v>
      </c>
      <c r="AA62" s="950">
        <v>1085040</v>
      </c>
      <c r="AB62" s="950"/>
      <c r="AC62" s="802">
        <v>1</v>
      </c>
      <c r="AD62" s="949">
        <v>2020</v>
      </c>
      <c r="AE62" s="763" t="s">
        <v>333</v>
      </c>
      <c r="AF62" s="763" t="s">
        <v>352</v>
      </c>
      <c r="AG62" s="763" t="s">
        <v>1250</v>
      </c>
      <c r="AH62" s="951">
        <v>22.158494999999998</v>
      </c>
    </row>
    <row r="63" spans="1:34" ht="14.25" customHeight="1" x14ac:dyDescent="0.15">
      <c r="A63" s="661"/>
      <c r="B63" s="699" t="s">
        <v>3826</v>
      </c>
      <c r="C63" s="689" t="s">
        <v>3827</v>
      </c>
      <c r="D63" s="692">
        <v>2022</v>
      </c>
      <c r="E63" s="700" t="s">
        <v>1018</v>
      </c>
      <c r="F63" s="690">
        <v>1056071</v>
      </c>
      <c r="G63" s="1347" t="s">
        <v>3982</v>
      </c>
      <c r="H63" s="691">
        <v>1</v>
      </c>
      <c r="I63" s="692" t="s">
        <v>4037</v>
      </c>
      <c r="J63" s="693" t="s">
        <v>327</v>
      </c>
      <c r="K63" s="693" t="s">
        <v>357</v>
      </c>
      <c r="L63" s="693" t="s">
        <v>4076</v>
      </c>
      <c r="M63" s="694">
        <v>2.5016179999999792</v>
      </c>
      <c r="O63" s="695">
        <v>6762</v>
      </c>
      <c r="P63" s="696">
        <v>0</v>
      </c>
      <c r="Q63" s="694">
        <v>0.1085672582076309</v>
      </c>
      <c r="S63" s="707"/>
      <c r="T63" s="700"/>
      <c r="U63" s="708"/>
      <c r="W63" s="947" t="s">
        <v>1251</v>
      </c>
      <c r="X63" s="948" t="s">
        <v>1252</v>
      </c>
      <c r="Y63" s="949">
        <v>2019</v>
      </c>
      <c r="Z63" s="758" t="s">
        <v>1018</v>
      </c>
      <c r="AA63" s="950">
        <v>1016041</v>
      </c>
      <c r="AB63" s="950"/>
      <c r="AC63" s="802">
        <v>1</v>
      </c>
      <c r="AD63" s="949">
        <v>2021</v>
      </c>
      <c r="AE63" s="763" t="s">
        <v>327</v>
      </c>
      <c r="AF63" s="763" t="s">
        <v>349</v>
      </c>
      <c r="AG63" s="763" t="s">
        <v>1256</v>
      </c>
      <c r="AH63" s="951">
        <v>7.3413180000000011</v>
      </c>
    </row>
    <row r="64" spans="1:34" ht="14.25" customHeight="1" x14ac:dyDescent="0.15">
      <c r="A64" s="661"/>
      <c r="B64" s="699" t="s">
        <v>1438</v>
      </c>
      <c r="C64" s="689" t="s">
        <v>1439</v>
      </c>
      <c r="D64" s="692">
        <v>2022</v>
      </c>
      <c r="E64" s="700" t="s">
        <v>1018</v>
      </c>
      <c r="F64" s="690">
        <v>1081072</v>
      </c>
      <c r="G64" s="1347" t="s">
        <v>3652</v>
      </c>
      <c r="H64" s="691">
        <v>1</v>
      </c>
      <c r="I64" s="692">
        <v>2022</v>
      </c>
      <c r="J64" s="693" t="s">
        <v>333</v>
      </c>
      <c r="K64" s="693" t="s">
        <v>352</v>
      </c>
      <c r="L64" s="693" t="s">
        <v>3460</v>
      </c>
      <c r="M64" s="694">
        <v>37.279318000000004</v>
      </c>
      <c r="O64" s="695">
        <v>6762</v>
      </c>
      <c r="P64" s="696">
        <v>0</v>
      </c>
      <c r="Q64" s="694">
        <v>1.0856725820763089</v>
      </c>
      <c r="S64" s="707"/>
      <c r="T64" s="700"/>
      <c r="U64" s="708"/>
      <c r="W64" s="947" t="s">
        <v>1251</v>
      </c>
      <c r="X64" s="948" t="s">
        <v>1252</v>
      </c>
      <c r="Y64" s="949">
        <v>2019</v>
      </c>
      <c r="Z64" s="758" t="s">
        <v>1018</v>
      </c>
      <c r="AA64" s="950">
        <v>1016041</v>
      </c>
      <c r="AB64" s="950"/>
      <c r="AC64" s="802">
        <v>2</v>
      </c>
      <c r="AD64" s="949">
        <v>2021</v>
      </c>
      <c r="AE64" s="763" t="s">
        <v>327</v>
      </c>
      <c r="AF64" s="763" t="s">
        <v>349</v>
      </c>
      <c r="AG64" s="763" t="s">
        <v>3417</v>
      </c>
      <c r="AH64" s="951">
        <v>73.413180000000011</v>
      </c>
    </row>
    <row r="65" spans="1:34" ht="14.25" customHeight="1" x14ac:dyDescent="0.15">
      <c r="A65" s="661"/>
      <c r="B65" s="699" t="s">
        <v>1438</v>
      </c>
      <c r="C65" s="689" t="s">
        <v>1439</v>
      </c>
      <c r="D65" s="692">
        <v>2022</v>
      </c>
      <c r="E65" s="700" t="s">
        <v>1018</v>
      </c>
      <c r="F65" s="690">
        <v>1081072</v>
      </c>
      <c r="G65" s="1347" t="s">
        <v>3653</v>
      </c>
      <c r="H65" s="691">
        <v>2</v>
      </c>
      <c r="I65" s="692">
        <v>2022</v>
      </c>
      <c r="J65" s="693" t="s">
        <v>1621</v>
      </c>
      <c r="K65" s="693" t="s">
        <v>349</v>
      </c>
      <c r="L65" s="693" t="s">
        <v>4077</v>
      </c>
      <c r="M65" s="694">
        <v>1573.451</v>
      </c>
      <c r="O65" s="695">
        <v>6762</v>
      </c>
      <c r="P65" s="696">
        <v>0</v>
      </c>
      <c r="Q65" s="694">
        <v>1.607808340727596</v>
      </c>
      <c r="S65" s="707"/>
      <c r="T65" s="700"/>
      <c r="U65" s="708"/>
      <c r="W65" s="947" t="s">
        <v>1251</v>
      </c>
      <c r="X65" s="948" t="s">
        <v>1252</v>
      </c>
      <c r="Y65" s="949">
        <v>2019</v>
      </c>
      <c r="Z65" s="758" t="s">
        <v>1018</v>
      </c>
      <c r="AA65" s="950">
        <v>1016041</v>
      </c>
      <c r="AB65" s="950"/>
      <c r="AC65" s="802">
        <v>3</v>
      </c>
      <c r="AD65" s="949">
        <v>2021</v>
      </c>
      <c r="AE65" s="763" t="s">
        <v>327</v>
      </c>
      <c r="AF65" s="763" t="s">
        <v>349</v>
      </c>
      <c r="AG65" s="763" t="s">
        <v>3418</v>
      </c>
      <c r="AH65" s="951">
        <v>108.72000000000003</v>
      </c>
    </row>
    <row r="66" spans="1:34" ht="14.25" customHeight="1" x14ac:dyDescent="0.15">
      <c r="A66" s="661"/>
      <c r="B66" s="699" t="s">
        <v>1438</v>
      </c>
      <c r="C66" s="689" t="s">
        <v>1439</v>
      </c>
      <c r="D66" s="692">
        <v>2022</v>
      </c>
      <c r="E66" s="700" t="s">
        <v>1018</v>
      </c>
      <c r="F66" s="690">
        <v>1081072</v>
      </c>
      <c r="G66" s="1347" t="s">
        <v>3654</v>
      </c>
      <c r="H66" s="691">
        <v>3</v>
      </c>
      <c r="I66" s="692">
        <v>2022</v>
      </c>
      <c r="J66" s="693" t="s">
        <v>333</v>
      </c>
      <c r="K66" s="693" t="s">
        <v>352</v>
      </c>
      <c r="L66" s="693" t="s">
        <v>4078</v>
      </c>
      <c r="M66" s="694">
        <v>27.813020000000002</v>
      </c>
      <c r="O66" s="695">
        <v>6762</v>
      </c>
      <c r="P66" s="696">
        <v>0</v>
      </c>
      <c r="Q66" s="694">
        <v>4.2501214130434777</v>
      </c>
      <c r="S66" s="707"/>
      <c r="T66" s="700"/>
      <c r="U66" s="708"/>
      <c r="W66" s="947" t="s">
        <v>1251</v>
      </c>
      <c r="X66" s="948" t="s">
        <v>1252</v>
      </c>
      <c r="Y66" s="949">
        <v>2019</v>
      </c>
      <c r="Z66" s="758" t="s">
        <v>1018</v>
      </c>
      <c r="AA66" s="950">
        <v>1016041</v>
      </c>
      <c r="AB66" s="950"/>
      <c r="AC66" s="802">
        <v>4</v>
      </c>
      <c r="AD66" s="949">
        <v>2021</v>
      </c>
      <c r="AE66" s="763" t="s">
        <v>333</v>
      </c>
      <c r="AF66" s="763" t="s">
        <v>356</v>
      </c>
      <c r="AG66" s="763" t="s">
        <v>3419</v>
      </c>
      <c r="AH66" s="951">
        <v>287.39320994999997</v>
      </c>
    </row>
    <row r="67" spans="1:34" ht="14.25" customHeight="1" x14ac:dyDescent="0.15">
      <c r="A67" s="661"/>
      <c r="B67" s="699" t="s">
        <v>1438</v>
      </c>
      <c r="C67" s="689" t="s">
        <v>1439</v>
      </c>
      <c r="D67" s="692">
        <v>2022</v>
      </c>
      <c r="E67" s="700" t="s">
        <v>1018</v>
      </c>
      <c r="F67" s="690">
        <v>1081072</v>
      </c>
      <c r="G67" s="1347" t="s">
        <v>3655</v>
      </c>
      <c r="H67" s="691">
        <v>4</v>
      </c>
      <c r="I67" s="692">
        <v>2021</v>
      </c>
      <c r="J67" s="693" t="s">
        <v>1621</v>
      </c>
      <c r="K67" s="693" t="s">
        <v>349</v>
      </c>
      <c r="L67" s="693" t="s">
        <v>4079</v>
      </c>
      <c r="M67" s="694">
        <v>1396.5920000000001</v>
      </c>
      <c r="O67" s="695">
        <v>1848</v>
      </c>
      <c r="P67" s="696">
        <v>1925</v>
      </c>
      <c r="Q67" s="694">
        <v>1.5608269281737792E-2</v>
      </c>
      <c r="S67" s="707"/>
      <c r="T67" s="700"/>
      <c r="U67" s="708"/>
      <c r="W67" s="947" t="s">
        <v>1271</v>
      </c>
      <c r="X67" s="948" t="s">
        <v>1272</v>
      </c>
      <c r="Y67" s="949">
        <v>2019</v>
      </c>
      <c r="Z67" s="758" t="s">
        <v>1273</v>
      </c>
      <c r="AA67" s="950">
        <v>1388044</v>
      </c>
      <c r="AB67" s="950"/>
      <c r="AC67" s="802">
        <v>1</v>
      </c>
      <c r="AD67" s="949">
        <v>2021</v>
      </c>
      <c r="AE67" s="763" t="s">
        <v>333</v>
      </c>
      <c r="AF67" s="763" t="s">
        <v>328</v>
      </c>
      <c r="AG67" s="763" t="s">
        <v>1280</v>
      </c>
      <c r="AH67" s="951">
        <v>0.58889999999996689</v>
      </c>
    </row>
    <row r="68" spans="1:34" ht="14.25" customHeight="1" x14ac:dyDescent="0.15">
      <c r="A68" s="661"/>
      <c r="B68" s="699" t="s">
        <v>1448</v>
      </c>
      <c r="C68" s="689" t="s">
        <v>1449</v>
      </c>
      <c r="D68" s="692">
        <v>2022</v>
      </c>
      <c r="E68" s="700" t="s">
        <v>1018</v>
      </c>
      <c r="F68" s="690">
        <v>1010073</v>
      </c>
      <c r="G68" s="1347" t="s">
        <v>3656</v>
      </c>
      <c r="H68" s="691">
        <v>1</v>
      </c>
      <c r="I68" s="692">
        <v>2022</v>
      </c>
      <c r="J68" s="693" t="s">
        <v>333</v>
      </c>
      <c r="K68" s="693" t="s">
        <v>340</v>
      </c>
      <c r="L68" s="693" t="s">
        <v>4080</v>
      </c>
      <c r="M68" s="694">
        <v>16.945102999999996</v>
      </c>
      <c r="O68" s="695">
        <v>1848</v>
      </c>
      <c r="P68" s="696">
        <v>1925</v>
      </c>
      <c r="Q68" s="694">
        <v>4.0821627352239563E-2</v>
      </c>
      <c r="S68" s="707"/>
      <c r="T68" s="700"/>
      <c r="U68" s="708"/>
      <c r="W68" s="947" t="s">
        <v>1271</v>
      </c>
      <c r="X68" s="948" t="s">
        <v>1272</v>
      </c>
      <c r="Y68" s="949">
        <v>2019</v>
      </c>
      <c r="Z68" s="758" t="s">
        <v>1273</v>
      </c>
      <c r="AA68" s="950">
        <v>1388044</v>
      </c>
      <c r="AB68" s="950"/>
      <c r="AC68" s="802">
        <v>2</v>
      </c>
      <c r="AD68" s="949">
        <v>2021</v>
      </c>
      <c r="AE68" s="763" t="s">
        <v>327</v>
      </c>
      <c r="AF68" s="763" t="s">
        <v>328</v>
      </c>
      <c r="AG68" s="763" t="s">
        <v>3420</v>
      </c>
      <c r="AH68" s="951">
        <v>1.5401999999999987</v>
      </c>
    </row>
    <row r="69" spans="1:34" ht="14.25" customHeight="1" x14ac:dyDescent="0.15">
      <c r="A69" s="661"/>
      <c r="B69" s="699" t="s">
        <v>1448</v>
      </c>
      <c r="C69" s="689" t="s">
        <v>1449</v>
      </c>
      <c r="D69" s="692">
        <v>2022</v>
      </c>
      <c r="E69" s="700" t="s">
        <v>1018</v>
      </c>
      <c r="F69" s="690">
        <v>1010073</v>
      </c>
      <c r="G69" s="1347" t="s">
        <v>3657</v>
      </c>
      <c r="H69" s="691">
        <v>2</v>
      </c>
      <c r="I69" s="692">
        <v>2022</v>
      </c>
      <c r="J69" s="693" t="s">
        <v>333</v>
      </c>
      <c r="K69" s="693" t="s">
        <v>356</v>
      </c>
      <c r="L69" s="693" t="s">
        <v>4081</v>
      </c>
      <c r="M69" s="694">
        <v>6.3979999999999997</v>
      </c>
      <c r="O69" s="695">
        <v>1848</v>
      </c>
      <c r="P69" s="696">
        <v>1925</v>
      </c>
      <c r="Q69" s="694">
        <v>0.16569662925170092</v>
      </c>
      <c r="S69" s="707"/>
      <c r="T69" s="700"/>
      <c r="U69" s="708"/>
      <c r="W69" s="947" t="s">
        <v>1271</v>
      </c>
      <c r="X69" s="948" t="s">
        <v>1272</v>
      </c>
      <c r="Y69" s="949">
        <v>2019</v>
      </c>
      <c r="Z69" s="758" t="s">
        <v>1273</v>
      </c>
      <c r="AA69" s="950">
        <v>1388044</v>
      </c>
      <c r="AB69" s="950"/>
      <c r="AC69" s="802">
        <v>3</v>
      </c>
      <c r="AD69" s="949">
        <v>2021</v>
      </c>
      <c r="AE69" s="763" t="s">
        <v>333</v>
      </c>
      <c r="AF69" s="763" t="s">
        <v>359</v>
      </c>
      <c r="AG69" s="763" t="s">
        <v>3421</v>
      </c>
      <c r="AH69" s="951">
        <v>6.2517338216666758</v>
      </c>
    </row>
    <row r="70" spans="1:34" ht="14.25" customHeight="1" x14ac:dyDescent="0.15">
      <c r="A70" s="661"/>
      <c r="B70" s="699" t="s">
        <v>1448</v>
      </c>
      <c r="C70" s="689" t="s">
        <v>1449</v>
      </c>
      <c r="D70" s="692">
        <v>2022</v>
      </c>
      <c r="E70" s="700" t="s">
        <v>1018</v>
      </c>
      <c r="F70" s="690">
        <v>1010073</v>
      </c>
      <c r="G70" s="1347" t="s">
        <v>3658</v>
      </c>
      <c r="H70" s="691">
        <v>3</v>
      </c>
      <c r="I70" s="692">
        <v>2022</v>
      </c>
      <c r="J70" s="693" t="s">
        <v>327</v>
      </c>
      <c r="K70" s="693" t="s">
        <v>340</v>
      </c>
      <c r="L70" s="693" t="s">
        <v>4082</v>
      </c>
      <c r="M70" s="694">
        <v>21.195720933333334</v>
      </c>
      <c r="O70" s="695">
        <v>1848</v>
      </c>
      <c r="P70" s="696">
        <v>1925</v>
      </c>
      <c r="Q70" s="694">
        <v>0.86205671879141244</v>
      </c>
      <c r="S70" s="707"/>
      <c r="T70" s="700"/>
      <c r="U70" s="708"/>
      <c r="W70" s="947" t="s">
        <v>1271</v>
      </c>
      <c r="X70" s="948" t="s">
        <v>1272</v>
      </c>
      <c r="Y70" s="949">
        <v>2019</v>
      </c>
      <c r="Z70" s="758" t="s">
        <v>1273</v>
      </c>
      <c r="AA70" s="950">
        <v>1388044</v>
      </c>
      <c r="AB70" s="950"/>
      <c r="AC70" s="802">
        <v>4</v>
      </c>
      <c r="AD70" s="949">
        <v>2021</v>
      </c>
      <c r="AE70" s="763" t="s">
        <v>327</v>
      </c>
      <c r="AF70" s="763" t="s">
        <v>334</v>
      </c>
      <c r="AG70" s="763" t="s">
        <v>3422</v>
      </c>
      <c r="AH70" s="951">
        <v>32.525399999999991</v>
      </c>
    </row>
    <row r="71" spans="1:34" ht="14.25" customHeight="1" x14ac:dyDescent="0.15">
      <c r="A71" s="661"/>
      <c r="B71" s="699" t="s">
        <v>1448</v>
      </c>
      <c r="C71" s="689" t="s">
        <v>1449</v>
      </c>
      <c r="D71" s="692">
        <v>2022</v>
      </c>
      <c r="E71" s="700" t="s">
        <v>1018</v>
      </c>
      <c r="F71" s="690">
        <v>1010073</v>
      </c>
      <c r="G71" s="1347" t="s">
        <v>3659</v>
      </c>
      <c r="H71" s="691">
        <v>4</v>
      </c>
      <c r="I71" s="692">
        <v>2022</v>
      </c>
      <c r="J71" s="693" t="s">
        <v>327</v>
      </c>
      <c r="K71" s="693" t="s">
        <v>349</v>
      </c>
      <c r="L71" s="693" t="s">
        <v>4083</v>
      </c>
      <c r="M71" s="694">
        <v>17.288462333333332</v>
      </c>
      <c r="O71" s="695">
        <v>3475</v>
      </c>
      <c r="P71" s="696">
        <v>0</v>
      </c>
      <c r="Q71" s="694">
        <v>0.63293551079136678</v>
      </c>
      <c r="S71" s="707"/>
      <c r="T71" s="700"/>
      <c r="U71" s="708"/>
      <c r="W71" s="947" t="s">
        <v>1289</v>
      </c>
      <c r="X71" s="948" t="s">
        <v>1290</v>
      </c>
      <c r="Y71" s="949">
        <v>2019</v>
      </c>
      <c r="Z71" s="758" t="s">
        <v>1018</v>
      </c>
      <c r="AA71" s="950">
        <v>1029046</v>
      </c>
      <c r="AB71" s="950"/>
      <c r="AC71" s="802">
        <v>1</v>
      </c>
      <c r="AD71" s="949">
        <v>2019</v>
      </c>
      <c r="AE71" s="763" t="s">
        <v>333</v>
      </c>
      <c r="AF71" s="763" t="s">
        <v>349</v>
      </c>
      <c r="AG71" s="763" t="s">
        <v>1296</v>
      </c>
      <c r="AH71" s="951">
        <v>21.994508999999994</v>
      </c>
    </row>
    <row r="72" spans="1:34" ht="14.25" customHeight="1" x14ac:dyDescent="0.15">
      <c r="A72" s="661"/>
      <c r="B72" s="699" t="s">
        <v>1474</v>
      </c>
      <c r="C72" s="689" t="s">
        <v>1475</v>
      </c>
      <c r="D72" s="692">
        <v>2022</v>
      </c>
      <c r="E72" s="700" t="s">
        <v>1018</v>
      </c>
      <c r="F72" s="690">
        <v>1069076</v>
      </c>
      <c r="G72" s="1347" t="s">
        <v>3660</v>
      </c>
      <c r="H72" s="691">
        <v>1</v>
      </c>
      <c r="I72" s="692">
        <v>2022</v>
      </c>
      <c r="J72" s="693" t="s">
        <v>333</v>
      </c>
      <c r="K72" s="693" t="s">
        <v>352</v>
      </c>
      <c r="L72" s="693" t="s">
        <v>4084</v>
      </c>
      <c r="M72" s="694">
        <v>8.1181937000000026</v>
      </c>
      <c r="O72" s="695">
        <v>3475</v>
      </c>
      <c r="P72" s="696">
        <v>0</v>
      </c>
      <c r="Q72" s="694">
        <v>0.28482293525179869</v>
      </c>
      <c r="S72" s="707"/>
      <c r="T72" s="700"/>
      <c r="U72" s="708"/>
      <c r="W72" s="947" t="s">
        <v>1289</v>
      </c>
      <c r="X72" s="948" t="s">
        <v>1290</v>
      </c>
      <c r="Y72" s="949">
        <v>2019</v>
      </c>
      <c r="Z72" s="758" t="s">
        <v>1018</v>
      </c>
      <c r="AA72" s="950">
        <v>1029046</v>
      </c>
      <c r="AB72" s="950"/>
      <c r="AC72" s="802">
        <v>2</v>
      </c>
      <c r="AD72" s="949">
        <v>2020</v>
      </c>
      <c r="AE72" s="763" t="s">
        <v>333</v>
      </c>
      <c r="AF72" s="763" t="s">
        <v>349</v>
      </c>
      <c r="AG72" s="763" t="s">
        <v>3423</v>
      </c>
      <c r="AH72" s="951">
        <v>9.8975970000000046</v>
      </c>
    </row>
    <row r="73" spans="1:34" ht="14.25" customHeight="1" x14ac:dyDescent="0.15">
      <c r="A73" s="661"/>
      <c r="B73" s="699" t="s">
        <v>1482</v>
      </c>
      <c r="C73" s="689" t="s">
        <v>1483</v>
      </c>
      <c r="D73" s="692">
        <v>2022</v>
      </c>
      <c r="E73" s="700" t="s">
        <v>1018</v>
      </c>
      <c r="F73" s="690">
        <v>1026077</v>
      </c>
      <c r="G73" s="1347" t="s">
        <v>3661</v>
      </c>
      <c r="H73" s="691">
        <v>1</v>
      </c>
      <c r="I73" s="1490" t="s">
        <v>5176</v>
      </c>
      <c r="J73" s="693" t="s">
        <v>333</v>
      </c>
      <c r="K73" s="693" t="s">
        <v>349</v>
      </c>
      <c r="L73" s="693" t="s">
        <v>4085</v>
      </c>
      <c r="M73" s="694">
        <v>1.9646430000000004</v>
      </c>
      <c r="O73" s="695">
        <v>3475</v>
      </c>
      <c r="P73" s="696">
        <v>0</v>
      </c>
      <c r="Q73" s="694">
        <v>8.1214100719424458E-3</v>
      </c>
      <c r="S73" s="707"/>
      <c r="T73" s="700"/>
      <c r="U73" s="708"/>
      <c r="W73" s="947" t="s">
        <v>1289</v>
      </c>
      <c r="X73" s="948" t="s">
        <v>1290</v>
      </c>
      <c r="Y73" s="949">
        <v>2019</v>
      </c>
      <c r="Z73" s="758" t="s">
        <v>1018</v>
      </c>
      <c r="AA73" s="950">
        <v>1029046</v>
      </c>
      <c r="AB73" s="950"/>
      <c r="AC73" s="802">
        <v>3</v>
      </c>
      <c r="AD73" s="949">
        <v>2020</v>
      </c>
      <c r="AE73" s="763" t="s">
        <v>333</v>
      </c>
      <c r="AF73" s="763" t="s">
        <v>349</v>
      </c>
      <c r="AG73" s="763" t="s">
        <v>3424</v>
      </c>
      <c r="AH73" s="951">
        <v>0.282219</v>
      </c>
    </row>
    <row r="74" spans="1:34" ht="14.25" customHeight="1" x14ac:dyDescent="0.15">
      <c r="A74" s="661"/>
      <c r="B74" s="699" t="s">
        <v>1482</v>
      </c>
      <c r="C74" s="689" t="s">
        <v>1483</v>
      </c>
      <c r="D74" s="692">
        <v>2022</v>
      </c>
      <c r="E74" s="700" t="s">
        <v>1018</v>
      </c>
      <c r="F74" s="690">
        <v>1026077</v>
      </c>
      <c r="G74" s="1347" t="s">
        <v>3662</v>
      </c>
      <c r="H74" s="691">
        <v>2</v>
      </c>
      <c r="I74" s="1490" t="s">
        <v>5177</v>
      </c>
      <c r="J74" s="693" t="s">
        <v>1621</v>
      </c>
      <c r="K74" s="693" t="s">
        <v>348</v>
      </c>
      <c r="L74" s="693" t="s">
        <v>4086</v>
      </c>
      <c r="M74" s="694">
        <v>1080.7899190000001</v>
      </c>
      <c r="O74" s="695">
        <v>3475</v>
      </c>
      <c r="P74" s="696">
        <v>0</v>
      </c>
      <c r="Q74" s="694">
        <v>0.47415738129496432</v>
      </c>
      <c r="S74" s="707"/>
      <c r="T74" s="700"/>
      <c r="U74" s="708"/>
      <c r="W74" s="947" t="s">
        <v>1289</v>
      </c>
      <c r="X74" s="948" t="s">
        <v>1290</v>
      </c>
      <c r="Y74" s="949">
        <v>2019</v>
      </c>
      <c r="Z74" s="758" t="s">
        <v>1018</v>
      </c>
      <c r="AA74" s="950">
        <v>1029046</v>
      </c>
      <c r="AB74" s="950"/>
      <c r="AC74" s="802">
        <v>4</v>
      </c>
      <c r="AD74" s="949">
        <v>2021</v>
      </c>
      <c r="AE74" s="763" t="s">
        <v>333</v>
      </c>
      <c r="AF74" s="763" t="s">
        <v>349</v>
      </c>
      <c r="AG74" s="763" t="s">
        <v>3425</v>
      </c>
      <c r="AH74" s="951">
        <v>16.476969000000011</v>
      </c>
    </row>
    <row r="75" spans="1:34" ht="14.25" customHeight="1" x14ac:dyDescent="0.15">
      <c r="A75" s="661"/>
      <c r="B75" s="699" t="s">
        <v>1482</v>
      </c>
      <c r="C75" s="689" t="s">
        <v>1483</v>
      </c>
      <c r="D75" s="692">
        <v>2022</v>
      </c>
      <c r="E75" s="700" t="s">
        <v>1018</v>
      </c>
      <c r="F75" s="690">
        <v>1026077</v>
      </c>
      <c r="G75" s="1347" t="s">
        <v>3663</v>
      </c>
      <c r="H75" s="691">
        <v>3</v>
      </c>
      <c r="I75" s="1490" t="s">
        <v>5177</v>
      </c>
      <c r="J75" s="693" t="s">
        <v>1621</v>
      </c>
      <c r="K75" s="693" t="s">
        <v>348</v>
      </c>
      <c r="L75" s="693" t="s">
        <v>4087</v>
      </c>
      <c r="M75" s="694">
        <v>391.93599600000005</v>
      </c>
      <c r="O75" s="695">
        <v>2951</v>
      </c>
      <c r="P75" s="696">
        <v>0</v>
      </c>
      <c r="Q75" s="694">
        <v>0.22412063707217891</v>
      </c>
      <c r="S75" s="707"/>
      <c r="T75" s="700"/>
      <c r="U75" s="708"/>
      <c r="W75" s="947" t="s">
        <v>1298</v>
      </c>
      <c r="X75" s="948" t="s">
        <v>1299</v>
      </c>
      <c r="Y75" s="949">
        <v>2019</v>
      </c>
      <c r="Z75" s="758" t="s">
        <v>1018</v>
      </c>
      <c r="AA75" s="950">
        <v>1009047</v>
      </c>
      <c r="AB75" s="950"/>
      <c r="AC75" s="802">
        <v>1</v>
      </c>
      <c r="AD75" s="949">
        <v>2021</v>
      </c>
      <c r="AE75" s="763" t="s">
        <v>333</v>
      </c>
      <c r="AF75" s="763" t="s">
        <v>349</v>
      </c>
      <c r="AG75" s="763" t="s">
        <v>1306</v>
      </c>
      <c r="AH75" s="951">
        <v>6.6137999999999995</v>
      </c>
    </row>
    <row r="76" spans="1:34" ht="14.25" customHeight="1" x14ac:dyDescent="0.15">
      <c r="A76" s="661"/>
      <c r="B76" s="699" t="s">
        <v>1490</v>
      </c>
      <c r="C76" s="689" t="s">
        <v>1491</v>
      </c>
      <c r="D76" s="692">
        <v>2022</v>
      </c>
      <c r="E76" s="700" t="s">
        <v>1018</v>
      </c>
      <c r="F76" s="690">
        <v>1016078</v>
      </c>
      <c r="G76" s="1347" t="s">
        <v>3664</v>
      </c>
      <c r="H76" s="691">
        <v>1</v>
      </c>
      <c r="I76" s="692">
        <v>2022</v>
      </c>
      <c r="J76" s="693" t="s">
        <v>333</v>
      </c>
      <c r="K76" s="693" t="s">
        <v>352</v>
      </c>
      <c r="L76" s="693" t="s">
        <v>4088</v>
      </c>
      <c r="M76" s="694">
        <v>3.5330670000000008</v>
      </c>
      <c r="O76" s="695">
        <v>2914</v>
      </c>
      <c r="P76" s="696">
        <v>0</v>
      </c>
      <c r="Q76" s="694">
        <v>9.2123472889498972E-2</v>
      </c>
      <c r="S76" s="707"/>
      <c r="T76" s="700"/>
      <c r="U76" s="708"/>
      <c r="W76" s="947" t="s">
        <v>1315</v>
      </c>
      <c r="X76" s="948" t="s">
        <v>1316</v>
      </c>
      <c r="Y76" s="949">
        <v>2019</v>
      </c>
      <c r="Z76" s="758" t="s">
        <v>1018</v>
      </c>
      <c r="AA76" s="950">
        <v>1064051</v>
      </c>
      <c r="AB76" s="950"/>
      <c r="AC76" s="802">
        <v>1</v>
      </c>
      <c r="AD76" s="949">
        <v>2019</v>
      </c>
      <c r="AE76" s="763" t="s">
        <v>333</v>
      </c>
      <c r="AF76" s="763" t="s">
        <v>355</v>
      </c>
      <c r="AG76" s="763" t="s">
        <v>1322</v>
      </c>
      <c r="AH76" s="951">
        <v>2.6844779999999999</v>
      </c>
    </row>
    <row r="77" spans="1:34" ht="14.25" customHeight="1" x14ac:dyDescent="0.15">
      <c r="A77" s="661"/>
      <c r="B77" s="699" t="s">
        <v>1490</v>
      </c>
      <c r="C77" s="689" t="s">
        <v>1491</v>
      </c>
      <c r="D77" s="692">
        <v>2022</v>
      </c>
      <c r="E77" s="700" t="s">
        <v>1018</v>
      </c>
      <c r="F77" s="690">
        <v>1016078</v>
      </c>
      <c r="G77" s="1347" t="s">
        <v>3665</v>
      </c>
      <c r="H77" s="691">
        <v>2</v>
      </c>
      <c r="I77" s="692">
        <v>2022</v>
      </c>
      <c r="J77" s="693" t="s">
        <v>348</v>
      </c>
      <c r="K77" s="693" t="s">
        <v>334</v>
      </c>
      <c r="L77" s="693" t="s">
        <v>4089</v>
      </c>
      <c r="M77" s="694">
        <v>22.934999999999999</v>
      </c>
      <c r="O77" s="695">
        <v>12745</v>
      </c>
      <c r="P77" s="696">
        <v>0</v>
      </c>
      <c r="Q77" s="694">
        <v>0.70311770890545355</v>
      </c>
      <c r="S77" s="707"/>
      <c r="T77" s="700"/>
      <c r="U77" s="708"/>
      <c r="W77" s="947" t="s">
        <v>1344</v>
      </c>
      <c r="X77" s="948" t="s">
        <v>1345</v>
      </c>
      <c r="Y77" s="949">
        <v>2019</v>
      </c>
      <c r="Z77" s="758" t="s">
        <v>1018</v>
      </c>
      <c r="AA77" s="950">
        <v>1035055</v>
      </c>
      <c r="AB77" s="950"/>
      <c r="AC77" s="802">
        <v>1</v>
      </c>
      <c r="AD77" s="949">
        <v>2019</v>
      </c>
      <c r="AE77" s="763" t="s">
        <v>333</v>
      </c>
      <c r="AF77" s="763" t="s">
        <v>344</v>
      </c>
      <c r="AG77" s="763" t="s">
        <v>1348</v>
      </c>
      <c r="AH77" s="951">
        <v>89.612352000000058</v>
      </c>
    </row>
    <row r="78" spans="1:34" ht="14.25" customHeight="1" x14ac:dyDescent="0.15">
      <c r="A78" s="661"/>
      <c r="B78" s="699" t="s">
        <v>1490</v>
      </c>
      <c r="C78" s="689" t="s">
        <v>1491</v>
      </c>
      <c r="D78" s="692">
        <v>2022</v>
      </c>
      <c r="E78" s="700" t="s">
        <v>1018</v>
      </c>
      <c r="F78" s="690">
        <v>1016078</v>
      </c>
      <c r="G78" s="1347" t="s">
        <v>3666</v>
      </c>
      <c r="H78" s="691">
        <v>3</v>
      </c>
      <c r="I78" s="692">
        <v>2022</v>
      </c>
      <c r="J78" s="693" t="s">
        <v>1191</v>
      </c>
      <c r="K78" s="693" t="s">
        <v>334</v>
      </c>
      <c r="L78" s="693" t="s">
        <v>3479</v>
      </c>
      <c r="M78" s="694">
        <v>34.626116249999995</v>
      </c>
      <c r="O78" s="695">
        <v>12745</v>
      </c>
      <c r="P78" s="696">
        <v>0</v>
      </c>
      <c r="Q78" s="694">
        <v>2.0514453236563366</v>
      </c>
      <c r="S78" s="707"/>
      <c r="T78" s="700"/>
      <c r="U78" s="708"/>
      <c r="W78" s="947" t="s">
        <v>1344</v>
      </c>
      <c r="X78" s="948" t="s">
        <v>1345</v>
      </c>
      <c r="Y78" s="949">
        <v>2019</v>
      </c>
      <c r="Z78" s="758" t="s">
        <v>1018</v>
      </c>
      <c r="AA78" s="950">
        <v>1035055</v>
      </c>
      <c r="AB78" s="950"/>
      <c r="AC78" s="802">
        <v>2</v>
      </c>
      <c r="AD78" s="949">
        <v>2019</v>
      </c>
      <c r="AE78" s="763" t="s">
        <v>333</v>
      </c>
      <c r="AF78" s="763" t="s">
        <v>328</v>
      </c>
      <c r="AG78" s="763" t="s">
        <v>3426</v>
      </c>
      <c r="AH78" s="951">
        <v>261.45670650000011</v>
      </c>
    </row>
    <row r="79" spans="1:34" ht="14.25" customHeight="1" x14ac:dyDescent="0.15">
      <c r="A79" s="661"/>
      <c r="B79" s="699" t="s">
        <v>1507</v>
      </c>
      <c r="C79" s="689" t="s">
        <v>1508</v>
      </c>
      <c r="D79" s="692">
        <v>2022</v>
      </c>
      <c r="E79" s="700" t="s">
        <v>1018</v>
      </c>
      <c r="F79" s="690">
        <v>1031082</v>
      </c>
      <c r="G79" s="1347" t="s">
        <v>3667</v>
      </c>
      <c r="H79" s="691">
        <v>1</v>
      </c>
      <c r="I79" s="692">
        <v>2022</v>
      </c>
      <c r="J79" s="693" t="s">
        <v>333</v>
      </c>
      <c r="K79" s="693" t="s">
        <v>352</v>
      </c>
      <c r="L79" s="693" t="s">
        <v>4090</v>
      </c>
      <c r="M79" s="694">
        <v>21.632094999999996</v>
      </c>
      <c r="O79" s="695">
        <v>12745</v>
      </c>
      <c r="P79" s="696">
        <v>0</v>
      </c>
      <c r="Q79" s="694">
        <v>0.18421780698313064</v>
      </c>
      <c r="S79" s="707"/>
      <c r="T79" s="700"/>
      <c r="U79" s="708"/>
      <c r="W79" s="947" t="s">
        <v>1344</v>
      </c>
      <c r="X79" s="948" t="s">
        <v>1345</v>
      </c>
      <c r="Y79" s="949">
        <v>2019</v>
      </c>
      <c r="Z79" s="758" t="s">
        <v>1018</v>
      </c>
      <c r="AA79" s="950">
        <v>1035055</v>
      </c>
      <c r="AB79" s="950"/>
      <c r="AC79" s="802">
        <v>3</v>
      </c>
      <c r="AD79" s="949">
        <v>2019</v>
      </c>
      <c r="AE79" s="763" t="s">
        <v>348</v>
      </c>
      <c r="AF79" s="763" t="s">
        <v>356</v>
      </c>
      <c r="AG79" s="763" t="s">
        <v>3427</v>
      </c>
      <c r="AH79" s="951">
        <v>23.478559499999999</v>
      </c>
    </row>
    <row r="80" spans="1:34" ht="14.25" customHeight="1" x14ac:dyDescent="0.15">
      <c r="A80" s="661"/>
      <c r="B80" s="699" t="s">
        <v>1507</v>
      </c>
      <c r="C80" s="689" t="s">
        <v>1508</v>
      </c>
      <c r="D80" s="692">
        <v>2022</v>
      </c>
      <c r="E80" s="700" t="s">
        <v>1018</v>
      </c>
      <c r="F80" s="690">
        <v>1031082</v>
      </c>
      <c r="G80" s="1347" t="s">
        <v>3668</v>
      </c>
      <c r="H80" s="691">
        <v>2</v>
      </c>
      <c r="I80" s="692">
        <v>2022</v>
      </c>
      <c r="J80" s="693" t="s">
        <v>333</v>
      </c>
      <c r="K80" s="693" t="s">
        <v>340</v>
      </c>
      <c r="L80" s="693" t="s">
        <v>4091</v>
      </c>
      <c r="M80" s="694">
        <v>67.642854999999997</v>
      </c>
      <c r="O80" s="695">
        <v>12745</v>
      </c>
      <c r="P80" s="696">
        <v>0</v>
      </c>
      <c r="Q80" s="694">
        <v>5.2639701843860331E-3</v>
      </c>
      <c r="S80" s="707"/>
      <c r="T80" s="700"/>
      <c r="U80" s="708"/>
      <c r="W80" s="947" t="s">
        <v>1344</v>
      </c>
      <c r="X80" s="948" t="s">
        <v>1345</v>
      </c>
      <c r="Y80" s="949">
        <v>2019</v>
      </c>
      <c r="Z80" s="758" t="s">
        <v>1018</v>
      </c>
      <c r="AA80" s="950">
        <v>1035055</v>
      </c>
      <c r="AB80" s="950"/>
      <c r="AC80" s="802">
        <v>4</v>
      </c>
      <c r="AD80" s="949">
        <v>2019</v>
      </c>
      <c r="AE80" s="763" t="s">
        <v>333</v>
      </c>
      <c r="AF80" s="763" t="s">
        <v>352</v>
      </c>
      <c r="AG80" s="763" t="s">
        <v>3428</v>
      </c>
      <c r="AH80" s="951">
        <v>0.67089299999999996</v>
      </c>
    </row>
    <row r="81" spans="1:34" ht="14.25" customHeight="1" x14ac:dyDescent="0.15">
      <c r="A81" s="661"/>
      <c r="B81" s="699" t="s">
        <v>1516</v>
      </c>
      <c r="C81" s="689" t="s">
        <v>1517</v>
      </c>
      <c r="D81" s="692">
        <v>2022</v>
      </c>
      <c r="E81" s="700" t="s">
        <v>1018</v>
      </c>
      <c r="F81" s="690">
        <v>1019083</v>
      </c>
      <c r="G81" s="1347" t="s">
        <v>3669</v>
      </c>
      <c r="H81" s="691">
        <v>1</v>
      </c>
      <c r="I81" s="692" t="s">
        <v>4030</v>
      </c>
      <c r="J81" s="693" t="s">
        <v>333</v>
      </c>
      <c r="K81" s="693" t="s">
        <v>352</v>
      </c>
      <c r="L81" s="693" t="s">
        <v>4092</v>
      </c>
      <c r="M81" s="694">
        <v>2.0268864</v>
      </c>
      <c r="O81" s="695">
        <v>12745</v>
      </c>
      <c r="P81" s="696">
        <v>0</v>
      </c>
      <c r="Q81" s="694">
        <v>5.0567524519419385E-2</v>
      </c>
      <c r="S81" s="707"/>
      <c r="T81" s="700"/>
      <c r="U81" s="708"/>
      <c r="W81" s="947" t="s">
        <v>1344</v>
      </c>
      <c r="X81" s="948" t="s">
        <v>1345</v>
      </c>
      <c r="Y81" s="949">
        <v>2019</v>
      </c>
      <c r="Z81" s="758" t="s">
        <v>1018</v>
      </c>
      <c r="AA81" s="950">
        <v>1035055</v>
      </c>
      <c r="AB81" s="950"/>
      <c r="AC81" s="802">
        <v>5</v>
      </c>
      <c r="AD81" s="949">
        <v>2019</v>
      </c>
      <c r="AE81" s="763" t="s">
        <v>333</v>
      </c>
      <c r="AF81" s="763" t="s">
        <v>349</v>
      </c>
      <c r="AG81" s="763" t="s">
        <v>3429</v>
      </c>
      <c r="AH81" s="951">
        <v>6.4448310000000006</v>
      </c>
    </row>
    <row r="82" spans="1:34" ht="14.25" customHeight="1" x14ac:dyDescent="0.15">
      <c r="A82" s="661"/>
      <c r="B82" s="699" t="s">
        <v>1516</v>
      </c>
      <c r="C82" s="689" t="s">
        <v>1517</v>
      </c>
      <c r="D82" s="692">
        <v>2022</v>
      </c>
      <c r="E82" s="700" t="s">
        <v>1018</v>
      </c>
      <c r="F82" s="690">
        <v>1019083</v>
      </c>
      <c r="G82" s="1347" t="s">
        <v>3670</v>
      </c>
      <c r="H82" s="691">
        <v>2</v>
      </c>
      <c r="I82" s="692" t="s">
        <v>4030</v>
      </c>
      <c r="J82" s="693" t="s">
        <v>333</v>
      </c>
      <c r="K82" s="693" t="s">
        <v>348</v>
      </c>
      <c r="L82" s="693" t="s">
        <v>4093</v>
      </c>
      <c r="M82" s="694">
        <v>2.7177975000000001</v>
      </c>
      <c r="O82" s="695">
        <v>12745</v>
      </c>
      <c r="P82" s="696">
        <v>0</v>
      </c>
      <c r="Q82" s="694">
        <v>1.7131894860729702E-3</v>
      </c>
      <c r="S82" s="707"/>
      <c r="T82" s="700"/>
      <c r="U82" s="708"/>
      <c r="W82" s="947" t="s">
        <v>1344</v>
      </c>
      <c r="X82" s="948" t="s">
        <v>1345</v>
      </c>
      <c r="Y82" s="949">
        <v>2019</v>
      </c>
      <c r="Z82" s="758" t="s">
        <v>1018</v>
      </c>
      <c r="AA82" s="950">
        <v>1035055</v>
      </c>
      <c r="AB82" s="950"/>
      <c r="AC82" s="802">
        <v>6</v>
      </c>
      <c r="AD82" s="949">
        <v>2020</v>
      </c>
      <c r="AE82" s="763" t="s">
        <v>333</v>
      </c>
      <c r="AF82" s="763" t="s">
        <v>352</v>
      </c>
      <c r="AG82" s="763" t="s">
        <v>3430</v>
      </c>
      <c r="AH82" s="951">
        <v>0.21834600000000004</v>
      </c>
    </row>
    <row r="83" spans="1:34" ht="14.25" customHeight="1" x14ac:dyDescent="0.15">
      <c r="A83" s="661"/>
      <c r="B83" s="699" t="s">
        <v>1516</v>
      </c>
      <c r="C83" s="689" t="s">
        <v>1517</v>
      </c>
      <c r="D83" s="692">
        <v>2022</v>
      </c>
      <c r="E83" s="700" t="s">
        <v>1018</v>
      </c>
      <c r="F83" s="690">
        <v>1019083</v>
      </c>
      <c r="G83" s="1347" t="s">
        <v>3671</v>
      </c>
      <c r="H83" s="691">
        <v>3</v>
      </c>
      <c r="I83" s="692" t="s">
        <v>4030</v>
      </c>
      <c r="J83" s="693" t="s">
        <v>348</v>
      </c>
      <c r="K83" s="693" t="s">
        <v>349</v>
      </c>
      <c r="L83" s="693" t="s">
        <v>4094</v>
      </c>
      <c r="M83" s="694">
        <v>7.45824</v>
      </c>
      <c r="O83" s="695">
        <v>12745</v>
      </c>
      <c r="P83" s="696">
        <v>0</v>
      </c>
      <c r="Q83" s="694">
        <v>8.818305217732443E-4</v>
      </c>
      <c r="S83" s="707"/>
      <c r="T83" s="700"/>
      <c r="U83" s="708"/>
      <c r="W83" s="947" t="s">
        <v>1344</v>
      </c>
      <c r="X83" s="948" t="s">
        <v>1345</v>
      </c>
      <c r="Y83" s="949">
        <v>2019</v>
      </c>
      <c r="Z83" s="758" t="s">
        <v>1018</v>
      </c>
      <c r="AA83" s="950">
        <v>1035055</v>
      </c>
      <c r="AB83" s="950"/>
      <c r="AC83" s="802">
        <v>7</v>
      </c>
      <c r="AD83" s="949">
        <v>2021</v>
      </c>
      <c r="AE83" s="763" t="s">
        <v>333</v>
      </c>
      <c r="AF83" s="763" t="s">
        <v>352</v>
      </c>
      <c r="AG83" s="763" t="s">
        <v>3431</v>
      </c>
      <c r="AH83" s="951">
        <v>0.1123893</v>
      </c>
    </row>
    <row r="84" spans="1:34" ht="14.25" customHeight="1" x14ac:dyDescent="0.15">
      <c r="A84" s="661"/>
      <c r="B84" s="699" t="s">
        <v>1528</v>
      </c>
      <c r="C84" s="689" t="s">
        <v>1529</v>
      </c>
      <c r="D84" s="692">
        <v>2022</v>
      </c>
      <c r="E84" s="700" t="s">
        <v>1018</v>
      </c>
      <c r="F84" s="690">
        <v>1056084</v>
      </c>
      <c r="G84" s="1347" t="s">
        <v>4334</v>
      </c>
      <c r="H84" s="691">
        <v>1</v>
      </c>
      <c r="I84" s="692">
        <v>2022</v>
      </c>
      <c r="J84" s="693" t="s">
        <v>333</v>
      </c>
      <c r="K84" s="693" t="s">
        <v>352</v>
      </c>
      <c r="L84" s="693" t="s">
        <v>4095</v>
      </c>
      <c r="M84" s="694">
        <v>20.781161000000001</v>
      </c>
      <c r="O84" s="695">
        <v>12745</v>
      </c>
      <c r="P84" s="696">
        <v>0</v>
      </c>
      <c r="Q84" s="694">
        <v>6.9739181169085871</v>
      </c>
      <c r="S84" s="707"/>
      <c r="T84" s="700"/>
      <c r="U84" s="708"/>
      <c r="W84" s="947" t="s">
        <v>1344</v>
      </c>
      <c r="X84" s="948" t="s">
        <v>1345</v>
      </c>
      <c r="Y84" s="949">
        <v>2019</v>
      </c>
      <c r="Z84" s="758" t="s">
        <v>1018</v>
      </c>
      <c r="AA84" s="950">
        <v>1035055</v>
      </c>
      <c r="AB84" s="950"/>
      <c r="AC84" s="802">
        <v>8</v>
      </c>
      <c r="AD84" s="949">
        <v>2021</v>
      </c>
      <c r="AE84" s="763" t="s">
        <v>333</v>
      </c>
      <c r="AF84" s="763" t="s">
        <v>355</v>
      </c>
      <c r="AG84" s="763" t="s">
        <v>3432</v>
      </c>
      <c r="AH84" s="951">
        <v>888.82586399999946</v>
      </c>
    </row>
    <row r="85" spans="1:34" ht="14.25" customHeight="1" x14ac:dyDescent="0.15">
      <c r="A85" s="661"/>
      <c r="B85" s="699" t="s">
        <v>1528</v>
      </c>
      <c r="C85" s="689" t="s">
        <v>1529</v>
      </c>
      <c r="D85" s="692">
        <v>2022</v>
      </c>
      <c r="E85" s="700" t="s">
        <v>1018</v>
      </c>
      <c r="F85" s="690">
        <v>1056084</v>
      </c>
      <c r="G85" s="1347" t="s">
        <v>4335</v>
      </c>
      <c r="H85" s="691">
        <v>2</v>
      </c>
      <c r="I85" s="692">
        <v>2022</v>
      </c>
      <c r="J85" s="693" t="s">
        <v>333</v>
      </c>
      <c r="K85" s="693" t="s">
        <v>352</v>
      </c>
      <c r="L85" s="693" t="s">
        <v>4096</v>
      </c>
      <c r="M85" s="694">
        <v>7.2820390800000006</v>
      </c>
      <c r="O85" s="695">
        <v>12745</v>
      </c>
      <c r="P85" s="696">
        <v>0</v>
      </c>
      <c r="Q85" s="694">
        <v>1.9499698705374653</v>
      </c>
      <c r="S85" s="707"/>
      <c r="T85" s="700"/>
      <c r="U85" s="708"/>
      <c r="W85" s="947" t="s">
        <v>1344</v>
      </c>
      <c r="X85" s="948" t="s">
        <v>1345</v>
      </c>
      <c r="Y85" s="949">
        <v>2019</v>
      </c>
      <c r="Z85" s="758" t="s">
        <v>1018</v>
      </c>
      <c r="AA85" s="950">
        <v>1035055</v>
      </c>
      <c r="AB85" s="950"/>
      <c r="AC85" s="802">
        <v>9</v>
      </c>
      <c r="AD85" s="949">
        <v>2021</v>
      </c>
      <c r="AE85" s="763" t="s">
        <v>333</v>
      </c>
      <c r="AF85" s="763" t="s">
        <v>355</v>
      </c>
      <c r="AG85" s="763" t="s">
        <v>3433</v>
      </c>
      <c r="AH85" s="951">
        <v>248.52365999999995</v>
      </c>
    </row>
    <row r="86" spans="1:34" ht="14.25" customHeight="1" x14ac:dyDescent="0.15">
      <c r="A86" s="661"/>
      <c r="B86" s="699" t="s">
        <v>1528</v>
      </c>
      <c r="C86" s="689" t="s">
        <v>1529</v>
      </c>
      <c r="D86" s="692">
        <v>2022</v>
      </c>
      <c r="E86" s="700" t="s">
        <v>1018</v>
      </c>
      <c r="F86" s="690">
        <v>1056084</v>
      </c>
      <c r="G86" s="1347" t="s">
        <v>4336</v>
      </c>
      <c r="H86" s="691">
        <v>3</v>
      </c>
      <c r="I86" s="692">
        <v>2022</v>
      </c>
      <c r="J86" s="693" t="s">
        <v>333</v>
      </c>
      <c r="K86" s="693" t="s">
        <v>352</v>
      </c>
      <c r="L86" s="693" t="s">
        <v>4097</v>
      </c>
      <c r="M86" s="694">
        <v>18.057642080000004</v>
      </c>
      <c r="O86" s="695">
        <v>12745</v>
      </c>
      <c r="P86" s="696">
        <v>0</v>
      </c>
      <c r="Q86" s="694">
        <v>0.31427378318294763</v>
      </c>
      <c r="S86" s="707"/>
      <c r="T86" s="700"/>
      <c r="U86" s="708"/>
      <c r="W86" s="947" t="s">
        <v>1344</v>
      </c>
      <c r="X86" s="948" t="s">
        <v>1345</v>
      </c>
      <c r="Y86" s="949">
        <v>2019</v>
      </c>
      <c r="Z86" s="758" t="s">
        <v>1018</v>
      </c>
      <c r="AA86" s="950">
        <v>1035055</v>
      </c>
      <c r="AB86" s="950"/>
      <c r="AC86" s="802">
        <v>10</v>
      </c>
      <c r="AD86" s="949">
        <v>2021</v>
      </c>
      <c r="AE86" s="763" t="s">
        <v>348</v>
      </c>
      <c r="AF86" s="763" t="s">
        <v>356</v>
      </c>
      <c r="AG86" s="763" t="s">
        <v>3434</v>
      </c>
      <c r="AH86" s="951">
        <v>40.054193666666677</v>
      </c>
    </row>
    <row r="87" spans="1:34" ht="14.25" customHeight="1" x14ac:dyDescent="0.15">
      <c r="A87" s="661"/>
      <c r="B87" s="699" t="s">
        <v>1559</v>
      </c>
      <c r="C87" s="689" t="s">
        <v>1560</v>
      </c>
      <c r="D87" s="692">
        <v>2022</v>
      </c>
      <c r="E87" s="700" t="s">
        <v>1018</v>
      </c>
      <c r="F87" s="690">
        <v>1069090</v>
      </c>
      <c r="G87" s="1347" t="s">
        <v>3672</v>
      </c>
      <c r="H87" s="691">
        <v>1</v>
      </c>
      <c r="I87" s="692">
        <v>2022</v>
      </c>
      <c r="J87" s="693" t="s">
        <v>333</v>
      </c>
      <c r="K87" s="693" t="s">
        <v>340</v>
      </c>
      <c r="L87" s="693" t="s">
        <v>4098</v>
      </c>
      <c r="M87" s="694" t="s">
        <v>179</v>
      </c>
      <c r="O87" s="695">
        <v>5012</v>
      </c>
      <c r="P87" s="696">
        <v>0</v>
      </c>
      <c r="Q87" s="694">
        <v>12.034926177174778</v>
      </c>
      <c r="S87" s="707"/>
      <c r="T87" s="700"/>
      <c r="U87" s="708"/>
      <c r="W87" s="947" t="s">
        <v>1351</v>
      </c>
      <c r="X87" s="948" t="s">
        <v>1352</v>
      </c>
      <c r="Y87" s="949">
        <v>2019</v>
      </c>
      <c r="Z87" s="758" t="s">
        <v>1018</v>
      </c>
      <c r="AA87" s="950">
        <v>1009060</v>
      </c>
      <c r="AB87" s="950"/>
      <c r="AC87" s="802">
        <v>1</v>
      </c>
      <c r="AD87" s="949">
        <v>2021</v>
      </c>
      <c r="AE87" s="763" t="s">
        <v>327</v>
      </c>
      <c r="AF87" s="763" t="s">
        <v>328</v>
      </c>
      <c r="AG87" s="763" t="s">
        <v>1353</v>
      </c>
      <c r="AH87" s="951">
        <v>603.19049999999993</v>
      </c>
    </row>
    <row r="88" spans="1:34" ht="14.25" customHeight="1" x14ac:dyDescent="0.15">
      <c r="A88" s="661"/>
      <c r="B88" s="699" t="s">
        <v>1559</v>
      </c>
      <c r="C88" s="689" t="s">
        <v>1560</v>
      </c>
      <c r="D88" s="692">
        <v>2022</v>
      </c>
      <c r="E88" s="700" t="s">
        <v>1018</v>
      </c>
      <c r="F88" s="690">
        <v>1069090</v>
      </c>
      <c r="G88" s="1347" t="s">
        <v>3673</v>
      </c>
      <c r="H88" s="691">
        <v>2</v>
      </c>
      <c r="I88" s="692">
        <v>2022</v>
      </c>
      <c r="J88" s="693" t="s">
        <v>333</v>
      </c>
      <c r="K88" s="693" t="s">
        <v>352</v>
      </c>
      <c r="L88" s="693" t="s">
        <v>4099</v>
      </c>
      <c r="M88" s="694" t="s">
        <v>179</v>
      </c>
      <c r="O88" s="695">
        <v>5012</v>
      </c>
      <c r="P88" s="696">
        <v>0</v>
      </c>
      <c r="Q88" s="694">
        <v>2.2415003990422986E-2</v>
      </c>
      <c r="S88" s="707"/>
      <c r="T88" s="700"/>
      <c r="U88" s="708"/>
      <c r="W88" s="947" t="s">
        <v>1351</v>
      </c>
      <c r="X88" s="948" t="s">
        <v>1352</v>
      </c>
      <c r="Y88" s="949">
        <v>2019</v>
      </c>
      <c r="Z88" s="758" t="s">
        <v>1018</v>
      </c>
      <c r="AA88" s="950">
        <v>1009060</v>
      </c>
      <c r="AB88" s="950"/>
      <c r="AC88" s="802">
        <v>2</v>
      </c>
      <c r="AD88" s="949">
        <v>2021</v>
      </c>
      <c r="AE88" s="763" t="s">
        <v>327</v>
      </c>
      <c r="AF88" s="763" t="s">
        <v>349</v>
      </c>
      <c r="AG88" s="763" t="s">
        <v>3435</v>
      </c>
      <c r="AH88" s="951">
        <v>1.12344</v>
      </c>
    </row>
    <row r="89" spans="1:34" ht="14.25" customHeight="1" x14ac:dyDescent="0.15">
      <c r="A89" s="661"/>
      <c r="B89" s="699" t="s">
        <v>1559</v>
      </c>
      <c r="C89" s="689" t="s">
        <v>1560</v>
      </c>
      <c r="D89" s="692">
        <v>2022</v>
      </c>
      <c r="E89" s="700" t="s">
        <v>1018</v>
      </c>
      <c r="F89" s="690">
        <v>1069090</v>
      </c>
      <c r="G89" s="1347" t="s">
        <v>3674</v>
      </c>
      <c r="H89" s="691">
        <v>3</v>
      </c>
      <c r="I89" s="692">
        <v>2022</v>
      </c>
      <c r="J89" s="693" t="s">
        <v>333</v>
      </c>
      <c r="K89" s="693" t="s">
        <v>357</v>
      </c>
      <c r="L89" s="693" t="s">
        <v>4100</v>
      </c>
      <c r="M89" s="694">
        <v>7.2041480000000035</v>
      </c>
      <c r="O89" s="695">
        <v>0</v>
      </c>
      <c r="P89" s="696">
        <v>2022</v>
      </c>
      <c r="Q89" s="694">
        <v>47.739059650511038</v>
      </c>
      <c r="S89" s="707"/>
      <c r="T89" s="700"/>
      <c r="U89" s="708"/>
      <c r="W89" s="947" t="s">
        <v>1361</v>
      </c>
      <c r="X89" s="948" t="s">
        <v>1362</v>
      </c>
      <c r="Y89" s="949">
        <v>2019</v>
      </c>
      <c r="Z89" s="758" t="s">
        <v>1058</v>
      </c>
      <c r="AA89" s="950">
        <v>3043062</v>
      </c>
      <c r="AB89" s="950"/>
      <c r="AC89" s="802">
        <v>1</v>
      </c>
      <c r="AD89" s="949">
        <v>2021</v>
      </c>
      <c r="AE89" s="763" t="s">
        <v>327</v>
      </c>
      <c r="AF89" s="763" t="s">
        <v>359</v>
      </c>
      <c r="AG89" s="763" t="s">
        <v>1367</v>
      </c>
      <c r="AH89" s="951">
        <v>965.28378613333325</v>
      </c>
    </row>
    <row r="90" spans="1:34" ht="14.25" customHeight="1" x14ac:dyDescent="0.15">
      <c r="A90" s="661"/>
      <c r="B90" s="699" t="s">
        <v>1559</v>
      </c>
      <c r="C90" s="689" t="s">
        <v>1560</v>
      </c>
      <c r="D90" s="692">
        <v>2022</v>
      </c>
      <c r="E90" s="700" t="s">
        <v>1018</v>
      </c>
      <c r="F90" s="690">
        <v>1069090</v>
      </c>
      <c r="G90" s="1347" t="s">
        <v>3675</v>
      </c>
      <c r="H90" s="691">
        <v>4</v>
      </c>
      <c r="I90" s="692">
        <v>2022</v>
      </c>
      <c r="J90" s="693" t="s">
        <v>333</v>
      </c>
      <c r="K90" s="693" t="s">
        <v>352</v>
      </c>
      <c r="L90" s="693" t="s">
        <v>4101</v>
      </c>
      <c r="M90" s="694">
        <v>13.892800000000001</v>
      </c>
      <c r="O90" s="695">
        <v>5759</v>
      </c>
      <c r="P90" s="696">
        <v>0</v>
      </c>
      <c r="Q90" s="694">
        <v>0.29104011113040462</v>
      </c>
      <c r="S90" s="707"/>
      <c r="T90" s="700"/>
      <c r="U90" s="708"/>
      <c r="W90" s="947" t="s">
        <v>1368</v>
      </c>
      <c r="X90" s="948" t="s">
        <v>1369</v>
      </c>
      <c r="Y90" s="949">
        <v>2019</v>
      </c>
      <c r="Z90" s="758" t="s">
        <v>1018</v>
      </c>
      <c r="AA90" s="950">
        <v>1016063</v>
      </c>
      <c r="AB90" s="950"/>
      <c r="AC90" s="802">
        <v>1</v>
      </c>
      <c r="AD90" s="949">
        <v>2019</v>
      </c>
      <c r="AE90" s="763" t="s">
        <v>333</v>
      </c>
      <c r="AF90" s="763" t="s">
        <v>352</v>
      </c>
      <c r="AG90" s="763" t="s">
        <v>1377</v>
      </c>
      <c r="AH90" s="951">
        <v>16.761000000000003</v>
      </c>
    </row>
    <row r="91" spans="1:34" ht="14.25" customHeight="1" x14ac:dyDescent="0.15">
      <c r="A91" s="661"/>
      <c r="B91" s="699" t="s">
        <v>1559</v>
      </c>
      <c r="C91" s="689" t="s">
        <v>1560</v>
      </c>
      <c r="D91" s="692">
        <v>2022</v>
      </c>
      <c r="E91" s="700" t="s">
        <v>1018</v>
      </c>
      <c r="F91" s="690">
        <v>1069090</v>
      </c>
      <c r="G91" s="1347" t="s">
        <v>3676</v>
      </c>
      <c r="H91" s="691">
        <v>5</v>
      </c>
      <c r="I91" s="692">
        <v>2022</v>
      </c>
      <c r="J91" s="693" t="s">
        <v>333</v>
      </c>
      <c r="K91" s="693" t="s">
        <v>340</v>
      </c>
      <c r="L91" s="693" t="s">
        <v>4102</v>
      </c>
      <c r="M91" s="694">
        <v>13.231064000000002</v>
      </c>
      <c r="O91" s="695">
        <v>5759</v>
      </c>
      <c r="P91" s="696">
        <v>0</v>
      </c>
      <c r="Q91" s="694">
        <v>0.83631706893557922</v>
      </c>
      <c r="S91" s="707"/>
      <c r="T91" s="700"/>
      <c r="U91" s="708"/>
      <c r="W91" s="947" t="s">
        <v>1368</v>
      </c>
      <c r="X91" s="948" t="s">
        <v>1369</v>
      </c>
      <c r="Y91" s="949">
        <v>2019</v>
      </c>
      <c r="Z91" s="758" t="s">
        <v>1018</v>
      </c>
      <c r="AA91" s="950">
        <v>1016063</v>
      </c>
      <c r="AB91" s="950"/>
      <c r="AC91" s="802">
        <v>2</v>
      </c>
      <c r="AD91" s="949">
        <v>2019</v>
      </c>
      <c r="AE91" s="763" t="s">
        <v>333</v>
      </c>
      <c r="AF91" s="763" t="s">
        <v>355</v>
      </c>
      <c r="AG91" s="763" t="s">
        <v>3436</v>
      </c>
      <c r="AH91" s="951">
        <v>48.163500000000013</v>
      </c>
    </row>
    <row r="92" spans="1:34" ht="14.25" customHeight="1" x14ac:dyDescent="0.15">
      <c r="A92" s="661"/>
      <c r="B92" s="699" t="s">
        <v>1559</v>
      </c>
      <c r="C92" s="689" t="s">
        <v>1560</v>
      </c>
      <c r="D92" s="692">
        <v>2022</v>
      </c>
      <c r="E92" s="700" t="s">
        <v>1018</v>
      </c>
      <c r="F92" s="690">
        <v>1069090</v>
      </c>
      <c r="G92" s="1347" t="s">
        <v>3677</v>
      </c>
      <c r="H92" s="691">
        <v>6</v>
      </c>
      <c r="I92" s="692">
        <v>2022</v>
      </c>
      <c r="J92" s="693" t="s">
        <v>333</v>
      </c>
      <c r="K92" s="693" t="s">
        <v>349</v>
      </c>
      <c r="L92" s="693" t="s">
        <v>4103</v>
      </c>
      <c r="M92" s="694" t="s">
        <v>179</v>
      </c>
      <c r="O92" s="695">
        <v>5759</v>
      </c>
      <c r="P92" s="696">
        <v>0</v>
      </c>
      <c r="Q92" s="694">
        <v>0.31463795797881577</v>
      </c>
      <c r="S92" s="707"/>
      <c r="T92" s="700"/>
      <c r="U92" s="708"/>
      <c r="W92" s="947" t="s">
        <v>1368</v>
      </c>
      <c r="X92" s="948" t="s">
        <v>1369</v>
      </c>
      <c r="Y92" s="949">
        <v>2019</v>
      </c>
      <c r="Z92" s="758" t="s">
        <v>1018</v>
      </c>
      <c r="AA92" s="950">
        <v>1016063</v>
      </c>
      <c r="AB92" s="950"/>
      <c r="AC92" s="802">
        <v>3</v>
      </c>
      <c r="AD92" s="949">
        <v>2020</v>
      </c>
      <c r="AE92" s="763" t="s">
        <v>333</v>
      </c>
      <c r="AF92" s="763" t="s">
        <v>352</v>
      </c>
      <c r="AG92" s="763" t="s">
        <v>3437</v>
      </c>
      <c r="AH92" s="951">
        <v>18.12</v>
      </c>
    </row>
    <row r="93" spans="1:34" ht="14.25" customHeight="1" x14ac:dyDescent="0.15">
      <c r="A93" s="661"/>
      <c r="B93" s="699" t="s">
        <v>1559</v>
      </c>
      <c r="C93" s="689" t="s">
        <v>1560</v>
      </c>
      <c r="D93" s="692">
        <v>2022</v>
      </c>
      <c r="E93" s="700" t="s">
        <v>1018</v>
      </c>
      <c r="F93" s="690">
        <v>1069090</v>
      </c>
      <c r="G93" s="1347" t="s">
        <v>3872</v>
      </c>
      <c r="H93" s="691">
        <v>7</v>
      </c>
      <c r="I93" s="692">
        <v>2022</v>
      </c>
      <c r="J93" s="693" t="s">
        <v>333</v>
      </c>
      <c r="K93" s="693" t="s">
        <v>352</v>
      </c>
      <c r="L93" s="693" t="s">
        <v>4104</v>
      </c>
      <c r="M93" s="694">
        <v>63.065999999999974</v>
      </c>
      <c r="O93" s="695">
        <v>5759</v>
      </c>
      <c r="P93" s="696">
        <v>0</v>
      </c>
      <c r="Q93" s="694">
        <v>0.1179892342420559</v>
      </c>
      <c r="S93" s="707"/>
      <c r="T93" s="700"/>
      <c r="U93" s="708"/>
      <c r="W93" s="947" t="s">
        <v>1368</v>
      </c>
      <c r="X93" s="948" t="s">
        <v>1369</v>
      </c>
      <c r="Y93" s="949">
        <v>2019</v>
      </c>
      <c r="Z93" s="758" t="s">
        <v>1018</v>
      </c>
      <c r="AA93" s="950">
        <v>1016063</v>
      </c>
      <c r="AB93" s="950"/>
      <c r="AC93" s="802">
        <v>4</v>
      </c>
      <c r="AD93" s="949">
        <v>2020</v>
      </c>
      <c r="AE93" s="763" t="s">
        <v>333</v>
      </c>
      <c r="AF93" s="763" t="s">
        <v>344</v>
      </c>
      <c r="AG93" s="763" t="s">
        <v>3438</v>
      </c>
      <c r="AH93" s="951">
        <v>6.7949999999999999</v>
      </c>
    </row>
    <row r="94" spans="1:34" ht="14.25" customHeight="1" x14ac:dyDescent="0.15">
      <c r="A94" s="661"/>
      <c r="B94" s="699" t="s">
        <v>1559</v>
      </c>
      <c r="C94" s="689" t="s">
        <v>1560</v>
      </c>
      <c r="D94" s="692">
        <v>2022</v>
      </c>
      <c r="E94" s="700" t="s">
        <v>1018</v>
      </c>
      <c r="F94" s="690">
        <v>1069090</v>
      </c>
      <c r="G94" s="1347" t="s">
        <v>4337</v>
      </c>
      <c r="H94" s="691">
        <v>8</v>
      </c>
      <c r="I94" s="692">
        <v>2022</v>
      </c>
      <c r="J94" s="693" t="s">
        <v>333</v>
      </c>
      <c r="K94" s="693" t="s">
        <v>344</v>
      </c>
      <c r="L94" s="693" t="s">
        <v>4105</v>
      </c>
      <c r="M94" s="694" t="s">
        <v>179</v>
      </c>
      <c r="O94" s="695">
        <v>5759</v>
      </c>
      <c r="P94" s="696">
        <v>0</v>
      </c>
      <c r="Q94" s="694">
        <v>3.1463795797881576E-2</v>
      </c>
      <c r="S94" s="707"/>
      <c r="T94" s="700"/>
      <c r="U94" s="708"/>
      <c r="W94" s="947" t="s">
        <v>1368</v>
      </c>
      <c r="X94" s="948" t="s">
        <v>1369</v>
      </c>
      <c r="Y94" s="949">
        <v>2019</v>
      </c>
      <c r="Z94" s="758" t="s">
        <v>1018</v>
      </c>
      <c r="AA94" s="950">
        <v>1016063</v>
      </c>
      <c r="AB94" s="950"/>
      <c r="AC94" s="802">
        <v>5</v>
      </c>
      <c r="AD94" s="949">
        <v>2020</v>
      </c>
      <c r="AE94" s="763" t="s">
        <v>333</v>
      </c>
      <c r="AF94" s="763" t="s">
        <v>344</v>
      </c>
      <c r="AG94" s="763" t="s">
        <v>3439</v>
      </c>
      <c r="AH94" s="951">
        <v>1.8120000000000001</v>
      </c>
    </row>
    <row r="95" spans="1:34" ht="14.25" customHeight="1" x14ac:dyDescent="0.15">
      <c r="A95" s="661"/>
      <c r="B95" s="699" t="s">
        <v>1559</v>
      </c>
      <c r="C95" s="689" t="s">
        <v>1560</v>
      </c>
      <c r="D95" s="692">
        <v>2022</v>
      </c>
      <c r="E95" s="700" t="s">
        <v>1018</v>
      </c>
      <c r="F95" s="690">
        <v>1069090</v>
      </c>
      <c r="G95" s="1347" t="s">
        <v>4338</v>
      </c>
      <c r="H95" s="691">
        <v>9</v>
      </c>
      <c r="I95" s="692">
        <v>2022</v>
      </c>
      <c r="J95" s="693" t="s">
        <v>333</v>
      </c>
      <c r="K95" s="693" t="s">
        <v>352</v>
      </c>
      <c r="L95" s="693" t="s">
        <v>4106</v>
      </c>
      <c r="M95" s="694">
        <v>22.484399999999994</v>
      </c>
      <c r="O95" s="695">
        <v>5759</v>
      </c>
      <c r="P95" s="696">
        <v>0</v>
      </c>
      <c r="Q95" s="694">
        <v>7.865948949470393E-2</v>
      </c>
      <c r="S95" s="707"/>
      <c r="T95" s="700"/>
      <c r="U95" s="708"/>
      <c r="W95" s="947" t="s">
        <v>1368</v>
      </c>
      <c r="X95" s="948" t="s">
        <v>1369</v>
      </c>
      <c r="Y95" s="949">
        <v>2019</v>
      </c>
      <c r="Z95" s="758" t="s">
        <v>1018</v>
      </c>
      <c r="AA95" s="950">
        <v>1016063</v>
      </c>
      <c r="AB95" s="950"/>
      <c r="AC95" s="802">
        <v>6</v>
      </c>
      <c r="AD95" s="949">
        <v>2021</v>
      </c>
      <c r="AE95" s="763" t="s">
        <v>333</v>
      </c>
      <c r="AF95" s="763" t="s">
        <v>344</v>
      </c>
      <c r="AG95" s="763" t="s">
        <v>3440</v>
      </c>
      <c r="AH95" s="951">
        <v>4.5299999999999994</v>
      </c>
    </row>
    <row r="96" spans="1:34" ht="14.25" customHeight="1" x14ac:dyDescent="0.15">
      <c r="A96" s="661"/>
      <c r="B96" s="699" t="s">
        <v>1559</v>
      </c>
      <c r="C96" s="689" t="s">
        <v>1560</v>
      </c>
      <c r="D96" s="692">
        <v>2022</v>
      </c>
      <c r="E96" s="700" t="s">
        <v>1018</v>
      </c>
      <c r="F96" s="690">
        <v>1069090</v>
      </c>
      <c r="G96" s="1347" t="s">
        <v>4339</v>
      </c>
      <c r="H96" s="691">
        <v>10</v>
      </c>
      <c r="I96" s="692">
        <v>2022</v>
      </c>
      <c r="J96" s="693" t="s">
        <v>333</v>
      </c>
      <c r="K96" s="693" t="s">
        <v>355</v>
      </c>
      <c r="L96" s="693" t="s">
        <v>4107</v>
      </c>
      <c r="M96" s="694" t="s">
        <v>179</v>
      </c>
      <c r="O96" s="695">
        <v>5759</v>
      </c>
      <c r="P96" s="696">
        <v>0</v>
      </c>
      <c r="Q96" s="694">
        <v>2.3597846848411184E-2</v>
      </c>
      <c r="S96" s="707"/>
      <c r="T96" s="700"/>
      <c r="U96" s="708"/>
      <c r="W96" s="947" t="s">
        <v>1368</v>
      </c>
      <c r="X96" s="948" t="s">
        <v>1369</v>
      </c>
      <c r="Y96" s="949">
        <v>2019</v>
      </c>
      <c r="Z96" s="758" t="s">
        <v>1018</v>
      </c>
      <c r="AA96" s="950">
        <v>1016063</v>
      </c>
      <c r="AB96" s="950"/>
      <c r="AC96" s="802">
        <v>7</v>
      </c>
      <c r="AD96" s="949">
        <v>2021</v>
      </c>
      <c r="AE96" s="763" t="s">
        <v>333</v>
      </c>
      <c r="AF96" s="763" t="s">
        <v>344</v>
      </c>
      <c r="AG96" s="763" t="s">
        <v>3441</v>
      </c>
      <c r="AH96" s="951">
        <v>1.359</v>
      </c>
    </row>
    <row r="97" spans="1:34" ht="14.25" customHeight="1" x14ac:dyDescent="0.15">
      <c r="A97" s="661"/>
      <c r="B97" s="699" t="s">
        <v>1566</v>
      </c>
      <c r="C97" s="689" t="s">
        <v>1567</v>
      </c>
      <c r="D97" s="692">
        <v>2022</v>
      </c>
      <c r="E97" s="700" t="s">
        <v>1018</v>
      </c>
      <c r="F97" s="690">
        <v>1075091</v>
      </c>
      <c r="G97" s="1347" t="s">
        <v>3678</v>
      </c>
      <c r="H97" s="691">
        <v>1</v>
      </c>
      <c r="I97" s="692">
        <v>2022</v>
      </c>
      <c r="J97" s="693" t="s">
        <v>333</v>
      </c>
      <c r="K97" s="693" t="s">
        <v>352</v>
      </c>
      <c r="L97" s="693" t="s">
        <v>4108</v>
      </c>
      <c r="M97" s="694">
        <v>78.832499999999996</v>
      </c>
      <c r="O97" s="695">
        <v>15019</v>
      </c>
      <c r="P97" s="696">
        <v>0</v>
      </c>
      <c r="Q97" s="694">
        <v>0.13088047406618286</v>
      </c>
      <c r="S97" s="707"/>
      <c r="T97" s="700"/>
      <c r="U97" s="708"/>
      <c r="W97" s="947" t="s">
        <v>1386</v>
      </c>
      <c r="X97" s="948" t="s">
        <v>1387</v>
      </c>
      <c r="Y97" s="949">
        <v>2019</v>
      </c>
      <c r="Z97" s="758" t="s">
        <v>1018</v>
      </c>
      <c r="AA97" s="950">
        <v>1009065</v>
      </c>
      <c r="AB97" s="950"/>
      <c r="AC97" s="802">
        <v>1</v>
      </c>
      <c r="AD97" s="949">
        <v>2019</v>
      </c>
      <c r="AE97" s="763" t="s">
        <v>333</v>
      </c>
      <c r="AF97" s="763" t="s">
        <v>352</v>
      </c>
      <c r="AG97" s="763" t="s">
        <v>1393</v>
      </c>
      <c r="AH97" s="951">
        <v>19.656938400000001</v>
      </c>
    </row>
    <row r="98" spans="1:34" ht="14.25" customHeight="1" x14ac:dyDescent="0.15">
      <c r="A98" s="661"/>
      <c r="B98" s="699" t="s">
        <v>1566</v>
      </c>
      <c r="C98" s="689" t="s">
        <v>1567</v>
      </c>
      <c r="D98" s="692">
        <v>2022</v>
      </c>
      <c r="E98" s="700" t="s">
        <v>1018</v>
      </c>
      <c r="F98" s="690">
        <v>1075091</v>
      </c>
      <c r="G98" s="1347" t="s">
        <v>3679</v>
      </c>
      <c r="H98" s="691">
        <v>2</v>
      </c>
      <c r="I98" s="692">
        <v>2022</v>
      </c>
      <c r="J98" s="693" t="s">
        <v>333</v>
      </c>
      <c r="K98" s="693" t="s">
        <v>349</v>
      </c>
      <c r="L98" s="693" t="s">
        <v>4109</v>
      </c>
      <c r="M98" s="694">
        <v>7.6776000000000018</v>
      </c>
      <c r="O98" s="695">
        <v>15019</v>
      </c>
      <c r="P98" s="696">
        <v>0</v>
      </c>
      <c r="Q98" s="694">
        <v>9.5552566748784956E-2</v>
      </c>
      <c r="S98" s="707"/>
      <c r="T98" s="700"/>
      <c r="U98" s="708"/>
      <c r="W98" s="947" t="s">
        <v>1386</v>
      </c>
      <c r="X98" s="948" t="s">
        <v>1387</v>
      </c>
      <c r="Y98" s="949">
        <v>2019</v>
      </c>
      <c r="Z98" s="758" t="s">
        <v>1018</v>
      </c>
      <c r="AA98" s="950">
        <v>1009065</v>
      </c>
      <c r="AB98" s="950"/>
      <c r="AC98" s="802">
        <v>2</v>
      </c>
      <c r="AD98" s="949">
        <v>2019</v>
      </c>
      <c r="AE98" s="763" t="s">
        <v>333</v>
      </c>
      <c r="AF98" s="763" t="s">
        <v>349</v>
      </c>
      <c r="AG98" s="763" t="s">
        <v>3442</v>
      </c>
      <c r="AH98" s="951">
        <v>14.351040000000012</v>
      </c>
    </row>
    <row r="99" spans="1:34" ht="14.25" customHeight="1" x14ac:dyDescent="0.15">
      <c r="A99" s="661"/>
      <c r="B99" s="699" t="s">
        <v>1566</v>
      </c>
      <c r="C99" s="689" t="s">
        <v>1567</v>
      </c>
      <c r="D99" s="692">
        <v>2022</v>
      </c>
      <c r="E99" s="700" t="s">
        <v>1018</v>
      </c>
      <c r="F99" s="690">
        <v>1075091</v>
      </c>
      <c r="G99" s="1347" t="s">
        <v>3680</v>
      </c>
      <c r="H99" s="691">
        <v>3</v>
      </c>
      <c r="I99" s="692">
        <v>2022</v>
      </c>
      <c r="J99" s="693" t="s">
        <v>333</v>
      </c>
      <c r="K99" s="693" t="s">
        <v>349</v>
      </c>
      <c r="L99" s="693" t="s">
        <v>4110</v>
      </c>
      <c r="M99" s="694">
        <v>9.7340999999999926</v>
      </c>
      <c r="O99" s="695">
        <v>15019</v>
      </c>
      <c r="P99" s="696">
        <v>0</v>
      </c>
      <c r="Q99" s="694">
        <v>3.4379922098675013E-2</v>
      </c>
      <c r="S99" s="707"/>
      <c r="T99" s="700"/>
      <c r="U99" s="708"/>
      <c r="W99" s="947" t="s">
        <v>1386</v>
      </c>
      <c r="X99" s="948" t="s">
        <v>1387</v>
      </c>
      <c r="Y99" s="949">
        <v>2019</v>
      </c>
      <c r="Z99" s="758" t="s">
        <v>1018</v>
      </c>
      <c r="AA99" s="950">
        <v>1009065</v>
      </c>
      <c r="AB99" s="950"/>
      <c r="AC99" s="802">
        <v>3</v>
      </c>
      <c r="AD99" s="949">
        <v>2020</v>
      </c>
      <c r="AE99" s="763" t="s">
        <v>333</v>
      </c>
      <c r="AF99" s="763" t="s">
        <v>352</v>
      </c>
      <c r="AG99" s="763" t="s">
        <v>3443</v>
      </c>
      <c r="AH99" s="951">
        <v>5.1635205000000006</v>
      </c>
    </row>
    <row r="100" spans="1:34" ht="14.25" customHeight="1" x14ac:dyDescent="0.15">
      <c r="A100" s="661"/>
      <c r="B100" s="699" t="s">
        <v>1577</v>
      </c>
      <c r="C100" s="689" t="s">
        <v>1578</v>
      </c>
      <c r="D100" s="692">
        <v>2022</v>
      </c>
      <c r="E100" s="700" t="s">
        <v>1018</v>
      </c>
      <c r="F100" s="690">
        <v>1071092</v>
      </c>
      <c r="G100" s="1347" t="s">
        <v>4340</v>
      </c>
      <c r="H100" s="691">
        <v>1</v>
      </c>
      <c r="I100" s="692">
        <v>2022</v>
      </c>
      <c r="J100" s="693" t="s">
        <v>333</v>
      </c>
      <c r="K100" s="693" t="s">
        <v>355</v>
      </c>
      <c r="L100" s="693" t="s">
        <v>4111</v>
      </c>
      <c r="M100" s="694">
        <v>186.44483799999998</v>
      </c>
      <c r="O100" s="695">
        <v>15019</v>
      </c>
      <c r="P100" s="696">
        <v>0</v>
      </c>
      <c r="Q100" s="694">
        <v>0.12266500432785142</v>
      </c>
      <c r="S100" s="707"/>
      <c r="T100" s="700"/>
      <c r="U100" s="708"/>
      <c r="W100" s="947" t="s">
        <v>1386</v>
      </c>
      <c r="X100" s="948" t="s">
        <v>1387</v>
      </c>
      <c r="Y100" s="949">
        <v>2019</v>
      </c>
      <c r="Z100" s="758" t="s">
        <v>1018</v>
      </c>
      <c r="AA100" s="950">
        <v>1009065</v>
      </c>
      <c r="AB100" s="950"/>
      <c r="AC100" s="802">
        <v>4</v>
      </c>
      <c r="AD100" s="949">
        <v>2020</v>
      </c>
      <c r="AE100" s="763" t="s">
        <v>333</v>
      </c>
      <c r="AF100" s="763" t="s">
        <v>340</v>
      </c>
      <c r="AG100" s="763" t="s">
        <v>3444</v>
      </c>
      <c r="AH100" s="951">
        <v>18.423057000000004</v>
      </c>
    </row>
    <row r="101" spans="1:34" ht="14.25" customHeight="1" x14ac:dyDescent="0.15">
      <c r="A101" s="661"/>
      <c r="B101" s="699" t="s">
        <v>1596</v>
      </c>
      <c r="C101" s="689" t="s">
        <v>1597</v>
      </c>
      <c r="D101" s="692">
        <v>2022</v>
      </c>
      <c r="E101" s="700" t="s">
        <v>1018</v>
      </c>
      <c r="F101" s="690">
        <v>1039094</v>
      </c>
      <c r="G101" s="1347" t="s">
        <v>3681</v>
      </c>
      <c r="H101" s="691">
        <v>1</v>
      </c>
      <c r="I101" s="692">
        <v>2022</v>
      </c>
      <c r="J101" s="693" t="s">
        <v>1191</v>
      </c>
      <c r="K101" s="693" t="s">
        <v>352</v>
      </c>
      <c r="L101" s="693" t="s">
        <v>4112</v>
      </c>
      <c r="M101" s="694">
        <v>9.5970000000000007E-4</v>
      </c>
      <c r="O101" s="695">
        <v>15019</v>
      </c>
      <c r="P101" s="696">
        <v>0</v>
      </c>
      <c r="Q101" s="694">
        <v>1.7792442905652829E-2</v>
      </c>
      <c r="S101" s="707"/>
      <c r="T101" s="700"/>
      <c r="U101" s="708"/>
      <c r="W101" s="947" t="s">
        <v>1386</v>
      </c>
      <c r="X101" s="948" t="s">
        <v>1387</v>
      </c>
      <c r="Y101" s="949">
        <v>2019</v>
      </c>
      <c r="Z101" s="758" t="s">
        <v>1018</v>
      </c>
      <c r="AA101" s="950">
        <v>1009065</v>
      </c>
      <c r="AB101" s="950"/>
      <c r="AC101" s="802">
        <v>5</v>
      </c>
      <c r="AD101" s="949">
        <v>2021</v>
      </c>
      <c r="AE101" s="763" t="s">
        <v>333</v>
      </c>
      <c r="AF101" s="763" t="s">
        <v>340</v>
      </c>
      <c r="AG101" s="763" t="s">
        <v>3445</v>
      </c>
      <c r="AH101" s="951">
        <v>2.6722469999999987</v>
      </c>
    </row>
    <row r="102" spans="1:34" ht="14.25" customHeight="1" x14ac:dyDescent="0.15">
      <c r="A102" s="661"/>
      <c r="B102" s="699" t="s">
        <v>1596</v>
      </c>
      <c r="C102" s="689" t="s">
        <v>1597</v>
      </c>
      <c r="D102" s="692">
        <v>2022</v>
      </c>
      <c r="E102" s="700" t="s">
        <v>1018</v>
      </c>
      <c r="F102" s="690">
        <v>1039094</v>
      </c>
      <c r="G102" s="1347" t="s">
        <v>3682</v>
      </c>
      <c r="H102" s="691">
        <v>2</v>
      </c>
      <c r="I102" s="692">
        <v>2022</v>
      </c>
      <c r="J102" s="693" t="s">
        <v>327</v>
      </c>
      <c r="K102" s="693" t="s">
        <v>340</v>
      </c>
      <c r="L102" s="693" t="s">
        <v>4113</v>
      </c>
      <c r="M102" s="694">
        <v>9.9808800000000003E-2</v>
      </c>
      <c r="O102" s="695">
        <v>15019</v>
      </c>
      <c r="P102" s="696">
        <v>0</v>
      </c>
      <c r="Q102" s="694">
        <v>2.4274212663958992E-2</v>
      </c>
      <c r="S102" s="707"/>
      <c r="T102" s="700"/>
      <c r="U102" s="708"/>
      <c r="W102" s="947" t="s">
        <v>1386</v>
      </c>
      <c r="X102" s="948" t="s">
        <v>1387</v>
      </c>
      <c r="Y102" s="949">
        <v>2019</v>
      </c>
      <c r="Z102" s="758" t="s">
        <v>1018</v>
      </c>
      <c r="AA102" s="950">
        <v>1009065</v>
      </c>
      <c r="AB102" s="950"/>
      <c r="AC102" s="802">
        <v>6</v>
      </c>
      <c r="AD102" s="949">
        <v>2021</v>
      </c>
      <c r="AE102" s="763" t="s">
        <v>333</v>
      </c>
      <c r="AF102" s="763" t="s">
        <v>340</v>
      </c>
      <c r="AG102" s="763" t="s">
        <v>3446</v>
      </c>
      <c r="AH102" s="951">
        <v>3.6457440000000005</v>
      </c>
    </row>
    <row r="103" spans="1:34" ht="14.25" customHeight="1" x14ac:dyDescent="0.15">
      <c r="A103" s="661"/>
      <c r="B103" s="699" t="s">
        <v>1605</v>
      </c>
      <c r="C103" s="689" t="s">
        <v>1606</v>
      </c>
      <c r="D103" s="692">
        <v>2022</v>
      </c>
      <c r="E103" s="700" t="s">
        <v>1018</v>
      </c>
      <c r="F103" s="690">
        <v>1035095</v>
      </c>
      <c r="G103" s="1347" t="s">
        <v>4341</v>
      </c>
      <c r="H103" s="691">
        <v>1</v>
      </c>
      <c r="I103" s="692">
        <v>2022</v>
      </c>
      <c r="J103" s="693" t="s">
        <v>1621</v>
      </c>
      <c r="K103" s="693" t="s">
        <v>348</v>
      </c>
      <c r="L103" s="693" t="s">
        <v>4114</v>
      </c>
      <c r="M103" s="694">
        <v>164.01727199999982</v>
      </c>
      <c r="O103" s="695">
        <v>15019</v>
      </c>
      <c r="P103" s="696">
        <v>0</v>
      </c>
      <c r="Q103" s="694">
        <v>4.5465889872827799E-2</v>
      </c>
      <c r="S103" s="707"/>
      <c r="T103" s="700"/>
      <c r="U103" s="708"/>
      <c r="W103" s="947" t="s">
        <v>1386</v>
      </c>
      <c r="X103" s="948" t="s">
        <v>1387</v>
      </c>
      <c r="Y103" s="949">
        <v>2019</v>
      </c>
      <c r="Z103" s="758" t="s">
        <v>1018</v>
      </c>
      <c r="AA103" s="950">
        <v>1009065</v>
      </c>
      <c r="AB103" s="950"/>
      <c r="AC103" s="802">
        <v>7</v>
      </c>
      <c r="AD103" s="949">
        <v>2021</v>
      </c>
      <c r="AE103" s="763" t="s">
        <v>333</v>
      </c>
      <c r="AF103" s="763" t="s">
        <v>340</v>
      </c>
      <c r="AG103" s="763" t="s">
        <v>3447</v>
      </c>
      <c r="AH103" s="951">
        <v>6.8285220000000066</v>
      </c>
    </row>
    <row r="104" spans="1:34" ht="14.25" customHeight="1" x14ac:dyDescent="0.15">
      <c r="A104" s="661"/>
      <c r="B104" s="699" t="s">
        <v>1612</v>
      </c>
      <c r="C104" s="689" t="s">
        <v>1615</v>
      </c>
      <c r="D104" s="692">
        <v>2022</v>
      </c>
      <c r="E104" s="700" t="s">
        <v>1018</v>
      </c>
      <c r="F104" s="690">
        <v>1081096</v>
      </c>
      <c r="G104" s="1347" t="s">
        <v>3683</v>
      </c>
      <c r="H104" s="691">
        <v>1</v>
      </c>
      <c r="I104" s="692">
        <v>2022</v>
      </c>
      <c r="J104" s="693" t="s">
        <v>333</v>
      </c>
      <c r="K104" s="693" t="s">
        <v>352</v>
      </c>
      <c r="L104" s="693" t="s">
        <v>4115</v>
      </c>
      <c r="M104" s="694">
        <v>9.8618772000000003</v>
      </c>
      <c r="O104" s="695">
        <v>15019</v>
      </c>
      <c r="P104" s="696">
        <v>0</v>
      </c>
      <c r="Q104" s="694">
        <v>6.3222138624409077E-2</v>
      </c>
      <c r="S104" s="707"/>
      <c r="T104" s="700"/>
      <c r="U104" s="708"/>
      <c r="W104" s="947" t="s">
        <v>1386</v>
      </c>
      <c r="X104" s="948" t="s">
        <v>1387</v>
      </c>
      <c r="Y104" s="949">
        <v>2019</v>
      </c>
      <c r="Z104" s="758" t="s">
        <v>1018</v>
      </c>
      <c r="AA104" s="950">
        <v>1009065</v>
      </c>
      <c r="AB104" s="950"/>
      <c r="AC104" s="802">
        <v>8</v>
      </c>
      <c r="AD104" s="949">
        <v>2021</v>
      </c>
      <c r="AE104" s="763" t="s">
        <v>333</v>
      </c>
      <c r="AF104" s="763" t="s">
        <v>352</v>
      </c>
      <c r="AG104" s="763" t="s">
        <v>3448</v>
      </c>
      <c r="AH104" s="951">
        <v>9.4953330000000005</v>
      </c>
    </row>
    <row r="105" spans="1:34" ht="14.25" customHeight="1" x14ac:dyDescent="0.15">
      <c r="A105" s="661"/>
      <c r="B105" s="699" t="s">
        <v>1612</v>
      </c>
      <c r="C105" s="689" t="s">
        <v>1615</v>
      </c>
      <c r="D105" s="692">
        <v>2022</v>
      </c>
      <c r="E105" s="700" t="s">
        <v>1018</v>
      </c>
      <c r="F105" s="690">
        <v>1081096</v>
      </c>
      <c r="G105" s="1347" t="s">
        <v>3983</v>
      </c>
      <c r="H105" s="691">
        <v>2</v>
      </c>
      <c r="I105" s="692">
        <v>2022</v>
      </c>
      <c r="J105" s="693" t="s">
        <v>1191</v>
      </c>
      <c r="K105" s="693" t="s">
        <v>352</v>
      </c>
      <c r="L105" s="693" t="s">
        <v>4116</v>
      </c>
      <c r="M105" s="694">
        <v>4.0723269999999996</v>
      </c>
      <c r="O105" s="695">
        <v>7483</v>
      </c>
      <c r="P105" s="696">
        <v>0</v>
      </c>
      <c r="Q105" s="694">
        <v>0.24672825070159013</v>
      </c>
      <c r="S105" s="707"/>
      <c r="T105" s="700"/>
      <c r="U105" s="708"/>
      <c r="W105" s="947" t="s">
        <v>1402</v>
      </c>
      <c r="X105" s="948" t="s">
        <v>1403</v>
      </c>
      <c r="Y105" s="949">
        <v>2019</v>
      </c>
      <c r="Z105" s="758" t="s">
        <v>1018</v>
      </c>
      <c r="AA105" s="950">
        <v>1024067</v>
      </c>
      <c r="AB105" s="950"/>
      <c r="AC105" s="802">
        <v>1</v>
      </c>
      <c r="AD105" s="949" t="s">
        <v>1410</v>
      </c>
      <c r="AE105" s="763" t="s">
        <v>333</v>
      </c>
      <c r="AF105" s="763" t="s">
        <v>328</v>
      </c>
      <c r="AG105" s="763" t="s">
        <v>1411</v>
      </c>
      <c r="AH105" s="951">
        <v>18.46267499999999</v>
      </c>
    </row>
    <row r="106" spans="1:34" ht="14.25" customHeight="1" x14ac:dyDescent="0.15">
      <c r="A106" s="661"/>
      <c r="B106" s="699" t="s">
        <v>1612</v>
      </c>
      <c r="C106" s="689" t="s">
        <v>1615</v>
      </c>
      <c r="D106" s="692">
        <v>2022</v>
      </c>
      <c r="E106" s="700" t="s">
        <v>1018</v>
      </c>
      <c r="F106" s="690">
        <v>1081096</v>
      </c>
      <c r="G106" s="1347" t="s">
        <v>3984</v>
      </c>
      <c r="H106" s="691">
        <v>3</v>
      </c>
      <c r="I106" s="692">
        <v>2022</v>
      </c>
      <c r="J106" s="693" t="s">
        <v>333</v>
      </c>
      <c r="K106" s="693" t="s">
        <v>352</v>
      </c>
      <c r="L106" s="693" t="s">
        <v>4117</v>
      </c>
      <c r="M106" s="694">
        <v>0.95558699999999996</v>
      </c>
      <c r="O106" s="695">
        <v>7483</v>
      </c>
      <c r="P106" s="696">
        <v>0</v>
      </c>
      <c r="Q106" s="694">
        <v>8.2330616063076324E-3</v>
      </c>
      <c r="S106" s="707"/>
      <c r="T106" s="700"/>
      <c r="U106" s="708"/>
      <c r="W106" s="947" t="s">
        <v>1402</v>
      </c>
      <c r="X106" s="948" t="s">
        <v>1403</v>
      </c>
      <c r="Y106" s="949">
        <v>2019</v>
      </c>
      <c r="Z106" s="758" t="s">
        <v>1018</v>
      </c>
      <c r="AA106" s="950">
        <v>1024067</v>
      </c>
      <c r="AB106" s="950"/>
      <c r="AC106" s="802">
        <v>2</v>
      </c>
      <c r="AD106" s="949" t="s">
        <v>1410</v>
      </c>
      <c r="AE106" s="763" t="s">
        <v>1191</v>
      </c>
      <c r="AF106" s="763" t="s">
        <v>352</v>
      </c>
      <c r="AG106" s="763" t="s">
        <v>3449</v>
      </c>
      <c r="AH106" s="951">
        <v>0.61608000000000007</v>
      </c>
    </row>
    <row r="107" spans="1:34" ht="14.25" customHeight="1" x14ac:dyDescent="0.15">
      <c r="A107" s="661"/>
      <c r="B107" s="699" t="s">
        <v>1612</v>
      </c>
      <c r="C107" s="689" t="s">
        <v>1615</v>
      </c>
      <c r="D107" s="692">
        <v>2022</v>
      </c>
      <c r="E107" s="700" t="s">
        <v>1018</v>
      </c>
      <c r="F107" s="690">
        <v>1081096</v>
      </c>
      <c r="G107" s="1347" t="s">
        <v>3985</v>
      </c>
      <c r="H107" s="691">
        <v>4</v>
      </c>
      <c r="I107" s="692">
        <v>2022</v>
      </c>
      <c r="J107" s="693" t="s">
        <v>333</v>
      </c>
      <c r="K107" s="693" t="s">
        <v>352</v>
      </c>
      <c r="L107" s="693" t="s">
        <v>4118</v>
      </c>
      <c r="M107" s="694">
        <v>1.4048180000000001</v>
      </c>
      <c r="O107" s="695">
        <v>7483</v>
      </c>
      <c r="P107" s="696">
        <v>0</v>
      </c>
      <c r="Q107" s="694">
        <v>6.6227716156621675E-3</v>
      </c>
      <c r="S107" s="707"/>
      <c r="T107" s="700"/>
      <c r="U107" s="708"/>
      <c r="W107" s="947" t="s">
        <v>1402</v>
      </c>
      <c r="X107" s="948" t="s">
        <v>1403</v>
      </c>
      <c r="Y107" s="949">
        <v>2019</v>
      </c>
      <c r="Z107" s="758" t="s">
        <v>1018</v>
      </c>
      <c r="AA107" s="950">
        <v>1024067</v>
      </c>
      <c r="AB107" s="950"/>
      <c r="AC107" s="802">
        <v>3</v>
      </c>
      <c r="AD107" s="949" t="s">
        <v>1410</v>
      </c>
      <c r="AE107" s="763" t="s">
        <v>1191</v>
      </c>
      <c r="AF107" s="763" t="s">
        <v>349</v>
      </c>
      <c r="AG107" s="763" t="s">
        <v>3450</v>
      </c>
      <c r="AH107" s="951">
        <v>0.49558200000000002</v>
      </c>
    </row>
    <row r="108" spans="1:34" ht="14.25" customHeight="1" x14ac:dyDescent="0.15">
      <c r="A108" s="661"/>
      <c r="B108" s="699" t="s">
        <v>1612</v>
      </c>
      <c r="C108" s="689" t="s">
        <v>1615</v>
      </c>
      <c r="D108" s="692">
        <v>2022</v>
      </c>
      <c r="E108" s="700" t="s">
        <v>1018</v>
      </c>
      <c r="F108" s="690">
        <v>1081096</v>
      </c>
      <c r="G108" s="1347" t="s">
        <v>4342</v>
      </c>
      <c r="H108" s="691">
        <v>5</v>
      </c>
      <c r="I108" s="692">
        <v>2022</v>
      </c>
      <c r="J108" s="693" t="s">
        <v>1621</v>
      </c>
      <c r="K108" s="693" t="s">
        <v>348</v>
      </c>
      <c r="L108" s="693" t="s">
        <v>4119</v>
      </c>
      <c r="M108" s="694">
        <v>7.1503821000000023E-2</v>
      </c>
      <c r="O108" s="695">
        <v>7483</v>
      </c>
      <c r="P108" s="696">
        <v>0</v>
      </c>
      <c r="Q108" s="694">
        <v>1.252889122009889</v>
      </c>
      <c r="S108" s="707"/>
      <c r="T108" s="700"/>
      <c r="U108" s="708"/>
      <c r="W108" s="947" t="s">
        <v>1402</v>
      </c>
      <c r="X108" s="948" t="s">
        <v>1403</v>
      </c>
      <c r="Y108" s="949">
        <v>2019</v>
      </c>
      <c r="Z108" s="758" t="s">
        <v>1018</v>
      </c>
      <c r="AA108" s="950">
        <v>1024067</v>
      </c>
      <c r="AB108" s="950"/>
      <c r="AC108" s="802">
        <v>4</v>
      </c>
      <c r="AD108" s="949" t="s">
        <v>3451</v>
      </c>
      <c r="AE108" s="763" t="s">
        <v>333</v>
      </c>
      <c r="AF108" s="763" t="s">
        <v>328</v>
      </c>
      <c r="AG108" s="763" t="s">
        <v>3452</v>
      </c>
      <c r="AH108" s="951">
        <v>93.753692999999998</v>
      </c>
    </row>
    <row r="109" spans="1:34" ht="14.25" customHeight="1" x14ac:dyDescent="0.15">
      <c r="A109" s="661"/>
      <c r="B109" s="699" t="s">
        <v>1623</v>
      </c>
      <c r="C109" s="689" t="s">
        <v>1624</v>
      </c>
      <c r="D109" s="692">
        <v>2022</v>
      </c>
      <c r="E109" s="700" t="s">
        <v>1018</v>
      </c>
      <c r="F109" s="690">
        <v>1021097</v>
      </c>
      <c r="G109" s="1347" t="s">
        <v>3684</v>
      </c>
      <c r="H109" s="691">
        <v>1</v>
      </c>
      <c r="I109" s="692" t="s">
        <v>4037</v>
      </c>
      <c r="J109" s="693" t="s">
        <v>333</v>
      </c>
      <c r="K109" s="693" t="s">
        <v>349</v>
      </c>
      <c r="L109" s="693" t="s">
        <v>4120</v>
      </c>
      <c r="M109" s="694">
        <v>7.1566199999999967</v>
      </c>
      <c r="O109" s="695">
        <v>7483</v>
      </c>
      <c r="P109" s="696">
        <v>0</v>
      </c>
      <c r="Q109" s="694">
        <v>1.2789411733262062</v>
      </c>
      <c r="S109" s="707"/>
      <c r="T109" s="700"/>
      <c r="U109" s="708"/>
      <c r="W109" s="947" t="s">
        <v>1402</v>
      </c>
      <c r="X109" s="948" t="s">
        <v>1403</v>
      </c>
      <c r="Y109" s="949">
        <v>2019</v>
      </c>
      <c r="Z109" s="758" t="s">
        <v>1018</v>
      </c>
      <c r="AA109" s="950">
        <v>1024067</v>
      </c>
      <c r="AB109" s="950"/>
      <c r="AC109" s="802">
        <v>5</v>
      </c>
      <c r="AD109" s="949" t="s">
        <v>3451</v>
      </c>
      <c r="AE109" s="763" t="s">
        <v>333</v>
      </c>
      <c r="AF109" s="763" t="s">
        <v>328</v>
      </c>
      <c r="AG109" s="763" t="s">
        <v>3453</v>
      </c>
      <c r="AH109" s="951">
        <v>95.703168000000005</v>
      </c>
    </row>
    <row r="110" spans="1:34" ht="14.25" customHeight="1" x14ac:dyDescent="0.15">
      <c r="A110" s="661"/>
      <c r="B110" s="699" t="s">
        <v>1623</v>
      </c>
      <c r="C110" s="689" t="s">
        <v>1624</v>
      </c>
      <c r="D110" s="692">
        <v>2022</v>
      </c>
      <c r="E110" s="700" t="s">
        <v>1018</v>
      </c>
      <c r="F110" s="690">
        <v>1021097</v>
      </c>
      <c r="G110" s="1347" t="s">
        <v>3685</v>
      </c>
      <c r="H110" s="691">
        <v>2</v>
      </c>
      <c r="I110" s="692" t="s">
        <v>4037</v>
      </c>
      <c r="J110" s="693" t="s">
        <v>333</v>
      </c>
      <c r="K110" s="693" t="s">
        <v>349</v>
      </c>
      <c r="L110" s="693" t="s">
        <v>4121</v>
      </c>
      <c r="M110" s="694">
        <v>2.16617999999999</v>
      </c>
      <c r="O110" s="695">
        <v>7483</v>
      </c>
      <c r="P110" s="696">
        <v>0</v>
      </c>
      <c r="Q110" s="694">
        <v>0.51163163838032633</v>
      </c>
      <c r="S110" s="707"/>
      <c r="T110" s="700"/>
      <c r="U110" s="708"/>
      <c r="W110" s="947" t="s">
        <v>1402</v>
      </c>
      <c r="X110" s="948" t="s">
        <v>1403</v>
      </c>
      <c r="Y110" s="949">
        <v>2019</v>
      </c>
      <c r="Z110" s="758" t="s">
        <v>1018</v>
      </c>
      <c r="AA110" s="950">
        <v>1024067</v>
      </c>
      <c r="AB110" s="950"/>
      <c r="AC110" s="802">
        <v>6</v>
      </c>
      <c r="AD110" s="949" t="s">
        <v>1138</v>
      </c>
      <c r="AE110" s="763" t="s">
        <v>333</v>
      </c>
      <c r="AF110" s="763" t="s">
        <v>328</v>
      </c>
      <c r="AG110" s="763" t="s">
        <v>3454</v>
      </c>
      <c r="AH110" s="951">
        <v>38.285395499999822</v>
      </c>
    </row>
    <row r="111" spans="1:34" ht="14.25" customHeight="1" x14ac:dyDescent="0.15">
      <c r="A111" s="661"/>
      <c r="B111" s="699" t="s">
        <v>1623</v>
      </c>
      <c r="C111" s="689" t="s">
        <v>1624</v>
      </c>
      <c r="D111" s="692">
        <v>2022</v>
      </c>
      <c r="E111" s="700" t="s">
        <v>1018</v>
      </c>
      <c r="F111" s="690">
        <v>1021097</v>
      </c>
      <c r="G111" s="1347" t="s">
        <v>3686</v>
      </c>
      <c r="H111" s="691">
        <v>3</v>
      </c>
      <c r="I111" s="692" t="s">
        <v>4037</v>
      </c>
      <c r="J111" s="693" t="s">
        <v>333</v>
      </c>
      <c r="K111" s="693" t="s">
        <v>340</v>
      </c>
      <c r="L111" s="693" t="s">
        <v>4122</v>
      </c>
      <c r="M111" s="694">
        <v>35.816004</v>
      </c>
      <c r="O111" s="695">
        <v>88356</v>
      </c>
      <c r="P111" s="696">
        <v>0</v>
      </c>
      <c r="Q111" s="694">
        <v>0.13176354746706506</v>
      </c>
      <c r="S111" s="707"/>
      <c r="T111" s="700"/>
      <c r="U111" s="708"/>
      <c r="W111" s="947" t="s">
        <v>1428</v>
      </c>
      <c r="X111" s="948" t="s">
        <v>1429</v>
      </c>
      <c r="Y111" s="949">
        <v>2019</v>
      </c>
      <c r="Z111" s="758" t="s">
        <v>1018</v>
      </c>
      <c r="AA111" s="950">
        <v>1021070</v>
      </c>
      <c r="AB111" s="950"/>
      <c r="AC111" s="802">
        <v>1</v>
      </c>
      <c r="AD111" s="949">
        <v>2019</v>
      </c>
      <c r="AE111" s="763" t="s">
        <v>333</v>
      </c>
      <c r="AF111" s="763" t="s">
        <v>352</v>
      </c>
      <c r="AG111" s="763" t="s">
        <v>1437</v>
      </c>
      <c r="AH111" s="951">
        <v>116.42100000000001</v>
      </c>
    </row>
    <row r="112" spans="1:34" ht="14.25" customHeight="1" x14ac:dyDescent="0.15">
      <c r="A112" s="661"/>
      <c r="B112" s="699" t="s">
        <v>1623</v>
      </c>
      <c r="C112" s="689" t="s">
        <v>1624</v>
      </c>
      <c r="D112" s="692">
        <v>2022</v>
      </c>
      <c r="E112" s="700" t="s">
        <v>1018</v>
      </c>
      <c r="F112" s="690">
        <v>1021097</v>
      </c>
      <c r="G112" s="1347" t="s">
        <v>3687</v>
      </c>
      <c r="H112" s="691">
        <v>4</v>
      </c>
      <c r="I112" s="692" t="s">
        <v>4037</v>
      </c>
      <c r="J112" s="693" t="s">
        <v>333</v>
      </c>
      <c r="K112" s="693" t="s">
        <v>340</v>
      </c>
      <c r="L112" s="693" t="s">
        <v>4123</v>
      </c>
      <c r="M112" s="694">
        <v>34.532291000000008</v>
      </c>
      <c r="O112" s="695">
        <v>88356</v>
      </c>
      <c r="P112" s="696">
        <v>0</v>
      </c>
      <c r="Q112" s="694">
        <v>7.1265109330435963E-2</v>
      </c>
      <c r="S112" s="707"/>
      <c r="T112" s="700"/>
      <c r="U112" s="708"/>
      <c r="W112" s="947" t="s">
        <v>1428</v>
      </c>
      <c r="X112" s="948" t="s">
        <v>1429</v>
      </c>
      <c r="Y112" s="949">
        <v>2019</v>
      </c>
      <c r="Z112" s="758" t="s">
        <v>1018</v>
      </c>
      <c r="AA112" s="950">
        <v>1021070</v>
      </c>
      <c r="AB112" s="950"/>
      <c r="AC112" s="802">
        <v>2</v>
      </c>
      <c r="AD112" s="949">
        <v>2019</v>
      </c>
      <c r="AE112" s="763" t="s">
        <v>333</v>
      </c>
      <c r="AF112" s="763" t="s">
        <v>349</v>
      </c>
      <c r="AG112" s="763" t="s">
        <v>3455</v>
      </c>
      <c r="AH112" s="951">
        <v>62.967000000000006</v>
      </c>
    </row>
    <row r="113" spans="1:34" ht="14.25" customHeight="1" x14ac:dyDescent="0.15">
      <c r="A113" s="661"/>
      <c r="B113" s="699" t="s">
        <v>1623</v>
      </c>
      <c r="C113" s="689" t="s">
        <v>1624</v>
      </c>
      <c r="D113" s="692">
        <v>2022</v>
      </c>
      <c r="E113" s="700" t="s">
        <v>1018</v>
      </c>
      <c r="F113" s="690">
        <v>1021097</v>
      </c>
      <c r="G113" s="1347" t="s">
        <v>3688</v>
      </c>
      <c r="H113" s="691">
        <v>5</v>
      </c>
      <c r="I113" s="692" t="s">
        <v>4037</v>
      </c>
      <c r="J113" s="693" t="s">
        <v>333</v>
      </c>
      <c r="K113" s="693" t="s">
        <v>340</v>
      </c>
      <c r="L113" s="693" t="s">
        <v>4124</v>
      </c>
      <c r="M113" s="694">
        <v>10.601486000000001</v>
      </c>
      <c r="O113" s="695">
        <v>88356</v>
      </c>
      <c r="P113" s="696">
        <v>0</v>
      </c>
      <c r="Q113" s="694">
        <v>0.2765983464620399</v>
      </c>
      <c r="S113" s="707"/>
      <c r="T113" s="700"/>
      <c r="U113" s="708"/>
      <c r="W113" s="947" t="s">
        <v>1428</v>
      </c>
      <c r="X113" s="948" t="s">
        <v>1429</v>
      </c>
      <c r="Y113" s="949">
        <v>2019</v>
      </c>
      <c r="Z113" s="758" t="s">
        <v>1018</v>
      </c>
      <c r="AA113" s="950">
        <v>1021070</v>
      </c>
      <c r="AB113" s="950"/>
      <c r="AC113" s="802">
        <v>3</v>
      </c>
      <c r="AD113" s="949">
        <v>2020</v>
      </c>
      <c r="AE113" s="763" t="s">
        <v>333</v>
      </c>
      <c r="AF113" s="763" t="s">
        <v>352</v>
      </c>
      <c r="AG113" s="763" t="s">
        <v>3456</v>
      </c>
      <c r="AH113" s="951">
        <v>244.39123499999999</v>
      </c>
    </row>
    <row r="114" spans="1:34" ht="14.25" customHeight="1" x14ac:dyDescent="0.15">
      <c r="A114" s="661"/>
      <c r="B114" s="699" t="s">
        <v>1623</v>
      </c>
      <c r="C114" s="689" t="s">
        <v>1624</v>
      </c>
      <c r="D114" s="692">
        <v>2022</v>
      </c>
      <c r="E114" s="700" t="s">
        <v>1018</v>
      </c>
      <c r="F114" s="690">
        <v>1021097</v>
      </c>
      <c r="G114" s="1347" t="s">
        <v>3689</v>
      </c>
      <c r="H114" s="691">
        <v>6</v>
      </c>
      <c r="I114" s="692" t="s">
        <v>4037</v>
      </c>
      <c r="J114" s="693" t="s">
        <v>333</v>
      </c>
      <c r="K114" s="693" t="s">
        <v>340</v>
      </c>
      <c r="L114" s="693" t="s">
        <v>4125</v>
      </c>
      <c r="M114" s="694">
        <v>1.0661810000000003</v>
      </c>
      <c r="O114" s="695">
        <v>88356</v>
      </c>
      <c r="P114" s="696">
        <v>0</v>
      </c>
      <c r="Q114" s="694">
        <v>7.1539915795192213E-2</v>
      </c>
      <c r="S114" s="707"/>
      <c r="T114" s="700"/>
      <c r="U114" s="708"/>
      <c r="W114" s="947" t="s">
        <v>1428</v>
      </c>
      <c r="X114" s="948" t="s">
        <v>1429</v>
      </c>
      <c r="Y114" s="949">
        <v>2019</v>
      </c>
      <c r="Z114" s="758" t="s">
        <v>1018</v>
      </c>
      <c r="AA114" s="950">
        <v>1021070</v>
      </c>
      <c r="AB114" s="950"/>
      <c r="AC114" s="802">
        <v>4</v>
      </c>
      <c r="AD114" s="949">
        <v>2020</v>
      </c>
      <c r="AE114" s="763" t="s">
        <v>333</v>
      </c>
      <c r="AF114" s="763" t="s">
        <v>349</v>
      </c>
      <c r="AG114" s="763" t="s">
        <v>3457</v>
      </c>
      <c r="AH114" s="951">
        <v>63.209808000000024</v>
      </c>
    </row>
    <row r="115" spans="1:34" ht="14.25" customHeight="1" x14ac:dyDescent="0.15">
      <c r="A115" s="661"/>
      <c r="B115" s="699" t="s">
        <v>1623</v>
      </c>
      <c r="C115" s="689" t="s">
        <v>1624</v>
      </c>
      <c r="D115" s="692">
        <v>2022</v>
      </c>
      <c r="E115" s="700" t="s">
        <v>1018</v>
      </c>
      <c r="F115" s="690">
        <v>1021097</v>
      </c>
      <c r="G115" s="1347" t="s">
        <v>3690</v>
      </c>
      <c r="H115" s="691">
        <v>7</v>
      </c>
      <c r="I115" s="692" t="s">
        <v>4037</v>
      </c>
      <c r="J115" s="693" t="s">
        <v>333</v>
      </c>
      <c r="K115" s="693" t="s">
        <v>340</v>
      </c>
      <c r="L115" s="693" t="s">
        <v>4126</v>
      </c>
      <c r="M115" s="694">
        <v>0.76936383779634987</v>
      </c>
      <c r="O115" s="695">
        <v>88356</v>
      </c>
      <c r="P115" s="696">
        <v>0</v>
      </c>
      <c r="Q115" s="694">
        <v>0.19391802594051338</v>
      </c>
      <c r="S115" s="707"/>
      <c r="T115" s="700"/>
      <c r="U115" s="708"/>
      <c r="W115" s="947" t="s">
        <v>1428</v>
      </c>
      <c r="X115" s="948" t="s">
        <v>1429</v>
      </c>
      <c r="Y115" s="949">
        <v>2019</v>
      </c>
      <c r="Z115" s="758" t="s">
        <v>1018</v>
      </c>
      <c r="AA115" s="950">
        <v>1021070</v>
      </c>
      <c r="AB115" s="950"/>
      <c r="AC115" s="802">
        <v>5</v>
      </c>
      <c r="AD115" s="949">
        <v>2020</v>
      </c>
      <c r="AE115" s="763" t="s">
        <v>333</v>
      </c>
      <c r="AF115" s="763" t="s">
        <v>356</v>
      </c>
      <c r="AG115" s="763" t="s">
        <v>3458</v>
      </c>
      <c r="AH115" s="951">
        <v>171.338211</v>
      </c>
    </row>
    <row r="116" spans="1:34" ht="14.25" customHeight="1" x14ac:dyDescent="0.15">
      <c r="A116" s="661"/>
      <c r="B116" s="699" t="s">
        <v>1642</v>
      </c>
      <c r="C116" s="689" t="s">
        <v>1643</v>
      </c>
      <c r="D116" s="692">
        <v>2022</v>
      </c>
      <c r="E116" s="700" t="s">
        <v>1018</v>
      </c>
      <c r="F116" s="690">
        <v>1009100</v>
      </c>
      <c r="G116" s="1347" t="s">
        <v>3691</v>
      </c>
      <c r="H116" s="691">
        <v>1</v>
      </c>
      <c r="I116" s="692" t="s">
        <v>5165</v>
      </c>
      <c r="J116" s="693" t="s">
        <v>333</v>
      </c>
      <c r="K116" s="693" t="s">
        <v>334</v>
      </c>
      <c r="L116" s="693" t="s">
        <v>4128</v>
      </c>
      <c r="M116" s="694">
        <v>184.55009999999999</v>
      </c>
      <c r="O116" s="695">
        <v>88356</v>
      </c>
      <c r="P116" s="696">
        <v>0</v>
      </c>
      <c r="Q116" s="694">
        <v>0.1960057109873693</v>
      </c>
      <c r="S116" s="707"/>
      <c r="T116" s="700"/>
      <c r="U116" s="708"/>
      <c r="W116" s="947" t="s">
        <v>1428</v>
      </c>
      <c r="X116" s="948" t="s">
        <v>1429</v>
      </c>
      <c r="Y116" s="949">
        <v>2019</v>
      </c>
      <c r="Z116" s="758" t="s">
        <v>1018</v>
      </c>
      <c r="AA116" s="950">
        <v>1021070</v>
      </c>
      <c r="AB116" s="950"/>
      <c r="AC116" s="802">
        <v>6</v>
      </c>
      <c r="AD116" s="949">
        <v>2021</v>
      </c>
      <c r="AE116" s="763" t="s">
        <v>333</v>
      </c>
      <c r="AF116" s="763" t="s">
        <v>352</v>
      </c>
      <c r="AG116" s="763" t="s">
        <v>3459</v>
      </c>
      <c r="AH116" s="951">
        <v>173.18280600000003</v>
      </c>
    </row>
    <row r="117" spans="1:34" ht="14.25" customHeight="1" x14ac:dyDescent="0.15">
      <c r="A117" s="661"/>
      <c r="B117" s="947" t="s">
        <v>1642</v>
      </c>
      <c r="C117" s="948" t="s">
        <v>1643</v>
      </c>
      <c r="D117" s="949">
        <v>2022</v>
      </c>
      <c r="E117" s="758" t="s">
        <v>1018</v>
      </c>
      <c r="F117" s="950">
        <v>1009100</v>
      </c>
      <c r="G117" s="1347" t="s">
        <v>4343</v>
      </c>
      <c r="H117" s="802">
        <v>2</v>
      </c>
      <c r="I117" s="949" t="s">
        <v>4129</v>
      </c>
      <c r="J117" s="763" t="s">
        <v>1170</v>
      </c>
      <c r="K117" s="763" t="s">
        <v>328</v>
      </c>
      <c r="L117" s="763" t="s">
        <v>4130</v>
      </c>
      <c r="M117" s="951">
        <v>825.66</v>
      </c>
      <c r="O117" s="695">
        <v>8868</v>
      </c>
      <c r="P117" s="696">
        <v>0</v>
      </c>
      <c r="Q117" s="694">
        <v>0.14384844384303114</v>
      </c>
      <c r="S117" s="707"/>
      <c r="T117" s="700"/>
      <c r="U117" s="708"/>
      <c r="W117" s="947" t="s">
        <v>3826</v>
      </c>
      <c r="X117" s="948" t="s">
        <v>3827</v>
      </c>
      <c r="Y117" s="949">
        <v>2019</v>
      </c>
      <c r="Z117" s="758" t="s">
        <v>1018</v>
      </c>
      <c r="AA117" s="950">
        <v>1056071</v>
      </c>
      <c r="AB117" s="950"/>
      <c r="AC117" s="802">
        <v>1</v>
      </c>
      <c r="AD117" s="949">
        <v>2021</v>
      </c>
      <c r="AE117" s="763" t="s">
        <v>333</v>
      </c>
      <c r="AF117" s="763" t="s">
        <v>349</v>
      </c>
      <c r="AG117" s="763" t="s">
        <v>3832</v>
      </c>
      <c r="AH117" s="951">
        <v>1.1223075000000001E-2</v>
      </c>
    </row>
    <row r="118" spans="1:34" ht="14.25" customHeight="1" x14ac:dyDescent="0.15">
      <c r="A118" s="661"/>
      <c r="B118" s="947" t="s">
        <v>1679</v>
      </c>
      <c r="C118" s="948" t="s">
        <v>1680</v>
      </c>
      <c r="D118" s="949">
        <v>2022</v>
      </c>
      <c r="E118" s="758" t="s">
        <v>3968</v>
      </c>
      <c r="F118" s="950">
        <v>1081107</v>
      </c>
      <c r="G118" s="1347" t="s">
        <v>3692</v>
      </c>
      <c r="H118" s="802">
        <v>1</v>
      </c>
      <c r="I118" s="949">
        <v>2022</v>
      </c>
      <c r="J118" s="763" t="s">
        <v>333</v>
      </c>
      <c r="K118" s="763" t="s">
        <v>352</v>
      </c>
      <c r="L118" s="763" t="s">
        <v>4131</v>
      </c>
      <c r="M118" s="951">
        <v>3.7428299999999997</v>
      </c>
      <c r="O118" s="695">
        <v>8868</v>
      </c>
      <c r="P118" s="696">
        <v>0</v>
      </c>
      <c r="Q118" s="694">
        <v>0.15458599458728012</v>
      </c>
      <c r="S118" s="707"/>
      <c r="T118" s="700"/>
      <c r="U118" s="708"/>
      <c r="W118" s="947" t="s">
        <v>3826</v>
      </c>
      <c r="X118" s="948" t="s">
        <v>3827</v>
      </c>
      <c r="Y118" s="949">
        <v>2019</v>
      </c>
      <c r="Z118" s="758" t="s">
        <v>1018</v>
      </c>
      <c r="AA118" s="950">
        <v>1056071</v>
      </c>
      <c r="AB118" s="950"/>
      <c r="AC118" s="802">
        <v>2</v>
      </c>
      <c r="AD118" s="949">
        <v>2021</v>
      </c>
      <c r="AE118" s="763" t="s">
        <v>333</v>
      </c>
      <c r="AF118" s="763" t="s">
        <v>349</v>
      </c>
      <c r="AG118" s="763" t="s">
        <v>3864</v>
      </c>
      <c r="AH118" s="951">
        <v>3.4693004999999999E-2</v>
      </c>
    </row>
    <row r="119" spans="1:34" ht="14.25" customHeight="1" x14ac:dyDescent="0.15">
      <c r="A119" s="661"/>
      <c r="B119" s="699" t="s">
        <v>1679</v>
      </c>
      <c r="C119" s="689" t="s">
        <v>1680</v>
      </c>
      <c r="D119" s="692">
        <v>2022</v>
      </c>
      <c r="E119" s="700" t="s">
        <v>3968</v>
      </c>
      <c r="F119" s="690">
        <v>1081107</v>
      </c>
      <c r="G119" s="1347" t="s">
        <v>3693</v>
      </c>
      <c r="H119" s="691">
        <v>2</v>
      </c>
      <c r="I119" s="692">
        <v>2022</v>
      </c>
      <c r="J119" s="693" t="s">
        <v>333</v>
      </c>
      <c r="K119" s="693" t="s">
        <v>355</v>
      </c>
      <c r="L119" s="693" t="s">
        <v>4132</v>
      </c>
      <c r="M119" s="694">
        <v>8.6158209999999968</v>
      </c>
      <c r="O119" s="695">
        <v>8868</v>
      </c>
      <c r="P119" s="696">
        <v>0</v>
      </c>
      <c r="Q119" s="694">
        <v>0.12741008119079839</v>
      </c>
      <c r="S119" s="707"/>
      <c r="T119" s="700"/>
      <c r="U119" s="708"/>
      <c r="W119" s="947" t="s">
        <v>1438</v>
      </c>
      <c r="X119" s="948" t="s">
        <v>1439</v>
      </c>
      <c r="Y119" s="949">
        <v>2019</v>
      </c>
      <c r="Z119" s="758" t="s">
        <v>1018</v>
      </c>
      <c r="AA119" s="950">
        <v>1081072</v>
      </c>
      <c r="AB119" s="950"/>
      <c r="AC119" s="802">
        <v>1</v>
      </c>
      <c r="AD119" s="949">
        <v>2021</v>
      </c>
      <c r="AE119" s="763" t="s">
        <v>333</v>
      </c>
      <c r="AF119" s="763" t="s">
        <v>352</v>
      </c>
      <c r="AG119" s="763" t="s">
        <v>1447</v>
      </c>
      <c r="AH119" s="951">
        <v>12.756480000000002</v>
      </c>
    </row>
    <row r="120" spans="1:34" ht="14.25" customHeight="1" x14ac:dyDescent="0.15">
      <c r="A120" s="661"/>
      <c r="B120" s="699" t="s">
        <v>1679</v>
      </c>
      <c r="C120" s="689" t="s">
        <v>1680</v>
      </c>
      <c r="D120" s="692">
        <v>2022</v>
      </c>
      <c r="E120" s="700" t="s">
        <v>3968</v>
      </c>
      <c r="F120" s="690">
        <v>1081107</v>
      </c>
      <c r="G120" s="1347" t="s">
        <v>3694</v>
      </c>
      <c r="H120" s="691">
        <v>3</v>
      </c>
      <c r="I120" s="692">
        <v>2022</v>
      </c>
      <c r="J120" s="693" t="s">
        <v>333</v>
      </c>
      <c r="K120" s="693" t="s">
        <v>349</v>
      </c>
      <c r="L120" s="693" t="s">
        <v>4133</v>
      </c>
      <c r="M120" s="694">
        <v>0.20565000000000011</v>
      </c>
      <c r="O120" s="695">
        <v>8868</v>
      </c>
      <c r="P120" s="696">
        <v>0</v>
      </c>
      <c r="Q120" s="694">
        <v>0.10327341001353119</v>
      </c>
      <c r="S120" s="707"/>
      <c r="T120" s="700"/>
      <c r="U120" s="708"/>
      <c r="W120" s="947" t="s">
        <v>1438</v>
      </c>
      <c r="X120" s="948" t="s">
        <v>1439</v>
      </c>
      <c r="Y120" s="949">
        <v>2019</v>
      </c>
      <c r="Z120" s="758" t="s">
        <v>1018</v>
      </c>
      <c r="AA120" s="950">
        <v>1081072</v>
      </c>
      <c r="AB120" s="950"/>
      <c r="AC120" s="802">
        <v>2</v>
      </c>
      <c r="AD120" s="949">
        <v>2021</v>
      </c>
      <c r="AE120" s="763" t="s">
        <v>333</v>
      </c>
      <c r="AF120" s="763" t="s">
        <v>352</v>
      </c>
      <c r="AG120" s="763" t="s">
        <v>3460</v>
      </c>
      <c r="AH120" s="951">
        <v>13.708686000000002</v>
      </c>
    </row>
    <row r="121" spans="1:34" ht="14.25" customHeight="1" x14ac:dyDescent="0.15">
      <c r="A121" s="661"/>
      <c r="B121" s="699" t="s">
        <v>1679</v>
      </c>
      <c r="C121" s="689" t="s">
        <v>1680</v>
      </c>
      <c r="D121" s="692">
        <v>2022</v>
      </c>
      <c r="E121" s="700" t="s">
        <v>3968</v>
      </c>
      <c r="F121" s="690">
        <v>1081107</v>
      </c>
      <c r="G121" s="1347" t="s">
        <v>3695</v>
      </c>
      <c r="H121" s="691">
        <v>4</v>
      </c>
      <c r="I121" s="692">
        <v>2022</v>
      </c>
      <c r="J121" s="693" t="s">
        <v>348</v>
      </c>
      <c r="K121" s="693" t="s">
        <v>349</v>
      </c>
      <c r="L121" s="693" t="s">
        <v>4134</v>
      </c>
      <c r="M121" s="694">
        <v>0.47528000000000004</v>
      </c>
      <c r="O121" s="695">
        <v>8868</v>
      </c>
      <c r="P121" s="696">
        <v>0</v>
      </c>
      <c r="Q121" s="694">
        <v>0.2067565967523681</v>
      </c>
      <c r="S121" s="707"/>
      <c r="T121" s="700"/>
      <c r="U121" s="708"/>
      <c r="W121" s="947" t="s">
        <v>1438</v>
      </c>
      <c r="X121" s="948" t="s">
        <v>1439</v>
      </c>
      <c r="Y121" s="949">
        <v>2019</v>
      </c>
      <c r="Z121" s="758" t="s">
        <v>1018</v>
      </c>
      <c r="AA121" s="950">
        <v>1081072</v>
      </c>
      <c r="AB121" s="950"/>
      <c r="AC121" s="802">
        <v>3</v>
      </c>
      <c r="AD121" s="949">
        <v>2021</v>
      </c>
      <c r="AE121" s="763" t="s">
        <v>333</v>
      </c>
      <c r="AF121" s="763" t="s">
        <v>352</v>
      </c>
      <c r="AG121" s="763" t="s">
        <v>3461</v>
      </c>
      <c r="AH121" s="951">
        <v>11.298726</v>
      </c>
    </row>
    <row r="122" spans="1:34" ht="14.25" customHeight="1" x14ac:dyDescent="0.15">
      <c r="A122" s="661"/>
      <c r="B122" s="699" t="s">
        <v>1687</v>
      </c>
      <c r="C122" s="689" t="s">
        <v>1688</v>
      </c>
      <c r="D122" s="692">
        <v>2022</v>
      </c>
      <c r="E122" s="700" t="s">
        <v>1018</v>
      </c>
      <c r="F122" s="690">
        <v>1069109</v>
      </c>
      <c r="G122" s="1347" t="s">
        <v>4344</v>
      </c>
      <c r="H122" s="691">
        <v>1</v>
      </c>
      <c r="I122" s="692">
        <v>2022</v>
      </c>
      <c r="J122" s="693" t="s">
        <v>333</v>
      </c>
      <c r="K122" s="693" t="s">
        <v>352</v>
      </c>
      <c r="L122" s="693" t="s">
        <v>4135</v>
      </c>
      <c r="M122" s="694">
        <v>0.6723429700000001</v>
      </c>
      <c r="O122" s="695">
        <v>8868</v>
      </c>
      <c r="P122" s="696">
        <v>0</v>
      </c>
      <c r="Q122" s="694">
        <v>0.14804232070365358</v>
      </c>
      <c r="S122" s="707"/>
      <c r="T122" s="700"/>
      <c r="U122" s="708"/>
      <c r="W122" s="947" t="s">
        <v>1438</v>
      </c>
      <c r="X122" s="948" t="s">
        <v>1439</v>
      </c>
      <c r="Y122" s="949">
        <v>2019</v>
      </c>
      <c r="Z122" s="758" t="s">
        <v>1018</v>
      </c>
      <c r="AA122" s="950">
        <v>1081072</v>
      </c>
      <c r="AB122" s="950"/>
      <c r="AC122" s="802">
        <v>4</v>
      </c>
      <c r="AD122" s="949">
        <v>2021</v>
      </c>
      <c r="AE122" s="763" t="s">
        <v>333</v>
      </c>
      <c r="AF122" s="763" t="s">
        <v>355</v>
      </c>
      <c r="AG122" s="763" t="s">
        <v>3462</v>
      </c>
      <c r="AH122" s="951">
        <v>9.1582859999999471</v>
      </c>
    </row>
    <row r="123" spans="1:34" ht="14.25" customHeight="1" x14ac:dyDescent="0.15">
      <c r="A123" s="661"/>
      <c r="B123" s="699" t="s">
        <v>1693</v>
      </c>
      <c r="C123" s="689" t="s">
        <v>1694</v>
      </c>
      <c r="D123" s="692">
        <v>2022</v>
      </c>
      <c r="E123" s="700" t="s">
        <v>1018</v>
      </c>
      <c r="F123" s="690">
        <v>1069112</v>
      </c>
      <c r="G123" s="1347" t="s">
        <v>4345</v>
      </c>
      <c r="H123" s="691">
        <v>1</v>
      </c>
      <c r="I123" s="692">
        <v>2022</v>
      </c>
      <c r="J123" s="693" t="s">
        <v>1621</v>
      </c>
      <c r="K123" s="693" t="s">
        <v>348</v>
      </c>
      <c r="L123" s="693" t="s">
        <v>4136</v>
      </c>
      <c r="M123" s="694">
        <v>1884.211</v>
      </c>
      <c r="O123" s="695">
        <v>11350</v>
      </c>
      <c r="P123" s="696">
        <v>0</v>
      </c>
      <c r="Q123" s="694">
        <v>0.57339023788546251</v>
      </c>
      <c r="S123" s="707"/>
      <c r="T123" s="700"/>
      <c r="U123" s="708"/>
      <c r="W123" s="947" t="s">
        <v>1438</v>
      </c>
      <c r="X123" s="948" t="s">
        <v>1439</v>
      </c>
      <c r="Y123" s="949">
        <v>2019</v>
      </c>
      <c r="Z123" s="758" t="s">
        <v>1018</v>
      </c>
      <c r="AA123" s="950">
        <v>1081072</v>
      </c>
      <c r="AB123" s="950"/>
      <c r="AC123" s="802">
        <v>5</v>
      </c>
      <c r="AD123" s="949">
        <v>2021</v>
      </c>
      <c r="AE123" s="763" t="s">
        <v>333</v>
      </c>
      <c r="AF123" s="763" t="s">
        <v>352</v>
      </c>
      <c r="AG123" s="763" t="s">
        <v>3463</v>
      </c>
      <c r="AH123" s="951">
        <v>18.335175000000003</v>
      </c>
    </row>
    <row r="124" spans="1:34" ht="14.25" customHeight="1" x14ac:dyDescent="0.15">
      <c r="A124" s="661"/>
      <c r="B124" s="699" t="s">
        <v>1702</v>
      </c>
      <c r="C124" s="689" t="s">
        <v>1703</v>
      </c>
      <c r="D124" s="692">
        <v>2022</v>
      </c>
      <c r="E124" s="700" t="s">
        <v>1018</v>
      </c>
      <c r="F124" s="690">
        <v>1031113</v>
      </c>
      <c r="G124" s="1347" t="s">
        <v>3696</v>
      </c>
      <c r="H124" s="691">
        <v>1</v>
      </c>
      <c r="I124" s="692" t="s">
        <v>4030</v>
      </c>
      <c r="J124" s="693" t="s">
        <v>333</v>
      </c>
      <c r="K124" s="693" t="s">
        <v>355</v>
      </c>
      <c r="L124" s="693" t="s">
        <v>4137</v>
      </c>
      <c r="M124" s="694">
        <v>8.7561200000000028</v>
      </c>
      <c r="O124" s="695">
        <v>11350</v>
      </c>
      <c r="P124" s="696">
        <v>0</v>
      </c>
      <c r="Q124" s="694">
        <v>0.38459101321585903</v>
      </c>
      <c r="S124" s="707"/>
      <c r="T124" s="700"/>
      <c r="U124" s="708"/>
      <c r="W124" s="947" t="s">
        <v>1438</v>
      </c>
      <c r="X124" s="948" t="s">
        <v>1439</v>
      </c>
      <c r="Y124" s="949">
        <v>2019</v>
      </c>
      <c r="Z124" s="758" t="s">
        <v>1018</v>
      </c>
      <c r="AA124" s="950">
        <v>1081072</v>
      </c>
      <c r="AB124" s="950"/>
      <c r="AC124" s="802">
        <v>6</v>
      </c>
      <c r="AD124" s="949">
        <v>2021</v>
      </c>
      <c r="AE124" s="763" t="s">
        <v>333</v>
      </c>
      <c r="AF124" s="763" t="s">
        <v>340</v>
      </c>
      <c r="AG124" s="763" t="s">
        <v>3464</v>
      </c>
      <c r="AH124" s="951">
        <v>13.128393000000001</v>
      </c>
    </row>
    <row r="125" spans="1:34" ht="14.25" customHeight="1" x14ac:dyDescent="0.15">
      <c r="A125" s="661"/>
      <c r="B125" s="699" t="s">
        <v>1702</v>
      </c>
      <c r="C125" s="689" t="s">
        <v>1703</v>
      </c>
      <c r="D125" s="692">
        <v>2022</v>
      </c>
      <c r="E125" s="700" t="s">
        <v>1018</v>
      </c>
      <c r="F125" s="690">
        <v>1031113</v>
      </c>
      <c r="G125" s="1347" t="s">
        <v>3697</v>
      </c>
      <c r="H125" s="691">
        <v>2</v>
      </c>
      <c r="I125" s="692" t="s">
        <v>4030</v>
      </c>
      <c r="J125" s="693" t="s">
        <v>333</v>
      </c>
      <c r="K125" s="693" t="s">
        <v>349</v>
      </c>
      <c r="L125" s="693" t="s">
        <v>4138</v>
      </c>
      <c r="M125" s="694">
        <v>19.912861000000007</v>
      </c>
      <c r="O125" s="695">
        <v>11350</v>
      </c>
      <c r="P125" s="696">
        <v>0</v>
      </c>
      <c r="Q125" s="694">
        <v>0.28110106784140976</v>
      </c>
      <c r="S125" s="707"/>
      <c r="T125" s="700"/>
      <c r="U125" s="708"/>
      <c r="W125" s="947" t="s">
        <v>1448</v>
      </c>
      <c r="X125" s="948" t="s">
        <v>1449</v>
      </c>
      <c r="Y125" s="949">
        <v>2019</v>
      </c>
      <c r="Z125" s="758" t="s">
        <v>1018</v>
      </c>
      <c r="AA125" s="950">
        <v>1010073</v>
      </c>
      <c r="AB125" s="950"/>
      <c r="AC125" s="802">
        <v>1</v>
      </c>
      <c r="AD125" s="949">
        <v>2019</v>
      </c>
      <c r="AE125" s="763" t="s">
        <v>348</v>
      </c>
      <c r="AF125" s="763" t="s">
        <v>340</v>
      </c>
      <c r="AG125" s="763" t="s">
        <v>1457</v>
      </c>
      <c r="AH125" s="951">
        <v>65.079791999999998</v>
      </c>
    </row>
    <row r="126" spans="1:34" ht="14.25" customHeight="1" x14ac:dyDescent="0.15">
      <c r="A126" s="661"/>
      <c r="B126" s="699" t="s">
        <v>1702</v>
      </c>
      <c r="C126" s="689" t="s">
        <v>1703</v>
      </c>
      <c r="D126" s="692">
        <v>2022</v>
      </c>
      <c r="E126" s="700" t="s">
        <v>1018</v>
      </c>
      <c r="F126" s="690">
        <v>1031113</v>
      </c>
      <c r="G126" s="1347" t="s">
        <v>4346</v>
      </c>
      <c r="H126" s="691">
        <v>3</v>
      </c>
      <c r="I126" s="692" t="s">
        <v>4030</v>
      </c>
      <c r="J126" s="693" t="s">
        <v>327</v>
      </c>
      <c r="K126" s="693" t="s">
        <v>357</v>
      </c>
      <c r="L126" s="693" t="s">
        <v>4139</v>
      </c>
      <c r="M126" s="694">
        <v>167.86981</v>
      </c>
      <c r="O126" s="695">
        <v>11350</v>
      </c>
      <c r="P126" s="696">
        <v>0</v>
      </c>
      <c r="Q126" s="694">
        <v>0.15915985374449335</v>
      </c>
      <c r="S126" s="707"/>
      <c r="T126" s="700"/>
      <c r="U126" s="708"/>
      <c r="W126" s="947" t="s">
        <v>1448</v>
      </c>
      <c r="X126" s="948" t="s">
        <v>1449</v>
      </c>
      <c r="Y126" s="949">
        <v>2019</v>
      </c>
      <c r="Z126" s="758" t="s">
        <v>1018</v>
      </c>
      <c r="AA126" s="950">
        <v>1010073</v>
      </c>
      <c r="AB126" s="950"/>
      <c r="AC126" s="802">
        <v>2</v>
      </c>
      <c r="AD126" s="949">
        <v>2019</v>
      </c>
      <c r="AE126" s="763" t="s">
        <v>333</v>
      </c>
      <c r="AF126" s="763" t="s">
        <v>355</v>
      </c>
      <c r="AG126" s="763" t="s">
        <v>3465</v>
      </c>
      <c r="AH126" s="951">
        <v>43.65108</v>
      </c>
    </row>
    <row r="127" spans="1:34" ht="14.25" customHeight="1" x14ac:dyDescent="0.15">
      <c r="A127" s="661"/>
      <c r="B127" s="699" t="s">
        <v>1711</v>
      </c>
      <c r="C127" s="689" t="s">
        <v>1712</v>
      </c>
      <c r="D127" s="692">
        <v>2020</v>
      </c>
      <c r="E127" s="700" t="s">
        <v>1018</v>
      </c>
      <c r="F127" s="690">
        <v>1075114</v>
      </c>
      <c r="G127" s="1347" t="s">
        <v>3698</v>
      </c>
      <c r="H127" s="691">
        <v>1</v>
      </c>
      <c r="I127" s="692" t="s">
        <v>1719</v>
      </c>
      <c r="J127" s="693" t="s">
        <v>333</v>
      </c>
      <c r="K127" s="693" t="s">
        <v>352</v>
      </c>
      <c r="L127" s="693" t="s">
        <v>4140</v>
      </c>
      <c r="M127" s="694">
        <v>9.1994100000000003</v>
      </c>
      <c r="O127" s="695">
        <v>11350</v>
      </c>
      <c r="P127" s="696">
        <v>0</v>
      </c>
      <c r="Q127" s="694">
        <v>0.48285369779735698</v>
      </c>
      <c r="S127" s="707"/>
      <c r="T127" s="700"/>
      <c r="U127" s="708"/>
      <c r="W127" s="947" t="s">
        <v>1448</v>
      </c>
      <c r="X127" s="948" t="s">
        <v>1449</v>
      </c>
      <c r="Y127" s="949">
        <v>2019</v>
      </c>
      <c r="Z127" s="758" t="s">
        <v>1018</v>
      </c>
      <c r="AA127" s="950">
        <v>1010073</v>
      </c>
      <c r="AB127" s="950"/>
      <c r="AC127" s="802">
        <v>3</v>
      </c>
      <c r="AD127" s="949">
        <v>2019</v>
      </c>
      <c r="AE127" s="763" t="s">
        <v>1191</v>
      </c>
      <c r="AF127" s="763" t="s">
        <v>357</v>
      </c>
      <c r="AG127" s="763" t="s">
        <v>3466</v>
      </c>
      <c r="AH127" s="951">
        <v>31.904971200000006</v>
      </c>
    </row>
    <row r="128" spans="1:34" ht="14.25" customHeight="1" x14ac:dyDescent="0.15">
      <c r="A128" s="661"/>
      <c r="B128" s="699" t="s">
        <v>1711</v>
      </c>
      <c r="C128" s="689" t="s">
        <v>1712</v>
      </c>
      <c r="D128" s="692">
        <v>2020</v>
      </c>
      <c r="E128" s="700" t="s">
        <v>1018</v>
      </c>
      <c r="F128" s="690">
        <v>1075114</v>
      </c>
      <c r="G128" s="1347" t="s">
        <v>3699</v>
      </c>
      <c r="H128" s="691">
        <v>2</v>
      </c>
      <c r="I128" s="692" t="s">
        <v>1719</v>
      </c>
      <c r="J128" s="693" t="s">
        <v>333</v>
      </c>
      <c r="K128" s="693" t="s">
        <v>340</v>
      </c>
      <c r="L128" s="693" t="s">
        <v>3519</v>
      </c>
      <c r="M128" s="694">
        <v>47.539425000000008</v>
      </c>
      <c r="O128" s="695">
        <v>11350</v>
      </c>
      <c r="P128" s="696">
        <v>0</v>
      </c>
      <c r="Q128" s="694">
        <v>0.30255251365638774</v>
      </c>
      <c r="S128" s="707"/>
      <c r="T128" s="700"/>
      <c r="U128" s="708"/>
      <c r="W128" s="947" t="s">
        <v>1448</v>
      </c>
      <c r="X128" s="948" t="s">
        <v>1449</v>
      </c>
      <c r="Y128" s="949">
        <v>2019</v>
      </c>
      <c r="Z128" s="758" t="s">
        <v>1018</v>
      </c>
      <c r="AA128" s="950">
        <v>1010073</v>
      </c>
      <c r="AB128" s="950"/>
      <c r="AC128" s="802">
        <v>4</v>
      </c>
      <c r="AD128" s="949">
        <v>2020</v>
      </c>
      <c r="AE128" s="763" t="s">
        <v>333</v>
      </c>
      <c r="AF128" s="763" t="s">
        <v>355</v>
      </c>
      <c r="AG128" s="763" t="s">
        <v>3467</v>
      </c>
      <c r="AH128" s="951">
        <v>18.064643399999994</v>
      </c>
    </row>
    <row r="129" spans="1:34" ht="14.25" customHeight="1" x14ac:dyDescent="0.15">
      <c r="A129" s="661"/>
      <c r="B129" s="699" t="s">
        <v>1711</v>
      </c>
      <c r="C129" s="689" t="s">
        <v>1712</v>
      </c>
      <c r="D129" s="692">
        <v>2020</v>
      </c>
      <c r="E129" s="700" t="s">
        <v>1018</v>
      </c>
      <c r="F129" s="690">
        <v>1075114</v>
      </c>
      <c r="G129" s="1347" t="s">
        <v>3986</v>
      </c>
      <c r="H129" s="691">
        <v>3</v>
      </c>
      <c r="I129" s="692" t="s">
        <v>4141</v>
      </c>
      <c r="J129" s="693" t="s">
        <v>333</v>
      </c>
      <c r="K129" s="693" t="s">
        <v>340</v>
      </c>
      <c r="L129" s="693" t="s">
        <v>3519</v>
      </c>
      <c r="M129" s="694">
        <v>20.946594999999988</v>
      </c>
      <c r="O129" s="695">
        <v>11350</v>
      </c>
      <c r="P129" s="696">
        <v>0</v>
      </c>
      <c r="Q129" s="694">
        <v>0.71078693392070458</v>
      </c>
      <c r="S129" s="707"/>
      <c r="T129" s="700"/>
      <c r="U129" s="708"/>
      <c r="W129" s="947" t="s">
        <v>1448</v>
      </c>
      <c r="X129" s="948" t="s">
        <v>1449</v>
      </c>
      <c r="Y129" s="949">
        <v>2019</v>
      </c>
      <c r="Z129" s="758" t="s">
        <v>1018</v>
      </c>
      <c r="AA129" s="950">
        <v>1010073</v>
      </c>
      <c r="AB129" s="950"/>
      <c r="AC129" s="802">
        <v>5</v>
      </c>
      <c r="AD129" s="949">
        <v>2020</v>
      </c>
      <c r="AE129" s="763" t="s">
        <v>348</v>
      </c>
      <c r="AF129" s="763" t="s">
        <v>340</v>
      </c>
      <c r="AG129" s="763" t="s">
        <v>3468</v>
      </c>
      <c r="AH129" s="951">
        <v>54.803894700000015</v>
      </c>
    </row>
    <row r="130" spans="1:34" ht="14.25" customHeight="1" x14ac:dyDescent="0.15">
      <c r="A130" s="661"/>
      <c r="B130" s="699" t="s">
        <v>1711</v>
      </c>
      <c r="C130" s="689" t="s">
        <v>1712</v>
      </c>
      <c r="D130" s="692">
        <v>2020</v>
      </c>
      <c r="E130" s="700" t="s">
        <v>1018</v>
      </c>
      <c r="F130" s="690">
        <v>1075114</v>
      </c>
      <c r="G130" s="1347" t="s">
        <v>3987</v>
      </c>
      <c r="H130" s="691">
        <v>4</v>
      </c>
      <c r="I130" s="692" t="s">
        <v>4141</v>
      </c>
      <c r="J130" s="693" t="s">
        <v>327</v>
      </c>
      <c r="K130" s="693" t="s">
        <v>352</v>
      </c>
      <c r="L130" s="693" t="s">
        <v>4142</v>
      </c>
      <c r="M130" s="694">
        <v>38.531955000000004</v>
      </c>
      <c r="O130" s="695">
        <v>2944</v>
      </c>
      <c r="P130" s="696">
        <v>0</v>
      </c>
      <c r="Q130" s="694">
        <v>8.8399626358695707E-2</v>
      </c>
      <c r="S130" s="707"/>
      <c r="T130" s="700"/>
      <c r="U130" s="708"/>
      <c r="W130" s="947" t="s">
        <v>1448</v>
      </c>
      <c r="X130" s="948" t="s">
        <v>1449</v>
      </c>
      <c r="Y130" s="949">
        <v>2019</v>
      </c>
      <c r="Z130" s="758" t="s">
        <v>1018</v>
      </c>
      <c r="AA130" s="950">
        <v>1010073</v>
      </c>
      <c r="AB130" s="950"/>
      <c r="AC130" s="802">
        <v>6</v>
      </c>
      <c r="AD130" s="949">
        <v>2021</v>
      </c>
      <c r="AE130" s="763" t="s">
        <v>333</v>
      </c>
      <c r="AF130" s="763" t="s">
        <v>355</v>
      </c>
      <c r="AG130" s="763" t="s">
        <v>3469</v>
      </c>
      <c r="AH130" s="951">
        <v>34.339710300000007</v>
      </c>
    </row>
    <row r="131" spans="1:34" ht="14.25" customHeight="1" x14ac:dyDescent="0.15">
      <c r="A131" s="661"/>
      <c r="B131" s="699" t="s">
        <v>1722</v>
      </c>
      <c r="C131" s="689" t="s">
        <v>1723</v>
      </c>
      <c r="D131" s="692">
        <v>2022</v>
      </c>
      <c r="E131" s="700" t="s">
        <v>1018</v>
      </c>
      <c r="F131" s="690">
        <v>1030115</v>
      </c>
      <c r="G131" s="1347" t="s">
        <v>3700</v>
      </c>
      <c r="H131" s="691">
        <v>1</v>
      </c>
      <c r="I131" s="692" t="s">
        <v>4037</v>
      </c>
      <c r="J131" s="693" t="s">
        <v>348</v>
      </c>
      <c r="K131" s="693" t="s">
        <v>340</v>
      </c>
      <c r="L131" s="693" t="s">
        <v>4143</v>
      </c>
      <c r="M131" s="694">
        <v>394.84799999999996</v>
      </c>
      <c r="O131" s="695">
        <v>2944</v>
      </c>
      <c r="P131" s="696">
        <v>0</v>
      </c>
      <c r="Q131" s="694">
        <v>3.7806419836956547E-2</v>
      </c>
      <c r="S131" s="707"/>
      <c r="T131" s="700"/>
      <c r="U131" s="708"/>
      <c r="W131" s="947" t="s">
        <v>1448</v>
      </c>
      <c r="X131" s="948" t="s">
        <v>1449</v>
      </c>
      <c r="Y131" s="949">
        <v>2019</v>
      </c>
      <c r="Z131" s="758" t="s">
        <v>1018</v>
      </c>
      <c r="AA131" s="950">
        <v>1010073</v>
      </c>
      <c r="AB131" s="950"/>
      <c r="AC131" s="802">
        <v>7</v>
      </c>
      <c r="AD131" s="949">
        <v>2021</v>
      </c>
      <c r="AE131" s="763" t="s">
        <v>327</v>
      </c>
      <c r="AF131" s="763" t="s">
        <v>340</v>
      </c>
      <c r="AG131" s="763" t="s">
        <v>3470</v>
      </c>
      <c r="AH131" s="951">
        <v>80.674316999999974</v>
      </c>
    </row>
    <row r="132" spans="1:34" ht="14.25" customHeight="1" x14ac:dyDescent="0.15">
      <c r="A132" s="661"/>
      <c r="B132" s="699" t="s">
        <v>1736</v>
      </c>
      <c r="C132" s="689" t="s">
        <v>1737</v>
      </c>
      <c r="D132" s="692">
        <v>2022</v>
      </c>
      <c r="E132" s="700" t="s">
        <v>1018</v>
      </c>
      <c r="F132" s="690">
        <v>1030117</v>
      </c>
      <c r="G132" s="1347" t="s">
        <v>3701</v>
      </c>
      <c r="H132" s="691">
        <v>1</v>
      </c>
      <c r="I132" s="692">
        <v>2022</v>
      </c>
      <c r="J132" s="693" t="s">
        <v>333</v>
      </c>
      <c r="K132" s="693" t="s">
        <v>352</v>
      </c>
      <c r="L132" s="693" t="s">
        <v>4144</v>
      </c>
      <c r="M132" s="694">
        <v>51.301906000000017</v>
      </c>
      <c r="O132" s="695">
        <v>2944</v>
      </c>
      <c r="P132" s="696">
        <v>0</v>
      </c>
      <c r="Q132" s="694">
        <v>0.18974184782608738</v>
      </c>
      <c r="S132" s="707"/>
      <c r="T132" s="700"/>
      <c r="U132" s="708"/>
      <c r="W132" s="947" t="s">
        <v>1474</v>
      </c>
      <c r="X132" s="948" t="s">
        <v>1475</v>
      </c>
      <c r="Y132" s="949">
        <v>2019</v>
      </c>
      <c r="Z132" s="758" t="s">
        <v>1018</v>
      </c>
      <c r="AA132" s="950">
        <v>1069076</v>
      </c>
      <c r="AB132" s="950"/>
      <c r="AC132" s="802">
        <v>1</v>
      </c>
      <c r="AD132" s="949">
        <v>2019</v>
      </c>
      <c r="AE132" s="763" t="s">
        <v>333</v>
      </c>
      <c r="AF132" s="763" t="s">
        <v>349</v>
      </c>
      <c r="AG132" s="763" t="s">
        <v>1481</v>
      </c>
      <c r="AH132" s="951">
        <v>2.6024850000000015</v>
      </c>
    </row>
    <row r="133" spans="1:34" ht="14.25" customHeight="1" x14ac:dyDescent="0.15">
      <c r="A133" s="661"/>
      <c r="B133" s="699" t="s">
        <v>1746</v>
      </c>
      <c r="C133" s="689" t="s">
        <v>1747</v>
      </c>
      <c r="D133" s="692">
        <v>2022</v>
      </c>
      <c r="E133" s="700" t="s">
        <v>1018</v>
      </c>
      <c r="F133" s="690">
        <v>1069118</v>
      </c>
      <c r="G133" s="1347" t="s">
        <v>3702</v>
      </c>
      <c r="H133" s="691">
        <v>1</v>
      </c>
      <c r="I133" s="692">
        <v>2022</v>
      </c>
      <c r="J133" s="693" t="s">
        <v>333</v>
      </c>
      <c r="K133" s="693" t="s">
        <v>352</v>
      </c>
      <c r="L133" s="693" t="s">
        <v>4145</v>
      </c>
      <c r="M133" s="694">
        <v>47.528000000000006</v>
      </c>
      <c r="O133" s="695">
        <v>2944</v>
      </c>
      <c r="P133" s="696">
        <v>0</v>
      </c>
      <c r="Q133" s="694">
        <v>0.93902853260869512</v>
      </c>
      <c r="S133" s="707"/>
      <c r="T133" s="700"/>
      <c r="U133" s="708"/>
      <c r="W133" s="947" t="s">
        <v>1474</v>
      </c>
      <c r="X133" s="948" t="s">
        <v>1475</v>
      </c>
      <c r="Y133" s="949">
        <v>2019</v>
      </c>
      <c r="Z133" s="758" t="s">
        <v>1018</v>
      </c>
      <c r="AA133" s="950">
        <v>1069076</v>
      </c>
      <c r="AB133" s="950"/>
      <c r="AC133" s="802">
        <v>2</v>
      </c>
      <c r="AD133" s="949">
        <v>2020</v>
      </c>
      <c r="AE133" s="763" t="s">
        <v>333</v>
      </c>
      <c r="AF133" s="763" t="s">
        <v>349</v>
      </c>
      <c r="AG133" s="763" t="s">
        <v>3471</v>
      </c>
      <c r="AH133" s="951">
        <v>1.1130210000000007</v>
      </c>
    </row>
    <row r="134" spans="1:34" ht="14.25" customHeight="1" x14ac:dyDescent="0.15">
      <c r="A134" s="661"/>
      <c r="B134" s="699" t="s">
        <v>1746</v>
      </c>
      <c r="C134" s="689" t="s">
        <v>1747</v>
      </c>
      <c r="D134" s="692">
        <v>2022</v>
      </c>
      <c r="E134" s="700" t="s">
        <v>1018</v>
      </c>
      <c r="F134" s="690">
        <v>1069118</v>
      </c>
      <c r="G134" s="1347" t="s">
        <v>3703</v>
      </c>
      <c r="H134" s="691">
        <v>2</v>
      </c>
      <c r="I134" s="692">
        <v>2022</v>
      </c>
      <c r="J134" s="693" t="s">
        <v>333</v>
      </c>
      <c r="K134" s="693" t="s">
        <v>340</v>
      </c>
      <c r="L134" s="693" t="s">
        <v>4146</v>
      </c>
      <c r="M134" s="694">
        <v>16.451999999999998</v>
      </c>
      <c r="O134" s="695">
        <v>3641</v>
      </c>
      <c r="P134" s="696">
        <v>0</v>
      </c>
      <c r="Q134" s="694">
        <v>0.46658079318868445</v>
      </c>
      <c r="S134" s="707"/>
      <c r="T134" s="700"/>
      <c r="U134" s="708"/>
      <c r="W134" s="947" t="s">
        <v>1474</v>
      </c>
      <c r="X134" s="948" t="s">
        <v>1475</v>
      </c>
      <c r="Y134" s="949">
        <v>2019</v>
      </c>
      <c r="Z134" s="758" t="s">
        <v>1018</v>
      </c>
      <c r="AA134" s="950">
        <v>1069076</v>
      </c>
      <c r="AB134" s="950"/>
      <c r="AC134" s="802">
        <v>3</v>
      </c>
      <c r="AD134" s="949">
        <v>2020</v>
      </c>
      <c r="AE134" s="763" t="s">
        <v>333</v>
      </c>
      <c r="AF134" s="763" t="s">
        <v>355</v>
      </c>
      <c r="AG134" s="763" t="s">
        <v>3472</v>
      </c>
      <c r="AH134" s="951">
        <v>5.5860000000000127</v>
      </c>
    </row>
    <row r="135" spans="1:34" ht="14.25" customHeight="1" x14ac:dyDescent="0.15">
      <c r="A135" s="661"/>
      <c r="B135" s="699" t="s">
        <v>1754</v>
      </c>
      <c r="C135" s="689" t="s">
        <v>1755</v>
      </c>
      <c r="D135" s="692">
        <v>2022</v>
      </c>
      <c r="E135" s="700" t="s">
        <v>1018</v>
      </c>
      <c r="F135" s="690">
        <v>1009119</v>
      </c>
      <c r="G135" s="1347" t="s">
        <v>3704</v>
      </c>
      <c r="H135" s="691">
        <v>1</v>
      </c>
      <c r="I135" s="692">
        <v>2022</v>
      </c>
      <c r="J135" s="693" t="s">
        <v>333</v>
      </c>
      <c r="K135" s="693" t="s">
        <v>352</v>
      </c>
      <c r="L135" s="693" t="s">
        <v>4147</v>
      </c>
      <c r="M135" s="694">
        <v>15.291219999999996</v>
      </c>
      <c r="O135" s="695">
        <v>3641</v>
      </c>
      <c r="P135" s="696">
        <v>0</v>
      </c>
      <c r="Q135" s="694">
        <v>0.81741554517989568</v>
      </c>
      <c r="S135" s="707"/>
      <c r="T135" s="700"/>
      <c r="U135" s="708"/>
      <c r="W135" s="947" t="s">
        <v>1474</v>
      </c>
      <c r="X135" s="948" t="s">
        <v>1475</v>
      </c>
      <c r="Y135" s="949">
        <v>2019</v>
      </c>
      <c r="Z135" s="758" t="s">
        <v>1018</v>
      </c>
      <c r="AA135" s="950">
        <v>1069076</v>
      </c>
      <c r="AB135" s="950"/>
      <c r="AC135" s="802">
        <v>4</v>
      </c>
      <c r="AD135" s="949">
        <v>2021</v>
      </c>
      <c r="AE135" s="763" t="s">
        <v>333</v>
      </c>
      <c r="AF135" s="763" t="s">
        <v>355</v>
      </c>
      <c r="AG135" s="763" t="s">
        <v>3472</v>
      </c>
      <c r="AH135" s="951">
        <v>27.644999999999982</v>
      </c>
    </row>
    <row r="136" spans="1:34" ht="14.25" customHeight="1" x14ac:dyDescent="0.15">
      <c r="A136" s="661"/>
      <c r="B136" s="699" t="s">
        <v>1776</v>
      </c>
      <c r="C136" s="689" t="s">
        <v>1777</v>
      </c>
      <c r="D136" s="692">
        <v>2022</v>
      </c>
      <c r="E136" s="700" t="s">
        <v>1018</v>
      </c>
      <c r="F136" s="690">
        <v>1024123</v>
      </c>
      <c r="G136" s="1347" t="s">
        <v>3988</v>
      </c>
      <c r="H136" s="691">
        <v>1</v>
      </c>
      <c r="I136" s="936">
        <v>2022</v>
      </c>
      <c r="J136" s="693" t="s">
        <v>327</v>
      </c>
      <c r="K136" s="693" t="s">
        <v>355</v>
      </c>
      <c r="L136" s="693" t="s">
        <v>4148</v>
      </c>
      <c r="M136" s="694">
        <v>58.285012239999958</v>
      </c>
      <c r="O136" s="695">
        <v>3641</v>
      </c>
      <c r="P136" s="696">
        <v>0</v>
      </c>
      <c r="Q136" s="694">
        <v>5.7131996704202138E-2</v>
      </c>
      <c r="S136" s="707"/>
      <c r="T136" s="700"/>
      <c r="U136" s="708"/>
      <c r="W136" s="947" t="s">
        <v>1482</v>
      </c>
      <c r="X136" s="948" t="s">
        <v>1483</v>
      </c>
      <c r="Y136" s="949">
        <v>2019</v>
      </c>
      <c r="Z136" s="758" t="s">
        <v>1018</v>
      </c>
      <c r="AA136" s="950">
        <v>1026077</v>
      </c>
      <c r="AB136" s="950"/>
      <c r="AC136" s="802">
        <v>1</v>
      </c>
      <c r="AD136" s="952">
        <v>44317</v>
      </c>
      <c r="AE136" s="763" t="s">
        <v>333</v>
      </c>
      <c r="AF136" s="763" t="s">
        <v>349</v>
      </c>
      <c r="AG136" s="763" t="s">
        <v>1489</v>
      </c>
      <c r="AH136" s="951">
        <v>16.988206680000001</v>
      </c>
    </row>
    <row r="137" spans="1:34" ht="14.25" customHeight="1" x14ac:dyDescent="0.15">
      <c r="A137" s="661"/>
      <c r="B137" s="699" t="s">
        <v>1776</v>
      </c>
      <c r="C137" s="689" t="s">
        <v>1777</v>
      </c>
      <c r="D137" s="692">
        <v>2022</v>
      </c>
      <c r="E137" s="700" t="s">
        <v>1018</v>
      </c>
      <c r="F137" s="690">
        <v>1024123</v>
      </c>
      <c r="G137" s="1347" t="s">
        <v>3989</v>
      </c>
      <c r="H137" s="691">
        <v>2</v>
      </c>
      <c r="I137" s="936">
        <v>2022</v>
      </c>
      <c r="J137" s="693" t="s">
        <v>1191</v>
      </c>
      <c r="K137" s="693" t="s">
        <v>356</v>
      </c>
      <c r="L137" s="693" t="s">
        <v>4149</v>
      </c>
      <c r="M137" s="694">
        <v>148.98199999999986</v>
      </c>
      <c r="O137" s="695">
        <v>3641</v>
      </c>
      <c r="P137" s="696">
        <v>0</v>
      </c>
      <c r="Q137" s="694">
        <v>1.9178658884921741E-2</v>
      </c>
      <c r="S137" s="707"/>
      <c r="T137" s="700"/>
      <c r="U137" s="708"/>
      <c r="W137" s="947" t="s">
        <v>1482</v>
      </c>
      <c r="X137" s="948" t="s">
        <v>1483</v>
      </c>
      <c r="Y137" s="949">
        <v>2019</v>
      </c>
      <c r="Z137" s="758" t="s">
        <v>1018</v>
      </c>
      <c r="AA137" s="950">
        <v>1026077</v>
      </c>
      <c r="AB137" s="950"/>
      <c r="AC137" s="802">
        <v>2</v>
      </c>
      <c r="AD137" s="952">
        <v>44470</v>
      </c>
      <c r="AE137" s="763" t="s">
        <v>333</v>
      </c>
      <c r="AF137" s="763" t="s">
        <v>349</v>
      </c>
      <c r="AG137" s="763" t="s">
        <v>3473</v>
      </c>
      <c r="AH137" s="951">
        <v>29.762100000000004</v>
      </c>
    </row>
    <row r="138" spans="1:34" ht="14.25" customHeight="1" x14ac:dyDescent="0.15">
      <c r="A138" s="661"/>
      <c r="B138" s="699" t="s">
        <v>1776</v>
      </c>
      <c r="C138" s="689" t="s">
        <v>1777</v>
      </c>
      <c r="D138" s="692">
        <v>2022</v>
      </c>
      <c r="E138" s="700" t="s">
        <v>1018</v>
      </c>
      <c r="F138" s="690">
        <v>1024123</v>
      </c>
      <c r="G138" s="1347" t="s">
        <v>3990</v>
      </c>
      <c r="H138" s="691">
        <v>3</v>
      </c>
      <c r="I138" s="936">
        <v>2022</v>
      </c>
      <c r="J138" s="693" t="s">
        <v>327</v>
      </c>
      <c r="K138" s="693" t="s">
        <v>328</v>
      </c>
      <c r="L138" s="693" t="s">
        <v>4150</v>
      </c>
      <c r="M138" s="694">
        <v>200.6881305</v>
      </c>
      <c r="O138" s="695">
        <v>88165</v>
      </c>
      <c r="P138" s="696">
        <v>0</v>
      </c>
      <c r="Q138" s="694">
        <v>9.5835717121306643E-3</v>
      </c>
      <c r="S138" s="707"/>
      <c r="T138" s="700"/>
      <c r="U138" s="708"/>
      <c r="W138" s="947" t="s">
        <v>1482</v>
      </c>
      <c r="X138" s="948" t="s">
        <v>1483</v>
      </c>
      <c r="Y138" s="949">
        <v>2019</v>
      </c>
      <c r="Z138" s="758" t="s">
        <v>1018</v>
      </c>
      <c r="AA138" s="950">
        <v>1026077</v>
      </c>
      <c r="AB138" s="950"/>
      <c r="AC138" s="802">
        <v>3</v>
      </c>
      <c r="AD138" s="952">
        <v>44531</v>
      </c>
      <c r="AE138" s="763" t="s">
        <v>333</v>
      </c>
      <c r="AF138" s="763" t="s">
        <v>349</v>
      </c>
      <c r="AG138" s="763" t="s">
        <v>3474</v>
      </c>
      <c r="AH138" s="951">
        <v>2.0801759999999998</v>
      </c>
    </row>
    <row r="139" spans="1:34" ht="14.25" customHeight="1" x14ac:dyDescent="0.15">
      <c r="A139" s="661"/>
      <c r="B139" s="699" t="s">
        <v>1776</v>
      </c>
      <c r="C139" s="689" t="s">
        <v>1777</v>
      </c>
      <c r="D139" s="692">
        <v>2022</v>
      </c>
      <c r="E139" s="700" t="s">
        <v>1018</v>
      </c>
      <c r="F139" s="690">
        <v>1024123</v>
      </c>
      <c r="G139" s="1347" t="s">
        <v>3991</v>
      </c>
      <c r="H139" s="691">
        <v>4</v>
      </c>
      <c r="I139" s="936">
        <v>2022</v>
      </c>
      <c r="J139" s="693" t="s">
        <v>333</v>
      </c>
      <c r="K139" s="693" t="s">
        <v>348</v>
      </c>
      <c r="L139" s="693" t="s">
        <v>4151</v>
      </c>
      <c r="M139" s="694">
        <v>22.393000000000001</v>
      </c>
      <c r="O139" s="695">
        <v>88165</v>
      </c>
      <c r="P139" s="696">
        <v>0</v>
      </c>
      <c r="Q139" s="694">
        <v>0.53179266148698001</v>
      </c>
      <c r="S139" s="707"/>
      <c r="T139" s="700"/>
      <c r="U139" s="708"/>
      <c r="W139" s="947" t="s">
        <v>1482</v>
      </c>
      <c r="X139" s="948" t="s">
        <v>1483</v>
      </c>
      <c r="Y139" s="949">
        <v>2019</v>
      </c>
      <c r="Z139" s="758" t="s">
        <v>1018</v>
      </c>
      <c r="AA139" s="950">
        <v>1026077</v>
      </c>
      <c r="AB139" s="950"/>
      <c r="AC139" s="802">
        <v>4</v>
      </c>
      <c r="AD139" s="952">
        <v>44378</v>
      </c>
      <c r="AE139" s="763" t="s">
        <v>333</v>
      </c>
      <c r="AF139" s="763" t="s">
        <v>349</v>
      </c>
      <c r="AG139" s="763" t="s">
        <v>3475</v>
      </c>
      <c r="AH139" s="951">
        <v>0.69829497000000051</v>
      </c>
    </row>
    <row r="140" spans="1:34" ht="14.25" customHeight="1" x14ac:dyDescent="0.15">
      <c r="A140" s="661"/>
      <c r="B140" s="699" t="s">
        <v>1784</v>
      </c>
      <c r="C140" s="689" t="s">
        <v>1785</v>
      </c>
      <c r="D140" s="692">
        <v>2022</v>
      </c>
      <c r="E140" s="700" t="s">
        <v>997</v>
      </c>
      <c r="F140" s="690">
        <v>2095124</v>
      </c>
      <c r="G140" s="1347" t="s">
        <v>3705</v>
      </c>
      <c r="H140" s="691">
        <v>1</v>
      </c>
      <c r="I140" s="692" t="s">
        <v>4037</v>
      </c>
      <c r="J140" s="693" t="s">
        <v>333</v>
      </c>
      <c r="K140" s="693" t="s">
        <v>357</v>
      </c>
      <c r="L140" s="693" t="s">
        <v>4152</v>
      </c>
      <c r="M140" s="694">
        <v>108.30899999999997</v>
      </c>
      <c r="O140" s="695">
        <v>88165</v>
      </c>
      <c r="P140" s="696">
        <v>0</v>
      </c>
      <c r="Q140" s="694">
        <v>0.11201043497986822</v>
      </c>
      <c r="S140" s="707"/>
      <c r="T140" s="700"/>
      <c r="U140" s="708"/>
      <c r="W140" s="947" t="s">
        <v>1490</v>
      </c>
      <c r="X140" s="948" t="s">
        <v>1491</v>
      </c>
      <c r="Y140" s="949">
        <v>2019</v>
      </c>
      <c r="Z140" s="758" t="s">
        <v>1018</v>
      </c>
      <c r="AA140" s="950">
        <v>1016078</v>
      </c>
      <c r="AB140" s="950"/>
      <c r="AC140" s="802">
        <v>1</v>
      </c>
      <c r="AD140" s="949">
        <v>2019</v>
      </c>
      <c r="AE140" s="763" t="s">
        <v>333</v>
      </c>
      <c r="AF140" s="763" t="s">
        <v>352</v>
      </c>
      <c r="AG140" s="763" t="s">
        <v>1498</v>
      </c>
      <c r="AH140" s="951">
        <v>8.4493559999999999</v>
      </c>
    </row>
    <row r="141" spans="1:34" ht="14.25" customHeight="1" x14ac:dyDescent="0.15">
      <c r="A141" s="661"/>
      <c r="B141" s="699" t="s">
        <v>1791</v>
      </c>
      <c r="C141" s="689" t="s">
        <v>1792</v>
      </c>
      <c r="D141" s="692">
        <v>2022</v>
      </c>
      <c r="E141" s="700" t="s">
        <v>1018</v>
      </c>
      <c r="F141" s="690">
        <v>1009125</v>
      </c>
      <c r="G141" s="1347" t="s">
        <v>3706</v>
      </c>
      <c r="H141" s="691">
        <v>1</v>
      </c>
      <c r="I141" s="692" t="s">
        <v>4153</v>
      </c>
      <c r="J141" s="693" t="s">
        <v>1191</v>
      </c>
      <c r="K141" s="693" t="s">
        <v>349</v>
      </c>
      <c r="L141" s="693" t="s">
        <v>4154</v>
      </c>
      <c r="M141" s="694">
        <v>23.806958000000009</v>
      </c>
      <c r="O141" s="695">
        <v>88165</v>
      </c>
      <c r="P141" s="696">
        <v>0</v>
      </c>
      <c r="Q141" s="694">
        <v>1.0217612431236886E-2</v>
      </c>
      <c r="S141" s="707"/>
      <c r="T141" s="700"/>
      <c r="U141" s="708"/>
      <c r="W141" s="947" t="s">
        <v>1490</v>
      </c>
      <c r="X141" s="948" t="s">
        <v>1491</v>
      </c>
      <c r="Y141" s="949">
        <v>2019</v>
      </c>
      <c r="Z141" s="758" t="s">
        <v>1018</v>
      </c>
      <c r="AA141" s="950">
        <v>1016078</v>
      </c>
      <c r="AB141" s="950"/>
      <c r="AC141" s="802">
        <v>2</v>
      </c>
      <c r="AD141" s="949">
        <v>2019</v>
      </c>
      <c r="AE141" s="763" t="s">
        <v>333</v>
      </c>
      <c r="AF141" s="763" t="s">
        <v>356</v>
      </c>
      <c r="AG141" s="763" t="s">
        <v>3476</v>
      </c>
      <c r="AH141" s="951">
        <v>468.85499999999593</v>
      </c>
    </row>
    <row r="142" spans="1:34" ht="14.25" customHeight="1" x14ac:dyDescent="0.15">
      <c r="A142" s="661"/>
      <c r="B142" s="699" t="s">
        <v>1791</v>
      </c>
      <c r="C142" s="689" t="s">
        <v>1792</v>
      </c>
      <c r="D142" s="692">
        <v>2022</v>
      </c>
      <c r="E142" s="700" t="s">
        <v>1018</v>
      </c>
      <c r="F142" s="690">
        <v>1009125</v>
      </c>
      <c r="G142" s="1347" t="s">
        <v>3707</v>
      </c>
      <c r="H142" s="691">
        <v>2</v>
      </c>
      <c r="I142" s="692" t="s">
        <v>4153</v>
      </c>
      <c r="J142" s="693" t="s">
        <v>333</v>
      </c>
      <c r="K142" s="693" t="s">
        <v>352</v>
      </c>
      <c r="L142" s="693" t="s">
        <v>4155</v>
      </c>
      <c r="M142" s="694">
        <v>2.2849999999999997E-3</v>
      </c>
      <c r="O142" s="695">
        <v>88165</v>
      </c>
      <c r="P142" s="696">
        <v>0</v>
      </c>
      <c r="Q142" s="694">
        <v>0.10732149946123745</v>
      </c>
      <c r="S142" s="707"/>
      <c r="T142" s="700"/>
      <c r="U142" s="708"/>
      <c r="W142" s="947" t="s">
        <v>1490</v>
      </c>
      <c r="X142" s="948" t="s">
        <v>1491</v>
      </c>
      <c r="Y142" s="949">
        <v>2019</v>
      </c>
      <c r="Z142" s="758" t="s">
        <v>1018</v>
      </c>
      <c r="AA142" s="950">
        <v>1016078</v>
      </c>
      <c r="AB142" s="950"/>
      <c r="AC142" s="802">
        <v>3</v>
      </c>
      <c r="AD142" s="949">
        <v>2019</v>
      </c>
      <c r="AE142" s="763" t="s">
        <v>333</v>
      </c>
      <c r="AF142" s="763" t="s">
        <v>349</v>
      </c>
      <c r="AG142" s="763" t="s">
        <v>3477</v>
      </c>
      <c r="AH142" s="951">
        <v>98.754000000000815</v>
      </c>
    </row>
    <row r="143" spans="1:34" ht="14.25" customHeight="1" x14ac:dyDescent="0.15">
      <c r="A143" s="661"/>
      <c r="B143" s="699" t="s">
        <v>1791</v>
      </c>
      <c r="C143" s="689" t="s">
        <v>1792</v>
      </c>
      <c r="D143" s="692">
        <v>2022</v>
      </c>
      <c r="E143" s="700" t="s">
        <v>1018</v>
      </c>
      <c r="F143" s="690">
        <v>1009125</v>
      </c>
      <c r="G143" s="1347" t="s">
        <v>3708</v>
      </c>
      <c r="H143" s="691">
        <v>3</v>
      </c>
      <c r="I143" s="692" t="s">
        <v>4153</v>
      </c>
      <c r="J143" s="693" t="s">
        <v>327</v>
      </c>
      <c r="K143" s="693" t="s">
        <v>349</v>
      </c>
      <c r="L143" s="693" t="s">
        <v>4156</v>
      </c>
      <c r="M143" s="694">
        <v>1.9651000000000002E-2</v>
      </c>
      <c r="O143" s="695">
        <v>88165</v>
      </c>
      <c r="P143" s="696">
        <v>0</v>
      </c>
      <c r="Q143" s="694">
        <v>4.4387988430783188E-3</v>
      </c>
      <c r="S143" s="707"/>
      <c r="T143" s="700"/>
      <c r="U143" s="708"/>
      <c r="W143" s="947" t="s">
        <v>1490</v>
      </c>
      <c r="X143" s="948" t="s">
        <v>1491</v>
      </c>
      <c r="Y143" s="949">
        <v>2019</v>
      </c>
      <c r="Z143" s="758" t="s">
        <v>1018</v>
      </c>
      <c r="AA143" s="950">
        <v>1016078</v>
      </c>
      <c r="AB143" s="950"/>
      <c r="AC143" s="802">
        <v>4</v>
      </c>
      <c r="AD143" s="949">
        <v>2020</v>
      </c>
      <c r="AE143" s="763" t="s">
        <v>333</v>
      </c>
      <c r="AF143" s="763" t="s">
        <v>352</v>
      </c>
      <c r="AG143" s="763" t="s">
        <v>3478</v>
      </c>
      <c r="AH143" s="951">
        <v>9.0083579999999994</v>
      </c>
    </row>
    <row r="144" spans="1:34" ht="14.25" customHeight="1" x14ac:dyDescent="0.15">
      <c r="A144" s="661"/>
      <c r="B144" s="699" t="s">
        <v>1801</v>
      </c>
      <c r="C144" s="689" t="s">
        <v>1802</v>
      </c>
      <c r="D144" s="692">
        <v>2022</v>
      </c>
      <c r="E144" s="700" t="s">
        <v>1018</v>
      </c>
      <c r="F144" s="690">
        <v>1083126</v>
      </c>
      <c r="G144" s="1347" t="s">
        <v>3709</v>
      </c>
      <c r="H144" s="691">
        <v>1</v>
      </c>
      <c r="I144" s="692">
        <v>2022</v>
      </c>
      <c r="J144" s="693" t="s">
        <v>348</v>
      </c>
      <c r="K144" s="693" t="s">
        <v>348</v>
      </c>
      <c r="L144" s="693" t="s">
        <v>4157</v>
      </c>
      <c r="M144" s="694">
        <v>10.550099999999999</v>
      </c>
      <c r="O144" s="695">
        <v>88165</v>
      </c>
      <c r="P144" s="696">
        <v>0</v>
      </c>
      <c r="Q144" s="694">
        <v>0.22281347473487212</v>
      </c>
      <c r="S144" s="707"/>
      <c r="T144" s="700"/>
      <c r="U144" s="708"/>
      <c r="W144" s="947" t="s">
        <v>1490</v>
      </c>
      <c r="X144" s="948" t="s">
        <v>1491</v>
      </c>
      <c r="Y144" s="949">
        <v>2019</v>
      </c>
      <c r="Z144" s="758" t="s">
        <v>1018</v>
      </c>
      <c r="AA144" s="950">
        <v>1016078</v>
      </c>
      <c r="AB144" s="950"/>
      <c r="AC144" s="802">
        <v>5</v>
      </c>
      <c r="AD144" s="949">
        <v>2020</v>
      </c>
      <c r="AE144" s="763" t="s">
        <v>1191</v>
      </c>
      <c r="AF144" s="763" t="s">
        <v>334</v>
      </c>
      <c r="AG144" s="763" t="s">
        <v>3479</v>
      </c>
      <c r="AH144" s="951">
        <v>94.62</v>
      </c>
    </row>
    <row r="145" spans="1:34" ht="14.25" customHeight="1" x14ac:dyDescent="0.15">
      <c r="A145" s="661"/>
      <c r="B145" s="699" t="s">
        <v>1801</v>
      </c>
      <c r="C145" s="689" t="s">
        <v>1802</v>
      </c>
      <c r="D145" s="692">
        <v>2022</v>
      </c>
      <c r="E145" s="700" t="s">
        <v>1018</v>
      </c>
      <c r="F145" s="690">
        <v>1083126</v>
      </c>
      <c r="G145" s="1347" t="s">
        <v>4347</v>
      </c>
      <c r="H145" s="691">
        <v>2</v>
      </c>
      <c r="I145" s="692">
        <v>2022</v>
      </c>
      <c r="J145" s="693" t="s">
        <v>333</v>
      </c>
      <c r="K145" s="693" t="s">
        <v>349</v>
      </c>
      <c r="L145" s="693" t="s">
        <v>4158</v>
      </c>
      <c r="M145" s="694">
        <v>27.419999999999959</v>
      </c>
      <c r="O145" s="695">
        <v>8736</v>
      </c>
      <c r="P145" s="696">
        <v>0</v>
      </c>
      <c r="Q145" s="694">
        <v>0.13719117445054946</v>
      </c>
      <c r="S145" s="707"/>
      <c r="T145" s="700"/>
      <c r="U145" s="708"/>
      <c r="W145" s="947" t="s">
        <v>1490</v>
      </c>
      <c r="X145" s="948" t="s">
        <v>1491</v>
      </c>
      <c r="Y145" s="949">
        <v>2019</v>
      </c>
      <c r="Z145" s="758" t="s">
        <v>1018</v>
      </c>
      <c r="AA145" s="950">
        <v>1016078</v>
      </c>
      <c r="AB145" s="950"/>
      <c r="AC145" s="802">
        <v>6</v>
      </c>
      <c r="AD145" s="949">
        <v>2021</v>
      </c>
      <c r="AE145" s="763" t="s">
        <v>333</v>
      </c>
      <c r="AF145" s="763" t="s">
        <v>352</v>
      </c>
      <c r="AG145" s="763" t="s">
        <v>1498</v>
      </c>
      <c r="AH145" s="951">
        <v>3.9134669999999994</v>
      </c>
    </row>
    <row r="146" spans="1:34" ht="14.25" customHeight="1" x14ac:dyDescent="0.15">
      <c r="A146" s="661"/>
      <c r="B146" s="699" t="s">
        <v>1828</v>
      </c>
      <c r="C146" s="689" t="s">
        <v>1829</v>
      </c>
      <c r="D146" s="692">
        <v>2022</v>
      </c>
      <c r="E146" s="700" t="s">
        <v>1018</v>
      </c>
      <c r="F146" s="690">
        <v>1014133</v>
      </c>
      <c r="G146" s="1347" t="s">
        <v>3710</v>
      </c>
      <c r="H146" s="691">
        <v>1</v>
      </c>
      <c r="I146" s="692">
        <v>2022</v>
      </c>
      <c r="J146" s="693" t="s">
        <v>1191</v>
      </c>
      <c r="K146" s="693" t="s">
        <v>352</v>
      </c>
      <c r="L146" s="693" t="s">
        <v>4159</v>
      </c>
      <c r="M146" s="694">
        <v>35.613095999999999</v>
      </c>
      <c r="O146" s="695">
        <v>8736</v>
      </c>
      <c r="P146" s="696">
        <v>0</v>
      </c>
      <c r="Q146" s="694">
        <v>8.7296875000000048E-3</v>
      </c>
      <c r="S146" s="707"/>
      <c r="T146" s="700"/>
      <c r="U146" s="708"/>
      <c r="W146" s="947" t="s">
        <v>1490</v>
      </c>
      <c r="X146" s="948" t="s">
        <v>1491</v>
      </c>
      <c r="Y146" s="949">
        <v>2019</v>
      </c>
      <c r="Z146" s="758" t="s">
        <v>1018</v>
      </c>
      <c r="AA146" s="950">
        <v>1016078</v>
      </c>
      <c r="AB146" s="950"/>
      <c r="AC146" s="802">
        <v>7</v>
      </c>
      <c r="AD146" s="949">
        <v>2021</v>
      </c>
      <c r="AE146" s="763" t="s">
        <v>333</v>
      </c>
      <c r="AF146" s="763" t="s">
        <v>356</v>
      </c>
      <c r="AG146" s="763" t="s">
        <v>3476</v>
      </c>
      <c r="AH146" s="951">
        <v>196.4435</v>
      </c>
    </row>
    <row r="147" spans="1:34" ht="14.25" customHeight="1" x14ac:dyDescent="0.15">
      <c r="A147" s="661"/>
      <c r="B147" s="699" t="s">
        <v>1828</v>
      </c>
      <c r="C147" s="689" t="s">
        <v>1829</v>
      </c>
      <c r="D147" s="692">
        <v>2022</v>
      </c>
      <c r="E147" s="700" t="s">
        <v>1018</v>
      </c>
      <c r="F147" s="690">
        <v>1014133</v>
      </c>
      <c r="G147" s="1347" t="s">
        <v>3711</v>
      </c>
      <c r="H147" s="691">
        <v>2</v>
      </c>
      <c r="I147" s="692">
        <v>2022</v>
      </c>
      <c r="J147" s="693" t="s">
        <v>333</v>
      </c>
      <c r="K147" s="693" t="s">
        <v>340</v>
      </c>
      <c r="L147" s="693" t="s">
        <v>4160</v>
      </c>
      <c r="M147" s="694">
        <v>23.530930000000001</v>
      </c>
      <c r="O147" s="695">
        <v>8736</v>
      </c>
      <c r="P147" s="696">
        <v>0</v>
      </c>
      <c r="Q147" s="694">
        <v>0.1866758241758241</v>
      </c>
      <c r="S147" s="707"/>
      <c r="T147" s="700"/>
      <c r="U147" s="708"/>
      <c r="W147" s="947" t="s">
        <v>1500</v>
      </c>
      <c r="X147" s="948" t="s">
        <v>1501</v>
      </c>
      <c r="Y147" s="949">
        <v>2019</v>
      </c>
      <c r="Z147" s="758" t="s">
        <v>1018</v>
      </c>
      <c r="AA147" s="950">
        <v>1029080</v>
      </c>
      <c r="AB147" s="950"/>
      <c r="AC147" s="802">
        <v>1</v>
      </c>
      <c r="AD147" s="949">
        <v>2021</v>
      </c>
      <c r="AE147" s="763" t="s">
        <v>333</v>
      </c>
      <c r="AF147" s="763" t="s">
        <v>349</v>
      </c>
      <c r="AG147" s="763" t="s">
        <v>1506</v>
      </c>
      <c r="AH147" s="951">
        <v>11.985021</v>
      </c>
    </row>
    <row r="148" spans="1:34" ht="14.25" customHeight="1" x14ac:dyDescent="0.15">
      <c r="A148" s="661"/>
      <c r="B148" s="699" t="s">
        <v>1828</v>
      </c>
      <c r="C148" s="689" t="s">
        <v>1829</v>
      </c>
      <c r="D148" s="692">
        <v>2022</v>
      </c>
      <c r="E148" s="700" t="s">
        <v>1018</v>
      </c>
      <c r="F148" s="690">
        <v>1014133</v>
      </c>
      <c r="G148" s="1347" t="s">
        <v>3712</v>
      </c>
      <c r="H148" s="691">
        <v>3</v>
      </c>
      <c r="I148" s="692">
        <v>2022</v>
      </c>
      <c r="J148" s="693" t="s">
        <v>327</v>
      </c>
      <c r="K148" s="693" t="s">
        <v>340</v>
      </c>
      <c r="L148" s="693" t="s">
        <v>4161</v>
      </c>
      <c r="M148" s="694">
        <v>55.916235</v>
      </c>
      <c r="O148" s="695">
        <v>8736</v>
      </c>
      <c r="P148" s="696">
        <v>0</v>
      </c>
      <c r="Q148" s="694">
        <v>5.6650927197802264E-2</v>
      </c>
      <c r="S148" s="707"/>
      <c r="T148" s="700"/>
      <c r="U148" s="708"/>
      <c r="W148" s="947" t="s">
        <v>1500</v>
      </c>
      <c r="X148" s="948" t="s">
        <v>1501</v>
      </c>
      <c r="Y148" s="949">
        <v>2019</v>
      </c>
      <c r="Z148" s="758" t="s">
        <v>1018</v>
      </c>
      <c r="AA148" s="950">
        <v>1029080</v>
      </c>
      <c r="AB148" s="950"/>
      <c r="AC148" s="802">
        <v>2</v>
      </c>
      <c r="AD148" s="949">
        <v>2021</v>
      </c>
      <c r="AE148" s="763" t="s">
        <v>333</v>
      </c>
      <c r="AF148" s="763" t="s">
        <v>349</v>
      </c>
      <c r="AG148" s="763" t="s">
        <v>3480</v>
      </c>
      <c r="AH148" s="951">
        <v>0.7626255000000004</v>
      </c>
    </row>
    <row r="149" spans="1:34" ht="14.25" customHeight="1" x14ac:dyDescent="0.15">
      <c r="A149" s="661"/>
      <c r="B149" s="699" t="s">
        <v>1828</v>
      </c>
      <c r="C149" s="689" t="s">
        <v>1829</v>
      </c>
      <c r="D149" s="692">
        <v>2022</v>
      </c>
      <c r="E149" s="700" t="s">
        <v>1018</v>
      </c>
      <c r="F149" s="690">
        <v>1014133</v>
      </c>
      <c r="G149" s="1347" t="s">
        <v>3713</v>
      </c>
      <c r="H149" s="691">
        <v>4</v>
      </c>
      <c r="I149" s="692">
        <v>2022</v>
      </c>
      <c r="J149" s="693" t="s">
        <v>327</v>
      </c>
      <c r="K149" s="693" t="s">
        <v>355</v>
      </c>
      <c r="L149" s="693" t="s">
        <v>4162</v>
      </c>
      <c r="M149" s="694">
        <v>126.540558</v>
      </c>
      <c r="O149" s="695">
        <v>8736</v>
      </c>
      <c r="P149" s="696">
        <v>0</v>
      </c>
      <c r="Q149" s="694">
        <v>6.5336538461539988E-3</v>
      </c>
      <c r="S149" s="707"/>
      <c r="T149" s="700"/>
      <c r="U149" s="708"/>
      <c r="W149" s="947" t="s">
        <v>1500</v>
      </c>
      <c r="X149" s="948" t="s">
        <v>1501</v>
      </c>
      <c r="Y149" s="949">
        <v>2019</v>
      </c>
      <c r="Z149" s="758" t="s">
        <v>1018</v>
      </c>
      <c r="AA149" s="950">
        <v>1029080</v>
      </c>
      <c r="AB149" s="950"/>
      <c r="AC149" s="802">
        <v>3</v>
      </c>
      <c r="AD149" s="949">
        <v>2021</v>
      </c>
      <c r="AE149" s="763" t="s">
        <v>1191</v>
      </c>
      <c r="AF149" s="763" t="s">
        <v>349</v>
      </c>
      <c r="AG149" s="763" t="s">
        <v>3481</v>
      </c>
      <c r="AH149" s="951">
        <v>16.307999999999993</v>
      </c>
    </row>
    <row r="150" spans="1:34" ht="14.25" customHeight="1" x14ac:dyDescent="0.15">
      <c r="A150" s="661"/>
      <c r="B150" s="699" t="s">
        <v>1828</v>
      </c>
      <c r="C150" s="689" t="s">
        <v>1829</v>
      </c>
      <c r="D150" s="692">
        <v>2022</v>
      </c>
      <c r="E150" s="700" t="s">
        <v>1018</v>
      </c>
      <c r="F150" s="690">
        <v>1014133</v>
      </c>
      <c r="G150" s="1347" t="s">
        <v>3714</v>
      </c>
      <c r="H150" s="691">
        <v>5</v>
      </c>
      <c r="I150" s="692">
        <v>2022</v>
      </c>
      <c r="J150" s="693" t="s">
        <v>348</v>
      </c>
      <c r="K150" s="693" t="s">
        <v>348</v>
      </c>
      <c r="L150" s="693" t="s">
        <v>4163</v>
      </c>
      <c r="M150" s="694">
        <v>132.96107550000002</v>
      </c>
      <c r="O150" s="695">
        <v>14676</v>
      </c>
      <c r="P150" s="696">
        <v>0</v>
      </c>
      <c r="Q150" s="694">
        <v>1.0803352412101392</v>
      </c>
      <c r="S150" s="707"/>
      <c r="T150" s="700"/>
      <c r="U150" s="708"/>
      <c r="W150" s="947" t="s">
        <v>1500</v>
      </c>
      <c r="X150" s="948" t="s">
        <v>1501</v>
      </c>
      <c r="Y150" s="949">
        <v>2019</v>
      </c>
      <c r="Z150" s="758" t="s">
        <v>1018</v>
      </c>
      <c r="AA150" s="950">
        <v>1029080</v>
      </c>
      <c r="AB150" s="950"/>
      <c r="AC150" s="802">
        <v>4</v>
      </c>
      <c r="AD150" s="949">
        <v>2021</v>
      </c>
      <c r="AE150" s="763" t="s">
        <v>1191</v>
      </c>
      <c r="AF150" s="763" t="s">
        <v>349</v>
      </c>
      <c r="AG150" s="763" t="s">
        <v>3482</v>
      </c>
      <c r="AH150" s="951">
        <v>4.949025000000006</v>
      </c>
    </row>
    <row r="151" spans="1:34" ht="14.25" customHeight="1" x14ac:dyDescent="0.15">
      <c r="A151" s="661"/>
      <c r="B151" s="699" t="s">
        <v>1855</v>
      </c>
      <c r="C151" s="689" t="s">
        <v>1856</v>
      </c>
      <c r="D151" s="692">
        <v>2022</v>
      </c>
      <c r="E151" s="700" t="s">
        <v>1018</v>
      </c>
      <c r="F151" s="690">
        <v>1081136</v>
      </c>
      <c r="G151" s="1347" t="s">
        <v>3715</v>
      </c>
      <c r="H151" s="691">
        <v>1</v>
      </c>
      <c r="I151" s="692">
        <v>2022</v>
      </c>
      <c r="J151" s="693" t="s">
        <v>333</v>
      </c>
      <c r="K151" s="693" t="s">
        <v>352</v>
      </c>
      <c r="L151" s="693" t="s">
        <v>1866</v>
      </c>
      <c r="M151" s="694">
        <v>3.9457373602000017</v>
      </c>
      <c r="O151" s="695">
        <v>14676</v>
      </c>
      <c r="P151" s="696">
        <v>0</v>
      </c>
      <c r="Q151" s="694">
        <v>1.3056623058053967</v>
      </c>
      <c r="S151" s="707"/>
      <c r="T151" s="700"/>
      <c r="U151" s="708"/>
      <c r="W151" s="947" t="s">
        <v>1500</v>
      </c>
      <c r="X151" s="948" t="s">
        <v>1501</v>
      </c>
      <c r="Y151" s="949">
        <v>2019</v>
      </c>
      <c r="Z151" s="758" t="s">
        <v>1018</v>
      </c>
      <c r="AA151" s="950">
        <v>1029080</v>
      </c>
      <c r="AB151" s="950"/>
      <c r="AC151" s="802">
        <v>5</v>
      </c>
      <c r="AD151" s="949">
        <v>2021</v>
      </c>
      <c r="AE151" s="763" t="s">
        <v>327</v>
      </c>
      <c r="AF151" s="763" t="s">
        <v>349</v>
      </c>
      <c r="AG151" s="763" t="s">
        <v>3483</v>
      </c>
      <c r="AH151" s="951">
        <v>0.57078000000001339</v>
      </c>
    </row>
    <row r="152" spans="1:34" ht="14.25" customHeight="1" x14ac:dyDescent="0.15">
      <c r="A152" s="661"/>
      <c r="B152" s="699" t="s">
        <v>1855</v>
      </c>
      <c r="C152" s="689" t="s">
        <v>1856</v>
      </c>
      <c r="D152" s="692">
        <v>2022</v>
      </c>
      <c r="E152" s="700" t="s">
        <v>1018</v>
      </c>
      <c r="F152" s="690">
        <v>1081136</v>
      </c>
      <c r="G152" s="1347" t="s">
        <v>4348</v>
      </c>
      <c r="H152" s="691">
        <v>2</v>
      </c>
      <c r="I152" s="692">
        <v>2022</v>
      </c>
      <c r="J152" s="693" t="s">
        <v>333</v>
      </c>
      <c r="K152" s="693" t="s">
        <v>340</v>
      </c>
      <c r="L152" s="693" t="s">
        <v>4164</v>
      </c>
      <c r="M152" s="694">
        <v>48.751120749999998</v>
      </c>
      <c r="O152" s="695">
        <v>28014</v>
      </c>
      <c r="P152" s="696">
        <v>0</v>
      </c>
      <c r="Q152" s="694">
        <v>7.4384236453201982E-2</v>
      </c>
      <c r="S152" s="707"/>
      <c r="T152" s="700"/>
      <c r="U152" s="708"/>
      <c r="W152" s="947" t="s">
        <v>1507</v>
      </c>
      <c r="X152" s="948" t="s">
        <v>1508</v>
      </c>
      <c r="Y152" s="949">
        <v>2019</v>
      </c>
      <c r="Z152" s="758" t="s">
        <v>1018</v>
      </c>
      <c r="AA152" s="950">
        <v>1031082</v>
      </c>
      <c r="AB152" s="950"/>
      <c r="AC152" s="802">
        <v>1</v>
      </c>
      <c r="AD152" s="949" t="s">
        <v>3865</v>
      </c>
      <c r="AE152" s="763" t="s">
        <v>333</v>
      </c>
      <c r="AF152" s="763" t="s">
        <v>352</v>
      </c>
      <c r="AG152" s="763" t="s">
        <v>1514</v>
      </c>
      <c r="AH152" s="951">
        <v>158.55000000000001</v>
      </c>
    </row>
    <row r="153" spans="1:34" ht="14.25" customHeight="1" x14ac:dyDescent="0.15">
      <c r="A153" s="661"/>
      <c r="B153" s="699" t="s">
        <v>1881</v>
      </c>
      <c r="C153" s="689" t="s">
        <v>1882</v>
      </c>
      <c r="D153" s="692">
        <v>2022</v>
      </c>
      <c r="E153" s="700" t="s">
        <v>1018</v>
      </c>
      <c r="F153" s="690">
        <v>1081140</v>
      </c>
      <c r="G153" s="1347" t="s">
        <v>3716</v>
      </c>
      <c r="H153" s="691">
        <v>1</v>
      </c>
      <c r="I153" s="692">
        <v>2022</v>
      </c>
      <c r="J153" s="693" t="s">
        <v>333</v>
      </c>
      <c r="K153" s="693" t="s">
        <v>352</v>
      </c>
      <c r="L153" s="693" t="s">
        <v>4165</v>
      </c>
      <c r="M153" s="694">
        <v>43.167306000000011</v>
      </c>
      <c r="O153" s="695">
        <v>28014</v>
      </c>
      <c r="P153" s="696">
        <v>0</v>
      </c>
      <c r="Q153" s="694">
        <v>6.7916041979010328E-2</v>
      </c>
      <c r="S153" s="707"/>
      <c r="T153" s="700"/>
      <c r="U153" s="708"/>
      <c r="W153" s="947" t="s">
        <v>1507</v>
      </c>
      <c r="X153" s="948" t="s">
        <v>1508</v>
      </c>
      <c r="Y153" s="949">
        <v>2019</v>
      </c>
      <c r="Z153" s="758" t="s">
        <v>1018</v>
      </c>
      <c r="AA153" s="950">
        <v>1031082</v>
      </c>
      <c r="AB153" s="950"/>
      <c r="AC153" s="802">
        <v>2</v>
      </c>
      <c r="AD153" s="949" t="s">
        <v>3865</v>
      </c>
      <c r="AE153" s="763" t="s">
        <v>333</v>
      </c>
      <c r="AF153" s="763" t="s">
        <v>340</v>
      </c>
      <c r="AG153" s="763" t="s">
        <v>3866</v>
      </c>
      <c r="AH153" s="951">
        <v>191.619</v>
      </c>
    </row>
    <row r="154" spans="1:34" ht="14.25" customHeight="1" x14ac:dyDescent="0.15">
      <c r="A154" s="661"/>
      <c r="B154" s="699" t="s">
        <v>1881</v>
      </c>
      <c r="C154" s="689" t="s">
        <v>1882</v>
      </c>
      <c r="D154" s="692">
        <v>2022</v>
      </c>
      <c r="E154" s="700" t="s">
        <v>1018</v>
      </c>
      <c r="F154" s="690">
        <v>1081140</v>
      </c>
      <c r="G154" s="1347" t="s">
        <v>3717</v>
      </c>
      <c r="H154" s="691">
        <v>2</v>
      </c>
      <c r="I154" s="692">
        <v>2022</v>
      </c>
      <c r="J154" s="693" t="s">
        <v>1170</v>
      </c>
      <c r="K154" s="693" t="s">
        <v>340</v>
      </c>
      <c r="L154" s="693" t="s">
        <v>4166</v>
      </c>
      <c r="M154" s="694">
        <v>2.5102642274999996</v>
      </c>
      <c r="O154" s="695">
        <v>28014</v>
      </c>
      <c r="P154" s="696">
        <v>0</v>
      </c>
      <c r="Q154" s="694">
        <v>9.7022917112872156E-2</v>
      </c>
      <c r="S154" s="707"/>
      <c r="T154" s="700"/>
      <c r="U154" s="708"/>
      <c r="W154" s="947" t="s">
        <v>1516</v>
      </c>
      <c r="X154" s="948" t="s">
        <v>1517</v>
      </c>
      <c r="Y154" s="949">
        <v>2019</v>
      </c>
      <c r="Z154" s="758" t="s">
        <v>1018</v>
      </c>
      <c r="AA154" s="950">
        <v>1019083</v>
      </c>
      <c r="AB154" s="950"/>
      <c r="AC154" s="802">
        <v>1</v>
      </c>
      <c r="AD154" s="949" t="s">
        <v>1526</v>
      </c>
      <c r="AE154" s="763" t="s">
        <v>333</v>
      </c>
      <c r="AF154" s="763" t="s">
        <v>352</v>
      </c>
      <c r="AG154" s="763" t="s">
        <v>1527</v>
      </c>
      <c r="AH154" s="951">
        <v>20.838000000000001</v>
      </c>
    </row>
    <row r="155" spans="1:34" ht="14.25" customHeight="1" x14ac:dyDescent="0.15">
      <c r="A155" s="661"/>
      <c r="B155" s="699" t="s">
        <v>1881</v>
      </c>
      <c r="C155" s="689" t="s">
        <v>1882</v>
      </c>
      <c r="D155" s="692">
        <v>2022</v>
      </c>
      <c r="E155" s="700" t="s">
        <v>1018</v>
      </c>
      <c r="F155" s="690">
        <v>1081140</v>
      </c>
      <c r="G155" s="1347" t="s">
        <v>3718</v>
      </c>
      <c r="H155" s="691">
        <v>3</v>
      </c>
      <c r="I155" s="692">
        <v>2022</v>
      </c>
      <c r="J155" s="693" t="s">
        <v>333</v>
      </c>
      <c r="K155" s="693" t="s">
        <v>352</v>
      </c>
      <c r="L155" s="693" t="s">
        <v>4167</v>
      </c>
      <c r="M155" s="694">
        <v>197.56110000000001</v>
      </c>
      <c r="O155" s="695">
        <v>28014</v>
      </c>
      <c r="P155" s="696">
        <v>0</v>
      </c>
      <c r="Q155" s="694">
        <v>8.4086528164489194E-2</v>
      </c>
      <c r="S155" s="707"/>
      <c r="T155" s="700"/>
      <c r="U155" s="708"/>
      <c r="W155" s="947" t="s">
        <v>1516</v>
      </c>
      <c r="X155" s="948" t="s">
        <v>1517</v>
      </c>
      <c r="Y155" s="949">
        <v>2019</v>
      </c>
      <c r="Z155" s="758" t="s">
        <v>1018</v>
      </c>
      <c r="AA155" s="950">
        <v>1019083</v>
      </c>
      <c r="AB155" s="950"/>
      <c r="AC155" s="802">
        <v>2</v>
      </c>
      <c r="AD155" s="949" t="s">
        <v>1526</v>
      </c>
      <c r="AE155" s="763" t="s">
        <v>333</v>
      </c>
      <c r="AF155" s="763" t="s">
        <v>349</v>
      </c>
      <c r="AG155" s="763" t="s">
        <v>3484</v>
      </c>
      <c r="AH155" s="951">
        <v>19.025999999999954</v>
      </c>
    </row>
    <row r="156" spans="1:34" ht="14.25" customHeight="1" x14ac:dyDescent="0.15">
      <c r="A156" s="661"/>
      <c r="B156" s="699" t="s">
        <v>1890</v>
      </c>
      <c r="C156" s="689" t="s">
        <v>1891</v>
      </c>
      <c r="D156" s="692">
        <v>2022</v>
      </c>
      <c r="E156" s="700" t="s">
        <v>1273</v>
      </c>
      <c r="F156" s="690">
        <v>1306141</v>
      </c>
      <c r="G156" s="1347" t="s">
        <v>3719</v>
      </c>
      <c r="H156" s="691">
        <v>1</v>
      </c>
      <c r="I156" s="692">
        <v>2022</v>
      </c>
      <c r="J156" s="693" t="s">
        <v>333</v>
      </c>
      <c r="K156" s="693" t="s">
        <v>352</v>
      </c>
      <c r="L156" s="693" t="s">
        <v>4168</v>
      </c>
      <c r="M156" s="694">
        <v>211.71941699999999</v>
      </c>
      <c r="O156" s="695">
        <v>0</v>
      </c>
      <c r="P156" s="696">
        <v>4385</v>
      </c>
      <c r="Q156" s="694" t="s">
        <v>179</v>
      </c>
      <c r="S156" s="707"/>
      <c r="T156" s="700"/>
      <c r="U156" s="708"/>
      <c r="W156" s="947" t="s">
        <v>1516</v>
      </c>
      <c r="X156" s="948" t="s">
        <v>1517</v>
      </c>
      <c r="Y156" s="949">
        <v>2019</v>
      </c>
      <c r="Z156" s="758" t="s">
        <v>1018</v>
      </c>
      <c r="AA156" s="950">
        <v>1019083</v>
      </c>
      <c r="AB156" s="950"/>
      <c r="AC156" s="802">
        <v>3</v>
      </c>
      <c r="AD156" s="949" t="s">
        <v>3485</v>
      </c>
      <c r="AE156" s="763" t="s">
        <v>333</v>
      </c>
      <c r="AF156" s="763" t="s">
        <v>352</v>
      </c>
      <c r="AG156" s="763" t="s">
        <v>3486</v>
      </c>
      <c r="AH156" s="951">
        <v>27.180000000000003</v>
      </c>
    </row>
    <row r="157" spans="1:34" ht="14.25" customHeight="1" x14ac:dyDescent="0.15">
      <c r="A157" s="661"/>
      <c r="B157" s="699" t="s">
        <v>1890</v>
      </c>
      <c r="C157" s="689" t="s">
        <v>1891</v>
      </c>
      <c r="D157" s="692">
        <v>2022</v>
      </c>
      <c r="E157" s="700" t="s">
        <v>1273</v>
      </c>
      <c r="F157" s="690">
        <v>1306141</v>
      </c>
      <c r="G157" s="1347" t="s">
        <v>3720</v>
      </c>
      <c r="H157" s="691">
        <v>2</v>
      </c>
      <c r="I157" s="692">
        <v>2022</v>
      </c>
      <c r="J157" s="693" t="s">
        <v>333</v>
      </c>
      <c r="K157" s="693" t="s">
        <v>352</v>
      </c>
      <c r="L157" s="693" t="s">
        <v>4169</v>
      </c>
      <c r="M157" s="694">
        <v>5.818981</v>
      </c>
      <c r="O157" s="695">
        <v>33404</v>
      </c>
      <c r="P157" s="696">
        <v>0</v>
      </c>
      <c r="Q157" s="694" t="s">
        <v>179</v>
      </c>
      <c r="S157" s="707"/>
      <c r="T157" s="700"/>
      <c r="U157" s="708"/>
      <c r="W157" s="947" t="s">
        <v>1516</v>
      </c>
      <c r="X157" s="948" t="s">
        <v>1517</v>
      </c>
      <c r="Y157" s="949">
        <v>2019</v>
      </c>
      <c r="Z157" s="758" t="s">
        <v>1018</v>
      </c>
      <c r="AA157" s="950">
        <v>1019083</v>
      </c>
      <c r="AB157" s="950"/>
      <c r="AC157" s="802">
        <v>4</v>
      </c>
      <c r="AD157" s="949" t="s">
        <v>1709</v>
      </c>
      <c r="AE157" s="763" t="s">
        <v>333</v>
      </c>
      <c r="AF157" s="763" t="s">
        <v>352</v>
      </c>
      <c r="AG157" s="763" t="s">
        <v>3487</v>
      </c>
      <c r="AH157" s="951">
        <v>23.556000000000004</v>
      </c>
    </row>
    <row r="158" spans="1:34" ht="14.25" customHeight="1" x14ac:dyDescent="0.15">
      <c r="A158" s="661"/>
      <c r="B158" s="947" t="s">
        <v>1903</v>
      </c>
      <c r="C158" s="948" t="s">
        <v>1904</v>
      </c>
      <c r="D158" s="949">
        <v>2022</v>
      </c>
      <c r="E158" s="758" t="s">
        <v>1018</v>
      </c>
      <c r="F158" s="950">
        <v>1075143</v>
      </c>
      <c r="G158" s="1347" t="s">
        <v>3992</v>
      </c>
      <c r="H158" s="802">
        <v>1</v>
      </c>
      <c r="I158" s="949">
        <v>2022</v>
      </c>
      <c r="J158" s="763" t="s">
        <v>1621</v>
      </c>
      <c r="K158" s="763" t="s">
        <v>349</v>
      </c>
      <c r="L158" s="763" t="s">
        <v>4170</v>
      </c>
      <c r="M158" s="951">
        <v>343.09412100000003</v>
      </c>
      <c r="O158" s="695">
        <v>33404</v>
      </c>
      <c r="P158" s="696">
        <v>0</v>
      </c>
      <c r="Q158" s="694" t="s">
        <v>179</v>
      </c>
      <c r="S158" s="707"/>
      <c r="T158" s="700"/>
      <c r="U158" s="708"/>
      <c r="W158" s="947" t="s">
        <v>1544</v>
      </c>
      <c r="X158" s="948" t="s">
        <v>1545</v>
      </c>
      <c r="Y158" s="949">
        <v>2019</v>
      </c>
      <c r="Z158" s="758" t="s">
        <v>1058</v>
      </c>
      <c r="AA158" s="950">
        <v>3043086</v>
      </c>
      <c r="AB158" s="950"/>
      <c r="AC158" s="802">
        <v>1</v>
      </c>
      <c r="AD158" s="949" t="s">
        <v>1410</v>
      </c>
      <c r="AE158" s="763" t="s">
        <v>1170</v>
      </c>
      <c r="AF158" s="763" t="s">
        <v>359</v>
      </c>
      <c r="AG158" s="763" t="s">
        <v>1546</v>
      </c>
      <c r="AH158" s="951">
        <v>4.4099474466666777</v>
      </c>
    </row>
    <row r="159" spans="1:34" ht="14.25" customHeight="1" x14ac:dyDescent="0.15">
      <c r="A159" s="661"/>
      <c r="B159" s="947" t="s">
        <v>1926</v>
      </c>
      <c r="C159" s="948" t="s">
        <v>1927</v>
      </c>
      <c r="D159" s="949">
        <v>2022</v>
      </c>
      <c r="E159" s="758" t="s">
        <v>1018</v>
      </c>
      <c r="F159" s="950">
        <v>1016147</v>
      </c>
      <c r="G159" s="1347" t="s">
        <v>3721</v>
      </c>
      <c r="H159" s="802">
        <v>1</v>
      </c>
      <c r="I159" s="949">
        <v>2022</v>
      </c>
      <c r="J159" s="763" t="s">
        <v>333</v>
      </c>
      <c r="K159" s="763" t="s">
        <v>352</v>
      </c>
      <c r="L159" s="763" t="s">
        <v>4171</v>
      </c>
      <c r="M159" s="951">
        <v>4.6518030000000001</v>
      </c>
      <c r="O159" s="695">
        <v>33404</v>
      </c>
      <c r="P159" s="696">
        <v>0</v>
      </c>
      <c r="Q159" s="694" t="s">
        <v>179</v>
      </c>
      <c r="S159" s="707"/>
      <c r="T159" s="700"/>
      <c r="U159" s="708"/>
      <c r="W159" s="947" t="s">
        <v>1544</v>
      </c>
      <c r="X159" s="948" t="s">
        <v>1545</v>
      </c>
      <c r="Y159" s="949">
        <v>2019</v>
      </c>
      <c r="Z159" s="758" t="s">
        <v>1058</v>
      </c>
      <c r="AA159" s="950">
        <v>3043086</v>
      </c>
      <c r="AB159" s="950"/>
      <c r="AC159" s="802">
        <v>2</v>
      </c>
      <c r="AD159" s="949" t="s">
        <v>3451</v>
      </c>
      <c r="AE159" s="763" t="s">
        <v>1170</v>
      </c>
      <c r="AF159" s="763" t="s">
        <v>359</v>
      </c>
      <c r="AG159" s="763" t="s">
        <v>1546</v>
      </c>
      <c r="AH159" s="951">
        <v>2.7995152900000022</v>
      </c>
    </row>
    <row r="160" spans="1:34" ht="14.25" customHeight="1" x14ac:dyDescent="0.15">
      <c r="A160" s="661"/>
      <c r="B160" s="947" t="s">
        <v>1933</v>
      </c>
      <c r="C160" s="948" t="s">
        <v>1934</v>
      </c>
      <c r="D160" s="949">
        <v>2022</v>
      </c>
      <c r="E160" s="758" t="s">
        <v>1018</v>
      </c>
      <c r="F160" s="950">
        <v>1006148</v>
      </c>
      <c r="G160" s="1347" t="s">
        <v>3722</v>
      </c>
      <c r="H160" s="802">
        <v>1</v>
      </c>
      <c r="I160" s="949">
        <v>2022</v>
      </c>
      <c r="J160" s="763" t="s">
        <v>333</v>
      </c>
      <c r="K160" s="763" t="s">
        <v>352</v>
      </c>
      <c r="L160" s="763" t="s">
        <v>4172</v>
      </c>
      <c r="M160" s="951">
        <v>90.028999999999996</v>
      </c>
      <c r="O160" s="695">
        <v>33404</v>
      </c>
      <c r="P160" s="696">
        <v>0</v>
      </c>
      <c r="Q160" s="694" t="s">
        <v>179</v>
      </c>
      <c r="S160" s="707"/>
      <c r="T160" s="700"/>
      <c r="U160" s="708"/>
      <c r="W160" s="947" t="s">
        <v>1544</v>
      </c>
      <c r="X160" s="948" t="s">
        <v>1545</v>
      </c>
      <c r="Y160" s="949">
        <v>2019</v>
      </c>
      <c r="Z160" s="758" t="s">
        <v>1058</v>
      </c>
      <c r="AA160" s="950">
        <v>3043086</v>
      </c>
      <c r="AB160" s="950"/>
      <c r="AC160" s="802">
        <v>3</v>
      </c>
      <c r="AD160" s="949" t="s">
        <v>1138</v>
      </c>
      <c r="AE160" s="763" t="s">
        <v>1170</v>
      </c>
      <c r="AF160" s="763" t="s">
        <v>359</v>
      </c>
      <c r="AG160" s="763" t="s">
        <v>1546</v>
      </c>
      <c r="AH160" s="951">
        <v>3.112295853333336</v>
      </c>
    </row>
    <row r="161" spans="1:34" ht="14.25" customHeight="1" x14ac:dyDescent="0.15">
      <c r="A161" s="661"/>
      <c r="B161" s="947" t="s">
        <v>1933</v>
      </c>
      <c r="C161" s="948" t="s">
        <v>1934</v>
      </c>
      <c r="D161" s="949">
        <v>2022</v>
      </c>
      <c r="E161" s="758" t="s">
        <v>1018</v>
      </c>
      <c r="F161" s="950">
        <v>1006148</v>
      </c>
      <c r="G161" s="1347" t="s">
        <v>3723</v>
      </c>
      <c r="H161" s="802">
        <v>2</v>
      </c>
      <c r="I161" s="949">
        <v>2022</v>
      </c>
      <c r="J161" s="763" t="s">
        <v>327</v>
      </c>
      <c r="K161" s="763" t="s">
        <v>349</v>
      </c>
      <c r="L161" s="763" t="s">
        <v>3549</v>
      </c>
      <c r="M161" s="951">
        <v>1.4477760000000002</v>
      </c>
      <c r="O161" s="695">
        <v>33404</v>
      </c>
      <c r="P161" s="696">
        <v>0</v>
      </c>
      <c r="Q161" s="694" t="s">
        <v>179</v>
      </c>
      <c r="S161" s="707"/>
      <c r="T161" s="700"/>
      <c r="U161" s="708"/>
      <c r="W161" s="947" t="s">
        <v>1544</v>
      </c>
      <c r="X161" s="948" t="s">
        <v>1545</v>
      </c>
      <c r="Y161" s="949">
        <v>2019</v>
      </c>
      <c r="Z161" s="758" t="s">
        <v>1058</v>
      </c>
      <c r="AA161" s="950">
        <v>3043086</v>
      </c>
      <c r="AB161" s="950"/>
      <c r="AC161" s="802">
        <v>4</v>
      </c>
      <c r="AD161" s="949"/>
      <c r="AE161" s="763"/>
      <c r="AF161" s="763"/>
      <c r="AG161" s="763" t="s">
        <v>3867</v>
      </c>
      <c r="AH161" s="951" t="s">
        <v>179</v>
      </c>
    </row>
    <row r="162" spans="1:34" ht="14.25" customHeight="1" x14ac:dyDescent="0.15">
      <c r="A162" s="661"/>
      <c r="B162" s="699" t="s">
        <v>1933</v>
      </c>
      <c r="C162" s="689" t="s">
        <v>1934</v>
      </c>
      <c r="D162" s="692">
        <v>2022</v>
      </c>
      <c r="E162" s="700" t="s">
        <v>1018</v>
      </c>
      <c r="F162" s="690">
        <v>1006148</v>
      </c>
      <c r="G162" s="1347" t="s">
        <v>3724</v>
      </c>
      <c r="H162" s="691">
        <v>3</v>
      </c>
      <c r="I162" s="692">
        <v>2022</v>
      </c>
      <c r="J162" s="693" t="s">
        <v>327</v>
      </c>
      <c r="K162" s="693" t="s">
        <v>352</v>
      </c>
      <c r="L162" s="693" t="s">
        <v>3548</v>
      </c>
      <c r="M162" s="951">
        <v>29.705000000000002</v>
      </c>
      <c r="O162" s="695">
        <v>33404</v>
      </c>
      <c r="P162" s="696">
        <v>0</v>
      </c>
      <c r="Q162" s="694" t="s">
        <v>179</v>
      </c>
      <c r="S162" s="707"/>
      <c r="T162" s="700"/>
      <c r="U162" s="708"/>
      <c r="W162" s="947" t="s">
        <v>1559</v>
      </c>
      <c r="X162" s="948" t="s">
        <v>1560</v>
      </c>
      <c r="Y162" s="949">
        <v>2019</v>
      </c>
      <c r="Z162" s="758" t="s">
        <v>1018</v>
      </c>
      <c r="AA162" s="950">
        <v>1069090</v>
      </c>
      <c r="AB162" s="950"/>
      <c r="AC162" s="802">
        <v>1</v>
      </c>
      <c r="AD162" s="949">
        <v>2021</v>
      </c>
      <c r="AE162" s="763" t="s">
        <v>333</v>
      </c>
      <c r="AF162" s="763" t="s">
        <v>340</v>
      </c>
      <c r="AG162" s="763" t="s">
        <v>1565</v>
      </c>
      <c r="AH162" s="951">
        <v>30.414419999999996</v>
      </c>
    </row>
    <row r="163" spans="1:34" ht="14.25" customHeight="1" x14ac:dyDescent="0.15">
      <c r="A163" s="661"/>
      <c r="B163" s="699" t="s">
        <v>1933</v>
      </c>
      <c r="C163" s="689" t="s">
        <v>1934</v>
      </c>
      <c r="D163" s="692">
        <v>2022</v>
      </c>
      <c r="E163" s="700" t="s">
        <v>1018</v>
      </c>
      <c r="F163" s="690">
        <v>1006148</v>
      </c>
      <c r="G163" s="1347" t="s">
        <v>3725</v>
      </c>
      <c r="H163" s="691">
        <v>4</v>
      </c>
      <c r="I163" s="692">
        <v>2022</v>
      </c>
      <c r="J163" s="693" t="s">
        <v>1191</v>
      </c>
      <c r="K163" s="693" t="s">
        <v>340</v>
      </c>
      <c r="L163" s="693" t="s">
        <v>4173</v>
      </c>
      <c r="M163" s="951">
        <v>7.9403750000000031</v>
      </c>
      <c r="O163" s="695">
        <v>8767</v>
      </c>
      <c r="P163" s="696">
        <v>0</v>
      </c>
      <c r="Q163" s="694">
        <v>0.40303410516711236</v>
      </c>
      <c r="S163" s="707"/>
      <c r="T163" s="700"/>
      <c r="U163" s="708"/>
      <c r="W163" s="947" t="s">
        <v>1559</v>
      </c>
      <c r="X163" s="948" t="s">
        <v>1560</v>
      </c>
      <c r="Y163" s="949">
        <v>2019</v>
      </c>
      <c r="Z163" s="758" t="s">
        <v>1018</v>
      </c>
      <c r="AA163" s="950">
        <v>1069090</v>
      </c>
      <c r="AB163" s="950"/>
      <c r="AC163" s="802">
        <v>2</v>
      </c>
      <c r="AD163" s="949">
        <v>2021</v>
      </c>
      <c r="AE163" s="763" t="s">
        <v>333</v>
      </c>
      <c r="AF163" s="763" t="s">
        <v>340</v>
      </c>
      <c r="AG163" s="763" t="s">
        <v>3488</v>
      </c>
      <c r="AH163" s="951" t="s">
        <v>179</v>
      </c>
    </row>
    <row r="164" spans="1:34" ht="14.25" customHeight="1" x14ac:dyDescent="0.15">
      <c r="A164" s="661"/>
      <c r="B164" s="699" t="s">
        <v>1945</v>
      </c>
      <c r="C164" s="689" t="s">
        <v>1946</v>
      </c>
      <c r="D164" s="692">
        <v>2022</v>
      </c>
      <c r="E164" s="700" t="s">
        <v>1018</v>
      </c>
      <c r="F164" s="690">
        <v>1069149</v>
      </c>
      <c r="G164" s="1347" t="s">
        <v>4349</v>
      </c>
      <c r="H164" s="691">
        <v>1</v>
      </c>
      <c r="I164" s="692" t="s">
        <v>4037</v>
      </c>
      <c r="J164" s="693" t="s">
        <v>333</v>
      </c>
      <c r="K164" s="693" t="s">
        <v>352</v>
      </c>
      <c r="L164" s="693" t="s">
        <v>4174</v>
      </c>
      <c r="M164" s="951">
        <v>68.218218000000007</v>
      </c>
      <c r="O164" s="695">
        <v>8767</v>
      </c>
      <c r="P164" s="696">
        <v>0</v>
      </c>
      <c r="Q164" s="694">
        <v>5.1671039123995156E-2</v>
      </c>
      <c r="S164" s="707"/>
      <c r="T164" s="700"/>
      <c r="U164" s="708"/>
      <c r="W164" s="947" t="s">
        <v>1559</v>
      </c>
      <c r="X164" s="948" t="s">
        <v>1560</v>
      </c>
      <c r="Y164" s="949">
        <v>2019</v>
      </c>
      <c r="Z164" s="758" t="s">
        <v>1018</v>
      </c>
      <c r="AA164" s="950">
        <v>1069090</v>
      </c>
      <c r="AB164" s="950"/>
      <c r="AC164" s="802">
        <v>3</v>
      </c>
      <c r="AD164" s="949">
        <v>2021</v>
      </c>
      <c r="AE164" s="763" t="s">
        <v>333</v>
      </c>
      <c r="AF164" s="763" t="s">
        <v>340</v>
      </c>
      <c r="AG164" s="763" t="s">
        <v>3489</v>
      </c>
      <c r="AH164" s="951">
        <v>9.3544499999999999</v>
      </c>
    </row>
    <row r="165" spans="1:34" ht="14.25" customHeight="1" x14ac:dyDescent="0.15">
      <c r="A165" s="661"/>
      <c r="B165" s="699" t="s">
        <v>1962</v>
      </c>
      <c r="C165" s="689" t="s">
        <v>1963</v>
      </c>
      <c r="D165" s="692">
        <v>2022</v>
      </c>
      <c r="E165" s="700" t="s">
        <v>1018</v>
      </c>
      <c r="F165" s="690">
        <v>1038151</v>
      </c>
      <c r="G165" s="1347" t="s">
        <v>3726</v>
      </c>
      <c r="H165" s="691">
        <v>1</v>
      </c>
      <c r="I165" s="692">
        <v>2022</v>
      </c>
      <c r="J165" s="693" t="s">
        <v>1191</v>
      </c>
      <c r="K165" s="693" t="s">
        <v>348</v>
      </c>
      <c r="L165" s="693" t="s">
        <v>1970</v>
      </c>
      <c r="M165" s="694">
        <v>2.2393000000000001</v>
      </c>
      <c r="O165" s="695">
        <v>8767</v>
      </c>
      <c r="P165" s="696">
        <v>0</v>
      </c>
      <c r="Q165" s="694">
        <v>9.1023155013117574E-3</v>
      </c>
      <c r="S165" s="707"/>
      <c r="T165" s="700"/>
      <c r="U165" s="708"/>
      <c r="W165" s="947" t="s">
        <v>1559</v>
      </c>
      <c r="X165" s="948" t="s">
        <v>1560</v>
      </c>
      <c r="Y165" s="949">
        <v>2019</v>
      </c>
      <c r="Z165" s="758" t="s">
        <v>1018</v>
      </c>
      <c r="AA165" s="950">
        <v>1069090</v>
      </c>
      <c r="AB165" s="950"/>
      <c r="AC165" s="802">
        <v>4</v>
      </c>
      <c r="AD165" s="949">
        <v>2021</v>
      </c>
      <c r="AE165" s="763" t="s">
        <v>333</v>
      </c>
      <c r="AF165" s="763" t="s">
        <v>349</v>
      </c>
      <c r="AG165" s="763" t="s">
        <v>3490</v>
      </c>
      <c r="AH165" s="951" t="s">
        <v>179</v>
      </c>
    </row>
    <row r="166" spans="1:34" ht="14.25" customHeight="1" x14ac:dyDescent="0.15">
      <c r="A166" s="661"/>
      <c r="B166" s="699" t="s">
        <v>1971</v>
      </c>
      <c r="C166" s="689" t="s">
        <v>1972</v>
      </c>
      <c r="D166" s="692">
        <v>2022</v>
      </c>
      <c r="E166" s="700" t="s">
        <v>1018</v>
      </c>
      <c r="F166" s="690">
        <v>1069153</v>
      </c>
      <c r="G166" s="1347" t="s">
        <v>3727</v>
      </c>
      <c r="H166" s="691">
        <v>1</v>
      </c>
      <c r="I166" s="692">
        <v>2022</v>
      </c>
      <c r="J166" s="693" t="s">
        <v>333</v>
      </c>
      <c r="K166" s="693" t="s">
        <v>340</v>
      </c>
      <c r="L166" s="693" t="s">
        <v>4175</v>
      </c>
      <c r="M166" s="694">
        <v>9.4610424999999978</v>
      </c>
      <c r="O166" s="695">
        <v>8767</v>
      </c>
      <c r="P166" s="696">
        <v>0</v>
      </c>
      <c r="Q166" s="694">
        <v>0.482452492300673</v>
      </c>
      <c r="S166" s="707"/>
      <c r="T166" s="700"/>
      <c r="U166" s="708"/>
      <c r="W166" s="947" t="s">
        <v>1559</v>
      </c>
      <c r="X166" s="948" t="s">
        <v>1560</v>
      </c>
      <c r="Y166" s="949">
        <v>2019</v>
      </c>
      <c r="Z166" s="758" t="s">
        <v>1018</v>
      </c>
      <c r="AA166" s="950">
        <v>1069090</v>
      </c>
      <c r="AB166" s="950"/>
      <c r="AC166" s="802">
        <v>5</v>
      </c>
      <c r="AD166" s="949">
        <v>2021</v>
      </c>
      <c r="AE166" s="763" t="s">
        <v>333</v>
      </c>
      <c r="AF166" s="763" t="s">
        <v>349</v>
      </c>
      <c r="AG166" s="763" t="s">
        <v>3491</v>
      </c>
      <c r="AH166" s="951" t="s">
        <v>179</v>
      </c>
    </row>
    <row r="167" spans="1:34" ht="14.25" customHeight="1" x14ac:dyDescent="0.15">
      <c r="A167" s="661"/>
      <c r="B167" s="699" t="s">
        <v>1971</v>
      </c>
      <c r="C167" s="689" t="s">
        <v>1972</v>
      </c>
      <c r="D167" s="692">
        <v>2022</v>
      </c>
      <c r="E167" s="700" t="s">
        <v>1018</v>
      </c>
      <c r="F167" s="690">
        <v>1069153</v>
      </c>
      <c r="G167" s="1347" t="s">
        <v>3728</v>
      </c>
      <c r="H167" s="691">
        <v>2</v>
      </c>
      <c r="I167" s="692">
        <v>2022</v>
      </c>
      <c r="J167" s="693" t="s">
        <v>333</v>
      </c>
      <c r="K167" s="693" t="s">
        <v>340</v>
      </c>
      <c r="L167" s="693" t="s">
        <v>4176</v>
      </c>
      <c r="M167" s="694">
        <v>27.031549999999982</v>
      </c>
      <c r="O167" s="695">
        <v>8767</v>
      </c>
      <c r="P167" s="696">
        <v>0</v>
      </c>
      <c r="Q167" s="694">
        <v>0.16860260066157182</v>
      </c>
      <c r="S167" s="707"/>
      <c r="T167" s="700"/>
      <c r="U167" s="708"/>
      <c r="W167" s="947" t="s">
        <v>1559</v>
      </c>
      <c r="X167" s="948" t="s">
        <v>1560</v>
      </c>
      <c r="Y167" s="949">
        <v>2019</v>
      </c>
      <c r="Z167" s="758" t="s">
        <v>1018</v>
      </c>
      <c r="AA167" s="950">
        <v>1069090</v>
      </c>
      <c r="AB167" s="950"/>
      <c r="AC167" s="802">
        <v>6</v>
      </c>
      <c r="AD167" s="949">
        <v>2021</v>
      </c>
      <c r="AE167" s="763" t="s">
        <v>333</v>
      </c>
      <c r="AF167" s="763" t="s">
        <v>349</v>
      </c>
      <c r="AG167" s="763" t="s">
        <v>3492</v>
      </c>
      <c r="AH167" s="951" t="s">
        <v>179</v>
      </c>
    </row>
    <row r="168" spans="1:34" ht="14.25" customHeight="1" x14ac:dyDescent="0.15">
      <c r="A168" s="661"/>
      <c r="B168" s="947" t="s">
        <v>1978</v>
      </c>
      <c r="C168" s="948" t="s">
        <v>1979</v>
      </c>
      <c r="D168" s="949">
        <v>2022</v>
      </c>
      <c r="E168" s="758" t="s">
        <v>1018</v>
      </c>
      <c r="F168" s="950">
        <v>1047155</v>
      </c>
      <c r="G168" s="1347" t="s">
        <v>3729</v>
      </c>
      <c r="H168" s="802">
        <v>1</v>
      </c>
      <c r="I168" s="949">
        <v>2022</v>
      </c>
      <c r="J168" s="763" t="s">
        <v>333</v>
      </c>
      <c r="K168" s="763" t="s">
        <v>348</v>
      </c>
      <c r="L168" s="763" t="s">
        <v>4177</v>
      </c>
      <c r="M168" s="951">
        <v>16.858496209999995</v>
      </c>
      <c r="O168" s="695">
        <v>8767</v>
      </c>
      <c r="P168" s="696">
        <v>0</v>
      </c>
      <c r="Q168" s="694">
        <v>2.030671837572716</v>
      </c>
      <c r="S168" s="707"/>
      <c r="T168" s="700"/>
      <c r="U168" s="708"/>
      <c r="W168" s="947" t="s">
        <v>1559</v>
      </c>
      <c r="X168" s="948" t="s">
        <v>1560</v>
      </c>
      <c r="Y168" s="949">
        <v>2019</v>
      </c>
      <c r="Z168" s="758" t="s">
        <v>1018</v>
      </c>
      <c r="AA168" s="950">
        <v>1069090</v>
      </c>
      <c r="AB168" s="950"/>
      <c r="AC168" s="802">
        <v>7</v>
      </c>
      <c r="AD168" s="949">
        <v>2021</v>
      </c>
      <c r="AE168" s="763" t="s">
        <v>1621</v>
      </c>
      <c r="AF168" s="763" t="s">
        <v>349</v>
      </c>
      <c r="AG168" s="763" t="s">
        <v>3868</v>
      </c>
      <c r="AH168" s="951">
        <v>842.67603000000008</v>
      </c>
    </row>
    <row r="169" spans="1:34" ht="14.25" customHeight="1" x14ac:dyDescent="0.15">
      <c r="A169" s="661"/>
      <c r="B169" s="699" t="s">
        <v>1978</v>
      </c>
      <c r="C169" s="689" t="s">
        <v>1979</v>
      </c>
      <c r="D169" s="692">
        <v>2022</v>
      </c>
      <c r="E169" s="700" t="s">
        <v>1018</v>
      </c>
      <c r="F169" s="690">
        <v>1047155</v>
      </c>
      <c r="G169" s="1347" t="s">
        <v>3730</v>
      </c>
      <c r="H169" s="691">
        <v>2</v>
      </c>
      <c r="I169" s="692">
        <v>2022</v>
      </c>
      <c r="J169" s="693" t="s">
        <v>333</v>
      </c>
      <c r="K169" s="693" t="s">
        <v>359</v>
      </c>
      <c r="L169" s="693" t="s">
        <v>4178</v>
      </c>
      <c r="M169" s="694">
        <v>82.718826666666686</v>
      </c>
      <c r="O169" s="695">
        <v>8767</v>
      </c>
      <c r="P169" s="696">
        <v>0</v>
      </c>
      <c r="Q169" s="694">
        <v>0.14583117371963045</v>
      </c>
      <c r="S169" s="707"/>
      <c r="T169" s="700"/>
      <c r="U169" s="708"/>
      <c r="W169" s="947" t="s">
        <v>1566</v>
      </c>
      <c r="X169" s="948" t="s">
        <v>1567</v>
      </c>
      <c r="Y169" s="949">
        <v>2019</v>
      </c>
      <c r="Z169" s="758" t="s">
        <v>1018</v>
      </c>
      <c r="AA169" s="950">
        <v>1075091</v>
      </c>
      <c r="AB169" s="950"/>
      <c r="AC169" s="802">
        <v>1</v>
      </c>
      <c r="AD169" s="949">
        <v>2019</v>
      </c>
      <c r="AE169" s="763" t="s">
        <v>333</v>
      </c>
      <c r="AF169" s="763" t="s">
        <v>352</v>
      </c>
      <c r="AG169" s="763" t="s">
        <v>1576</v>
      </c>
      <c r="AH169" s="951">
        <v>35.334000000000742</v>
      </c>
    </row>
    <row r="170" spans="1:34" ht="14.25" customHeight="1" x14ac:dyDescent="0.15">
      <c r="A170" s="661"/>
      <c r="B170" s="699" t="s">
        <v>1988</v>
      </c>
      <c r="C170" s="689" t="s">
        <v>1989</v>
      </c>
      <c r="D170" s="692">
        <v>2022</v>
      </c>
      <c r="E170" s="700" t="s">
        <v>1018</v>
      </c>
      <c r="F170" s="690">
        <v>1081157</v>
      </c>
      <c r="G170" s="1347" t="s">
        <v>3731</v>
      </c>
      <c r="H170" s="691">
        <v>1</v>
      </c>
      <c r="I170" s="692">
        <v>2022</v>
      </c>
      <c r="J170" s="693" t="s">
        <v>333</v>
      </c>
      <c r="K170" s="693" t="s">
        <v>352</v>
      </c>
      <c r="L170" s="693" t="s">
        <v>4179</v>
      </c>
      <c r="M170" s="694">
        <v>13.789346625</v>
      </c>
      <c r="O170" s="695">
        <v>8767</v>
      </c>
      <c r="P170" s="696">
        <v>0</v>
      </c>
      <c r="Q170" s="694">
        <v>9.1023155013117574E-3</v>
      </c>
      <c r="S170" s="707"/>
      <c r="T170" s="700"/>
      <c r="U170" s="708"/>
      <c r="W170" s="947" t="s">
        <v>1566</v>
      </c>
      <c r="X170" s="948" t="s">
        <v>1567</v>
      </c>
      <c r="Y170" s="949">
        <v>2019</v>
      </c>
      <c r="Z170" s="758" t="s">
        <v>1018</v>
      </c>
      <c r="AA170" s="950">
        <v>1075091</v>
      </c>
      <c r="AB170" s="950"/>
      <c r="AC170" s="802">
        <v>2</v>
      </c>
      <c r="AD170" s="949">
        <v>2019</v>
      </c>
      <c r="AE170" s="763" t="s">
        <v>333</v>
      </c>
      <c r="AF170" s="763" t="s">
        <v>349</v>
      </c>
      <c r="AG170" s="763" t="s">
        <v>3493</v>
      </c>
      <c r="AH170" s="951">
        <v>4.5300000000006548</v>
      </c>
    </row>
    <row r="171" spans="1:34" ht="14.25" customHeight="1" x14ac:dyDescent="0.15">
      <c r="A171" s="661"/>
      <c r="B171" s="699" t="s">
        <v>1988</v>
      </c>
      <c r="C171" s="689" t="s">
        <v>1989</v>
      </c>
      <c r="D171" s="692">
        <v>2022</v>
      </c>
      <c r="E171" s="700" t="s">
        <v>1018</v>
      </c>
      <c r="F171" s="690">
        <v>1081157</v>
      </c>
      <c r="G171" s="1347" t="s">
        <v>3732</v>
      </c>
      <c r="H171" s="691">
        <v>2</v>
      </c>
      <c r="I171" s="692">
        <v>2022</v>
      </c>
      <c r="J171" s="693" t="s">
        <v>333</v>
      </c>
      <c r="K171" s="693" t="s">
        <v>340</v>
      </c>
      <c r="L171" s="693" t="s">
        <v>4180</v>
      </c>
      <c r="M171" s="694">
        <v>5.534215500000002</v>
      </c>
      <c r="O171" s="695">
        <v>27870</v>
      </c>
      <c r="P171" s="696">
        <v>0</v>
      </c>
      <c r="Q171" s="694">
        <v>0.19660882669537133</v>
      </c>
      <c r="S171" s="707"/>
      <c r="T171" s="700"/>
      <c r="U171" s="708"/>
      <c r="W171" s="947" t="s">
        <v>1566</v>
      </c>
      <c r="X171" s="948" t="s">
        <v>1567</v>
      </c>
      <c r="Y171" s="949">
        <v>2019</v>
      </c>
      <c r="Z171" s="758" t="s">
        <v>1018</v>
      </c>
      <c r="AA171" s="950">
        <v>1075091</v>
      </c>
      <c r="AB171" s="950"/>
      <c r="AC171" s="802">
        <v>3</v>
      </c>
      <c r="AD171" s="949">
        <v>2019</v>
      </c>
      <c r="AE171" s="763" t="s">
        <v>333</v>
      </c>
      <c r="AF171" s="763" t="s">
        <v>349</v>
      </c>
      <c r="AG171" s="763" t="s">
        <v>3494</v>
      </c>
      <c r="AH171" s="951">
        <v>0.79800000000000182</v>
      </c>
    </row>
    <row r="172" spans="1:34" ht="14.25" customHeight="1" x14ac:dyDescent="0.15">
      <c r="A172" s="661"/>
      <c r="B172" s="699" t="s">
        <v>1988</v>
      </c>
      <c r="C172" s="689" t="s">
        <v>1989</v>
      </c>
      <c r="D172" s="692">
        <v>2022</v>
      </c>
      <c r="E172" s="700" t="s">
        <v>1018</v>
      </c>
      <c r="F172" s="690">
        <v>1081157</v>
      </c>
      <c r="G172" s="1347" t="s">
        <v>3733</v>
      </c>
      <c r="H172" s="691">
        <v>3</v>
      </c>
      <c r="I172" s="692">
        <v>2022</v>
      </c>
      <c r="J172" s="693" t="s">
        <v>333</v>
      </c>
      <c r="K172" s="693" t="s">
        <v>340</v>
      </c>
      <c r="L172" s="693" t="s">
        <v>4181</v>
      </c>
      <c r="M172" s="694">
        <v>1.3851669999999991</v>
      </c>
      <c r="O172" s="695">
        <v>27870</v>
      </c>
      <c r="P172" s="696">
        <v>0</v>
      </c>
      <c r="Q172" s="694">
        <v>5.6173950484391819E-2</v>
      </c>
      <c r="S172" s="707"/>
      <c r="T172" s="700"/>
      <c r="U172" s="708"/>
      <c r="W172" s="947" t="s">
        <v>1566</v>
      </c>
      <c r="X172" s="948" t="s">
        <v>1567</v>
      </c>
      <c r="Y172" s="949">
        <v>2019</v>
      </c>
      <c r="Z172" s="758" t="s">
        <v>1018</v>
      </c>
      <c r="AA172" s="950">
        <v>1075091</v>
      </c>
      <c r="AB172" s="950"/>
      <c r="AC172" s="802">
        <v>4</v>
      </c>
      <c r="AD172" s="949">
        <v>2020</v>
      </c>
      <c r="AE172" s="763" t="s">
        <v>333</v>
      </c>
      <c r="AF172" s="763" t="s">
        <v>352</v>
      </c>
      <c r="AG172" s="763" t="s">
        <v>3495</v>
      </c>
      <c r="AH172" s="951">
        <v>42.296610000000001</v>
      </c>
    </row>
    <row r="173" spans="1:34" ht="14.25" customHeight="1" x14ac:dyDescent="0.15">
      <c r="A173" s="661"/>
      <c r="B173" s="699" t="s">
        <v>1994</v>
      </c>
      <c r="C173" s="689" t="s">
        <v>1995</v>
      </c>
      <c r="D173" s="692">
        <v>2022</v>
      </c>
      <c r="E173" s="700" t="s">
        <v>1018</v>
      </c>
      <c r="F173" s="690">
        <v>1069159</v>
      </c>
      <c r="G173" s="1347" t="s">
        <v>4350</v>
      </c>
      <c r="H173" s="691">
        <v>1</v>
      </c>
      <c r="I173" s="692">
        <v>2022</v>
      </c>
      <c r="J173" s="693" t="s">
        <v>333</v>
      </c>
      <c r="K173" s="693" t="s">
        <v>352</v>
      </c>
      <c r="L173" s="693" t="s">
        <v>4182</v>
      </c>
      <c r="M173" s="694">
        <v>43.872000000000014</v>
      </c>
      <c r="O173" s="695">
        <v>27870</v>
      </c>
      <c r="P173" s="696">
        <v>0</v>
      </c>
      <c r="Q173" s="694">
        <v>0.48098945102260521</v>
      </c>
      <c r="S173" s="707"/>
      <c r="T173" s="700"/>
      <c r="U173" s="708"/>
      <c r="W173" s="947" t="s">
        <v>1566</v>
      </c>
      <c r="X173" s="948" t="s">
        <v>1567</v>
      </c>
      <c r="Y173" s="949">
        <v>2019</v>
      </c>
      <c r="Z173" s="758" t="s">
        <v>1018</v>
      </c>
      <c r="AA173" s="950">
        <v>1075091</v>
      </c>
      <c r="AB173" s="950"/>
      <c r="AC173" s="802">
        <v>5</v>
      </c>
      <c r="AD173" s="949">
        <v>2020</v>
      </c>
      <c r="AE173" s="763" t="s">
        <v>333</v>
      </c>
      <c r="AF173" s="763" t="s">
        <v>349</v>
      </c>
      <c r="AG173" s="763" t="s">
        <v>3496</v>
      </c>
      <c r="AH173" s="951">
        <v>14.781390000000002</v>
      </c>
    </row>
    <row r="174" spans="1:34" ht="14.25" customHeight="1" x14ac:dyDescent="0.15">
      <c r="A174" s="661"/>
      <c r="B174" s="699" t="s">
        <v>1999</v>
      </c>
      <c r="C174" s="689" t="s">
        <v>2000</v>
      </c>
      <c r="D174" s="692">
        <v>2022</v>
      </c>
      <c r="E174" s="700" t="s">
        <v>1018</v>
      </c>
      <c r="F174" s="690">
        <v>1039160</v>
      </c>
      <c r="G174" s="1347" t="s">
        <v>4351</v>
      </c>
      <c r="H174" s="691">
        <v>1</v>
      </c>
      <c r="I174" s="692">
        <v>2022</v>
      </c>
      <c r="J174" s="693" t="s">
        <v>333</v>
      </c>
      <c r="K174" s="693" t="s">
        <v>352</v>
      </c>
      <c r="L174" s="693" t="s">
        <v>4183</v>
      </c>
      <c r="M174" s="694">
        <v>43.872000000000014</v>
      </c>
      <c r="O174" s="695">
        <v>27870</v>
      </c>
      <c r="P174" s="696">
        <v>0</v>
      </c>
      <c r="Q174" s="694">
        <v>5.8928034445640459E-2</v>
      </c>
      <c r="S174" s="707"/>
      <c r="T174" s="700"/>
      <c r="U174" s="708"/>
      <c r="W174" s="947" t="s">
        <v>1566</v>
      </c>
      <c r="X174" s="948" t="s">
        <v>1567</v>
      </c>
      <c r="Y174" s="949">
        <v>2019</v>
      </c>
      <c r="Z174" s="758" t="s">
        <v>1018</v>
      </c>
      <c r="AA174" s="950">
        <v>1075091</v>
      </c>
      <c r="AB174" s="950"/>
      <c r="AC174" s="802">
        <v>6</v>
      </c>
      <c r="AD174" s="949">
        <v>2021</v>
      </c>
      <c r="AE174" s="763" t="s">
        <v>333</v>
      </c>
      <c r="AF174" s="763" t="s">
        <v>352</v>
      </c>
      <c r="AG174" s="763" t="s">
        <v>3497</v>
      </c>
      <c r="AH174" s="951">
        <v>178.029</v>
      </c>
    </row>
    <row r="175" spans="1:34" ht="14.25" customHeight="1" x14ac:dyDescent="0.15">
      <c r="A175" s="661"/>
      <c r="B175" s="699" t="s">
        <v>2004</v>
      </c>
      <c r="C175" s="689" t="s">
        <v>2005</v>
      </c>
      <c r="D175" s="692">
        <v>2022</v>
      </c>
      <c r="E175" s="700" t="s">
        <v>2006</v>
      </c>
      <c r="F175" s="690">
        <v>2050161</v>
      </c>
      <c r="G175" s="1347" t="s">
        <v>3734</v>
      </c>
      <c r="H175" s="691">
        <v>1</v>
      </c>
      <c r="I175" s="692" t="s">
        <v>4037</v>
      </c>
      <c r="J175" s="693" t="s">
        <v>333</v>
      </c>
      <c r="K175" s="693" t="s">
        <v>352</v>
      </c>
      <c r="L175" s="693" t="s">
        <v>4184</v>
      </c>
      <c r="M175" s="694">
        <v>149.43900000000002</v>
      </c>
      <c r="O175" s="695">
        <v>27870</v>
      </c>
      <c r="P175" s="696">
        <v>0</v>
      </c>
      <c r="Q175" s="694">
        <v>4.2520559741657709E-3</v>
      </c>
      <c r="S175" s="707"/>
      <c r="T175" s="700"/>
      <c r="U175" s="708"/>
      <c r="W175" s="947" t="s">
        <v>1566</v>
      </c>
      <c r="X175" s="948" t="s">
        <v>1567</v>
      </c>
      <c r="Y175" s="949">
        <v>2019</v>
      </c>
      <c r="Z175" s="758" t="s">
        <v>1018</v>
      </c>
      <c r="AA175" s="950">
        <v>1075091</v>
      </c>
      <c r="AB175" s="950"/>
      <c r="AC175" s="802">
        <v>7</v>
      </c>
      <c r="AD175" s="949">
        <v>2021</v>
      </c>
      <c r="AE175" s="763" t="s">
        <v>333</v>
      </c>
      <c r="AF175" s="763" t="s">
        <v>349</v>
      </c>
      <c r="AG175" s="763" t="s">
        <v>3498</v>
      </c>
      <c r="AH175" s="951">
        <v>12.785019000000002</v>
      </c>
    </row>
    <row r="176" spans="1:34" ht="14.25" customHeight="1" x14ac:dyDescent="0.15">
      <c r="A176" s="661"/>
      <c r="B176" s="699" t="s">
        <v>2004</v>
      </c>
      <c r="C176" s="689" t="s">
        <v>2005</v>
      </c>
      <c r="D176" s="692">
        <v>2022</v>
      </c>
      <c r="E176" s="700" t="s">
        <v>2006</v>
      </c>
      <c r="F176" s="690">
        <v>2050161</v>
      </c>
      <c r="G176" s="1347" t="s">
        <v>3735</v>
      </c>
      <c r="H176" s="691">
        <v>2</v>
      </c>
      <c r="I176" s="692" t="s">
        <v>4037</v>
      </c>
      <c r="J176" s="693" t="s">
        <v>333</v>
      </c>
      <c r="K176" s="693" t="s">
        <v>349</v>
      </c>
      <c r="L176" s="693" t="s">
        <v>4185</v>
      </c>
      <c r="M176" s="694">
        <v>51.183999999999997</v>
      </c>
      <c r="O176" s="695">
        <v>4102</v>
      </c>
      <c r="P176" s="696">
        <v>0</v>
      </c>
      <c r="Q176" s="694">
        <v>46.553656752803505</v>
      </c>
      <c r="S176" s="707"/>
      <c r="T176" s="700"/>
      <c r="U176" s="708"/>
      <c r="W176" s="947" t="s">
        <v>1566</v>
      </c>
      <c r="X176" s="948" t="s">
        <v>1567</v>
      </c>
      <c r="Y176" s="949">
        <v>2019</v>
      </c>
      <c r="Z176" s="758" t="s">
        <v>1018</v>
      </c>
      <c r="AA176" s="950">
        <v>1075091</v>
      </c>
      <c r="AB176" s="950"/>
      <c r="AC176" s="802">
        <v>8</v>
      </c>
      <c r="AD176" s="949">
        <v>2021</v>
      </c>
      <c r="AE176" s="763" t="s">
        <v>333</v>
      </c>
      <c r="AF176" s="763" t="s">
        <v>349</v>
      </c>
      <c r="AG176" s="763" t="s">
        <v>3499</v>
      </c>
      <c r="AH176" s="951">
        <v>0.79800000000000182</v>
      </c>
    </row>
    <row r="177" spans="1:34" ht="14.25" customHeight="1" x14ac:dyDescent="0.15">
      <c r="A177" s="661"/>
      <c r="B177" s="699" t="s">
        <v>2020</v>
      </c>
      <c r="C177" s="689" t="s">
        <v>2021</v>
      </c>
      <c r="D177" s="692">
        <v>2022</v>
      </c>
      <c r="E177" s="700" t="s">
        <v>1018</v>
      </c>
      <c r="F177" s="690">
        <v>1056164</v>
      </c>
      <c r="G177" s="1347" t="s">
        <v>3993</v>
      </c>
      <c r="H177" s="691">
        <v>1</v>
      </c>
      <c r="I177" s="692">
        <v>2022</v>
      </c>
      <c r="J177" s="693" t="s">
        <v>1621</v>
      </c>
      <c r="K177" s="693" t="s">
        <v>348</v>
      </c>
      <c r="L177" s="693" t="s">
        <v>4186</v>
      </c>
      <c r="M177" s="694">
        <v>3167.924</v>
      </c>
      <c r="O177" s="695">
        <v>5304</v>
      </c>
      <c r="P177" s="696">
        <v>0</v>
      </c>
      <c r="Q177" s="694">
        <v>1.8447963800904978</v>
      </c>
      <c r="S177" s="707"/>
      <c r="T177" s="700"/>
      <c r="U177" s="708"/>
      <c r="W177" s="947" t="s">
        <v>1596</v>
      </c>
      <c r="X177" s="948" t="s">
        <v>1597</v>
      </c>
      <c r="Y177" s="949">
        <v>2019</v>
      </c>
      <c r="Z177" s="758" t="s">
        <v>1018</v>
      </c>
      <c r="AA177" s="950">
        <v>1039094</v>
      </c>
      <c r="AB177" s="950"/>
      <c r="AC177" s="802">
        <v>1</v>
      </c>
      <c r="AD177" s="949">
        <v>2019</v>
      </c>
      <c r="AE177" s="763" t="s">
        <v>333</v>
      </c>
      <c r="AF177" s="763" t="s">
        <v>340</v>
      </c>
      <c r="AG177" s="763" t="s">
        <v>1604</v>
      </c>
      <c r="AH177" s="951">
        <v>54.794879999999999</v>
      </c>
    </row>
    <row r="178" spans="1:34" ht="14.25" customHeight="1" x14ac:dyDescent="0.15">
      <c r="A178" s="661"/>
      <c r="B178" s="699" t="s">
        <v>2044</v>
      </c>
      <c r="C178" s="689" t="s">
        <v>2045</v>
      </c>
      <c r="D178" s="692">
        <v>2022</v>
      </c>
      <c r="E178" s="700" t="s">
        <v>1018</v>
      </c>
      <c r="F178" s="690">
        <v>1080167</v>
      </c>
      <c r="G178" s="1347" t="s">
        <v>3736</v>
      </c>
      <c r="H178" s="691">
        <v>1</v>
      </c>
      <c r="I178" s="692" t="s">
        <v>4187</v>
      </c>
      <c r="J178" s="693" t="s">
        <v>333</v>
      </c>
      <c r="K178" s="693" t="s">
        <v>352</v>
      </c>
      <c r="L178" s="693" t="s">
        <v>4183</v>
      </c>
      <c r="M178" s="694" t="s">
        <v>179</v>
      </c>
      <c r="O178" s="695">
        <v>5304</v>
      </c>
      <c r="P178" s="696">
        <v>0</v>
      </c>
      <c r="Q178" s="694">
        <v>0.14756497591592471</v>
      </c>
      <c r="S178" s="707"/>
      <c r="T178" s="700"/>
      <c r="U178" s="708"/>
      <c r="W178" s="947" t="s">
        <v>1596</v>
      </c>
      <c r="X178" s="948" t="s">
        <v>1597</v>
      </c>
      <c r="Y178" s="949">
        <v>2019</v>
      </c>
      <c r="Z178" s="758" t="s">
        <v>1018</v>
      </c>
      <c r="AA178" s="950">
        <v>1039094</v>
      </c>
      <c r="AB178" s="950"/>
      <c r="AC178" s="802">
        <v>2</v>
      </c>
      <c r="AD178" s="949">
        <v>2019</v>
      </c>
      <c r="AE178" s="763" t="s">
        <v>327</v>
      </c>
      <c r="AF178" s="763" t="s">
        <v>340</v>
      </c>
      <c r="AG178" s="763" t="s">
        <v>3500</v>
      </c>
      <c r="AH178" s="951">
        <v>15.65568</v>
      </c>
    </row>
    <row r="179" spans="1:34" ht="14.25" customHeight="1" x14ac:dyDescent="0.15">
      <c r="A179" s="661"/>
      <c r="B179" s="699" t="s">
        <v>2044</v>
      </c>
      <c r="C179" s="689" t="s">
        <v>2045</v>
      </c>
      <c r="D179" s="692">
        <v>2022</v>
      </c>
      <c r="E179" s="700" t="s">
        <v>1018</v>
      </c>
      <c r="F179" s="690">
        <v>1080167</v>
      </c>
      <c r="G179" s="1347" t="s">
        <v>3737</v>
      </c>
      <c r="H179" s="691">
        <v>2</v>
      </c>
      <c r="I179" s="692" t="s">
        <v>4188</v>
      </c>
      <c r="J179" s="693" t="s">
        <v>333</v>
      </c>
      <c r="K179" s="693" t="s">
        <v>348</v>
      </c>
      <c r="L179" s="693" t="s">
        <v>4189</v>
      </c>
      <c r="M179" s="694" t="s">
        <v>179</v>
      </c>
      <c r="O179" s="695">
        <v>5304</v>
      </c>
      <c r="P179" s="696">
        <v>0</v>
      </c>
      <c r="Q179" s="694">
        <v>0.65965409049773771</v>
      </c>
      <c r="S179" s="707"/>
      <c r="T179" s="700"/>
      <c r="U179" s="708"/>
      <c r="W179" s="947" t="s">
        <v>1596</v>
      </c>
      <c r="X179" s="948" t="s">
        <v>1597</v>
      </c>
      <c r="Y179" s="949">
        <v>2019</v>
      </c>
      <c r="Z179" s="758" t="s">
        <v>1018</v>
      </c>
      <c r="AA179" s="950">
        <v>1039094</v>
      </c>
      <c r="AB179" s="950"/>
      <c r="AC179" s="802">
        <v>3</v>
      </c>
      <c r="AD179" s="949">
        <v>2020</v>
      </c>
      <c r="AE179" s="763" t="s">
        <v>333</v>
      </c>
      <c r="AF179" s="763" t="s">
        <v>340</v>
      </c>
      <c r="AG179" s="763" t="s">
        <v>3501</v>
      </c>
      <c r="AH179" s="951">
        <v>134.05176000000006</v>
      </c>
    </row>
    <row r="180" spans="1:34" ht="14.25" customHeight="1" x14ac:dyDescent="0.15">
      <c r="A180" s="661"/>
      <c r="B180" s="699" t="s">
        <v>2044</v>
      </c>
      <c r="C180" s="689" t="s">
        <v>2045</v>
      </c>
      <c r="D180" s="692">
        <v>2022</v>
      </c>
      <c r="E180" s="700" t="s">
        <v>1018</v>
      </c>
      <c r="F180" s="690">
        <v>1080167</v>
      </c>
      <c r="G180" s="1347" t="s">
        <v>3738</v>
      </c>
      <c r="H180" s="691">
        <v>3</v>
      </c>
      <c r="I180" s="692" t="s">
        <v>4188</v>
      </c>
      <c r="J180" s="693" t="s">
        <v>333</v>
      </c>
      <c r="K180" s="693" t="s">
        <v>348</v>
      </c>
      <c r="L180" s="693" t="s">
        <v>4190</v>
      </c>
      <c r="M180" s="694" t="s">
        <v>179</v>
      </c>
      <c r="O180" s="695">
        <v>5304</v>
      </c>
      <c r="P180" s="696">
        <v>0</v>
      </c>
      <c r="Q180" s="694">
        <v>0.5862779977375564</v>
      </c>
      <c r="S180" s="707"/>
      <c r="T180" s="700"/>
      <c r="U180" s="708"/>
      <c r="W180" s="947" t="s">
        <v>1596</v>
      </c>
      <c r="X180" s="948" t="s">
        <v>1597</v>
      </c>
      <c r="Y180" s="949">
        <v>2019</v>
      </c>
      <c r="Z180" s="758" t="s">
        <v>1018</v>
      </c>
      <c r="AA180" s="950">
        <v>1039094</v>
      </c>
      <c r="AB180" s="950"/>
      <c r="AC180" s="802">
        <v>4</v>
      </c>
      <c r="AD180" s="949">
        <v>2020</v>
      </c>
      <c r="AE180" s="763" t="s">
        <v>333</v>
      </c>
      <c r="AF180" s="763" t="s">
        <v>340</v>
      </c>
      <c r="AG180" s="763" t="s">
        <v>3502</v>
      </c>
      <c r="AH180" s="951">
        <v>16.423243199999995</v>
      </c>
    </row>
    <row r="181" spans="1:34" ht="14.25" customHeight="1" x14ac:dyDescent="0.15">
      <c r="A181" s="661"/>
      <c r="B181" s="699" t="s">
        <v>2056</v>
      </c>
      <c r="C181" s="689" t="s">
        <v>2057</v>
      </c>
      <c r="D181" s="692">
        <v>2022</v>
      </c>
      <c r="E181" s="700" t="s">
        <v>1018</v>
      </c>
      <c r="F181" s="690">
        <v>1039169</v>
      </c>
      <c r="G181" s="1347" t="s">
        <v>3739</v>
      </c>
      <c r="H181" s="691">
        <v>1</v>
      </c>
      <c r="I181" s="692" t="s">
        <v>4037</v>
      </c>
      <c r="J181" s="693" t="s">
        <v>333</v>
      </c>
      <c r="K181" s="693" t="s">
        <v>340</v>
      </c>
      <c r="L181" s="693" t="s">
        <v>4191</v>
      </c>
      <c r="M181" s="694">
        <v>537.35522399999991</v>
      </c>
      <c r="O181" s="695">
        <v>5304</v>
      </c>
      <c r="P181" s="696">
        <v>0</v>
      </c>
      <c r="Q181" s="694">
        <v>4.9271436651583719E-2</v>
      </c>
      <c r="S181" s="707"/>
      <c r="T181" s="700"/>
      <c r="U181" s="708"/>
      <c r="W181" s="947" t="s">
        <v>1596</v>
      </c>
      <c r="X181" s="948" t="s">
        <v>1597</v>
      </c>
      <c r="Y181" s="949">
        <v>2019</v>
      </c>
      <c r="Z181" s="758" t="s">
        <v>1018</v>
      </c>
      <c r="AA181" s="950">
        <v>1039094</v>
      </c>
      <c r="AB181" s="950"/>
      <c r="AC181" s="802">
        <v>5</v>
      </c>
      <c r="AD181" s="949">
        <v>2021</v>
      </c>
      <c r="AE181" s="763" t="s">
        <v>333</v>
      </c>
      <c r="AF181" s="763" t="s">
        <v>340</v>
      </c>
      <c r="AG181" s="763" t="s">
        <v>3503</v>
      </c>
      <c r="AH181" s="951">
        <v>1.1850480000000003</v>
      </c>
    </row>
    <row r="182" spans="1:34" ht="14.25" customHeight="1" x14ac:dyDescent="0.15">
      <c r="A182" s="661"/>
      <c r="B182" s="699" t="s">
        <v>2081</v>
      </c>
      <c r="C182" s="689" t="s">
        <v>2082</v>
      </c>
      <c r="D182" s="692">
        <v>2022</v>
      </c>
      <c r="E182" s="700" t="s">
        <v>1018</v>
      </c>
      <c r="F182" s="690">
        <v>1080174</v>
      </c>
      <c r="G182" s="1347" t="s">
        <v>3740</v>
      </c>
      <c r="H182" s="691">
        <v>1</v>
      </c>
      <c r="I182" s="692">
        <v>2022</v>
      </c>
      <c r="J182" s="693" t="s">
        <v>333</v>
      </c>
      <c r="K182" s="693" t="s">
        <v>349</v>
      </c>
      <c r="L182" s="693" t="s">
        <v>4192</v>
      </c>
      <c r="M182" s="694">
        <v>16.908999999999992</v>
      </c>
      <c r="O182" s="695">
        <v>5304</v>
      </c>
      <c r="P182" s="696">
        <v>0</v>
      </c>
      <c r="Q182" s="694">
        <v>6.97777149321267E-2</v>
      </c>
      <c r="S182" s="707"/>
      <c r="T182" s="700"/>
      <c r="U182" s="708"/>
      <c r="W182" s="947" t="s">
        <v>1612</v>
      </c>
      <c r="X182" s="948" t="s">
        <v>1613</v>
      </c>
      <c r="Y182" s="949">
        <v>2019</v>
      </c>
      <c r="Z182" s="758" t="s">
        <v>1018</v>
      </c>
      <c r="AA182" s="950">
        <v>1081096</v>
      </c>
      <c r="AB182" s="950"/>
      <c r="AC182" s="802">
        <v>1</v>
      </c>
      <c r="AD182" s="949">
        <v>2021</v>
      </c>
      <c r="AE182" s="763" t="s">
        <v>1621</v>
      </c>
      <c r="AF182" s="763" t="s">
        <v>348</v>
      </c>
      <c r="AG182" s="763" t="s">
        <v>1622</v>
      </c>
      <c r="AH182" s="951">
        <v>1909.6309999999999</v>
      </c>
    </row>
    <row r="183" spans="1:34" ht="14.25" customHeight="1" x14ac:dyDescent="0.15">
      <c r="A183" s="661"/>
      <c r="B183" s="699" t="s">
        <v>2095</v>
      </c>
      <c r="C183" s="689" t="s">
        <v>2096</v>
      </c>
      <c r="D183" s="692">
        <v>2022</v>
      </c>
      <c r="E183" s="700" t="s">
        <v>1018</v>
      </c>
      <c r="F183" s="690">
        <v>1067176</v>
      </c>
      <c r="G183" s="1347" t="s">
        <v>3994</v>
      </c>
      <c r="H183" s="691">
        <v>1</v>
      </c>
      <c r="I183" s="692">
        <v>2022</v>
      </c>
      <c r="J183" s="693" t="s">
        <v>1621</v>
      </c>
      <c r="K183" s="693" t="s">
        <v>348</v>
      </c>
      <c r="L183" s="693" t="s">
        <v>4193</v>
      </c>
      <c r="M183" s="694">
        <v>180.83500800000002</v>
      </c>
      <c r="O183" s="695">
        <v>5304</v>
      </c>
      <c r="P183" s="696">
        <v>0</v>
      </c>
      <c r="Q183" s="694">
        <v>0.753881165158371</v>
      </c>
      <c r="S183" s="707"/>
      <c r="T183" s="700"/>
      <c r="U183" s="708"/>
      <c r="W183" s="947" t="s">
        <v>1623</v>
      </c>
      <c r="X183" s="948" t="s">
        <v>1624</v>
      </c>
      <c r="Y183" s="949">
        <v>2019</v>
      </c>
      <c r="Z183" s="758" t="s">
        <v>1018</v>
      </c>
      <c r="AA183" s="950">
        <v>1021097</v>
      </c>
      <c r="AB183" s="950"/>
      <c r="AC183" s="802">
        <v>1</v>
      </c>
      <c r="AD183" s="949">
        <v>2019</v>
      </c>
      <c r="AE183" s="763" t="s">
        <v>333</v>
      </c>
      <c r="AF183" s="763" t="s">
        <v>349</v>
      </c>
      <c r="AG183" s="763" t="s">
        <v>1631</v>
      </c>
      <c r="AH183" s="951">
        <v>97.848000000000013</v>
      </c>
    </row>
    <row r="184" spans="1:34" ht="14.25" customHeight="1" x14ac:dyDescent="0.15">
      <c r="A184" s="661"/>
      <c r="B184" s="699" t="s">
        <v>2107</v>
      </c>
      <c r="C184" s="689" t="s">
        <v>2108</v>
      </c>
      <c r="D184" s="692">
        <v>2022</v>
      </c>
      <c r="E184" s="700" t="s">
        <v>1018</v>
      </c>
      <c r="F184" s="690">
        <v>1016178</v>
      </c>
      <c r="G184" s="1347" t="s">
        <v>3741</v>
      </c>
      <c r="H184" s="691">
        <v>1</v>
      </c>
      <c r="I184" s="692" t="s">
        <v>4037</v>
      </c>
      <c r="J184" s="693" t="s">
        <v>327</v>
      </c>
      <c r="K184" s="693" t="s">
        <v>349</v>
      </c>
      <c r="L184" s="693" t="s">
        <v>4194</v>
      </c>
      <c r="M184" s="694">
        <v>15.62026</v>
      </c>
      <c r="O184" s="695">
        <v>5304</v>
      </c>
      <c r="P184" s="696">
        <v>0</v>
      </c>
      <c r="Q184" s="694">
        <v>5.3379524886877847E-3</v>
      </c>
      <c r="S184" s="707"/>
      <c r="T184" s="700"/>
      <c r="U184" s="708"/>
      <c r="W184" s="947" t="s">
        <v>1623</v>
      </c>
      <c r="X184" s="948" t="s">
        <v>1624</v>
      </c>
      <c r="Y184" s="949">
        <v>2019</v>
      </c>
      <c r="Z184" s="758" t="s">
        <v>1018</v>
      </c>
      <c r="AA184" s="950">
        <v>1021097</v>
      </c>
      <c r="AB184" s="950"/>
      <c r="AC184" s="802">
        <v>2</v>
      </c>
      <c r="AD184" s="949">
        <v>2019</v>
      </c>
      <c r="AE184" s="763" t="s">
        <v>333</v>
      </c>
      <c r="AF184" s="763" t="s">
        <v>349</v>
      </c>
      <c r="AG184" s="763" t="s">
        <v>3504</v>
      </c>
      <c r="AH184" s="951">
        <v>7.8268463225806464</v>
      </c>
    </row>
    <row r="185" spans="1:34" ht="14.25" customHeight="1" x14ac:dyDescent="0.15">
      <c r="A185" s="661"/>
      <c r="B185" s="699" t="s">
        <v>2107</v>
      </c>
      <c r="C185" s="689" t="s">
        <v>2108</v>
      </c>
      <c r="D185" s="692">
        <v>2022</v>
      </c>
      <c r="E185" s="700" t="s">
        <v>1018</v>
      </c>
      <c r="F185" s="690">
        <v>1016178</v>
      </c>
      <c r="G185" s="1347" t="s">
        <v>3742</v>
      </c>
      <c r="H185" s="691">
        <v>2</v>
      </c>
      <c r="I185" s="692" t="s">
        <v>4037</v>
      </c>
      <c r="J185" s="693" t="s">
        <v>1191</v>
      </c>
      <c r="K185" s="693" t="s">
        <v>349</v>
      </c>
      <c r="L185" s="693" t="s">
        <v>4195</v>
      </c>
      <c r="M185" s="694">
        <v>11.836300000000008</v>
      </c>
      <c r="O185" s="695">
        <v>5304</v>
      </c>
      <c r="P185" s="696">
        <v>0</v>
      </c>
      <c r="Q185" s="694">
        <v>0.10324881221719459</v>
      </c>
      <c r="S185" s="707"/>
      <c r="T185" s="700"/>
      <c r="U185" s="708"/>
      <c r="W185" s="947" t="s">
        <v>1623</v>
      </c>
      <c r="X185" s="948" t="s">
        <v>1624</v>
      </c>
      <c r="Y185" s="949">
        <v>2019</v>
      </c>
      <c r="Z185" s="758" t="s">
        <v>1018</v>
      </c>
      <c r="AA185" s="950">
        <v>1021097</v>
      </c>
      <c r="AB185" s="950"/>
      <c r="AC185" s="802">
        <v>3</v>
      </c>
      <c r="AD185" s="949">
        <v>2019</v>
      </c>
      <c r="AE185" s="763" t="s">
        <v>333</v>
      </c>
      <c r="AF185" s="763" t="s">
        <v>349</v>
      </c>
      <c r="AG185" s="763" t="s">
        <v>3505</v>
      </c>
      <c r="AH185" s="951">
        <v>34.988052960000005</v>
      </c>
    </row>
    <row r="186" spans="1:34" ht="14.25" customHeight="1" x14ac:dyDescent="0.15">
      <c r="A186" s="661"/>
      <c r="B186" s="699" t="s">
        <v>2107</v>
      </c>
      <c r="C186" s="689" t="s">
        <v>2108</v>
      </c>
      <c r="D186" s="692">
        <v>2022</v>
      </c>
      <c r="E186" s="700" t="s">
        <v>1018</v>
      </c>
      <c r="F186" s="690">
        <v>1016178</v>
      </c>
      <c r="G186" s="1347" t="s">
        <v>3743</v>
      </c>
      <c r="H186" s="691">
        <v>3</v>
      </c>
      <c r="I186" s="692" t="s">
        <v>4037</v>
      </c>
      <c r="J186" s="693" t="s">
        <v>1191</v>
      </c>
      <c r="K186" s="693" t="s">
        <v>349</v>
      </c>
      <c r="L186" s="693" t="s">
        <v>4196</v>
      </c>
      <c r="M186" s="694">
        <v>2.4220999999999999</v>
      </c>
      <c r="O186" s="695">
        <v>16872</v>
      </c>
      <c r="P186" s="696">
        <v>0</v>
      </c>
      <c r="Q186" s="694">
        <v>3.6585970839260318</v>
      </c>
      <c r="S186" s="707"/>
      <c r="T186" s="700"/>
      <c r="U186" s="708"/>
      <c r="W186" s="947" t="s">
        <v>1623</v>
      </c>
      <c r="X186" s="948" t="s">
        <v>1624</v>
      </c>
      <c r="Y186" s="949">
        <v>2019</v>
      </c>
      <c r="Z186" s="758" t="s">
        <v>1018</v>
      </c>
      <c r="AA186" s="950">
        <v>1021097</v>
      </c>
      <c r="AB186" s="950"/>
      <c r="AC186" s="802">
        <v>4</v>
      </c>
      <c r="AD186" s="949">
        <v>2020</v>
      </c>
      <c r="AE186" s="763" t="s">
        <v>333</v>
      </c>
      <c r="AF186" s="763" t="s">
        <v>349</v>
      </c>
      <c r="AG186" s="763" t="s">
        <v>3506</v>
      </c>
      <c r="AH186" s="951">
        <v>31.096184999999991</v>
      </c>
    </row>
    <row r="187" spans="1:34" ht="14.25" customHeight="1" x14ac:dyDescent="0.15">
      <c r="A187" s="661"/>
      <c r="B187" s="699" t="s">
        <v>2107</v>
      </c>
      <c r="C187" s="689" t="s">
        <v>2108</v>
      </c>
      <c r="D187" s="692">
        <v>2022</v>
      </c>
      <c r="E187" s="700" t="s">
        <v>1018</v>
      </c>
      <c r="F187" s="690">
        <v>1016178</v>
      </c>
      <c r="G187" s="1347" t="s">
        <v>3744</v>
      </c>
      <c r="H187" s="691">
        <v>4</v>
      </c>
      <c r="I187" s="692" t="s">
        <v>4037</v>
      </c>
      <c r="J187" s="693" t="s">
        <v>1191</v>
      </c>
      <c r="K187" s="693" t="s">
        <v>349</v>
      </c>
      <c r="L187" s="693" t="s">
        <v>4197</v>
      </c>
      <c r="M187" s="694">
        <v>1.5081000000000002</v>
      </c>
      <c r="O187" s="695">
        <v>3407</v>
      </c>
      <c r="P187" s="696">
        <v>0</v>
      </c>
      <c r="Q187" s="694">
        <v>0.12196850443046514</v>
      </c>
      <c r="S187" s="707"/>
      <c r="T187" s="700"/>
      <c r="U187" s="708"/>
      <c r="W187" s="947" t="s">
        <v>1623</v>
      </c>
      <c r="X187" s="948" t="s">
        <v>1624</v>
      </c>
      <c r="Y187" s="949">
        <v>2019</v>
      </c>
      <c r="Z187" s="758" t="s">
        <v>1018</v>
      </c>
      <c r="AA187" s="950">
        <v>1021097</v>
      </c>
      <c r="AB187" s="950"/>
      <c r="AC187" s="802">
        <v>5</v>
      </c>
      <c r="AD187" s="949">
        <v>2020</v>
      </c>
      <c r="AE187" s="763" t="s">
        <v>333</v>
      </c>
      <c r="AF187" s="763" t="s">
        <v>349</v>
      </c>
      <c r="AG187" s="763" t="s">
        <v>3507</v>
      </c>
      <c r="AH187" s="951">
        <v>2.6133570000000006</v>
      </c>
    </row>
    <row r="188" spans="1:34" ht="14.25" customHeight="1" x14ac:dyDescent="0.15">
      <c r="A188" s="661"/>
      <c r="B188" s="699" t="s">
        <v>2107</v>
      </c>
      <c r="C188" s="689" t="s">
        <v>2108</v>
      </c>
      <c r="D188" s="692">
        <v>2022</v>
      </c>
      <c r="E188" s="700" t="s">
        <v>1018</v>
      </c>
      <c r="F188" s="690">
        <v>1016178</v>
      </c>
      <c r="G188" s="1347" t="s">
        <v>3745</v>
      </c>
      <c r="H188" s="691">
        <v>5</v>
      </c>
      <c r="I188" s="692" t="s">
        <v>4037</v>
      </c>
      <c r="J188" s="693" t="s">
        <v>1191</v>
      </c>
      <c r="K188" s="693" t="s">
        <v>349</v>
      </c>
      <c r="L188" s="693" t="s">
        <v>4198</v>
      </c>
      <c r="M188" s="694">
        <v>0.86829999999999985</v>
      </c>
      <c r="O188" s="695">
        <v>3407</v>
      </c>
      <c r="P188" s="696">
        <v>0</v>
      </c>
      <c r="Q188" s="694">
        <v>4.2986469034341064E-2</v>
      </c>
      <c r="S188" s="707"/>
      <c r="T188" s="700"/>
      <c r="U188" s="708"/>
      <c r="W188" s="947" t="s">
        <v>1623</v>
      </c>
      <c r="X188" s="948" t="s">
        <v>1624</v>
      </c>
      <c r="Y188" s="949">
        <v>2019</v>
      </c>
      <c r="Z188" s="758" t="s">
        <v>1018</v>
      </c>
      <c r="AA188" s="950">
        <v>1021097</v>
      </c>
      <c r="AB188" s="950"/>
      <c r="AC188" s="802">
        <v>6</v>
      </c>
      <c r="AD188" s="949">
        <v>2021</v>
      </c>
      <c r="AE188" s="763" t="s">
        <v>333</v>
      </c>
      <c r="AF188" s="763" t="s">
        <v>349</v>
      </c>
      <c r="AG188" s="763" t="s">
        <v>3508</v>
      </c>
      <c r="AH188" s="951">
        <v>3.7010100000000001</v>
      </c>
    </row>
    <row r="189" spans="1:34" ht="14.25" customHeight="1" x14ac:dyDescent="0.15">
      <c r="A189" s="661"/>
      <c r="B189" s="699" t="s">
        <v>2107</v>
      </c>
      <c r="C189" s="689" t="s">
        <v>2108</v>
      </c>
      <c r="D189" s="692">
        <v>2022</v>
      </c>
      <c r="E189" s="700" t="s">
        <v>1018</v>
      </c>
      <c r="F189" s="690">
        <v>1016178</v>
      </c>
      <c r="G189" s="1347" t="s">
        <v>3746</v>
      </c>
      <c r="H189" s="691">
        <v>6</v>
      </c>
      <c r="I189" s="692" t="s">
        <v>4037</v>
      </c>
      <c r="J189" s="693" t="s">
        <v>1191</v>
      </c>
      <c r="K189" s="693" t="s">
        <v>349</v>
      </c>
      <c r="L189" s="693" t="s">
        <v>4199</v>
      </c>
      <c r="M189" s="694">
        <v>1.270003</v>
      </c>
      <c r="O189" s="695">
        <v>3407</v>
      </c>
      <c r="P189" s="696">
        <v>0</v>
      </c>
      <c r="Q189" s="694">
        <v>4.8624038743762844E-2</v>
      </c>
      <c r="S189" s="707"/>
      <c r="T189" s="700"/>
      <c r="U189" s="708"/>
      <c r="W189" s="947" t="s">
        <v>1623</v>
      </c>
      <c r="X189" s="948" t="s">
        <v>1624</v>
      </c>
      <c r="Y189" s="949">
        <v>2019</v>
      </c>
      <c r="Z189" s="758" t="s">
        <v>1018</v>
      </c>
      <c r="AA189" s="950">
        <v>1021097</v>
      </c>
      <c r="AB189" s="950"/>
      <c r="AC189" s="802">
        <v>7</v>
      </c>
      <c r="AD189" s="949">
        <v>2021</v>
      </c>
      <c r="AE189" s="763" t="s">
        <v>333</v>
      </c>
      <c r="AF189" s="763" t="s">
        <v>349</v>
      </c>
      <c r="AG189" s="763" t="s">
        <v>3509</v>
      </c>
      <c r="AH189" s="951">
        <v>39.985856999999996</v>
      </c>
    </row>
    <row r="190" spans="1:34" ht="14.25" customHeight="1" x14ac:dyDescent="0.15">
      <c r="A190" s="661"/>
      <c r="B190" s="699" t="s">
        <v>2107</v>
      </c>
      <c r="C190" s="689" t="s">
        <v>2108</v>
      </c>
      <c r="D190" s="692">
        <v>2022</v>
      </c>
      <c r="E190" s="700" t="s">
        <v>1018</v>
      </c>
      <c r="F190" s="690">
        <v>1016178</v>
      </c>
      <c r="G190" s="1347" t="s">
        <v>3747</v>
      </c>
      <c r="H190" s="691">
        <v>7</v>
      </c>
      <c r="I190" s="692" t="s">
        <v>4037</v>
      </c>
      <c r="J190" s="693" t="s">
        <v>348</v>
      </c>
      <c r="K190" s="693" t="s">
        <v>349</v>
      </c>
      <c r="L190" s="693" t="s">
        <v>4200</v>
      </c>
      <c r="M190" s="694">
        <v>4.0985599999999991</v>
      </c>
      <c r="O190" s="695">
        <v>3407</v>
      </c>
      <c r="P190" s="696">
        <v>0</v>
      </c>
      <c r="Q190" s="694">
        <v>1.2984482095685352</v>
      </c>
      <c r="S190" s="707"/>
      <c r="T190" s="700"/>
      <c r="U190" s="708"/>
      <c r="W190" s="947" t="s">
        <v>1623</v>
      </c>
      <c r="X190" s="948" t="s">
        <v>1624</v>
      </c>
      <c r="Y190" s="949">
        <v>2019</v>
      </c>
      <c r="Z190" s="758" t="s">
        <v>1018</v>
      </c>
      <c r="AA190" s="950">
        <v>1021097</v>
      </c>
      <c r="AB190" s="950"/>
      <c r="AC190" s="802">
        <v>8</v>
      </c>
      <c r="AD190" s="949">
        <v>2021</v>
      </c>
      <c r="AE190" s="763" t="s">
        <v>333</v>
      </c>
      <c r="AF190" s="763" t="s">
        <v>349</v>
      </c>
      <c r="AG190" s="763" t="s">
        <v>3510</v>
      </c>
      <c r="AH190" s="951">
        <v>0.28312500000000007</v>
      </c>
    </row>
    <row r="191" spans="1:34" ht="14.25" customHeight="1" x14ac:dyDescent="0.15">
      <c r="A191" s="661"/>
      <c r="B191" s="699" t="s">
        <v>2107</v>
      </c>
      <c r="C191" s="689" t="s">
        <v>2108</v>
      </c>
      <c r="D191" s="692">
        <v>2022</v>
      </c>
      <c r="E191" s="700" t="s">
        <v>1018</v>
      </c>
      <c r="F191" s="690">
        <v>1016178</v>
      </c>
      <c r="G191" s="1347" t="s">
        <v>3995</v>
      </c>
      <c r="H191" s="691">
        <v>8</v>
      </c>
      <c r="I191" s="692" t="s">
        <v>4037</v>
      </c>
      <c r="J191" s="693" t="s">
        <v>327</v>
      </c>
      <c r="K191" s="693" t="s">
        <v>355</v>
      </c>
      <c r="L191" s="693" t="s">
        <v>4201</v>
      </c>
      <c r="M191" s="694">
        <v>2.532</v>
      </c>
      <c r="O191" s="695">
        <v>3407</v>
      </c>
      <c r="P191" s="696">
        <v>0</v>
      </c>
      <c r="Q191" s="694">
        <v>0.53314922218960958</v>
      </c>
      <c r="S191" s="707"/>
      <c r="T191" s="700"/>
      <c r="U191" s="708"/>
      <c r="W191" s="947" t="s">
        <v>1623</v>
      </c>
      <c r="X191" s="948" t="s">
        <v>1624</v>
      </c>
      <c r="Y191" s="949">
        <v>2019</v>
      </c>
      <c r="Z191" s="758" t="s">
        <v>1018</v>
      </c>
      <c r="AA191" s="950">
        <v>1021097</v>
      </c>
      <c r="AB191" s="950"/>
      <c r="AC191" s="802">
        <v>9</v>
      </c>
      <c r="AD191" s="949">
        <v>2021</v>
      </c>
      <c r="AE191" s="763" t="s">
        <v>333</v>
      </c>
      <c r="AF191" s="763" t="s">
        <v>349</v>
      </c>
      <c r="AG191" s="763" t="s">
        <v>3511</v>
      </c>
      <c r="AH191" s="951">
        <v>5.4763170000000017</v>
      </c>
    </row>
    <row r="192" spans="1:34" ht="14.25" customHeight="1" x14ac:dyDescent="0.15">
      <c r="A192" s="661"/>
      <c r="B192" s="699" t="s">
        <v>2107</v>
      </c>
      <c r="C192" s="689" t="s">
        <v>2108</v>
      </c>
      <c r="D192" s="692">
        <v>2022</v>
      </c>
      <c r="E192" s="700" t="s">
        <v>1018</v>
      </c>
      <c r="F192" s="690">
        <v>1016178</v>
      </c>
      <c r="G192" s="1347" t="s">
        <v>3996</v>
      </c>
      <c r="H192" s="691">
        <v>9</v>
      </c>
      <c r="I192" s="692" t="s">
        <v>4037</v>
      </c>
      <c r="J192" s="693" t="s">
        <v>1191</v>
      </c>
      <c r="K192" s="693" t="s">
        <v>349</v>
      </c>
      <c r="L192" s="693" t="s">
        <v>4202</v>
      </c>
      <c r="M192" s="694">
        <v>3.1990000000000018E-2</v>
      </c>
      <c r="O192" s="695">
        <v>3407</v>
      </c>
      <c r="P192" s="696">
        <v>0</v>
      </c>
      <c r="Q192" s="694">
        <v>1.5955385970061679E-2</v>
      </c>
      <c r="S192" s="707"/>
      <c r="T192" s="700"/>
      <c r="U192" s="708"/>
      <c r="W192" s="947" t="s">
        <v>1642</v>
      </c>
      <c r="X192" s="948" t="s">
        <v>1643</v>
      </c>
      <c r="Y192" s="949">
        <v>2019</v>
      </c>
      <c r="Z192" s="758" t="s">
        <v>1018</v>
      </c>
      <c r="AA192" s="950">
        <v>1009100</v>
      </c>
      <c r="AB192" s="950"/>
      <c r="AC192" s="802">
        <v>1</v>
      </c>
      <c r="AD192" s="949" t="s">
        <v>1653</v>
      </c>
      <c r="AE192" s="763" t="s">
        <v>333</v>
      </c>
      <c r="AF192" s="763" t="s">
        <v>334</v>
      </c>
      <c r="AG192" s="763" t="s">
        <v>1654</v>
      </c>
      <c r="AH192" s="951">
        <v>617.27850000000001</v>
      </c>
    </row>
    <row r="193" spans="1:34" ht="14.25" customHeight="1" x14ac:dyDescent="0.15">
      <c r="A193" s="661"/>
      <c r="B193" s="699" t="s">
        <v>2107</v>
      </c>
      <c r="C193" s="689" t="s">
        <v>2108</v>
      </c>
      <c r="D193" s="692">
        <v>2022</v>
      </c>
      <c r="E193" s="700" t="s">
        <v>1018</v>
      </c>
      <c r="F193" s="690">
        <v>1016178</v>
      </c>
      <c r="G193" s="1347" t="s">
        <v>4352</v>
      </c>
      <c r="H193" s="691">
        <v>10</v>
      </c>
      <c r="I193" s="692" t="s">
        <v>4037</v>
      </c>
      <c r="J193" s="693" t="s">
        <v>1191</v>
      </c>
      <c r="K193" s="693" t="s">
        <v>352</v>
      </c>
      <c r="L193" s="693" t="s">
        <v>4203</v>
      </c>
      <c r="M193" s="694">
        <v>9.4370499999999993</v>
      </c>
      <c r="O193" s="695">
        <v>3407</v>
      </c>
      <c r="P193" s="696">
        <v>0</v>
      </c>
      <c r="Q193" s="694">
        <v>3.7620480422659237</v>
      </c>
      <c r="S193" s="707"/>
      <c r="T193" s="700"/>
      <c r="U193" s="708"/>
      <c r="W193" s="947" t="s">
        <v>1679</v>
      </c>
      <c r="X193" s="948" t="s">
        <v>1680</v>
      </c>
      <c r="Y193" s="949">
        <v>2019</v>
      </c>
      <c r="Z193" s="758" t="s">
        <v>1018</v>
      </c>
      <c r="AA193" s="950">
        <v>1081107</v>
      </c>
      <c r="AB193" s="950"/>
      <c r="AC193" s="802">
        <v>1</v>
      </c>
      <c r="AD193" s="949">
        <v>2019</v>
      </c>
      <c r="AE193" s="763" t="s">
        <v>327</v>
      </c>
      <c r="AF193" s="763" t="s">
        <v>352</v>
      </c>
      <c r="AG193" s="763" t="s">
        <v>1686</v>
      </c>
      <c r="AH193" s="951">
        <v>4.155466945945947</v>
      </c>
    </row>
    <row r="194" spans="1:34" ht="14.25" customHeight="1" x14ac:dyDescent="0.15">
      <c r="A194" s="661"/>
      <c r="B194" s="699" t="s">
        <v>2115</v>
      </c>
      <c r="C194" s="689" t="s">
        <v>2116</v>
      </c>
      <c r="D194" s="692">
        <v>2022</v>
      </c>
      <c r="E194" s="700" t="s">
        <v>1018</v>
      </c>
      <c r="F194" s="690">
        <v>1009179</v>
      </c>
      <c r="G194" s="1347" t="s">
        <v>3748</v>
      </c>
      <c r="H194" s="691">
        <v>1</v>
      </c>
      <c r="I194" s="692">
        <v>2022</v>
      </c>
      <c r="J194" s="693" t="s">
        <v>348</v>
      </c>
      <c r="K194" s="693" t="s">
        <v>344</v>
      </c>
      <c r="L194" s="693" t="s">
        <v>4204</v>
      </c>
      <c r="M194" s="694">
        <v>47.071000000000005</v>
      </c>
      <c r="O194" s="695">
        <v>3439</v>
      </c>
      <c r="P194" s="696">
        <v>0</v>
      </c>
      <c r="Q194" s="694">
        <v>2.7160841523698753</v>
      </c>
      <c r="S194" s="707"/>
      <c r="T194" s="700"/>
      <c r="U194" s="708"/>
      <c r="W194" s="947" t="s">
        <v>1679</v>
      </c>
      <c r="X194" s="948" t="s">
        <v>1680</v>
      </c>
      <c r="Y194" s="949">
        <v>2019</v>
      </c>
      <c r="Z194" s="758" t="s">
        <v>1018</v>
      </c>
      <c r="AA194" s="950">
        <v>1081107</v>
      </c>
      <c r="AB194" s="950"/>
      <c r="AC194" s="802">
        <v>2</v>
      </c>
      <c r="AD194" s="949">
        <v>2019</v>
      </c>
      <c r="AE194" s="763" t="s">
        <v>327</v>
      </c>
      <c r="AF194" s="763" t="s">
        <v>344</v>
      </c>
      <c r="AG194" s="763" t="s">
        <v>3512</v>
      </c>
      <c r="AH194" s="951">
        <v>1.4645490000000001</v>
      </c>
    </row>
    <row r="195" spans="1:34" ht="14.25" customHeight="1" x14ac:dyDescent="0.15">
      <c r="A195" s="661"/>
      <c r="B195" s="699" t="s">
        <v>2123</v>
      </c>
      <c r="C195" s="689" t="s">
        <v>2124</v>
      </c>
      <c r="D195" s="692">
        <v>2022</v>
      </c>
      <c r="E195" s="700" t="s">
        <v>1018</v>
      </c>
      <c r="F195" s="690">
        <v>1069181</v>
      </c>
      <c r="G195" s="1347" t="s">
        <v>3749</v>
      </c>
      <c r="H195" s="691">
        <v>1</v>
      </c>
      <c r="I195" s="692">
        <v>2022</v>
      </c>
      <c r="J195" s="693" t="s">
        <v>333</v>
      </c>
      <c r="K195" s="693" t="s">
        <v>349</v>
      </c>
      <c r="L195" s="693" t="s">
        <v>4205</v>
      </c>
      <c r="M195" s="694">
        <v>90.623099999999994</v>
      </c>
      <c r="O195" s="695">
        <v>3439</v>
      </c>
      <c r="P195" s="696">
        <v>0</v>
      </c>
      <c r="Q195" s="694" t="s">
        <v>179</v>
      </c>
      <c r="S195" s="707"/>
      <c r="T195" s="700"/>
      <c r="U195" s="708"/>
      <c r="W195" s="947" t="s">
        <v>1679</v>
      </c>
      <c r="X195" s="948" t="s">
        <v>1680</v>
      </c>
      <c r="Y195" s="949">
        <v>2019</v>
      </c>
      <c r="Z195" s="758" t="s">
        <v>1018</v>
      </c>
      <c r="AA195" s="950">
        <v>1081107</v>
      </c>
      <c r="AB195" s="950"/>
      <c r="AC195" s="802">
        <v>3</v>
      </c>
      <c r="AD195" s="949">
        <v>2019</v>
      </c>
      <c r="AE195" s="763" t="s">
        <v>327</v>
      </c>
      <c r="AF195" s="763" t="s">
        <v>349</v>
      </c>
      <c r="AG195" s="763" t="s">
        <v>3513</v>
      </c>
      <c r="AH195" s="951">
        <v>1.6566210000000001</v>
      </c>
    </row>
    <row r="196" spans="1:34" ht="14.25" customHeight="1" x14ac:dyDescent="0.15">
      <c r="A196" s="661"/>
      <c r="B196" s="699" t="s">
        <v>2160</v>
      </c>
      <c r="C196" s="689" t="s">
        <v>2161</v>
      </c>
      <c r="D196" s="692">
        <v>2022</v>
      </c>
      <c r="E196" s="700" t="s">
        <v>1018</v>
      </c>
      <c r="F196" s="690">
        <v>1016187</v>
      </c>
      <c r="G196" s="1347" t="s">
        <v>4353</v>
      </c>
      <c r="H196" s="691">
        <v>1</v>
      </c>
      <c r="I196" s="692">
        <v>2022</v>
      </c>
      <c r="J196" s="693" t="s">
        <v>1621</v>
      </c>
      <c r="K196" s="693" t="s">
        <v>349</v>
      </c>
      <c r="L196" s="693" t="s">
        <v>4206</v>
      </c>
      <c r="M196" s="694">
        <v>287.73679700000002</v>
      </c>
      <c r="O196" s="695">
        <v>2009</v>
      </c>
      <c r="P196" s="696">
        <v>0</v>
      </c>
      <c r="Q196" s="694">
        <v>0.45390194126431066</v>
      </c>
      <c r="S196" s="707"/>
      <c r="T196" s="700"/>
      <c r="U196" s="708"/>
      <c r="W196" s="947" t="s">
        <v>1679</v>
      </c>
      <c r="X196" s="948" t="s">
        <v>1680</v>
      </c>
      <c r="Y196" s="949">
        <v>2019</v>
      </c>
      <c r="Z196" s="758" t="s">
        <v>1018</v>
      </c>
      <c r="AA196" s="950">
        <v>1081107</v>
      </c>
      <c r="AB196" s="950"/>
      <c r="AC196" s="802">
        <v>4</v>
      </c>
      <c r="AD196" s="949">
        <v>2019</v>
      </c>
      <c r="AE196" s="763" t="s">
        <v>327</v>
      </c>
      <c r="AF196" s="763" t="s">
        <v>355</v>
      </c>
      <c r="AG196" s="763" t="s">
        <v>3514</v>
      </c>
      <c r="AH196" s="951">
        <v>44.238130499999997</v>
      </c>
    </row>
    <row r="197" spans="1:34" ht="14.25" customHeight="1" x14ac:dyDescent="0.15">
      <c r="A197" s="661"/>
      <c r="B197" s="699" t="s">
        <v>2160</v>
      </c>
      <c r="C197" s="689" t="s">
        <v>2161</v>
      </c>
      <c r="D197" s="692">
        <v>2022</v>
      </c>
      <c r="E197" s="700" t="s">
        <v>1018</v>
      </c>
      <c r="F197" s="690">
        <v>1016187</v>
      </c>
      <c r="G197" s="1347" t="s">
        <v>4354</v>
      </c>
      <c r="H197" s="691">
        <v>2</v>
      </c>
      <c r="I197" s="692">
        <v>2022</v>
      </c>
      <c r="J197" s="693" t="s">
        <v>327</v>
      </c>
      <c r="K197" s="693" t="s">
        <v>349</v>
      </c>
      <c r="L197" s="693" t="s">
        <v>4207</v>
      </c>
      <c r="M197" s="694">
        <v>12.750300000000001</v>
      </c>
      <c r="O197" s="695">
        <v>2009</v>
      </c>
      <c r="P197" s="696">
        <v>0</v>
      </c>
      <c r="Q197" s="694">
        <v>2.3456110004977595</v>
      </c>
      <c r="S197" s="707"/>
      <c r="T197" s="700"/>
      <c r="U197" s="708"/>
      <c r="W197" s="947" t="s">
        <v>1679</v>
      </c>
      <c r="X197" s="948" t="s">
        <v>1680</v>
      </c>
      <c r="Y197" s="949">
        <v>2019</v>
      </c>
      <c r="Z197" s="758" t="s">
        <v>1018</v>
      </c>
      <c r="AA197" s="950">
        <v>1081107</v>
      </c>
      <c r="AB197" s="950"/>
      <c r="AC197" s="802">
        <v>5</v>
      </c>
      <c r="AD197" s="949">
        <v>2019</v>
      </c>
      <c r="AE197" s="763" t="s">
        <v>1191</v>
      </c>
      <c r="AF197" s="763" t="s">
        <v>340</v>
      </c>
      <c r="AG197" s="763" t="s">
        <v>3515</v>
      </c>
      <c r="AH197" s="951">
        <v>18.164394000000001</v>
      </c>
    </row>
    <row r="198" spans="1:34" ht="14.25" customHeight="1" x14ac:dyDescent="0.15">
      <c r="A198" s="661"/>
      <c r="B198" s="699" t="s">
        <v>2160</v>
      </c>
      <c r="C198" s="689" t="s">
        <v>2161</v>
      </c>
      <c r="D198" s="692">
        <v>2022</v>
      </c>
      <c r="E198" s="700" t="s">
        <v>1018</v>
      </c>
      <c r="F198" s="690">
        <v>1016187</v>
      </c>
      <c r="G198" s="1347" t="s">
        <v>4355</v>
      </c>
      <c r="H198" s="691">
        <v>3</v>
      </c>
      <c r="I198" s="692">
        <v>2022</v>
      </c>
      <c r="J198" s="693" t="s">
        <v>1191</v>
      </c>
      <c r="K198" s="693" t="s">
        <v>357</v>
      </c>
      <c r="L198" s="693" t="s">
        <v>4208</v>
      </c>
      <c r="M198" s="694">
        <v>7.8276000000000003</v>
      </c>
      <c r="O198" s="695">
        <v>30298</v>
      </c>
      <c r="P198" s="696">
        <v>0</v>
      </c>
      <c r="Q198" s="694">
        <v>2.7630338636213621</v>
      </c>
      <c r="S198" s="707"/>
      <c r="T198" s="700"/>
      <c r="U198" s="708"/>
      <c r="W198" s="947" t="s">
        <v>1679</v>
      </c>
      <c r="X198" s="948" t="s">
        <v>1680</v>
      </c>
      <c r="Y198" s="949">
        <v>2019</v>
      </c>
      <c r="Z198" s="758" t="s">
        <v>1018</v>
      </c>
      <c r="AA198" s="950">
        <v>1081107</v>
      </c>
      <c r="AB198" s="950"/>
      <c r="AC198" s="802">
        <v>6</v>
      </c>
      <c r="AD198" s="949">
        <v>2020</v>
      </c>
      <c r="AE198" s="763" t="s">
        <v>333</v>
      </c>
      <c r="AF198" s="763" t="s">
        <v>349</v>
      </c>
      <c r="AG198" s="763" t="s">
        <v>3516</v>
      </c>
      <c r="AH198" s="951">
        <v>0.54360000000000142</v>
      </c>
    </row>
    <row r="199" spans="1:34" ht="14.25" customHeight="1" x14ac:dyDescent="0.15">
      <c r="A199" s="661"/>
      <c r="B199" s="699" t="s">
        <v>2160</v>
      </c>
      <c r="C199" s="689" t="s">
        <v>2161</v>
      </c>
      <c r="D199" s="692">
        <v>2022</v>
      </c>
      <c r="E199" s="700" t="s">
        <v>1018</v>
      </c>
      <c r="F199" s="690">
        <v>1016187</v>
      </c>
      <c r="G199" s="1347" t="s">
        <v>3997</v>
      </c>
      <c r="H199" s="691">
        <v>4</v>
      </c>
      <c r="I199" s="692">
        <v>2022</v>
      </c>
      <c r="J199" s="693" t="s">
        <v>327</v>
      </c>
      <c r="K199" s="693" t="s">
        <v>357</v>
      </c>
      <c r="L199" s="693" t="s">
        <v>4209</v>
      </c>
      <c r="M199" s="694">
        <v>124.40756000000002</v>
      </c>
      <c r="O199" s="695">
        <v>4165</v>
      </c>
      <c r="P199" s="696">
        <v>0</v>
      </c>
      <c r="Q199" s="694">
        <v>1.8826636494597839</v>
      </c>
      <c r="S199" s="707"/>
      <c r="T199" s="700"/>
      <c r="U199" s="708"/>
      <c r="W199" s="947" t="s">
        <v>1679</v>
      </c>
      <c r="X199" s="948" t="s">
        <v>1680</v>
      </c>
      <c r="Y199" s="949">
        <v>2019</v>
      </c>
      <c r="Z199" s="758" t="s">
        <v>1018</v>
      </c>
      <c r="AA199" s="950">
        <v>1081107</v>
      </c>
      <c r="AB199" s="950"/>
      <c r="AC199" s="802">
        <v>7</v>
      </c>
      <c r="AD199" s="949">
        <v>2021</v>
      </c>
      <c r="AE199" s="763" t="s">
        <v>1170</v>
      </c>
      <c r="AF199" s="763" t="s">
        <v>355</v>
      </c>
      <c r="AG199" s="763" t="s">
        <v>3517</v>
      </c>
      <c r="AH199" s="951">
        <v>128.17297680000001</v>
      </c>
    </row>
    <row r="200" spans="1:34" ht="14.25" customHeight="1" x14ac:dyDescent="0.15">
      <c r="A200" s="661"/>
      <c r="B200" s="699" t="s">
        <v>2178</v>
      </c>
      <c r="C200" s="689" t="s">
        <v>2180</v>
      </c>
      <c r="D200" s="692">
        <v>2022</v>
      </c>
      <c r="E200" s="700" t="s">
        <v>1273</v>
      </c>
      <c r="F200" s="690">
        <v>1336191</v>
      </c>
      <c r="G200" s="1347" t="s">
        <v>3750</v>
      </c>
      <c r="H200" s="691">
        <v>1</v>
      </c>
      <c r="I200" s="692">
        <v>2022</v>
      </c>
      <c r="J200" s="693" t="s">
        <v>1191</v>
      </c>
      <c r="K200" s="693" t="s">
        <v>348</v>
      </c>
      <c r="L200" s="693" t="s">
        <v>4210</v>
      </c>
      <c r="M200" s="694" t="s">
        <v>179</v>
      </c>
      <c r="O200" s="695">
        <v>5747</v>
      </c>
      <c r="P200" s="696">
        <v>0</v>
      </c>
      <c r="Q200" s="694">
        <v>0.20538312162867584</v>
      </c>
      <c r="S200" s="707"/>
      <c r="T200" s="700"/>
      <c r="U200" s="708"/>
      <c r="W200" s="947" t="s">
        <v>1702</v>
      </c>
      <c r="X200" s="948" t="s">
        <v>1703</v>
      </c>
      <c r="Y200" s="949">
        <v>2019</v>
      </c>
      <c r="Z200" s="758" t="s">
        <v>1018</v>
      </c>
      <c r="AA200" s="950">
        <v>1031113</v>
      </c>
      <c r="AB200" s="950"/>
      <c r="AC200" s="802">
        <v>1</v>
      </c>
      <c r="AD200" s="949" t="s">
        <v>1709</v>
      </c>
      <c r="AE200" s="763" t="s">
        <v>333</v>
      </c>
      <c r="AF200" s="763" t="s">
        <v>355</v>
      </c>
      <c r="AG200" s="763" t="s">
        <v>1710</v>
      </c>
      <c r="AH200" s="951">
        <v>93.406134000000009</v>
      </c>
    </row>
    <row r="201" spans="1:34" ht="14.25" customHeight="1" x14ac:dyDescent="0.15">
      <c r="A201" s="661"/>
      <c r="B201" s="699" t="s">
        <v>2178</v>
      </c>
      <c r="C201" s="689" t="s">
        <v>2180</v>
      </c>
      <c r="D201" s="692">
        <v>2022</v>
      </c>
      <c r="E201" s="700" t="s">
        <v>1273</v>
      </c>
      <c r="F201" s="690">
        <v>1336191</v>
      </c>
      <c r="G201" s="1347" t="s">
        <v>3751</v>
      </c>
      <c r="H201" s="691">
        <v>2</v>
      </c>
      <c r="I201" s="692">
        <v>2022</v>
      </c>
      <c r="J201" s="693" t="s">
        <v>333</v>
      </c>
      <c r="K201" s="693" t="s">
        <v>352</v>
      </c>
      <c r="L201" s="693" t="s">
        <v>4211</v>
      </c>
      <c r="M201" s="694">
        <v>0.78878199999999765</v>
      </c>
      <c r="O201" s="695">
        <v>5747</v>
      </c>
      <c r="P201" s="696">
        <v>0</v>
      </c>
      <c r="Q201" s="694">
        <v>6.5510405428919449E-2</v>
      </c>
      <c r="S201" s="707"/>
      <c r="T201" s="700"/>
      <c r="U201" s="708"/>
      <c r="W201" s="947" t="s">
        <v>1702</v>
      </c>
      <c r="X201" s="948" t="s">
        <v>1703</v>
      </c>
      <c r="Y201" s="949">
        <v>2019</v>
      </c>
      <c r="Z201" s="758" t="s">
        <v>1018</v>
      </c>
      <c r="AA201" s="950">
        <v>1031113</v>
      </c>
      <c r="AB201" s="950"/>
      <c r="AC201" s="802">
        <v>2</v>
      </c>
      <c r="AD201" s="949" t="s">
        <v>1709</v>
      </c>
      <c r="AE201" s="763" t="s">
        <v>333</v>
      </c>
      <c r="AF201" s="763" t="s">
        <v>352</v>
      </c>
      <c r="AG201" s="763" t="s">
        <v>3518</v>
      </c>
      <c r="AH201" s="951" t="s">
        <v>179</v>
      </c>
    </row>
    <row r="202" spans="1:34" ht="14.25" customHeight="1" x14ac:dyDescent="0.15">
      <c r="A202" s="661"/>
      <c r="B202" s="699" t="s">
        <v>2193</v>
      </c>
      <c r="C202" s="689" t="s">
        <v>2194</v>
      </c>
      <c r="D202" s="692">
        <v>2022</v>
      </c>
      <c r="E202" s="700" t="s">
        <v>1018</v>
      </c>
      <c r="F202" s="690">
        <v>1069193</v>
      </c>
      <c r="G202" s="1347" t="s">
        <v>3752</v>
      </c>
      <c r="H202" s="691">
        <v>1</v>
      </c>
      <c r="I202" s="692">
        <v>2022</v>
      </c>
      <c r="J202" s="693" t="s">
        <v>1621</v>
      </c>
      <c r="K202" s="693" t="s">
        <v>348</v>
      </c>
      <c r="L202" s="693" t="s">
        <v>2197</v>
      </c>
      <c r="M202" s="694">
        <v>1659.0511200000001</v>
      </c>
      <c r="O202" s="695">
        <v>5747</v>
      </c>
      <c r="P202" s="696">
        <v>0</v>
      </c>
      <c r="Q202" s="694">
        <v>0.10010614233513168</v>
      </c>
      <c r="S202" s="707"/>
      <c r="T202" s="700"/>
      <c r="U202" s="708"/>
      <c r="W202" s="947" t="s">
        <v>1711</v>
      </c>
      <c r="X202" s="948" t="s">
        <v>1712</v>
      </c>
      <c r="Y202" s="949">
        <v>2020</v>
      </c>
      <c r="Z202" s="758" t="s">
        <v>1018</v>
      </c>
      <c r="AA202" s="950">
        <v>1075114</v>
      </c>
      <c r="AB202" s="950"/>
      <c r="AC202" s="802">
        <v>1</v>
      </c>
      <c r="AD202" s="949" t="s">
        <v>1719</v>
      </c>
      <c r="AE202" s="763" t="s">
        <v>333</v>
      </c>
      <c r="AF202" s="763" t="s">
        <v>352</v>
      </c>
      <c r="AG202" s="763" t="s">
        <v>1720</v>
      </c>
      <c r="AH202" s="951">
        <v>9.1188900000000004</v>
      </c>
    </row>
    <row r="203" spans="1:34" ht="14.25" customHeight="1" x14ac:dyDescent="0.15">
      <c r="A203" s="661"/>
      <c r="B203" s="699" t="s">
        <v>2222</v>
      </c>
      <c r="C203" s="689" t="s">
        <v>2223</v>
      </c>
      <c r="D203" s="692">
        <v>2022</v>
      </c>
      <c r="E203" s="700" t="s">
        <v>1018</v>
      </c>
      <c r="F203" s="690">
        <v>1069202</v>
      </c>
      <c r="G203" s="1347" t="s">
        <v>3753</v>
      </c>
      <c r="H203" s="691">
        <v>1</v>
      </c>
      <c r="I203" s="692">
        <v>2022</v>
      </c>
      <c r="J203" s="693" t="s">
        <v>333</v>
      </c>
      <c r="K203" s="693" t="s">
        <v>352</v>
      </c>
      <c r="L203" s="693" t="s">
        <v>4212</v>
      </c>
      <c r="M203" s="694">
        <v>28.748955999999996</v>
      </c>
      <c r="O203" s="695">
        <v>5747</v>
      </c>
      <c r="P203" s="696">
        <v>0</v>
      </c>
      <c r="Q203" s="694">
        <v>0.70153123368714132</v>
      </c>
      <c r="S203" s="707"/>
      <c r="T203" s="700"/>
      <c r="U203" s="708"/>
      <c r="W203" s="947" t="s">
        <v>1711</v>
      </c>
      <c r="X203" s="948" t="s">
        <v>1712</v>
      </c>
      <c r="Y203" s="949">
        <v>2020</v>
      </c>
      <c r="Z203" s="758" t="s">
        <v>1018</v>
      </c>
      <c r="AA203" s="950">
        <v>1075114</v>
      </c>
      <c r="AB203" s="950"/>
      <c r="AC203" s="802">
        <v>2</v>
      </c>
      <c r="AD203" s="949" t="s">
        <v>1719</v>
      </c>
      <c r="AE203" s="763" t="s">
        <v>333</v>
      </c>
      <c r="AF203" s="763" t="s">
        <v>340</v>
      </c>
      <c r="AG203" s="763" t="s">
        <v>3519</v>
      </c>
      <c r="AH203" s="951">
        <v>47.123324999999994</v>
      </c>
    </row>
    <row r="204" spans="1:34" ht="14.25" customHeight="1" x14ac:dyDescent="0.15">
      <c r="A204" s="661"/>
      <c r="B204" s="699" t="s">
        <v>2222</v>
      </c>
      <c r="C204" s="689" t="s">
        <v>2223</v>
      </c>
      <c r="D204" s="692">
        <v>2022</v>
      </c>
      <c r="E204" s="700" t="s">
        <v>1018</v>
      </c>
      <c r="F204" s="690">
        <v>1069202</v>
      </c>
      <c r="G204" s="1347" t="s">
        <v>3754</v>
      </c>
      <c r="H204" s="691">
        <v>2</v>
      </c>
      <c r="I204" s="692">
        <v>2022</v>
      </c>
      <c r="J204" s="693" t="s">
        <v>333</v>
      </c>
      <c r="K204" s="693" t="s">
        <v>340</v>
      </c>
      <c r="L204" s="693" t="s">
        <v>4213</v>
      </c>
      <c r="M204" s="694">
        <v>40.729668000000117</v>
      </c>
      <c r="O204" s="695">
        <v>5747</v>
      </c>
      <c r="P204" s="696">
        <v>0</v>
      </c>
      <c r="Q204" s="694">
        <v>0.28376544283974248</v>
      </c>
      <c r="S204" s="707"/>
      <c r="T204" s="700"/>
      <c r="U204" s="708"/>
      <c r="W204" s="947" t="s">
        <v>1722</v>
      </c>
      <c r="X204" s="948" t="s">
        <v>1723</v>
      </c>
      <c r="Y204" s="949">
        <v>2019</v>
      </c>
      <c r="Z204" s="758" t="s">
        <v>1018</v>
      </c>
      <c r="AA204" s="950">
        <v>1030115</v>
      </c>
      <c r="AB204" s="950"/>
      <c r="AC204" s="802">
        <v>1</v>
      </c>
      <c r="AD204" s="949" t="s">
        <v>1138</v>
      </c>
      <c r="AE204" s="763" t="s">
        <v>348</v>
      </c>
      <c r="AF204" s="763" t="s">
        <v>340</v>
      </c>
      <c r="AG204" s="763" t="s">
        <v>1733</v>
      </c>
      <c r="AH204" s="951">
        <v>837.14400000000023</v>
      </c>
    </row>
    <row r="205" spans="1:34" ht="14.25" customHeight="1" x14ac:dyDescent="0.15">
      <c r="A205" s="661"/>
      <c r="B205" s="699" t="s">
        <v>2248</v>
      </c>
      <c r="C205" s="689" t="s">
        <v>2249</v>
      </c>
      <c r="D205" s="692">
        <v>2022</v>
      </c>
      <c r="E205" s="700" t="s">
        <v>3969</v>
      </c>
      <c r="F205" s="690">
        <v>1343205</v>
      </c>
      <c r="G205" s="1347" t="s">
        <v>3755</v>
      </c>
      <c r="H205" s="691">
        <v>1</v>
      </c>
      <c r="I205" s="692">
        <v>2022</v>
      </c>
      <c r="J205" s="693" t="s">
        <v>333</v>
      </c>
      <c r="K205" s="693" t="s">
        <v>340</v>
      </c>
      <c r="L205" s="693" t="s">
        <v>4214</v>
      </c>
      <c r="M205" s="694">
        <v>0.17777299999999999</v>
      </c>
      <c r="O205" s="695">
        <v>13699</v>
      </c>
      <c r="P205" s="696">
        <v>0</v>
      </c>
      <c r="Q205" s="694">
        <v>0.10373068399153222</v>
      </c>
      <c r="S205" s="707"/>
      <c r="T205" s="700"/>
      <c r="U205" s="708"/>
      <c r="W205" s="947" t="s">
        <v>1736</v>
      </c>
      <c r="X205" s="948" t="s">
        <v>1737</v>
      </c>
      <c r="Y205" s="949">
        <v>2019</v>
      </c>
      <c r="Z205" s="758" t="s">
        <v>1018</v>
      </c>
      <c r="AA205" s="950">
        <v>1030117</v>
      </c>
      <c r="AB205" s="950"/>
      <c r="AC205" s="802">
        <v>1</v>
      </c>
      <c r="AD205" s="949">
        <v>2021</v>
      </c>
      <c r="AE205" s="763" t="s">
        <v>333</v>
      </c>
      <c r="AF205" s="763" t="s">
        <v>352</v>
      </c>
      <c r="AG205" s="763" t="s">
        <v>1744</v>
      </c>
      <c r="AH205" s="951">
        <v>78.412941000000004</v>
      </c>
    </row>
    <row r="206" spans="1:34" ht="14.25" customHeight="1" x14ac:dyDescent="0.15">
      <c r="A206" s="661"/>
      <c r="B206" s="699" t="s">
        <v>2266</v>
      </c>
      <c r="C206" s="689" t="s">
        <v>2267</v>
      </c>
      <c r="D206" s="692">
        <v>2022</v>
      </c>
      <c r="E206" s="700" t="s">
        <v>1018</v>
      </c>
      <c r="F206" s="690">
        <v>1029207</v>
      </c>
      <c r="G206" s="1347" t="s">
        <v>3756</v>
      </c>
      <c r="H206" s="691">
        <v>1</v>
      </c>
      <c r="I206" s="692">
        <v>2022</v>
      </c>
      <c r="J206" s="693" t="s">
        <v>333</v>
      </c>
      <c r="K206" s="693" t="s">
        <v>349</v>
      </c>
      <c r="L206" s="693" t="s">
        <v>4215</v>
      </c>
      <c r="M206" s="694">
        <v>0.91811299999999996</v>
      </c>
      <c r="O206" s="695">
        <v>3711</v>
      </c>
      <c r="P206" s="696">
        <v>0</v>
      </c>
      <c r="Q206" s="694">
        <v>1.9409054163298283</v>
      </c>
      <c r="S206" s="707"/>
      <c r="T206" s="700"/>
      <c r="U206" s="708"/>
      <c r="W206" s="947" t="s">
        <v>1746</v>
      </c>
      <c r="X206" s="948" t="s">
        <v>1747</v>
      </c>
      <c r="Y206" s="949">
        <v>2019</v>
      </c>
      <c r="Z206" s="758" t="s">
        <v>1018</v>
      </c>
      <c r="AA206" s="950">
        <v>1069118</v>
      </c>
      <c r="AB206" s="950"/>
      <c r="AC206" s="802">
        <v>1</v>
      </c>
      <c r="AD206" s="949">
        <v>2021</v>
      </c>
      <c r="AE206" s="763" t="s">
        <v>333</v>
      </c>
      <c r="AF206" s="763" t="s">
        <v>352</v>
      </c>
      <c r="AG206" s="763" t="s">
        <v>1752</v>
      </c>
      <c r="AH206" s="951">
        <v>11.803368000000001</v>
      </c>
    </row>
    <row r="207" spans="1:34" ht="14.25" customHeight="1" x14ac:dyDescent="0.15">
      <c r="A207" s="661"/>
      <c r="B207" s="699" t="s">
        <v>2266</v>
      </c>
      <c r="C207" s="689" t="s">
        <v>2267</v>
      </c>
      <c r="D207" s="692">
        <v>2022</v>
      </c>
      <c r="E207" s="700" t="s">
        <v>1018</v>
      </c>
      <c r="F207" s="690">
        <v>1029207</v>
      </c>
      <c r="G207" s="1347" t="s">
        <v>3757</v>
      </c>
      <c r="H207" s="691">
        <v>2</v>
      </c>
      <c r="I207" s="692">
        <v>2022</v>
      </c>
      <c r="J207" s="693" t="s">
        <v>333</v>
      </c>
      <c r="K207" s="693" t="s">
        <v>349</v>
      </c>
      <c r="L207" s="693" t="s">
        <v>4216</v>
      </c>
      <c r="M207" s="694">
        <v>0.73211400000000015</v>
      </c>
      <c r="O207" s="695">
        <v>9550</v>
      </c>
      <c r="P207" s="696">
        <v>0</v>
      </c>
      <c r="Q207" s="694">
        <v>8.4338638743455315E-3</v>
      </c>
      <c r="S207" s="707"/>
      <c r="T207" s="700"/>
      <c r="U207" s="708"/>
      <c r="W207" s="947" t="s">
        <v>1746</v>
      </c>
      <c r="X207" s="948" t="s">
        <v>1747</v>
      </c>
      <c r="Y207" s="949">
        <v>2019</v>
      </c>
      <c r="Z207" s="758" t="s">
        <v>1018</v>
      </c>
      <c r="AA207" s="950">
        <v>1069118</v>
      </c>
      <c r="AB207" s="950"/>
      <c r="AC207" s="802">
        <v>2</v>
      </c>
      <c r="AD207" s="949">
        <v>2021</v>
      </c>
      <c r="AE207" s="763" t="s">
        <v>333</v>
      </c>
      <c r="AF207" s="763" t="s">
        <v>352</v>
      </c>
      <c r="AG207" s="763" t="s">
        <v>3520</v>
      </c>
      <c r="AH207" s="951">
        <v>3.7648830000000011</v>
      </c>
    </row>
    <row r="208" spans="1:34" ht="14.25" customHeight="1" x14ac:dyDescent="0.15">
      <c r="A208" s="661"/>
      <c r="B208" s="699" t="s">
        <v>2275</v>
      </c>
      <c r="C208" s="689" t="s">
        <v>2276</v>
      </c>
      <c r="D208" s="692">
        <v>2022</v>
      </c>
      <c r="E208" s="700" t="s">
        <v>1018</v>
      </c>
      <c r="F208" s="690">
        <v>1031208</v>
      </c>
      <c r="G208" s="1347" t="s">
        <v>3758</v>
      </c>
      <c r="H208" s="691">
        <v>1</v>
      </c>
      <c r="I208" s="692">
        <v>2022</v>
      </c>
      <c r="J208" s="693" t="s">
        <v>333</v>
      </c>
      <c r="K208" s="693" t="s">
        <v>355</v>
      </c>
      <c r="L208" s="693" t="s">
        <v>4217</v>
      </c>
      <c r="M208" s="694">
        <v>15.6294</v>
      </c>
      <c r="O208" s="695">
        <v>9550</v>
      </c>
      <c r="P208" s="696">
        <v>0</v>
      </c>
      <c r="Q208" s="694">
        <v>2.0188146596858636E-2</v>
      </c>
      <c r="S208" s="707"/>
      <c r="T208" s="700"/>
      <c r="U208" s="708"/>
      <c r="W208" s="947" t="s">
        <v>1746</v>
      </c>
      <c r="X208" s="948" t="s">
        <v>1747</v>
      </c>
      <c r="Y208" s="949">
        <v>2019</v>
      </c>
      <c r="Z208" s="758" t="s">
        <v>1018</v>
      </c>
      <c r="AA208" s="950">
        <v>1069118</v>
      </c>
      <c r="AB208" s="950"/>
      <c r="AC208" s="802">
        <v>3</v>
      </c>
      <c r="AD208" s="949">
        <v>2021</v>
      </c>
      <c r="AE208" s="763" t="s">
        <v>333</v>
      </c>
      <c r="AF208" s="763" t="s">
        <v>357</v>
      </c>
      <c r="AG208" s="763" t="s">
        <v>3521</v>
      </c>
      <c r="AH208" s="951">
        <v>5.7531000000000176</v>
      </c>
    </row>
    <row r="209" spans="1:34" ht="14.25" customHeight="1" x14ac:dyDescent="0.15">
      <c r="A209" s="661"/>
      <c r="B209" s="699" t="s">
        <v>2275</v>
      </c>
      <c r="C209" s="689" t="s">
        <v>2276</v>
      </c>
      <c r="D209" s="692">
        <v>2022</v>
      </c>
      <c r="E209" s="700" t="s">
        <v>1018</v>
      </c>
      <c r="F209" s="690">
        <v>1031208</v>
      </c>
      <c r="G209" s="1347" t="s">
        <v>3873</v>
      </c>
      <c r="H209" s="691">
        <v>2</v>
      </c>
      <c r="I209" s="692">
        <v>2023</v>
      </c>
      <c r="J209" s="693" t="s">
        <v>333</v>
      </c>
      <c r="K209" s="693" t="s">
        <v>344</v>
      </c>
      <c r="L209" s="693" t="s">
        <v>4218</v>
      </c>
      <c r="M209" s="694">
        <v>12.796000000000049</v>
      </c>
      <c r="O209" s="695">
        <v>9550</v>
      </c>
      <c r="P209" s="696">
        <v>0</v>
      </c>
      <c r="Q209" s="694">
        <v>0.90600000000000025</v>
      </c>
      <c r="S209" s="707"/>
      <c r="T209" s="700"/>
      <c r="U209" s="708"/>
      <c r="W209" s="947" t="s">
        <v>1746</v>
      </c>
      <c r="X209" s="948" t="s">
        <v>1747</v>
      </c>
      <c r="Y209" s="949">
        <v>2019</v>
      </c>
      <c r="Z209" s="758" t="s">
        <v>1018</v>
      </c>
      <c r="AA209" s="950">
        <v>1069118</v>
      </c>
      <c r="AB209" s="950"/>
      <c r="AC209" s="802">
        <v>4</v>
      </c>
      <c r="AD209" s="949">
        <v>2021</v>
      </c>
      <c r="AE209" s="763" t="s">
        <v>333</v>
      </c>
      <c r="AF209" s="763" t="s">
        <v>352</v>
      </c>
      <c r="AG209" s="763" t="s">
        <v>3522</v>
      </c>
      <c r="AH209" s="951">
        <v>40.317000000000007</v>
      </c>
    </row>
    <row r="210" spans="1:34" ht="14.25" customHeight="1" x14ac:dyDescent="0.15">
      <c r="A210" s="661"/>
      <c r="B210" s="699" t="s">
        <v>2337</v>
      </c>
      <c r="C210" s="689" t="s">
        <v>2338</v>
      </c>
      <c r="D210" s="692">
        <v>2022</v>
      </c>
      <c r="E210" s="700" t="s">
        <v>1018</v>
      </c>
      <c r="F210" s="690">
        <v>1042221</v>
      </c>
      <c r="G210" s="1347" t="s">
        <v>3759</v>
      </c>
      <c r="H210" s="691">
        <v>1</v>
      </c>
      <c r="I210" s="692">
        <v>2022</v>
      </c>
      <c r="J210" s="693" t="s">
        <v>333</v>
      </c>
      <c r="K210" s="693" t="s">
        <v>340</v>
      </c>
      <c r="L210" s="693" t="s">
        <v>4219</v>
      </c>
      <c r="M210" s="694">
        <v>8.8785959999999999</v>
      </c>
      <c r="O210" s="695">
        <v>15853</v>
      </c>
      <c r="P210" s="696">
        <v>0</v>
      </c>
      <c r="Q210" s="694">
        <v>7.7924115309405156E-2</v>
      </c>
      <c r="S210" s="707"/>
      <c r="T210" s="700"/>
      <c r="U210" s="708"/>
      <c r="W210" s="947" t="s">
        <v>1746</v>
      </c>
      <c r="X210" s="948" t="s">
        <v>1747</v>
      </c>
      <c r="Y210" s="949">
        <v>2019</v>
      </c>
      <c r="Z210" s="758" t="s">
        <v>1018</v>
      </c>
      <c r="AA210" s="950">
        <v>1069118</v>
      </c>
      <c r="AB210" s="950"/>
      <c r="AC210" s="802">
        <v>5</v>
      </c>
      <c r="AD210" s="949">
        <v>2021</v>
      </c>
      <c r="AE210" s="763" t="s">
        <v>333</v>
      </c>
      <c r="AF210" s="763" t="s">
        <v>340</v>
      </c>
      <c r="AG210" s="763" t="s">
        <v>3523</v>
      </c>
      <c r="AH210" s="951">
        <v>16.308</v>
      </c>
    </row>
    <row r="211" spans="1:34" ht="14.25" customHeight="1" x14ac:dyDescent="0.15">
      <c r="A211" s="661"/>
      <c r="B211" s="699" t="s">
        <v>2343</v>
      </c>
      <c r="C211" s="689" t="s">
        <v>2333</v>
      </c>
      <c r="D211" s="692">
        <v>2022</v>
      </c>
      <c r="E211" s="700" t="s">
        <v>1018</v>
      </c>
      <c r="F211" s="690">
        <v>1037222</v>
      </c>
      <c r="G211" s="1347" t="s">
        <v>3760</v>
      </c>
      <c r="H211" s="691">
        <v>1</v>
      </c>
      <c r="I211" s="692">
        <v>2022</v>
      </c>
      <c r="J211" s="693" t="s">
        <v>333</v>
      </c>
      <c r="K211" s="693" t="s">
        <v>340</v>
      </c>
      <c r="L211" s="693" t="s">
        <v>4220</v>
      </c>
      <c r="M211" s="694">
        <v>67.636000000000422</v>
      </c>
      <c r="O211" s="695">
        <v>6166</v>
      </c>
      <c r="P211" s="696">
        <v>0</v>
      </c>
      <c r="Q211" s="694">
        <v>1.0285436263379825E-2</v>
      </c>
      <c r="S211" s="707"/>
      <c r="T211" s="700"/>
      <c r="U211" s="708"/>
      <c r="W211" s="947" t="s">
        <v>1754</v>
      </c>
      <c r="X211" s="948" t="s">
        <v>1755</v>
      </c>
      <c r="Y211" s="949">
        <v>2019</v>
      </c>
      <c r="Z211" s="758" t="s">
        <v>1018</v>
      </c>
      <c r="AA211" s="950">
        <v>1009119</v>
      </c>
      <c r="AB211" s="950"/>
      <c r="AC211" s="802">
        <v>1</v>
      </c>
      <c r="AD211" s="949">
        <v>2021</v>
      </c>
      <c r="AE211" s="763" t="s">
        <v>333</v>
      </c>
      <c r="AF211" s="763" t="s">
        <v>352</v>
      </c>
      <c r="AG211" s="763" t="s">
        <v>1760</v>
      </c>
      <c r="AH211" s="951">
        <v>14.210066399999999</v>
      </c>
    </row>
    <row r="212" spans="1:34" ht="14.25" customHeight="1" x14ac:dyDescent="0.15">
      <c r="A212" s="661"/>
      <c r="B212" s="699" t="s">
        <v>2344</v>
      </c>
      <c r="C212" s="689" t="s">
        <v>2345</v>
      </c>
      <c r="D212" s="692">
        <v>2022</v>
      </c>
      <c r="E212" s="700" t="s">
        <v>1018</v>
      </c>
      <c r="F212" s="690">
        <v>1036223</v>
      </c>
      <c r="G212" s="1347" t="s">
        <v>3761</v>
      </c>
      <c r="H212" s="691">
        <v>1</v>
      </c>
      <c r="I212" s="692">
        <v>2022</v>
      </c>
      <c r="J212" s="693" t="s">
        <v>1621</v>
      </c>
      <c r="K212" s="693" t="s">
        <v>348</v>
      </c>
      <c r="L212" s="693" t="s">
        <v>4221</v>
      </c>
      <c r="M212" s="694">
        <v>50.663879999999999</v>
      </c>
      <c r="O212" s="695">
        <v>6166</v>
      </c>
      <c r="P212" s="696">
        <v>0</v>
      </c>
      <c r="Q212" s="694">
        <v>1.733676402854363</v>
      </c>
      <c r="S212" s="707"/>
      <c r="T212" s="700"/>
      <c r="U212" s="708"/>
      <c r="W212" s="947" t="s">
        <v>1784</v>
      </c>
      <c r="X212" s="948" t="s">
        <v>1785</v>
      </c>
      <c r="Y212" s="949">
        <v>2019</v>
      </c>
      <c r="Z212" s="758" t="s">
        <v>997</v>
      </c>
      <c r="AA212" s="950">
        <v>2095124</v>
      </c>
      <c r="AB212" s="950"/>
      <c r="AC212" s="802">
        <v>1</v>
      </c>
      <c r="AD212" s="949" t="s">
        <v>1138</v>
      </c>
      <c r="AE212" s="763" t="s">
        <v>333</v>
      </c>
      <c r="AF212" s="763" t="s">
        <v>357</v>
      </c>
      <c r="AG212" s="763" t="s">
        <v>1789</v>
      </c>
      <c r="AH212" s="951">
        <v>72.02699999999993</v>
      </c>
    </row>
    <row r="213" spans="1:34" ht="14.25" customHeight="1" x14ac:dyDescent="0.15">
      <c r="A213" s="661"/>
      <c r="B213" s="699" t="s">
        <v>2352</v>
      </c>
      <c r="C213" s="689" t="s">
        <v>2353</v>
      </c>
      <c r="D213" s="692">
        <v>2022</v>
      </c>
      <c r="E213" s="700" t="s">
        <v>1018</v>
      </c>
      <c r="F213" s="690">
        <v>1010224</v>
      </c>
      <c r="G213" s="1347" t="s">
        <v>3762</v>
      </c>
      <c r="H213" s="691">
        <v>1</v>
      </c>
      <c r="I213" s="692">
        <v>2022</v>
      </c>
      <c r="J213" s="693" t="s">
        <v>1191</v>
      </c>
      <c r="K213" s="693" t="s">
        <v>352</v>
      </c>
      <c r="L213" s="693" t="s">
        <v>4222</v>
      </c>
      <c r="M213" s="694">
        <v>309.60059100000001</v>
      </c>
      <c r="O213" s="695">
        <v>21489</v>
      </c>
      <c r="P213" s="696">
        <v>0</v>
      </c>
      <c r="Q213" s="694">
        <v>5.0593326818371989E-2</v>
      </c>
      <c r="S213" s="707"/>
      <c r="T213" s="700"/>
      <c r="U213" s="708"/>
      <c r="W213" s="947" t="s">
        <v>1791</v>
      </c>
      <c r="X213" s="948" t="s">
        <v>1792</v>
      </c>
      <c r="Y213" s="949">
        <v>2019</v>
      </c>
      <c r="Z213" s="758" t="s">
        <v>1018</v>
      </c>
      <c r="AA213" s="950">
        <v>1009125</v>
      </c>
      <c r="AB213" s="950"/>
      <c r="AC213" s="802">
        <v>1</v>
      </c>
      <c r="AD213" s="949" t="s">
        <v>1797</v>
      </c>
      <c r="AE213" s="763" t="s">
        <v>348</v>
      </c>
      <c r="AF213" s="763" t="s">
        <v>352</v>
      </c>
      <c r="AG213" s="763" t="s">
        <v>1798</v>
      </c>
      <c r="AH213" s="951">
        <v>0.80543399999999821</v>
      </c>
    </row>
    <row r="214" spans="1:34" ht="14.25" customHeight="1" x14ac:dyDescent="0.15">
      <c r="A214" s="661"/>
      <c r="B214" s="699" t="s">
        <v>2391</v>
      </c>
      <c r="C214" s="689" t="s">
        <v>2392</v>
      </c>
      <c r="D214" s="692">
        <v>2022</v>
      </c>
      <c r="E214" s="700" t="s">
        <v>1018</v>
      </c>
      <c r="F214" s="690">
        <v>1062230</v>
      </c>
      <c r="G214" s="1347" t="s">
        <v>4356</v>
      </c>
      <c r="H214" s="691">
        <v>1</v>
      </c>
      <c r="I214" s="692">
        <v>2022</v>
      </c>
      <c r="J214" s="693" t="s">
        <v>1621</v>
      </c>
      <c r="K214" s="693" t="s">
        <v>348</v>
      </c>
      <c r="L214" s="693" t="s">
        <v>4223</v>
      </c>
      <c r="M214" s="694">
        <v>6240.8159999999998</v>
      </c>
      <c r="O214" s="695">
        <v>21489</v>
      </c>
      <c r="P214" s="696">
        <v>0</v>
      </c>
      <c r="Q214" s="694">
        <v>0.52279771045651291</v>
      </c>
      <c r="S214" s="707"/>
      <c r="T214" s="700"/>
      <c r="U214" s="708"/>
      <c r="W214" s="947" t="s">
        <v>1791</v>
      </c>
      <c r="X214" s="948" t="s">
        <v>1792</v>
      </c>
      <c r="Y214" s="949">
        <v>2019</v>
      </c>
      <c r="Z214" s="758" t="s">
        <v>1018</v>
      </c>
      <c r="AA214" s="950">
        <v>1009125</v>
      </c>
      <c r="AB214" s="950"/>
      <c r="AC214" s="802">
        <v>2</v>
      </c>
      <c r="AD214" s="949" t="s">
        <v>1797</v>
      </c>
      <c r="AE214" s="763" t="s">
        <v>327</v>
      </c>
      <c r="AF214" s="763" t="s">
        <v>349</v>
      </c>
      <c r="AG214" s="763" t="s">
        <v>3524</v>
      </c>
      <c r="AH214" s="951">
        <v>1.9279679999999997</v>
      </c>
    </row>
    <row r="215" spans="1:34" ht="14.25" customHeight="1" x14ac:dyDescent="0.15">
      <c r="A215" s="661"/>
      <c r="B215" s="699" t="s">
        <v>2397</v>
      </c>
      <c r="C215" s="689" t="s">
        <v>2398</v>
      </c>
      <c r="D215" s="692">
        <v>2022</v>
      </c>
      <c r="E215" s="700" t="s">
        <v>1018</v>
      </c>
      <c r="F215" s="690">
        <v>1069231</v>
      </c>
      <c r="G215" s="1347" t="s">
        <v>3763</v>
      </c>
      <c r="H215" s="691">
        <v>1</v>
      </c>
      <c r="I215" s="692" t="s">
        <v>4037</v>
      </c>
      <c r="J215" s="693" t="s">
        <v>1191</v>
      </c>
      <c r="K215" s="693" t="s">
        <v>352</v>
      </c>
      <c r="L215" s="693" t="s">
        <v>4224</v>
      </c>
      <c r="M215" s="694">
        <v>25.086558</v>
      </c>
      <c r="O215" s="695">
        <v>21489</v>
      </c>
      <c r="P215" s="696">
        <v>0</v>
      </c>
      <c r="Q215" s="694">
        <v>3.5836939829680267E-2</v>
      </c>
      <c r="S215" s="707"/>
      <c r="T215" s="700"/>
      <c r="U215" s="708"/>
      <c r="W215" s="947" t="s">
        <v>1791</v>
      </c>
      <c r="X215" s="948" t="s">
        <v>1792</v>
      </c>
      <c r="Y215" s="949">
        <v>2019</v>
      </c>
      <c r="Z215" s="758" t="s">
        <v>1018</v>
      </c>
      <c r="AA215" s="950">
        <v>1009125</v>
      </c>
      <c r="AB215" s="950"/>
      <c r="AC215" s="802">
        <v>3</v>
      </c>
      <c r="AD215" s="949" t="s">
        <v>1797</v>
      </c>
      <c r="AE215" s="763" t="s">
        <v>333</v>
      </c>
      <c r="AF215" s="763" t="s">
        <v>349</v>
      </c>
      <c r="AG215" s="763" t="s">
        <v>3525</v>
      </c>
      <c r="AH215" s="951">
        <v>86.523000000000025</v>
      </c>
    </row>
    <row r="216" spans="1:34" ht="14.25" customHeight="1" x14ac:dyDescent="0.15">
      <c r="A216" s="661"/>
      <c r="B216" s="699" t="s">
        <v>2397</v>
      </c>
      <c r="C216" s="689" t="s">
        <v>2398</v>
      </c>
      <c r="D216" s="692">
        <v>2022</v>
      </c>
      <c r="E216" s="700" t="s">
        <v>1018</v>
      </c>
      <c r="F216" s="690">
        <v>1069231</v>
      </c>
      <c r="G216" s="1347" t="s">
        <v>4357</v>
      </c>
      <c r="H216" s="691">
        <v>2</v>
      </c>
      <c r="I216" s="692" t="s">
        <v>4037</v>
      </c>
      <c r="J216" s="693" t="s">
        <v>1191</v>
      </c>
      <c r="K216" s="693" t="s">
        <v>355</v>
      </c>
      <c r="L216" s="693" t="s">
        <v>4225</v>
      </c>
      <c r="M216" s="694">
        <v>20.647259999999999</v>
      </c>
      <c r="O216" s="695">
        <v>21489</v>
      </c>
      <c r="P216" s="696">
        <v>0</v>
      </c>
      <c r="Q216" s="694">
        <v>0.19478430825073295</v>
      </c>
      <c r="S216" s="707"/>
      <c r="T216" s="700"/>
      <c r="U216" s="708"/>
      <c r="W216" s="947" t="s">
        <v>1801</v>
      </c>
      <c r="X216" s="948" t="s">
        <v>1802</v>
      </c>
      <c r="Y216" s="949">
        <v>2019</v>
      </c>
      <c r="Z216" s="758" t="s">
        <v>1018</v>
      </c>
      <c r="AA216" s="950">
        <v>1083126</v>
      </c>
      <c r="AB216" s="950"/>
      <c r="AC216" s="802">
        <v>1</v>
      </c>
      <c r="AD216" s="949">
        <v>2021</v>
      </c>
      <c r="AE216" s="763" t="s">
        <v>333</v>
      </c>
      <c r="AF216" s="763" t="s">
        <v>352</v>
      </c>
      <c r="AG216" s="763" t="s">
        <v>1810</v>
      </c>
      <c r="AH216" s="951">
        <v>12.35331</v>
      </c>
    </row>
    <row r="217" spans="1:34" ht="14.25" customHeight="1" x14ac:dyDescent="0.15">
      <c r="A217" s="661"/>
      <c r="B217" s="699" t="s">
        <v>2407</v>
      </c>
      <c r="C217" s="689" t="s">
        <v>2408</v>
      </c>
      <c r="D217" s="692">
        <v>2022</v>
      </c>
      <c r="E217" s="700" t="s">
        <v>1273</v>
      </c>
      <c r="F217" s="690">
        <v>1398233</v>
      </c>
      <c r="G217" s="1347" t="s">
        <v>3764</v>
      </c>
      <c r="H217" s="691">
        <v>1</v>
      </c>
      <c r="I217" s="692">
        <v>2022</v>
      </c>
      <c r="J217" s="693" t="s">
        <v>348</v>
      </c>
      <c r="K217" s="693" t="s">
        <v>352</v>
      </c>
      <c r="L217" s="693" t="s">
        <v>4226</v>
      </c>
      <c r="M217" s="694">
        <v>128.65464000000009</v>
      </c>
      <c r="O217" s="695">
        <v>21489</v>
      </c>
      <c r="P217" s="696">
        <v>0</v>
      </c>
      <c r="Q217" s="694">
        <v>0.18143934105821583</v>
      </c>
      <c r="S217" s="707"/>
      <c r="T217" s="700"/>
      <c r="U217" s="708"/>
      <c r="W217" s="947" t="s">
        <v>1820</v>
      </c>
      <c r="X217" s="948" t="s">
        <v>1821</v>
      </c>
      <c r="Y217" s="949">
        <v>2019</v>
      </c>
      <c r="Z217" s="758" t="s">
        <v>1018</v>
      </c>
      <c r="AA217" s="950">
        <v>1075130</v>
      </c>
      <c r="AB217" s="950"/>
      <c r="AC217" s="802">
        <v>1</v>
      </c>
      <c r="AD217" s="949">
        <v>2019</v>
      </c>
      <c r="AE217" s="763" t="s">
        <v>333</v>
      </c>
      <c r="AF217" s="763" t="s">
        <v>348</v>
      </c>
      <c r="AG217" s="763" t="s">
        <v>1826</v>
      </c>
      <c r="AH217" s="951">
        <v>0.63419999999999999</v>
      </c>
    </row>
    <row r="218" spans="1:34" ht="14.25" customHeight="1" x14ac:dyDescent="0.15">
      <c r="A218" s="661"/>
      <c r="B218" s="699" t="s">
        <v>2415</v>
      </c>
      <c r="C218" s="689" t="s">
        <v>2416</v>
      </c>
      <c r="D218" s="692">
        <v>2022</v>
      </c>
      <c r="E218" s="700" t="s">
        <v>1018</v>
      </c>
      <c r="F218" s="690">
        <v>1030234</v>
      </c>
      <c r="G218" s="1347" t="s">
        <v>3765</v>
      </c>
      <c r="H218" s="691">
        <v>1</v>
      </c>
      <c r="I218" s="692" t="s">
        <v>4227</v>
      </c>
      <c r="J218" s="693" t="s">
        <v>333</v>
      </c>
      <c r="K218" s="693" t="s">
        <v>352</v>
      </c>
      <c r="L218" s="693" t="s">
        <v>4228</v>
      </c>
      <c r="M218" s="694">
        <v>0.2742</v>
      </c>
      <c r="O218" s="695">
        <v>21489</v>
      </c>
      <c r="P218" s="696">
        <v>0</v>
      </c>
      <c r="Q218" s="694">
        <v>0.33085997487086416</v>
      </c>
      <c r="S218" s="707"/>
      <c r="T218" s="700"/>
      <c r="U218" s="708"/>
      <c r="W218" s="947" t="s">
        <v>1820</v>
      </c>
      <c r="X218" s="948" t="s">
        <v>1821</v>
      </c>
      <c r="Y218" s="949">
        <v>2019</v>
      </c>
      <c r="Z218" s="758" t="s">
        <v>1018</v>
      </c>
      <c r="AA218" s="950">
        <v>1075130</v>
      </c>
      <c r="AB218" s="950"/>
      <c r="AC218" s="802">
        <v>2</v>
      </c>
      <c r="AD218" s="949">
        <v>2019</v>
      </c>
      <c r="AE218" s="763" t="s">
        <v>333</v>
      </c>
      <c r="AF218" s="763" t="s">
        <v>352</v>
      </c>
      <c r="AG218" s="763" t="s">
        <v>3526</v>
      </c>
      <c r="AH218" s="951">
        <v>106.89848700000002</v>
      </c>
    </row>
    <row r="219" spans="1:34" ht="14.25" customHeight="1" x14ac:dyDescent="0.15">
      <c r="A219" s="661"/>
      <c r="B219" s="699" t="s">
        <v>2415</v>
      </c>
      <c r="C219" s="689" t="s">
        <v>2416</v>
      </c>
      <c r="D219" s="692">
        <v>2022</v>
      </c>
      <c r="E219" s="700" t="s">
        <v>1018</v>
      </c>
      <c r="F219" s="690">
        <v>1030234</v>
      </c>
      <c r="G219" s="1347" t="s">
        <v>3998</v>
      </c>
      <c r="H219" s="691">
        <v>2</v>
      </c>
      <c r="I219" s="1488" t="s">
        <v>5179</v>
      </c>
      <c r="J219" s="693" t="s">
        <v>333</v>
      </c>
      <c r="K219" s="693" t="s">
        <v>340</v>
      </c>
      <c r="L219" s="693" t="s">
        <v>4229</v>
      </c>
      <c r="M219" s="694">
        <v>1.166264</v>
      </c>
      <c r="O219" s="695">
        <v>32510</v>
      </c>
      <c r="P219" s="696">
        <v>0</v>
      </c>
      <c r="Q219" s="694">
        <v>0.11909399261765613</v>
      </c>
      <c r="S219" s="707"/>
      <c r="T219" s="700"/>
      <c r="U219" s="708"/>
      <c r="W219" s="947" t="s">
        <v>1828</v>
      </c>
      <c r="X219" s="948" t="s">
        <v>1829</v>
      </c>
      <c r="Y219" s="949">
        <v>2019</v>
      </c>
      <c r="Z219" s="758" t="s">
        <v>1018</v>
      </c>
      <c r="AA219" s="950">
        <v>1014133</v>
      </c>
      <c r="AB219" s="950"/>
      <c r="AC219" s="802">
        <v>1</v>
      </c>
      <c r="AD219" s="949">
        <v>2021</v>
      </c>
      <c r="AE219" s="763" t="s">
        <v>333</v>
      </c>
      <c r="AF219" s="763" t="s">
        <v>352</v>
      </c>
      <c r="AG219" s="763" t="s">
        <v>1835</v>
      </c>
      <c r="AH219" s="951">
        <v>10.871999999999957</v>
      </c>
    </row>
    <row r="220" spans="1:34" ht="14.25" customHeight="1" x14ac:dyDescent="0.15">
      <c r="A220" s="661"/>
      <c r="B220" s="699" t="s">
        <v>2421</v>
      </c>
      <c r="C220" s="689" t="s">
        <v>2422</v>
      </c>
      <c r="D220" s="692">
        <v>2022</v>
      </c>
      <c r="E220" s="700" t="s">
        <v>1018</v>
      </c>
      <c r="F220" s="690">
        <v>1071235</v>
      </c>
      <c r="G220" s="1347" t="s">
        <v>3766</v>
      </c>
      <c r="H220" s="691">
        <v>1</v>
      </c>
      <c r="I220" s="692">
        <v>2022</v>
      </c>
      <c r="J220" s="693" t="s">
        <v>333</v>
      </c>
      <c r="K220" s="693" t="s">
        <v>355</v>
      </c>
      <c r="L220" s="693" t="s">
        <v>4230</v>
      </c>
      <c r="M220" s="694">
        <v>5.3711476499999549</v>
      </c>
      <c r="O220" s="695">
        <v>32510</v>
      </c>
      <c r="P220" s="696">
        <v>0</v>
      </c>
      <c r="Q220" s="694">
        <v>0.17985117194709319</v>
      </c>
      <c r="S220" s="707"/>
      <c r="T220" s="700"/>
      <c r="U220" s="708"/>
      <c r="W220" s="947" t="s">
        <v>1828</v>
      </c>
      <c r="X220" s="948" t="s">
        <v>1829</v>
      </c>
      <c r="Y220" s="949">
        <v>2019</v>
      </c>
      <c r="Z220" s="758" t="s">
        <v>1018</v>
      </c>
      <c r="AA220" s="950">
        <v>1014133</v>
      </c>
      <c r="AB220" s="950"/>
      <c r="AC220" s="802">
        <v>2</v>
      </c>
      <c r="AD220" s="949">
        <v>2021</v>
      </c>
      <c r="AE220" s="763" t="s">
        <v>333</v>
      </c>
      <c r="AF220" s="763" t="s">
        <v>340</v>
      </c>
      <c r="AG220" s="763" t="s">
        <v>3527</v>
      </c>
      <c r="AH220" s="951">
        <v>112.34400000000005</v>
      </c>
    </row>
    <row r="221" spans="1:34" ht="14.25" customHeight="1" x14ac:dyDescent="0.15">
      <c r="A221" s="661"/>
      <c r="B221" s="699" t="s">
        <v>2421</v>
      </c>
      <c r="C221" s="689" t="s">
        <v>2422</v>
      </c>
      <c r="D221" s="692">
        <v>2022</v>
      </c>
      <c r="E221" s="700" t="s">
        <v>1018</v>
      </c>
      <c r="F221" s="690">
        <v>1071235</v>
      </c>
      <c r="G221" s="1347" t="s">
        <v>3767</v>
      </c>
      <c r="H221" s="691">
        <v>2</v>
      </c>
      <c r="I221" s="692">
        <v>2022</v>
      </c>
      <c r="J221" s="693" t="s">
        <v>333</v>
      </c>
      <c r="K221" s="693" t="s">
        <v>355</v>
      </c>
      <c r="L221" s="693" t="s">
        <v>4231</v>
      </c>
      <c r="M221" s="694">
        <v>7.0606499999999812</v>
      </c>
      <c r="O221" s="695">
        <v>32510</v>
      </c>
      <c r="P221" s="696">
        <v>0</v>
      </c>
      <c r="Q221" s="694">
        <v>6.3059104890802839E-2</v>
      </c>
      <c r="S221" s="707"/>
      <c r="T221" s="700"/>
      <c r="U221" s="708"/>
      <c r="W221" s="947" t="s">
        <v>1828</v>
      </c>
      <c r="X221" s="948" t="s">
        <v>1829</v>
      </c>
      <c r="Y221" s="949">
        <v>2019</v>
      </c>
      <c r="Z221" s="758" t="s">
        <v>1018</v>
      </c>
      <c r="AA221" s="950">
        <v>1014133</v>
      </c>
      <c r="AB221" s="950"/>
      <c r="AC221" s="802">
        <v>3</v>
      </c>
      <c r="AD221" s="949">
        <v>2021</v>
      </c>
      <c r="AE221" s="763" t="s">
        <v>333</v>
      </c>
      <c r="AF221" s="763" t="s">
        <v>355</v>
      </c>
      <c r="AG221" s="763" t="s">
        <v>3528</v>
      </c>
      <c r="AH221" s="951">
        <v>7.7009999999999934</v>
      </c>
    </row>
    <row r="222" spans="1:34" ht="14.25" customHeight="1" x14ac:dyDescent="0.15">
      <c r="A222" s="661"/>
      <c r="B222" s="699" t="s">
        <v>2446</v>
      </c>
      <c r="C222" s="689" t="s">
        <v>2447</v>
      </c>
      <c r="D222" s="692">
        <v>2022</v>
      </c>
      <c r="E222" s="700" t="s">
        <v>1018</v>
      </c>
      <c r="F222" s="690">
        <v>1069239</v>
      </c>
      <c r="G222" s="1347" t="s">
        <v>3768</v>
      </c>
      <c r="H222" s="691">
        <v>1</v>
      </c>
      <c r="I222" s="692">
        <v>2022</v>
      </c>
      <c r="J222" s="693" t="s">
        <v>1170</v>
      </c>
      <c r="K222" s="693" t="s">
        <v>349</v>
      </c>
      <c r="L222" s="693" t="s">
        <v>4232</v>
      </c>
      <c r="M222" s="694" t="s">
        <v>179</v>
      </c>
      <c r="O222" s="695">
        <v>32510</v>
      </c>
      <c r="P222" s="696">
        <v>0</v>
      </c>
      <c r="Q222" s="694">
        <v>6.9999717010150758E-2</v>
      </c>
      <c r="S222" s="707"/>
      <c r="T222" s="700"/>
      <c r="U222" s="708"/>
      <c r="W222" s="947" t="s">
        <v>1828</v>
      </c>
      <c r="X222" s="948" t="s">
        <v>1829</v>
      </c>
      <c r="Y222" s="949">
        <v>2019</v>
      </c>
      <c r="Z222" s="758" t="s">
        <v>1018</v>
      </c>
      <c r="AA222" s="950">
        <v>1014133</v>
      </c>
      <c r="AB222" s="950"/>
      <c r="AC222" s="802">
        <v>4</v>
      </c>
      <c r="AD222" s="949">
        <v>2021</v>
      </c>
      <c r="AE222" s="763" t="s">
        <v>333</v>
      </c>
      <c r="AF222" s="763" t="s">
        <v>349</v>
      </c>
      <c r="AG222" s="763" t="s">
        <v>3529</v>
      </c>
      <c r="AH222" s="951">
        <v>41.857200000000006</v>
      </c>
    </row>
    <row r="223" spans="1:34" ht="14.25" customHeight="1" x14ac:dyDescent="0.15">
      <c r="A223" s="661"/>
      <c r="B223" s="699" t="s">
        <v>2462</v>
      </c>
      <c r="C223" s="689" t="s">
        <v>2463</v>
      </c>
      <c r="D223" s="692">
        <v>2022</v>
      </c>
      <c r="E223" s="700" t="s">
        <v>1018</v>
      </c>
      <c r="F223" s="690">
        <v>1009241</v>
      </c>
      <c r="G223" s="1347" t="s">
        <v>3769</v>
      </c>
      <c r="H223" s="691">
        <v>1</v>
      </c>
      <c r="I223" s="692" t="s">
        <v>4037</v>
      </c>
      <c r="J223" s="693" t="s">
        <v>1191</v>
      </c>
      <c r="K223" s="693" t="s">
        <v>349</v>
      </c>
      <c r="L223" s="693" t="s">
        <v>4233</v>
      </c>
      <c r="M223" s="694">
        <v>27.145800000000005</v>
      </c>
      <c r="O223" s="695">
        <v>32510</v>
      </c>
      <c r="P223" s="696">
        <v>0</v>
      </c>
      <c r="Q223" s="694">
        <v>4.865952937557675E-2</v>
      </c>
      <c r="S223" s="707"/>
      <c r="T223" s="700"/>
      <c r="U223" s="708"/>
      <c r="W223" s="947" t="s">
        <v>1828</v>
      </c>
      <c r="X223" s="948" t="s">
        <v>1829</v>
      </c>
      <c r="Y223" s="949">
        <v>2019</v>
      </c>
      <c r="Z223" s="758" t="s">
        <v>1018</v>
      </c>
      <c r="AA223" s="950">
        <v>1014133</v>
      </c>
      <c r="AB223" s="950"/>
      <c r="AC223" s="802">
        <v>5</v>
      </c>
      <c r="AD223" s="949">
        <v>2021</v>
      </c>
      <c r="AE223" s="763" t="s">
        <v>333</v>
      </c>
      <c r="AF223" s="763" t="s">
        <v>356</v>
      </c>
      <c r="AG223" s="763" t="s">
        <v>3530</v>
      </c>
      <c r="AH223" s="951">
        <v>38.9895</v>
      </c>
    </row>
    <row r="224" spans="1:34" ht="14.25" customHeight="1" x14ac:dyDescent="0.15">
      <c r="A224" s="661"/>
      <c r="B224" s="699" t="s">
        <v>2518</v>
      </c>
      <c r="C224" s="689" t="s">
        <v>2519</v>
      </c>
      <c r="D224" s="692">
        <v>2022</v>
      </c>
      <c r="E224" s="700" t="s">
        <v>1018</v>
      </c>
      <c r="F224" s="690">
        <v>1037254</v>
      </c>
      <c r="G224" s="1347" t="s">
        <v>3770</v>
      </c>
      <c r="H224" s="691">
        <v>1</v>
      </c>
      <c r="I224" s="692">
        <v>2022</v>
      </c>
      <c r="J224" s="693" t="s">
        <v>333</v>
      </c>
      <c r="K224" s="693" t="s">
        <v>349</v>
      </c>
      <c r="L224" s="693" t="s">
        <v>4234</v>
      </c>
      <c r="M224" s="694">
        <v>64.345599999999877</v>
      </c>
      <c r="O224" s="695">
        <v>12924</v>
      </c>
      <c r="P224" s="696">
        <v>0</v>
      </c>
      <c r="Q224" s="694">
        <v>1.7553500436397428E-2</v>
      </c>
      <c r="S224" s="707"/>
      <c r="T224" s="700"/>
      <c r="U224" s="708"/>
      <c r="W224" s="947" t="s">
        <v>1828</v>
      </c>
      <c r="X224" s="948" t="s">
        <v>1829</v>
      </c>
      <c r="Y224" s="949">
        <v>2019</v>
      </c>
      <c r="Z224" s="758" t="s">
        <v>1018</v>
      </c>
      <c r="AA224" s="950">
        <v>1014133</v>
      </c>
      <c r="AB224" s="950"/>
      <c r="AC224" s="802">
        <v>6</v>
      </c>
      <c r="AD224" s="949">
        <v>2021</v>
      </c>
      <c r="AE224" s="763" t="s">
        <v>348</v>
      </c>
      <c r="AF224" s="763" t="s">
        <v>348</v>
      </c>
      <c r="AG224" s="763" t="s">
        <v>3531</v>
      </c>
      <c r="AH224" s="951">
        <v>71.098500000000001</v>
      </c>
    </row>
    <row r="225" spans="1:34" ht="14.25" customHeight="1" x14ac:dyDescent="0.15">
      <c r="A225" s="661"/>
      <c r="B225" s="699" t="s">
        <v>2538</v>
      </c>
      <c r="C225" s="689" t="s">
        <v>2539</v>
      </c>
      <c r="D225" s="692">
        <v>2022</v>
      </c>
      <c r="E225" s="700" t="s">
        <v>1018</v>
      </c>
      <c r="F225" s="690">
        <v>1058257</v>
      </c>
      <c r="G225" s="1347" t="s">
        <v>3771</v>
      </c>
      <c r="H225" s="691">
        <v>1</v>
      </c>
      <c r="I225" s="692">
        <v>2022</v>
      </c>
      <c r="J225" s="693" t="s">
        <v>1191</v>
      </c>
      <c r="K225" s="693" t="s">
        <v>349</v>
      </c>
      <c r="L225" s="693" t="s">
        <v>4235</v>
      </c>
      <c r="M225" s="694">
        <v>230.93979157999956</v>
      </c>
      <c r="O225" s="695">
        <v>19779</v>
      </c>
      <c r="P225" s="696">
        <v>0</v>
      </c>
      <c r="Q225" s="694">
        <v>3.8756590323069919E-2</v>
      </c>
      <c r="S225" s="707"/>
      <c r="T225" s="700"/>
      <c r="U225" s="708"/>
      <c r="W225" s="947" t="s">
        <v>1846</v>
      </c>
      <c r="X225" s="948" t="s">
        <v>1847</v>
      </c>
      <c r="Y225" s="949">
        <v>2019</v>
      </c>
      <c r="Z225" s="758" t="s">
        <v>1018</v>
      </c>
      <c r="AA225" s="950">
        <v>1039135</v>
      </c>
      <c r="AB225" s="950"/>
      <c r="AC225" s="802">
        <v>1</v>
      </c>
      <c r="AD225" s="949">
        <v>2019</v>
      </c>
      <c r="AE225" s="763" t="s">
        <v>333</v>
      </c>
      <c r="AF225" s="763" t="s">
        <v>352</v>
      </c>
      <c r="AG225" s="763" t="s">
        <v>1854</v>
      </c>
      <c r="AH225" s="951">
        <v>38.717457000000003</v>
      </c>
    </row>
    <row r="226" spans="1:34" ht="14.25" customHeight="1" x14ac:dyDescent="0.15">
      <c r="A226" s="661"/>
      <c r="B226" s="699" t="s">
        <v>2538</v>
      </c>
      <c r="C226" s="689" t="s">
        <v>2539</v>
      </c>
      <c r="D226" s="692">
        <v>2022</v>
      </c>
      <c r="E226" s="700" t="s">
        <v>1018</v>
      </c>
      <c r="F226" s="690">
        <v>1058257</v>
      </c>
      <c r="G226" s="1347" t="s">
        <v>3772</v>
      </c>
      <c r="H226" s="691">
        <v>2</v>
      </c>
      <c r="I226" s="692">
        <v>2022</v>
      </c>
      <c r="J226" s="693" t="s">
        <v>333</v>
      </c>
      <c r="K226" s="693" t="s">
        <v>349</v>
      </c>
      <c r="L226" s="693" t="s">
        <v>4236</v>
      </c>
      <c r="M226" s="694" t="s">
        <v>179</v>
      </c>
      <c r="O226" s="695">
        <v>19779</v>
      </c>
      <c r="P226" s="696">
        <v>0</v>
      </c>
      <c r="Q226" s="694">
        <v>5.7980161724556292E-2</v>
      </c>
      <c r="S226" s="707"/>
      <c r="T226" s="700"/>
      <c r="U226" s="708"/>
      <c r="W226" s="947" t="s">
        <v>1846</v>
      </c>
      <c r="X226" s="948" t="s">
        <v>1847</v>
      </c>
      <c r="Y226" s="949">
        <v>2019</v>
      </c>
      <c r="Z226" s="758" t="s">
        <v>1018</v>
      </c>
      <c r="AA226" s="950">
        <v>1039135</v>
      </c>
      <c r="AB226" s="950"/>
      <c r="AC226" s="802">
        <v>2</v>
      </c>
      <c r="AD226" s="949">
        <v>2020</v>
      </c>
      <c r="AE226" s="763" t="s">
        <v>333</v>
      </c>
      <c r="AF226" s="763" t="s">
        <v>352</v>
      </c>
      <c r="AG226" s="763" t="s">
        <v>3532</v>
      </c>
      <c r="AH226" s="951">
        <v>58.469615999999995</v>
      </c>
    </row>
    <row r="227" spans="1:34" ht="14.25" customHeight="1" x14ac:dyDescent="0.15">
      <c r="A227" s="661"/>
      <c r="B227" s="699" t="s">
        <v>2549</v>
      </c>
      <c r="C227" s="689" t="s">
        <v>2550</v>
      </c>
      <c r="D227" s="692">
        <v>2022</v>
      </c>
      <c r="E227" s="700" t="s">
        <v>1018</v>
      </c>
      <c r="F227" s="690">
        <v>1056260</v>
      </c>
      <c r="G227" s="1347" t="s">
        <v>3773</v>
      </c>
      <c r="H227" s="691">
        <v>1</v>
      </c>
      <c r="I227" s="692">
        <v>2022</v>
      </c>
      <c r="J227" s="693" t="s">
        <v>333</v>
      </c>
      <c r="K227" s="693" t="s">
        <v>352</v>
      </c>
      <c r="L227" s="693" t="s">
        <v>2555</v>
      </c>
      <c r="M227" s="694" t="s">
        <v>179</v>
      </c>
      <c r="O227" s="695">
        <v>19779</v>
      </c>
      <c r="P227" s="696">
        <v>0</v>
      </c>
      <c r="Q227" s="694">
        <v>1.3453268618231456E-2</v>
      </c>
      <c r="S227" s="707"/>
      <c r="T227" s="700"/>
      <c r="U227" s="708"/>
      <c r="W227" s="947" t="s">
        <v>1846</v>
      </c>
      <c r="X227" s="948" t="s">
        <v>1847</v>
      </c>
      <c r="Y227" s="949">
        <v>2019</v>
      </c>
      <c r="Z227" s="758" t="s">
        <v>1018</v>
      </c>
      <c r="AA227" s="950">
        <v>1039135</v>
      </c>
      <c r="AB227" s="950"/>
      <c r="AC227" s="802">
        <v>3</v>
      </c>
      <c r="AD227" s="949">
        <v>2020</v>
      </c>
      <c r="AE227" s="763" t="s">
        <v>333</v>
      </c>
      <c r="AF227" s="763" t="s">
        <v>340</v>
      </c>
      <c r="AG227" s="763" t="s">
        <v>3533</v>
      </c>
      <c r="AH227" s="951">
        <v>20.500515</v>
      </c>
    </row>
    <row r="228" spans="1:34" ht="14.25" customHeight="1" x14ac:dyDescent="0.15">
      <c r="A228" s="661"/>
      <c r="B228" s="699" t="s">
        <v>2549</v>
      </c>
      <c r="C228" s="689" t="s">
        <v>2550</v>
      </c>
      <c r="D228" s="692">
        <v>2022</v>
      </c>
      <c r="E228" s="700" t="s">
        <v>1018</v>
      </c>
      <c r="F228" s="690">
        <v>1056260</v>
      </c>
      <c r="G228" s="1347" t="s">
        <v>3874</v>
      </c>
      <c r="H228" s="691">
        <v>2</v>
      </c>
      <c r="I228" s="692">
        <v>2022</v>
      </c>
      <c r="J228" s="693" t="s">
        <v>333</v>
      </c>
      <c r="K228" s="693" t="s">
        <v>352</v>
      </c>
      <c r="L228" s="693" t="s">
        <v>4237</v>
      </c>
      <c r="M228" s="694" t="s">
        <v>179</v>
      </c>
      <c r="O228" s="695">
        <v>19779</v>
      </c>
      <c r="P228" s="696">
        <v>0</v>
      </c>
      <c r="Q228" s="694">
        <v>1.3467010465645385E-3</v>
      </c>
      <c r="S228" s="707"/>
      <c r="T228" s="700"/>
      <c r="U228" s="708"/>
      <c r="W228" s="947" t="s">
        <v>1846</v>
      </c>
      <c r="X228" s="948" t="s">
        <v>1847</v>
      </c>
      <c r="Y228" s="949">
        <v>2019</v>
      </c>
      <c r="Z228" s="758" t="s">
        <v>1018</v>
      </c>
      <c r="AA228" s="950">
        <v>1039135</v>
      </c>
      <c r="AB228" s="950"/>
      <c r="AC228" s="802">
        <v>4</v>
      </c>
      <c r="AD228" s="949">
        <v>2020</v>
      </c>
      <c r="AE228" s="763" t="s">
        <v>333</v>
      </c>
      <c r="AF228" s="763" t="s">
        <v>340</v>
      </c>
      <c r="AG228" s="763" t="s">
        <v>3534</v>
      </c>
      <c r="AH228" s="951">
        <v>22.75690800000001</v>
      </c>
    </row>
    <row r="229" spans="1:34" ht="14.25" customHeight="1" x14ac:dyDescent="0.15">
      <c r="A229" s="661"/>
      <c r="B229" s="699" t="s">
        <v>2571</v>
      </c>
      <c r="C229" s="689" t="s">
        <v>2572</v>
      </c>
      <c r="D229" s="692">
        <v>2022</v>
      </c>
      <c r="E229" s="700" t="s">
        <v>1018</v>
      </c>
      <c r="F229" s="690">
        <v>1056263</v>
      </c>
      <c r="G229" s="1347" t="s">
        <v>4358</v>
      </c>
      <c r="H229" s="691">
        <v>1</v>
      </c>
      <c r="I229" s="692">
        <v>2022</v>
      </c>
      <c r="J229" s="693" t="s">
        <v>333</v>
      </c>
      <c r="K229" s="693" t="s">
        <v>352</v>
      </c>
      <c r="L229" s="693" t="s">
        <v>4238</v>
      </c>
      <c r="M229" s="694">
        <v>0.88063900000000006</v>
      </c>
      <c r="O229" s="695">
        <v>19779</v>
      </c>
      <c r="P229" s="696">
        <v>0</v>
      </c>
      <c r="Q229" s="694">
        <v>1.3668557561049597E-2</v>
      </c>
      <c r="S229" s="707"/>
      <c r="T229" s="700"/>
      <c r="U229" s="708"/>
      <c r="W229" s="947" t="s">
        <v>1846</v>
      </c>
      <c r="X229" s="948" t="s">
        <v>1847</v>
      </c>
      <c r="Y229" s="949">
        <v>2019</v>
      </c>
      <c r="Z229" s="758" t="s">
        <v>1018</v>
      </c>
      <c r="AA229" s="950">
        <v>1039135</v>
      </c>
      <c r="AB229" s="950"/>
      <c r="AC229" s="802">
        <v>5</v>
      </c>
      <c r="AD229" s="949">
        <v>2020</v>
      </c>
      <c r="AE229" s="763" t="s">
        <v>333</v>
      </c>
      <c r="AF229" s="763" t="s">
        <v>340</v>
      </c>
      <c r="AG229" s="763" t="s">
        <v>3535</v>
      </c>
      <c r="AH229" s="951">
        <v>15.819213000000001</v>
      </c>
    </row>
    <row r="230" spans="1:34" ht="14.25" customHeight="1" x14ac:dyDescent="0.15">
      <c r="A230" s="661"/>
      <c r="B230" s="699" t="s">
        <v>2580</v>
      </c>
      <c r="C230" s="689" t="s">
        <v>2581</v>
      </c>
      <c r="D230" s="692">
        <v>2022</v>
      </c>
      <c r="E230" s="700" t="s">
        <v>997</v>
      </c>
      <c r="F230" s="690">
        <v>2058264</v>
      </c>
      <c r="G230" s="1347" t="s">
        <v>3774</v>
      </c>
      <c r="H230" s="691">
        <v>1</v>
      </c>
      <c r="I230" s="692">
        <v>2022</v>
      </c>
      <c r="J230" s="693" t="s">
        <v>1621</v>
      </c>
      <c r="K230" s="693" t="s">
        <v>349</v>
      </c>
      <c r="L230" s="693" t="s">
        <v>3600</v>
      </c>
      <c r="M230" s="694">
        <v>158.55940799999999</v>
      </c>
      <c r="O230" s="695">
        <v>5550</v>
      </c>
      <c r="P230" s="696">
        <v>1007</v>
      </c>
      <c r="Q230" s="694">
        <v>4.6249731737074873</v>
      </c>
      <c r="S230" s="707"/>
      <c r="T230" s="700"/>
      <c r="U230" s="708"/>
      <c r="W230" s="947" t="s">
        <v>1855</v>
      </c>
      <c r="X230" s="948" t="s">
        <v>1856</v>
      </c>
      <c r="Y230" s="949">
        <v>2019</v>
      </c>
      <c r="Z230" s="758" t="s">
        <v>1018</v>
      </c>
      <c r="AA230" s="950">
        <v>1081136</v>
      </c>
      <c r="AB230" s="950"/>
      <c r="AC230" s="802">
        <v>1</v>
      </c>
      <c r="AD230" s="949">
        <v>2021</v>
      </c>
      <c r="AE230" s="763" t="s">
        <v>333</v>
      </c>
      <c r="AF230" s="763" t="s">
        <v>352</v>
      </c>
      <c r="AG230" s="763" t="s">
        <v>1866</v>
      </c>
      <c r="AH230" s="951">
        <v>2.2686143964000038</v>
      </c>
    </row>
    <row r="231" spans="1:34" ht="14.25" customHeight="1" x14ac:dyDescent="0.15">
      <c r="A231" s="661"/>
      <c r="B231" s="699" t="s">
        <v>2580</v>
      </c>
      <c r="C231" s="689" t="s">
        <v>2581</v>
      </c>
      <c r="D231" s="692">
        <v>2022</v>
      </c>
      <c r="E231" s="700" t="s">
        <v>997</v>
      </c>
      <c r="F231" s="690">
        <v>2058264</v>
      </c>
      <c r="G231" s="1347" t="s">
        <v>3775</v>
      </c>
      <c r="H231" s="691">
        <v>2</v>
      </c>
      <c r="I231" s="692">
        <v>2022</v>
      </c>
      <c r="J231" s="693" t="s">
        <v>1621</v>
      </c>
      <c r="K231" s="693" t="s">
        <v>349</v>
      </c>
      <c r="L231" s="693" t="s">
        <v>4239</v>
      </c>
      <c r="M231" s="694">
        <v>470.83915200000001</v>
      </c>
      <c r="O231" s="695">
        <v>5550</v>
      </c>
      <c r="P231" s="696">
        <v>1007</v>
      </c>
      <c r="Q231" s="694">
        <v>0.28684703370443804</v>
      </c>
      <c r="S231" s="707"/>
      <c r="T231" s="700"/>
      <c r="U231" s="708"/>
      <c r="W231" s="947" t="s">
        <v>1881</v>
      </c>
      <c r="X231" s="948" t="s">
        <v>1882</v>
      </c>
      <c r="Y231" s="949">
        <v>2019</v>
      </c>
      <c r="Z231" s="758" t="s">
        <v>1018</v>
      </c>
      <c r="AA231" s="950">
        <v>1081140</v>
      </c>
      <c r="AB231" s="950"/>
      <c r="AC231" s="802">
        <v>1</v>
      </c>
      <c r="AD231" s="949">
        <v>2021</v>
      </c>
      <c r="AE231" s="763" t="s">
        <v>333</v>
      </c>
      <c r="AF231" s="763" t="s">
        <v>352</v>
      </c>
      <c r="AG231" s="763" t="s">
        <v>1889</v>
      </c>
      <c r="AH231" s="951">
        <v>7.6656659999999999</v>
      </c>
    </row>
    <row r="232" spans="1:34" ht="14.25" customHeight="1" x14ac:dyDescent="0.15">
      <c r="A232" s="661"/>
      <c r="B232" s="699" t="s">
        <v>2606</v>
      </c>
      <c r="C232" s="689" t="s">
        <v>2607</v>
      </c>
      <c r="D232" s="692">
        <v>2022</v>
      </c>
      <c r="E232" s="700" t="s">
        <v>1018</v>
      </c>
      <c r="F232" s="690">
        <v>1002271</v>
      </c>
      <c r="G232" s="1347" t="s">
        <v>3776</v>
      </c>
      <c r="H232" s="691">
        <v>1</v>
      </c>
      <c r="I232" s="692">
        <v>2022</v>
      </c>
      <c r="J232" s="693" t="s">
        <v>333</v>
      </c>
      <c r="K232" s="693" t="s">
        <v>352</v>
      </c>
      <c r="L232" s="693" t="s">
        <v>3601</v>
      </c>
      <c r="M232" s="694">
        <v>106.96404900000002</v>
      </c>
      <c r="O232" s="695">
        <v>5550</v>
      </c>
      <c r="P232" s="696">
        <v>1007</v>
      </c>
      <c r="Q232" s="694">
        <v>9.8033704438005246E-3</v>
      </c>
      <c r="S232" s="707"/>
      <c r="T232" s="700"/>
      <c r="U232" s="708"/>
      <c r="W232" s="947" t="s">
        <v>1881</v>
      </c>
      <c r="X232" s="948" t="s">
        <v>1882</v>
      </c>
      <c r="Y232" s="949">
        <v>2019</v>
      </c>
      <c r="Z232" s="758" t="s">
        <v>1018</v>
      </c>
      <c r="AA232" s="950">
        <v>1081140</v>
      </c>
      <c r="AB232" s="950"/>
      <c r="AC232" s="802">
        <v>2</v>
      </c>
      <c r="AD232" s="949">
        <v>2021</v>
      </c>
      <c r="AE232" s="763" t="s">
        <v>1170</v>
      </c>
      <c r="AF232" s="763" t="s">
        <v>340</v>
      </c>
      <c r="AG232" s="763" t="s">
        <v>3536</v>
      </c>
      <c r="AH232" s="951">
        <v>11.46789618749999</v>
      </c>
    </row>
    <row r="233" spans="1:34" ht="14.25" customHeight="1" x14ac:dyDescent="0.15">
      <c r="A233" s="661"/>
      <c r="B233" s="699" t="s">
        <v>2606</v>
      </c>
      <c r="C233" s="689" t="s">
        <v>2607</v>
      </c>
      <c r="D233" s="692">
        <v>2022</v>
      </c>
      <c r="E233" s="700" t="s">
        <v>1018</v>
      </c>
      <c r="F233" s="690">
        <v>1002271</v>
      </c>
      <c r="G233" s="1347" t="s">
        <v>3777</v>
      </c>
      <c r="H233" s="691">
        <v>2</v>
      </c>
      <c r="I233" s="692">
        <v>2022</v>
      </c>
      <c r="J233" s="693" t="s">
        <v>333</v>
      </c>
      <c r="K233" s="693" t="s">
        <v>352</v>
      </c>
      <c r="L233" s="693" t="s">
        <v>4240</v>
      </c>
      <c r="M233" s="694">
        <v>17.478878999999996</v>
      </c>
      <c r="O233" s="695">
        <v>5550</v>
      </c>
      <c r="P233" s="696">
        <v>1007</v>
      </c>
      <c r="Q233" s="694">
        <v>7.9949214884855877</v>
      </c>
      <c r="S233" s="707"/>
      <c r="T233" s="700"/>
      <c r="U233" s="708"/>
      <c r="W233" s="947" t="s">
        <v>1881</v>
      </c>
      <c r="X233" s="948" t="s">
        <v>1882</v>
      </c>
      <c r="Y233" s="949">
        <v>2019</v>
      </c>
      <c r="Z233" s="758" t="s">
        <v>1018</v>
      </c>
      <c r="AA233" s="950">
        <v>1081140</v>
      </c>
      <c r="AB233" s="950"/>
      <c r="AC233" s="802">
        <v>3</v>
      </c>
      <c r="AD233" s="949">
        <v>2021</v>
      </c>
      <c r="AE233" s="763" t="s">
        <v>333</v>
      </c>
      <c r="AF233" s="763" t="s">
        <v>352</v>
      </c>
      <c r="AG233" s="763" t="s">
        <v>3537</v>
      </c>
      <c r="AH233" s="951">
        <v>2.6609219999999998</v>
      </c>
    </row>
    <row r="234" spans="1:34" ht="14.25" customHeight="1" x14ac:dyDescent="0.15">
      <c r="A234" s="661"/>
      <c r="B234" s="699" t="s">
        <v>2606</v>
      </c>
      <c r="C234" s="689" t="s">
        <v>2607</v>
      </c>
      <c r="D234" s="692">
        <v>2022</v>
      </c>
      <c r="E234" s="700" t="s">
        <v>1018</v>
      </c>
      <c r="F234" s="690">
        <v>1002271</v>
      </c>
      <c r="G234" s="1347" t="s">
        <v>3778</v>
      </c>
      <c r="H234" s="691">
        <v>3</v>
      </c>
      <c r="I234" s="692">
        <v>2022</v>
      </c>
      <c r="J234" s="693" t="s">
        <v>333</v>
      </c>
      <c r="K234" s="693" t="s">
        <v>352</v>
      </c>
      <c r="L234" s="693" t="s">
        <v>3603</v>
      </c>
      <c r="M234" s="694">
        <v>70.931883999999997</v>
      </c>
      <c r="O234" s="695">
        <v>5550</v>
      </c>
      <c r="P234" s="696">
        <v>1007</v>
      </c>
      <c r="Q234" s="694">
        <v>9.6334177215189873E-2</v>
      </c>
      <c r="S234" s="707"/>
      <c r="T234" s="700"/>
      <c r="U234" s="708"/>
      <c r="W234" s="947" t="s">
        <v>1881</v>
      </c>
      <c r="X234" s="948" t="s">
        <v>1882</v>
      </c>
      <c r="Y234" s="949">
        <v>2019</v>
      </c>
      <c r="Z234" s="758" t="s">
        <v>1018</v>
      </c>
      <c r="AA234" s="950">
        <v>1081140</v>
      </c>
      <c r="AB234" s="950"/>
      <c r="AC234" s="802">
        <v>4</v>
      </c>
      <c r="AD234" s="949">
        <v>2021</v>
      </c>
      <c r="AE234" s="763" t="s">
        <v>333</v>
      </c>
      <c r="AF234" s="763" t="s">
        <v>352</v>
      </c>
      <c r="AG234" s="763" t="s">
        <v>3538</v>
      </c>
      <c r="AH234" s="951">
        <v>0.2663640000000001</v>
      </c>
    </row>
    <row r="235" spans="1:34" ht="14.25" customHeight="1" x14ac:dyDescent="0.15">
      <c r="A235" s="661"/>
      <c r="B235" s="699" t="s">
        <v>2606</v>
      </c>
      <c r="C235" s="689" t="s">
        <v>2607</v>
      </c>
      <c r="D235" s="692">
        <v>2022</v>
      </c>
      <c r="E235" s="700" t="s">
        <v>1018</v>
      </c>
      <c r="F235" s="690">
        <v>1002271</v>
      </c>
      <c r="G235" s="1347" t="s">
        <v>3779</v>
      </c>
      <c r="H235" s="691">
        <v>4</v>
      </c>
      <c r="I235" s="692">
        <v>2022</v>
      </c>
      <c r="J235" s="693" t="s">
        <v>333</v>
      </c>
      <c r="K235" s="693" t="s">
        <v>352</v>
      </c>
      <c r="L235" s="693" t="s">
        <v>3602</v>
      </c>
      <c r="M235" s="694">
        <v>44.292439999999999</v>
      </c>
      <c r="O235" s="695">
        <v>5550</v>
      </c>
      <c r="P235" s="696">
        <v>1007</v>
      </c>
      <c r="Q235" s="694">
        <v>3.3182232728381889E-2</v>
      </c>
      <c r="S235" s="707"/>
      <c r="T235" s="700"/>
      <c r="U235" s="708"/>
      <c r="W235" s="947" t="s">
        <v>1881</v>
      </c>
      <c r="X235" s="948" t="s">
        <v>1882</v>
      </c>
      <c r="Y235" s="949">
        <v>2019</v>
      </c>
      <c r="Z235" s="758" t="s">
        <v>1018</v>
      </c>
      <c r="AA235" s="950">
        <v>1081140</v>
      </c>
      <c r="AB235" s="950"/>
      <c r="AC235" s="802">
        <v>5</v>
      </c>
      <c r="AD235" s="949">
        <v>2021</v>
      </c>
      <c r="AE235" s="763" t="s">
        <v>333</v>
      </c>
      <c r="AF235" s="763" t="s">
        <v>352</v>
      </c>
      <c r="AG235" s="763" t="s">
        <v>3539</v>
      </c>
      <c r="AH235" s="951">
        <v>2.7035040000000001</v>
      </c>
    </row>
    <row r="236" spans="1:34" ht="14.25" customHeight="1" x14ac:dyDescent="0.15">
      <c r="A236" s="661"/>
      <c r="B236" s="699" t="s">
        <v>2613</v>
      </c>
      <c r="C236" s="689" t="s">
        <v>2614</v>
      </c>
      <c r="D236" s="692">
        <v>2022</v>
      </c>
      <c r="E236" s="700" t="s">
        <v>3968</v>
      </c>
      <c r="F236" s="690">
        <v>1067272</v>
      </c>
      <c r="G236" s="1347" t="s">
        <v>3999</v>
      </c>
      <c r="H236" s="691">
        <v>1</v>
      </c>
      <c r="I236" s="692">
        <v>2022</v>
      </c>
      <c r="J236" s="693" t="s">
        <v>1621</v>
      </c>
      <c r="K236" s="693" t="s">
        <v>348</v>
      </c>
      <c r="L236" s="693" t="s">
        <v>4241</v>
      </c>
      <c r="M236" s="694">
        <v>1098.8696576000002</v>
      </c>
      <c r="O236" s="695">
        <v>5550</v>
      </c>
      <c r="P236" s="696">
        <v>1007</v>
      </c>
      <c r="Q236" s="694">
        <v>8.8283737837425651</v>
      </c>
      <c r="S236" s="707"/>
      <c r="T236" s="700"/>
      <c r="U236" s="708"/>
      <c r="W236" s="947" t="s">
        <v>1890</v>
      </c>
      <c r="X236" s="948" t="s">
        <v>1891</v>
      </c>
      <c r="Y236" s="949">
        <v>2019</v>
      </c>
      <c r="Z236" s="758" t="s">
        <v>1273</v>
      </c>
      <c r="AA236" s="950">
        <v>1306141</v>
      </c>
      <c r="AB236" s="950"/>
      <c r="AC236" s="802">
        <v>1</v>
      </c>
      <c r="AD236" s="949">
        <v>2019</v>
      </c>
      <c r="AE236" s="763" t="s">
        <v>333</v>
      </c>
      <c r="AF236" s="763" t="s">
        <v>352</v>
      </c>
      <c r="AG236" s="763" t="s">
        <v>1902</v>
      </c>
      <c r="AH236" s="951">
        <v>303.25949099999997</v>
      </c>
    </row>
    <row r="237" spans="1:34" ht="14.25" customHeight="1" x14ac:dyDescent="0.15">
      <c r="A237" s="661"/>
      <c r="B237" s="699" t="s">
        <v>2613</v>
      </c>
      <c r="C237" s="689" t="s">
        <v>2614</v>
      </c>
      <c r="D237" s="692">
        <v>2022</v>
      </c>
      <c r="E237" s="700" t="s">
        <v>3968</v>
      </c>
      <c r="F237" s="690">
        <v>1067272</v>
      </c>
      <c r="G237" s="1347" t="s">
        <v>4000</v>
      </c>
      <c r="H237" s="691">
        <v>2</v>
      </c>
      <c r="I237" s="692">
        <v>2022</v>
      </c>
      <c r="J237" s="693" t="s">
        <v>348</v>
      </c>
      <c r="K237" s="693" t="s">
        <v>348</v>
      </c>
      <c r="L237" s="693" t="s">
        <v>4242</v>
      </c>
      <c r="M237" s="694">
        <v>310.44010000000003</v>
      </c>
      <c r="O237" s="695">
        <v>5550</v>
      </c>
      <c r="P237" s="696">
        <v>1007</v>
      </c>
      <c r="Q237" s="694">
        <v>0.10104587463779174</v>
      </c>
      <c r="S237" s="707"/>
      <c r="T237" s="700"/>
      <c r="U237" s="708"/>
      <c r="W237" s="947" t="s">
        <v>1890</v>
      </c>
      <c r="X237" s="948" t="s">
        <v>1891</v>
      </c>
      <c r="Y237" s="949">
        <v>2019</v>
      </c>
      <c r="Z237" s="758" t="s">
        <v>1273</v>
      </c>
      <c r="AA237" s="950">
        <v>1306141</v>
      </c>
      <c r="AB237" s="950"/>
      <c r="AC237" s="802">
        <v>2</v>
      </c>
      <c r="AD237" s="949">
        <v>2019</v>
      </c>
      <c r="AE237" s="763" t="s">
        <v>333</v>
      </c>
      <c r="AF237" s="763" t="s">
        <v>352</v>
      </c>
      <c r="AG237" s="763" t="s">
        <v>3540</v>
      </c>
      <c r="AH237" s="951">
        <v>18.808560000000003</v>
      </c>
    </row>
    <row r="238" spans="1:34" ht="14.25" customHeight="1" x14ac:dyDescent="0.15">
      <c r="A238" s="661"/>
      <c r="B238" s="699" t="s">
        <v>2646</v>
      </c>
      <c r="C238" s="689" t="s">
        <v>3970</v>
      </c>
      <c r="D238" s="692">
        <v>2022</v>
      </c>
      <c r="E238" s="700" t="s">
        <v>1018</v>
      </c>
      <c r="F238" s="690">
        <v>1056280</v>
      </c>
      <c r="G238" s="1347" t="s">
        <v>4359</v>
      </c>
      <c r="H238" s="691">
        <v>1</v>
      </c>
      <c r="I238" s="692">
        <v>2022</v>
      </c>
      <c r="J238" s="693" t="s">
        <v>348</v>
      </c>
      <c r="K238" s="693" t="s">
        <v>349</v>
      </c>
      <c r="L238" s="693" t="s">
        <v>4243</v>
      </c>
      <c r="M238" s="694">
        <v>123.39000000000001</v>
      </c>
      <c r="O238" s="695">
        <v>0</v>
      </c>
      <c r="P238" s="696">
        <v>12102</v>
      </c>
      <c r="Q238" s="694">
        <v>2.2684110560238287E-2</v>
      </c>
      <c r="S238" s="707"/>
      <c r="T238" s="700"/>
      <c r="U238" s="708"/>
      <c r="W238" s="947" t="s">
        <v>1890</v>
      </c>
      <c r="X238" s="948" t="s">
        <v>1891</v>
      </c>
      <c r="Y238" s="949">
        <v>2019</v>
      </c>
      <c r="Z238" s="758" t="s">
        <v>1273</v>
      </c>
      <c r="AA238" s="950">
        <v>1306141</v>
      </c>
      <c r="AB238" s="950"/>
      <c r="AC238" s="802">
        <v>3</v>
      </c>
      <c r="AD238" s="949">
        <v>2019</v>
      </c>
      <c r="AE238" s="763" t="s">
        <v>333</v>
      </c>
      <c r="AF238" s="763" t="s">
        <v>352</v>
      </c>
      <c r="AG238" s="763" t="s">
        <v>3540</v>
      </c>
      <c r="AH238" s="951">
        <v>0.64280700000000035</v>
      </c>
    </row>
    <row r="239" spans="1:34" ht="14.25" customHeight="1" x14ac:dyDescent="0.15">
      <c r="A239" s="661"/>
      <c r="B239" s="699" t="s">
        <v>2646</v>
      </c>
      <c r="C239" s="689" t="s">
        <v>3970</v>
      </c>
      <c r="D239" s="692">
        <v>2022</v>
      </c>
      <c r="E239" s="700" t="s">
        <v>1018</v>
      </c>
      <c r="F239" s="690">
        <v>1056280</v>
      </c>
      <c r="G239" s="1347" t="s">
        <v>4360</v>
      </c>
      <c r="H239" s="691">
        <v>2</v>
      </c>
      <c r="I239" s="692">
        <v>2022</v>
      </c>
      <c r="J239" s="693" t="s">
        <v>333</v>
      </c>
      <c r="K239" s="693" t="s">
        <v>352</v>
      </c>
      <c r="L239" s="693" t="s">
        <v>4244</v>
      </c>
      <c r="M239" s="694">
        <v>25.135000000000002</v>
      </c>
      <c r="O239" s="695">
        <v>29273</v>
      </c>
      <c r="P239" s="696">
        <v>0</v>
      </c>
      <c r="Q239" s="694">
        <v>0.12067568407747756</v>
      </c>
      <c r="S239" s="707"/>
      <c r="T239" s="700"/>
      <c r="U239" s="708"/>
      <c r="W239" s="947" t="s">
        <v>1890</v>
      </c>
      <c r="X239" s="948" t="s">
        <v>1891</v>
      </c>
      <c r="Y239" s="949">
        <v>2019</v>
      </c>
      <c r="Z239" s="758" t="s">
        <v>1273</v>
      </c>
      <c r="AA239" s="950">
        <v>1306141</v>
      </c>
      <c r="AB239" s="950"/>
      <c r="AC239" s="802">
        <v>4</v>
      </c>
      <c r="AD239" s="949">
        <v>2020</v>
      </c>
      <c r="AE239" s="763" t="s">
        <v>333</v>
      </c>
      <c r="AF239" s="763" t="s">
        <v>352</v>
      </c>
      <c r="AG239" s="763" t="s">
        <v>3541</v>
      </c>
      <c r="AH239" s="951">
        <v>524.22700199999997</v>
      </c>
    </row>
    <row r="240" spans="1:34" ht="14.25" customHeight="1" x14ac:dyDescent="0.15">
      <c r="A240" s="661"/>
      <c r="B240" s="699" t="s">
        <v>2670</v>
      </c>
      <c r="C240" s="689" t="s">
        <v>2671</v>
      </c>
      <c r="D240" s="692">
        <v>2022</v>
      </c>
      <c r="E240" s="700" t="s">
        <v>1018</v>
      </c>
      <c r="F240" s="690">
        <v>1069284</v>
      </c>
      <c r="G240" s="1347" t="s">
        <v>3780</v>
      </c>
      <c r="H240" s="691">
        <v>1</v>
      </c>
      <c r="I240" s="692">
        <v>2022</v>
      </c>
      <c r="J240" s="693" t="s">
        <v>333</v>
      </c>
      <c r="K240" s="693" t="s">
        <v>349</v>
      </c>
      <c r="L240" s="693" t="s">
        <v>4245</v>
      </c>
      <c r="M240" s="694">
        <v>214.17762000000005</v>
      </c>
      <c r="O240" s="695">
        <v>29273</v>
      </c>
      <c r="P240" s="696">
        <v>0</v>
      </c>
      <c r="Q240" s="694">
        <v>1.8423000717384626E-2</v>
      </c>
      <c r="S240" s="707"/>
      <c r="T240" s="700"/>
      <c r="U240" s="708"/>
      <c r="W240" s="947" t="s">
        <v>1890</v>
      </c>
      <c r="X240" s="948" t="s">
        <v>1891</v>
      </c>
      <c r="Y240" s="949">
        <v>2019</v>
      </c>
      <c r="Z240" s="758" t="s">
        <v>1273</v>
      </c>
      <c r="AA240" s="950">
        <v>1306141</v>
      </c>
      <c r="AB240" s="950"/>
      <c r="AC240" s="802">
        <v>5</v>
      </c>
      <c r="AD240" s="949">
        <v>2020</v>
      </c>
      <c r="AE240" s="763" t="s">
        <v>333</v>
      </c>
      <c r="AF240" s="763" t="s">
        <v>352</v>
      </c>
      <c r="AG240" s="763" t="s">
        <v>3542</v>
      </c>
      <c r="AH240" s="951">
        <v>6.3166320000000002</v>
      </c>
    </row>
    <row r="241" spans="1:34" ht="14.25" customHeight="1" x14ac:dyDescent="0.15">
      <c r="A241" s="661"/>
      <c r="B241" s="699" t="s">
        <v>2678</v>
      </c>
      <c r="C241" s="689" t="s">
        <v>2679</v>
      </c>
      <c r="D241" s="692">
        <v>2022</v>
      </c>
      <c r="E241" s="700" t="s">
        <v>1018</v>
      </c>
      <c r="F241" s="690">
        <v>1081285</v>
      </c>
      <c r="G241" s="1347" t="s">
        <v>3781</v>
      </c>
      <c r="H241" s="691">
        <v>1</v>
      </c>
      <c r="I241" s="692">
        <v>2022</v>
      </c>
      <c r="J241" s="693" t="s">
        <v>1170</v>
      </c>
      <c r="K241" s="693" t="s">
        <v>349</v>
      </c>
      <c r="L241" s="693" t="s">
        <v>3604</v>
      </c>
      <c r="M241" s="694">
        <v>57.258116666666695</v>
      </c>
      <c r="O241" s="695">
        <v>29273</v>
      </c>
      <c r="P241" s="696">
        <v>0</v>
      </c>
      <c r="Q241" s="694">
        <v>2.5119038021384894E-2</v>
      </c>
      <c r="S241" s="707"/>
      <c r="T241" s="700"/>
      <c r="U241" s="708"/>
      <c r="W241" s="947" t="s">
        <v>1890</v>
      </c>
      <c r="X241" s="948" t="s">
        <v>1891</v>
      </c>
      <c r="Y241" s="949">
        <v>2019</v>
      </c>
      <c r="Z241" s="758" t="s">
        <v>1273</v>
      </c>
      <c r="AA241" s="950">
        <v>1306141</v>
      </c>
      <c r="AB241" s="950"/>
      <c r="AC241" s="802">
        <v>6</v>
      </c>
      <c r="AD241" s="949">
        <v>2020</v>
      </c>
      <c r="AE241" s="763" t="s">
        <v>333</v>
      </c>
      <c r="AF241" s="763" t="s">
        <v>352</v>
      </c>
      <c r="AG241" s="763" t="s">
        <v>3543</v>
      </c>
      <c r="AH241" s="951">
        <v>2.1757590000000002</v>
      </c>
    </row>
    <row r="242" spans="1:34" ht="14.25" customHeight="1" x14ac:dyDescent="0.15">
      <c r="A242" s="661"/>
      <c r="B242" s="699" t="s">
        <v>2708</v>
      </c>
      <c r="C242" s="689" t="s">
        <v>2709</v>
      </c>
      <c r="D242" s="692">
        <v>2022</v>
      </c>
      <c r="E242" s="700" t="s">
        <v>1018</v>
      </c>
      <c r="F242" s="690">
        <v>1069294</v>
      </c>
      <c r="G242" s="1347" t="s">
        <v>3782</v>
      </c>
      <c r="H242" s="691">
        <v>1</v>
      </c>
      <c r="I242" s="692">
        <v>2022</v>
      </c>
      <c r="J242" s="693" t="s">
        <v>333</v>
      </c>
      <c r="K242" s="693" t="s">
        <v>352</v>
      </c>
      <c r="L242" s="693" t="s">
        <v>4246</v>
      </c>
      <c r="M242" s="694">
        <v>44.736000909599994</v>
      </c>
      <c r="O242" s="695">
        <v>4791</v>
      </c>
      <c r="P242" s="696">
        <v>0</v>
      </c>
      <c r="Q242" s="694">
        <v>0.14182842830306858</v>
      </c>
      <c r="S242" s="707"/>
      <c r="T242" s="700"/>
      <c r="U242" s="708"/>
      <c r="W242" s="947" t="s">
        <v>1890</v>
      </c>
      <c r="X242" s="948" t="s">
        <v>1891</v>
      </c>
      <c r="Y242" s="949">
        <v>2019</v>
      </c>
      <c r="Z242" s="758" t="s">
        <v>1273</v>
      </c>
      <c r="AA242" s="950">
        <v>1306141</v>
      </c>
      <c r="AB242" s="950"/>
      <c r="AC242" s="802">
        <v>7</v>
      </c>
      <c r="AD242" s="949">
        <v>2021</v>
      </c>
      <c r="AE242" s="763" t="s">
        <v>333</v>
      </c>
      <c r="AF242" s="763" t="s">
        <v>352</v>
      </c>
      <c r="AG242" s="763" t="s">
        <v>3544</v>
      </c>
      <c r="AH242" s="951">
        <v>578.87646900000004</v>
      </c>
    </row>
    <row r="243" spans="1:34" ht="14.25" customHeight="1" x14ac:dyDescent="0.15">
      <c r="A243" s="661"/>
      <c r="B243" s="699" t="s">
        <v>2724</v>
      </c>
      <c r="C243" s="689" t="s">
        <v>2725</v>
      </c>
      <c r="D243" s="692">
        <v>2022</v>
      </c>
      <c r="E243" s="700" t="s">
        <v>1018</v>
      </c>
      <c r="F243" s="690">
        <v>1047296</v>
      </c>
      <c r="G243" s="1347" t="s">
        <v>3783</v>
      </c>
      <c r="H243" s="691">
        <v>1</v>
      </c>
      <c r="I243" s="692" t="s">
        <v>4037</v>
      </c>
      <c r="J243" s="693" t="s">
        <v>1621</v>
      </c>
      <c r="K243" s="693" t="s">
        <v>349</v>
      </c>
      <c r="L243" s="693" t="s">
        <v>4247</v>
      </c>
      <c r="M243" s="694">
        <v>845.38800000000015</v>
      </c>
      <c r="O243" s="695">
        <v>4791</v>
      </c>
      <c r="P243" s="696">
        <v>0</v>
      </c>
      <c r="Q243" s="694">
        <v>0.71859737006887969</v>
      </c>
      <c r="S243" s="707"/>
      <c r="T243" s="700"/>
      <c r="U243" s="708"/>
      <c r="W243" s="947" t="s">
        <v>1890</v>
      </c>
      <c r="X243" s="948" t="s">
        <v>1891</v>
      </c>
      <c r="Y243" s="949">
        <v>2019</v>
      </c>
      <c r="Z243" s="758" t="s">
        <v>1273</v>
      </c>
      <c r="AA243" s="950">
        <v>1306141</v>
      </c>
      <c r="AB243" s="950"/>
      <c r="AC243" s="802">
        <v>8</v>
      </c>
      <c r="AD243" s="949">
        <v>2021</v>
      </c>
      <c r="AE243" s="763" t="s">
        <v>333</v>
      </c>
      <c r="AF243" s="763" t="s">
        <v>352</v>
      </c>
      <c r="AG243" s="763" t="s">
        <v>3545</v>
      </c>
      <c r="AH243" s="951">
        <v>6.6255780000000044</v>
      </c>
    </row>
    <row r="244" spans="1:34" ht="14.25" customHeight="1" x14ac:dyDescent="0.15">
      <c r="A244" s="661"/>
      <c r="B244" s="699" t="s">
        <v>2724</v>
      </c>
      <c r="C244" s="689" t="s">
        <v>2725</v>
      </c>
      <c r="D244" s="692">
        <v>2022</v>
      </c>
      <c r="E244" s="700" t="s">
        <v>1018</v>
      </c>
      <c r="F244" s="690">
        <v>1047296</v>
      </c>
      <c r="G244" s="1347" t="s">
        <v>4001</v>
      </c>
      <c r="H244" s="691">
        <v>2</v>
      </c>
      <c r="I244" s="692" t="s">
        <v>4037</v>
      </c>
      <c r="J244" s="693" t="s">
        <v>333</v>
      </c>
      <c r="K244" s="693" t="s">
        <v>352</v>
      </c>
      <c r="L244" s="693" t="s">
        <v>4248</v>
      </c>
      <c r="M244" s="694">
        <v>35.002544</v>
      </c>
      <c r="O244" s="695">
        <v>4791</v>
      </c>
      <c r="P244" s="696">
        <v>0</v>
      </c>
      <c r="Q244" s="694">
        <v>2.9954164057608021E-2</v>
      </c>
      <c r="S244" s="707"/>
      <c r="T244" s="700"/>
      <c r="U244" s="708"/>
      <c r="W244" s="947" t="s">
        <v>1912</v>
      </c>
      <c r="X244" s="948" t="s">
        <v>1913</v>
      </c>
      <c r="Y244" s="949">
        <v>2019</v>
      </c>
      <c r="Z244" s="758" t="s">
        <v>1058</v>
      </c>
      <c r="AA244" s="950">
        <v>3043144</v>
      </c>
      <c r="AB244" s="950"/>
      <c r="AC244" s="802">
        <v>1</v>
      </c>
      <c r="AD244" s="949" t="s">
        <v>1138</v>
      </c>
      <c r="AE244" s="763" t="s">
        <v>333</v>
      </c>
      <c r="AF244" s="763" t="s">
        <v>359</v>
      </c>
      <c r="AG244" s="763" t="s">
        <v>1924</v>
      </c>
      <c r="AH244" s="951">
        <v>2.7452310600000374</v>
      </c>
    </row>
    <row r="245" spans="1:34" ht="14.25" customHeight="1" x14ac:dyDescent="0.15">
      <c r="A245" s="661"/>
      <c r="B245" s="699" t="s">
        <v>2724</v>
      </c>
      <c r="C245" s="689" t="s">
        <v>2725</v>
      </c>
      <c r="D245" s="692">
        <v>2022</v>
      </c>
      <c r="E245" s="700" t="s">
        <v>1018</v>
      </c>
      <c r="F245" s="690">
        <v>1047296</v>
      </c>
      <c r="G245" s="1347" t="s">
        <v>4361</v>
      </c>
      <c r="H245" s="691">
        <v>3</v>
      </c>
      <c r="I245" s="692" t="s">
        <v>4037</v>
      </c>
      <c r="J245" s="693" t="s">
        <v>333</v>
      </c>
      <c r="K245" s="693" t="s">
        <v>352</v>
      </c>
      <c r="L245" s="693" t="s">
        <v>4249</v>
      </c>
      <c r="M245" s="694">
        <v>9.7720492799999974</v>
      </c>
      <c r="O245" s="695">
        <v>4791</v>
      </c>
      <c r="P245" s="696">
        <v>0</v>
      </c>
      <c r="Q245" s="694">
        <v>0.71859737006887969</v>
      </c>
      <c r="S245" s="707"/>
      <c r="T245" s="700"/>
      <c r="U245" s="708"/>
      <c r="W245" s="947" t="s">
        <v>1926</v>
      </c>
      <c r="X245" s="948" t="s">
        <v>1927</v>
      </c>
      <c r="Y245" s="949">
        <v>2019</v>
      </c>
      <c r="Z245" s="758" t="s">
        <v>1018</v>
      </c>
      <c r="AA245" s="950">
        <v>1016147</v>
      </c>
      <c r="AB245" s="950"/>
      <c r="AC245" s="802">
        <v>1</v>
      </c>
      <c r="AD245" s="949">
        <v>2019</v>
      </c>
      <c r="AE245" s="763" t="s">
        <v>333</v>
      </c>
      <c r="AF245" s="763" t="s">
        <v>352</v>
      </c>
      <c r="AG245" s="763" t="s">
        <v>1932</v>
      </c>
      <c r="AH245" s="951">
        <v>35.325393000000005</v>
      </c>
    </row>
    <row r="246" spans="1:34" ht="14.25" customHeight="1" x14ac:dyDescent="0.15">
      <c r="A246" s="661"/>
      <c r="B246" s="699" t="s">
        <v>2724</v>
      </c>
      <c r="C246" s="689" t="s">
        <v>2725</v>
      </c>
      <c r="D246" s="692">
        <v>2022</v>
      </c>
      <c r="E246" s="700" t="s">
        <v>1018</v>
      </c>
      <c r="F246" s="690">
        <v>1047296</v>
      </c>
      <c r="G246" s="1347" t="s">
        <v>4362</v>
      </c>
      <c r="H246" s="691">
        <v>4</v>
      </c>
      <c r="I246" s="692" t="s">
        <v>4037</v>
      </c>
      <c r="J246" s="693" t="s">
        <v>333</v>
      </c>
      <c r="K246" s="693" t="s">
        <v>348</v>
      </c>
      <c r="L246" s="693" t="s">
        <v>4250</v>
      </c>
      <c r="M246" s="694">
        <v>6.8550000000000035E-4</v>
      </c>
      <c r="O246" s="695">
        <v>4791</v>
      </c>
      <c r="P246" s="696">
        <v>0</v>
      </c>
      <c r="Q246" s="694">
        <v>2.9954164057608021E-2</v>
      </c>
      <c r="S246" s="707"/>
      <c r="T246" s="700"/>
      <c r="U246" s="708"/>
      <c r="W246" s="947" t="s">
        <v>1926</v>
      </c>
      <c r="X246" s="948" t="s">
        <v>1927</v>
      </c>
      <c r="Y246" s="949">
        <v>2019</v>
      </c>
      <c r="Z246" s="758" t="s">
        <v>1018</v>
      </c>
      <c r="AA246" s="950">
        <v>1016147</v>
      </c>
      <c r="AB246" s="950"/>
      <c r="AC246" s="802">
        <v>2</v>
      </c>
      <c r="AD246" s="949">
        <v>2020</v>
      </c>
      <c r="AE246" s="763" t="s">
        <v>333</v>
      </c>
      <c r="AF246" s="763" t="s">
        <v>352</v>
      </c>
      <c r="AG246" s="763" t="s">
        <v>3546</v>
      </c>
      <c r="AH246" s="951">
        <v>5.3929650000000011</v>
      </c>
    </row>
    <row r="247" spans="1:34" ht="14.25" customHeight="1" x14ac:dyDescent="0.15">
      <c r="A247" s="661"/>
      <c r="B247" s="699" t="s">
        <v>2744</v>
      </c>
      <c r="C247" s="689" t="s">
        <v>2745</v>
      </c>
      <c r="D247" s="692">
        <v>2022</v>
      </c>
      <c r="E247" s="700" t="s">
        <v>1018</v>
      </c>
      <c r="F247" s="690">
        <v>1024302</v>
      </c>
      <c r="G247" s="1347" t="s">
        <v>3784</v>
      </c>
      <c r="H247" s="691">
        <v>1</v>
      </c>
      <c r="I247" s="692">
        <v>2022</v>
      </c>
      <c r="J247" s="693" t="s">
        <v>333</v>
      </c>
      <c r="K247" s="693" t="s">
        <v>352</v>
      </c>
      <c r="L247" s="693" t="s">
        <v>4251</v>
      </c>
      <c r="M247" s="694">
        <v>0.55251300000000003</v>
      </c>
      <c r="O247" s="695">
        <v>4791</v>
      </c>
      <c r="P247" s="696">
        <v>0</v>
      </c>
      <c r="Q247" s="694">
        <v>0.71859737006887969</v>
      </c>
      <c r="S247" s="707"/>
      <c r="T247" s="700"/>
      <c r="U247" s="708"/>
      <c r="W247" s="947" t="s">
        <v>1926</v>
      </c>
      <c r="X247" s="948" t="s">
        <v>1927</v>
      </c>
      <c r="Y247" s="949">
        <v>2019</v>
      </c>
      <c r="Z247" s="758" t="s">
        <v>1018</v>
      </c>
      <c r="AA247" s="950">
        <v>1016147</v>
      </c>
      <c r="AB247" s="950"/>
      <c r="AC247" s="802">
        <v>3</v>
      </c>
      <c r="AD247" s="949">
        <v>2021</v>
      </c>
      <c r="AE247" s="763" t="s">
        <v>333</v>
      </c>
      <c r="AF247" s="763" t="s">
        <v>352</v>
      </c>
      <c r="AG247" s="763" t="s">
        <v>3547</v>
      </c>
      <c r="AH247" s="951">
        <v>7.3530960000000007</v>
      </c>
    </row>
    <row r="248" spans="1:34" ht="14.25" customHeight="1" x14ac:dyDescent="0.15">
      <c r="A248" s="661"/>
      <c r="B248" s="699" t="s">
        <v>2763</v>
      </c>
      <c r="C248" s="689" t="s">
        <v>2764</v>
      </c>
      <c r="D248" s="692">
        <v>2022</v>
      </c>
      <c r="E248" s="700" t="s">
        <v>1018</v>
      </c>
      <c r="F248" s="690">
        <v>1037305</v>
      </c>
      <c r="G248" s="1347" t="s">
        <v>3785</v>
      </c>
      <c r="H248" s="691">
        <v>1</v>
      </c>
      <c r="I248" s="692">
        <v>2022</v>
      </c>
      <c r="J248" s="693" t="s">
        <v>333</v>
      </c>
      <c r="K248" s="693" t="s">
        <v>349</v>
      </c>
      <c r="L248" s="693" t="s">
        <v>4252</v>
      </c>
      <c r="M248" s="694">
        <v>0.8226</v>
      </c>
      <c r="O248" s="695">
        <v>4791</v>
      </c>
      <c r="P248" s="696">
        <v>0</v>
      </c>
      <c r="Q248" s="694">
        <v>2.9954164057608021E-2</v>
      </c>
      <c r="S248" s="707"/>
      <c r="T248" s="700"/>
      <c r="U248" s="708"/>
      <c r="W248" s="947" t="s">
        <v>1933</v>
      </c>
      <c r="X248" s="948" t="s">
        <v>1934</v>
      </c>
      <c r="Y248" s="949">
        <v>2019</v>
      </c>
      <c r="Z248" s="758" t="s">
        <v>1018</v>
      </c>
      <c r="AA248" s="950">
        <v>1006148</v>
      </c>
      <c r="AB248" s="950"/>
      <c r="AC248" s="802">
        <v>1</v>
      </c>
      <c r="AD248" s="949">
        <v>2019</v>
      </c>
      <c r="AE248" s="763" t="s">
        <v>1191</v>
      </c>
      <c r="AF248" s="763" t="s">
        <v>340</v>
      </c>
      <c r="AG248" s="763" t="s">
        <v>1942</v>
      </c>
      <c r="AH248" s="951">
        <v>6.7950000000000159</v>
      </c>
    </row>
    <row r="249" spans="1:34" ht="14.25" customHeight="1" x14ac:dyDescent="0.15">
      <c r="A249" s="661"/>
      <c r="B249" s="699" t="s">
        <v>2763</v>
      </c>
      <c r="C249" s="689" t="s">
        <v>2764</v>
      </c>
      <c r="D249" s="692">
        <v>2022</v>
      </c>
      <c r="E249" s="700" t="s">
        <v>1018</v>
      </c>
      <c r="F249" s="690">
        <v>1037305</v>
      </c>
      <c r="G249" s="1347" t="s">
        <v>4002</v>
      </c>
      <c r="H249" s="691">
        <v>2</v>
      </c>
      <c r="I249" s="692">
        <v>2022</v>
      </c>
      <c r="J249" s="693" t="s">
        <v>1191</v>
      </c>
      <c r="K249" s="693" t="s">
        <v>349</v>
      </c>
      <c r="L249" s="693" t="s">
        <v>4253</v>
      </c>
      <c r="M249" s="694">
        <v>5.7125000000000002E-2</v>
      </c>
      <c r="O249" s="695">
        <v>4791</v>
      </c>
      <c r="P249" s="696">
        <v>0</v>
      </c>
      <c r="Q249" s="694">
        <v>2.3354414527238566E-2</v>
      </c>
      <c r="S249" s="707"/>
      <c r="T249" s="700"/>
      <c r="U249" s="708"/>
      <c r="W249" s="947" t="s">
        <v>1933</v>
      </c>
      <c r="X249" s="948" t="s">
        <v>1934</v>
      </c>
      <c r="Y249" s="949">
        <v>2019</v>
      </c>
      <c r="Z249" s="758" t="s">
        <v>1018</v>
      </c>
      <c r="AA249" s="950">
        <v>1006148</v>
      </c>
      <c r="AB249" s="950"/>
      <c r="AC249" s="802">
        <v>2</v>
      </c>
      <c r="AD249" s="949">
        <v>2019</v>
      </c>
      <c r="AE249" s="763" t="s">
        <v>327</v>
      </c>
      <c r="AF249" s="763" t="s">
        <v>352</v>
      </c>
      <c r="AG249" s="763" t="s">
        <v>3548</v>
      </c>
      <c r="AH249" s="951">
        <v>34.428000000000026</v>
      </c>
    </row>
    <row r="250" spans="1:34" ht="14.25" customHeight="1" x14ac:dyDescent="0.15">
      <c r="A250" s="661"/>
      <c r="B250" s="699" t="s">
        <v>2802</v>
      </c>
      <c r="C250" s="689" t="s">
        <v>2803</v>
      </c>
      <c r="D250" s="692">
        <v>2020</v>
      </c>
      <c r="E250" s="700" t="s">
        <v>1018</v>
      </c>
      <c r="F250" s="690">
        <v>1033315</v>
      </c>
      <c r="G250" s="1347" t="s">
        <v>3786</v>
      </c>
      <c r="H250" s="691">
        <v>1</v>
      </c>
      <c r="I250" s="692">
        <v>2021</v>
      </c>
      <c r="J250" s="693" t="s">
        <v>333</v>
      </c>
      <c r="K250" s="693" t="s">
        <v>352</v>
      </c>
      <c r="L250" s="693" t="s">
        <v>2809</v>
      </c>
      <c r="M250" s="694">
        <v>7.6250450000000001</v>
      </c>
      <c r="O250" s="695">
        <v>80732</v>
      </c>
      <c r="P250" s="696">
        <v>397</v>
      </c>
      <c r="Q250" s="694">
        <v>4.8466516288873274E-2</v>
      </c>
      <c r="S250" s="707"/>
      <c r="T250" s="700"/>
      <c r="U250" s="708"/>
      <c r="W250" s="947" t="s">
        <v>1933</v>
      </c>
      <c r="X250" s="948" t="s">
        <v>1934</v>
      </c>
      <c r="Y250" s="949">
        <v>2019</v>
      </c>
      <c r="Z250" s="758" t="s">
        <v>1018</v>
      </c>
      <c r="AA250" s="950">
        <v>1006148</v>
      </c>
      <c r="AB250" s="950"/>
      <c r="AC250" s="802">
        <v>3</v>
      </c>
      <c r="AD250" s="949">
        <v>2019</v>
      </c>
      <c r="AE250" s="763" t="s">
        <v>327</v>
      </c>
      <c r="AF250" s="763" t="s">
        <v>348</v>
      </c>
      <c r="AG250" s="763" t="s">
        <v>3549</v>
      </c>
      <c r="AH250" s="951">
        <v>1.4351040000000002</v>
      </c>
    </row>
    <row r="251" spans="1:34" ht="14.25" customHeight="1" x14ac:dyDescent="0.15">
      <c r="A251" s="661"/>
      <c r="B251" s="699" t="s">
        <v>2802</v>
      </c>
      <c r="C251" s="689" t="s">
        <v>2803</v>
      </c>
      <c r="D251" s="692">
        <v>2020</v>
      </c>
      <c r="E251" s="700" t="s">
        <v>1018</v>
      </c>
      <c r="F251" s="690">
        <v>1033315</v>
      </c>
      <c r="G251" s="1347" t="s">
        <v>4363</v>
      </c>
      <c r="H251" s="691">
        <v>2</v>
      </c>
      <c r="I251" s="692">
        <v>2022</v>
      </c>
      <c r="J251" s="693" t="s">
        <v>333</v>
      </c>
      <c r="K251" s="693" t="s">
        <v>352</v>
      </c>
      <c r="L251" s="693" t="s">
        <v>4254</v>
      </c>
      <c r="M251" s="694">
        <v>7.0492250000000007</v>
      </c>
      <c r="O251" s="695">
        <v>80732</v>
      </c>
      <c r="P251" s="696">
        <v>397</v>
      </c>
      <c r="Q251" s="694">
        <v>9.034426653847577E-2</v>
      </c>
      <c r="S251" s="707"/>
      <c r="T251" s="700"/>
      <c r="U251" s="708"/>
      <c r="W251" s="947" t="s">
        <v>1933</v>
      </c>
      <c r="X251" s="948" t="s">
        <v>1934</v>
      </c>
      <c r="Y251" s="949">
        <v>2019</v>
      </c>
      <c r="Z251" s="758" t="s">
        <v>1018</v>
      </c>
      <c r="AA251" s="950">
        <v>1006148</v>
      </c>
      <c r="AB251" s="950"/>
      <c r="AC251" s="802">
        <v>4</v>
      </c>
      <c r="AD251" s="949">
        <v>2020</v>
      </c>
      <c r="AE251" s="763" t="s">
        <v>327</v>
      </c>
      <c r="AF251" s="763" t="s">
        <v>352</v>
      </c>
      <c r="AG251" s="763" t="s">
        <v>3548</v>
      </c>
      <c r="AH251" s="951">
        <v>34.428000000000026</v>
      </c>
    </row>
    <row r="252" spans="1:34" ht="14.25" customHeight="1" x14ac:dyDescent="0.15">
      <c r="A252" s="661"/>
      <c r="B252" s="699" t="s">
        <v>2811</v>
      </c>
      <c r="C252" s="689" t="s">
        <v>2812</v>
      </c>
      <c r="D252" s="692">
        <v>2020</v>
      </c>
      <c r="E252" s="700" t="s">
        <v>1018</v>
      </c>
      <c r="F252" s="690">
        <v>1027318</v>
      </c>
      <c r="G252" s="1347" t="s">
        <v>3787</v>
      </c>
      <c r="H252" s="691">
        <v>1</v>
      </c>
      <c r="I252" s="692">
        <v>2022</v>
      </c>
      <c r="J252" s="693" t="s">
        <v>333</v>
      </c>
      <c r="K252" s="693" t="s">
        <v>352</v>
      </c>
      <c r="L252" s="693" t="s">
        <v>4255</v>
      </c>
      <c r="M252" s="694">
        <v>15.081</v>
      </c>
      <c r="O252" s="695">
        <v>80732</v>
      </c>
      <c r="P252" s="696">
        <v>397</v>
      </c>
      <c r="Q252" s="694">
        <v>7.7613430462596614E-3</v>
      </c>
      <c r="S252" s="707"/>
      <c r="T252" s="700"/>
      <c r="U252" s="708"/>
      <c r="W252" s="947" t="s">
        <v>1933</v>
      </c>
      <c r="X252" s="948" t="s">
        <v>1934</v>
      </c>
      <c r="Y252" s="949">
        <v>2019</v>
      </c>
      <c r="Z252" s="758" t="s">
        <v>1018</v>
      </c>
      <c r="AA252" s="950">
        <v>1006148</v>
      </c>
      <c r="AB252" s="950"/>
      <c r="AC252" s="802">
        <v>5</v>
      </c>
      <c r="AD252" s="949">
        <v>2020</v>
      </c>
      <c r="AE252" s="763" t="s">
        <v>327</v>
      </c>
      <c r="AF252" s="763" t="s">
        <v>348</v>
      </c>
      <c r="AG252" s="763" t="s">
        <v>3549</v>
      </c>
      <c r="AH252" s="951">
        <v>1.4351040000000002</v>
      </c>
    </row>
    <row r="253" spans="1:34" ht="14.25" customHeight="1" x14ac:dyDescent="0.15">
      <c r="A253" s="661"/>
      <c r="B253" s="699" t="s">
        <v>2811</v>
      </c>
      <c r="C253" s="689" t="s">
        <v>2812</v>
      </c>
      <c r="D253" s="692">
        <v>2020</v>
      </c>
      <c r="E253" s="700" t="s">
        <v>1018</v>
      </c>
      <c r="F253" s="690">
        <v>1027318</v>
      </c>
      <c r="G253" s="1347" t="s">
        <v>3788</v>
      </c>
      <c r="H253" s="691">
        <v>2</v>
      </c>
      <c r="I253" s="692">
        <v>2022</v>
      </c>
      <c r="J253" s="693" t="s">
        <v>327</v>
      </c>
      <c r="K253" s="693" t="s">
        <v>348</v>
      </c>
      <c r="L253" s="693" t="s">
        <v>4256</v>
      </c>
      <c r="M253" s="694">
        <v>55.911999999999985</v>
      </c>
      <c r="O253" s="695">
        <v>80732</v>
      </c>
      <c r="P253" s="696">
        <v>397</v>
      </c>
      <c r="Q253" s="694">
        <v>1.2842510076544764E-3</v>
      </c>
      <c r="S253" s="707"/>
      <c r="T253" s="700"/>
      <c r="U253" s="708"/>
      <c r="W253" s="947" t="s">
        <v>1933</v>
      </c>
      <c r="X253" s="948" t="s">
        <v>1934</v>
      </c>
      <c r="Y253" s="949">
        <v>2019</v>
      </c>
      <c r="Z253" s="758" t="s">
        <v>1018</v>
      </c>
      <c r="AA253" s="950">
        <v>1006148</v>
      </c>
      <c r="AB253" s="950"/>
      <c r="AC253" s="802">
        <v>6</v>
      </c>
      <c r="AD253" s="949">
        <v>2021</v>
      </c>
      <c r="AE253" s="763" t="s">
        <v>327</v>
      </c>
      <c r="AF253" s="763" t="s">
        <v>352</v>
      </c>
      <c r="AG253" s="763" t="s">
        <v>3548</v>
      </c>
      <c r="AH253" s="951">
        <v>34.428000000000026</v>
      </c>
    </row>
    <row r="254" spans="1:34" ht="14.25" customHeight="1" x14ac:dyDescent="0.15">
      <c r="A254" s="661"/>
      <c r="B254" s="699" t="s">
        <v>2879</v>
      </c>
      <c r="C254" s="689" t="s">
        <v>2880</v>
      </c>
      <c r="D254" s="692">
        <v>2020</v>
      </c>
      <c r="E254" s="700" t="s">
        <v>1018</v>
      </c>
      <c r="F254" s="690">
        <v>1076330</v>
      </c>
      <c r="G254" s="1347" t="s">
        <v>4364</v>
      </c>
      <c r="H254" s="691">
        <v>1</v>
      </c>
      <c r="I254" s="692" t="s">
        <v>4030</v>
      </c>
      <c r="J254" s="693" t="s">
        <v>333</v>
      </c>
      <c r="K254" s="693" t="s">
        <v>349</v>
      </c>
      <c r="L254" s="693" t="s">
        <v>4257</v>
      </c>
      <c r="M254" s="694" t="s">
        <v>179</v>
      </c>
      <c r="O254" s="695">
        <v>3312</v>
      </c>
      <c r="P254" s="696">
        <v>0</v>
      </c>
      <c r="Q254" s="694">
        <v>6.7019927536231885E-2</v>
      </c>
      <c r="S254" s="707"/>
      <c r="T254" s="700"/>
      <c r="U254" s="708"/>
      <c r="W254" s="947" t="s">
        <v>1933</v>
      </c>
      <c r="X254" s="948" t="s">
        <v>1934</v>
      </c>
      <c r="Y254" s="949">
        <v>2019</v>
      </c>
      <c r="Z254" s="758" t="s">
        <v>1018</v>
      </c>
      <c r="AA254" s="950">
        <v>1006148</v>
      </c>
      <c r="AB254" s="950"/>
      <c r="AC254" s="802">
        <v>7</v>
      </c>
      <c r="AD254" s="949">
        <v>2021</v>
      </c>
      <c r="AE254" s="763" t="s">
        <v>327</v>
      </c>
      <c r="AF254" s="763" t="s">
        <v>348</v>
      </c>
      <c r="AG254" s="763" t="s">
        <v>3549</v>
      </c>
      <c r="AH254" s="951">
        <v>1.4351040000000002</v>
      </c>
    </row>
    <row r="255" spans="1:34" ht="14.25" customHeight="1" x14ac:dyDescent="0.15">
      <c r="A255" s="661"/>
      <c r="B255" s="699" t="s">
        <v>2902</v>
      </c>
      <c r="C255" s="689" t="s">
        <v>2903</v>
      </c>
      <c r="D255" s="692">
        <v>2021</v>
      </c>
      <c r="E255" s="700" t="s">
        <v>1018</v>
      </c>
      <c r="F255" s="690">
        <v>1069336</v>
      </c>
      <c r="G255" s="1347" t="s">
        <v>3789</v>
      </c>
      <c r="H255" s="691">
        <v>1</v>
      </c>
      <c r="I255" s="692">
        <v>2021</v>
      </c>
      <c r="J255" s="693" t="s">
        <v>333</v>
      </c>
      <c r="K255" s="693" t="s">
        <v>348</v>
      </c>
      <c r="L255" s="693" t="s">
        <v>2910</v>
      </c>
      <c r="M255" s="694">
        <v>3.9827549999999974</v>
      </c>
      <c r="O255" s="695">
        <v>3312</v>
      </c>
      <c r="P255" s="696">
        <v>0</v>
      </c>
      <c r="Q255" s="694">
        <v>2.024275362318841</v>
      </c>
      <c r="S255" s="707"/>
      <c r="T255" s="700"/>
      <c r="U255" s="708"/>
      <c r="W255" s="947" t="s">
        <v>1933</v>
      </c>
      <c r="X255" s="948" t="s">
        <v>1934</v>
      </c>
      <c r="Y255" s="949">
        <v>2019</v>
      </c>
      <c r="Z255" s="758" t="s">
        <v>1018</v>
      </c>
      <c r="AA255" s="950">
        <v>1006148</v>
      </c>
      <c r="AB255" s="950"/>
      <c r="AC255" s="802">
        <v>8</v>
      </c>
      <c r="AD255" s="949">
        <v>2021</v>
      </c>
      <c r="AE255" s="763" t="s">
        <v>1191</v>
      </c>
      <c r="AF255" s="763" t="s">
        <v>340</v>
      </c>
      <c r="AG255" s="763" t="s">
        <v>3550</v>
      </c>
      <c r="AH255" s="951">
        <v>1.1189099999999996</v>
      </c>
    </row>
    <row r="256" spans="1:34" ht="14.25" customHeight="1" x14ac:dyDescent="0.15">
      <c r="A256" s="661"/>
      <c r="B256" s="699" t="s">
        <v>2902</v>
      </c>
      <c r="C256" s="689" t="s">
        <v>2903</v>
      </c>
      <c r="D256" s="692">
        <v>2021</v>
      </c>
      <c r="E256" s="700" t="s">
        <v>1018</v>
      </c>
      <c r="F256" s="690">
        <v>1069336</v>
      </c>
      <c r="G256" s="1347" t="s">
        <v>3790</v>
      </c>
      <c r="H256" s="691">
        <v>2</v>
      </c>
      <c r="I256" s="692">
        <v>2021</v>
      </c>
      <c r="J256" s="693" t="s">
        <v>333</v>
      </c>
      <c r="K256" s="693" t="s">
        <v>352</v>
      </c>
      <c r="L256" s="693" t="s">
        <v>3605</v>
      </c>
      <c r="M256" s="694">
        <v>10.650385</v>
      </c>
      <c r="O256" s="695">
        <v>10674</v>
      </c>
      <c r="P256" s="696">
        <v>0</v>
      </c>
      <c r="Q256" s="694">
        <v>0.6666323215289488</v>
      </c>
      <c r="S256" s="707"/>
      <c r="T256" s="700"/>
      <c r="U256" s="708"/>
      <c r="W256" s="947" t="s">
        <v>1954</v>
      </c>
      <c r="X256" s="948" t="s">
        <v>1955</v>
      </c>
      <c r="Y256" s="949">
        <v>2019</v>
      </c>
      <c r="Z256" s="758" t="s">
        <v>1273</v>
      </c>
      <c r="AA256" s="950">
        <v>1334150</v>
      </c>
      <c r="AB256" s="950"/>
      <c r="AC256" s="802">
        <v>1</v>
      </c>
      <c r="AD256" s="949">
        <v>2021</v>
      </c>
      <c r="AE256" s="763" t="s">
        <v>333</v>
      </c>
      <c r="AF256" s="763" t="s">
        <v>349</v>
      </c>
      <c r="AG256" s="763" t="s">
        <v>1961</v>
      </c>
      <c r="AH256" s="951">
        <v>39.320399999999999</v>
      </c>
    </row>
    <row r="257" spans="1:34" ht="14.25" customHeight="1" x14ac:dyDescent="0.15">
      <c r="A257" s="661"/>
      <c r="B257" s="699" t="s">
        <v>2958</v>
      </c>
      <c r="C257" s="689" t="s">
        <v>2959</v>
      </c>
      <c r="D257" s="692">
        <v>2022</v>
      </c>
      <c r="E257" s="700" t="s">
        <v>1018</v>
      </c>
      <c r="F257" s="690">
        <v>1058346</v>
      </c>
      <c r="G257" s="1347" t="s">
        <v>3791</v>
      </c>
      <c r="H257" s="691">
        <v>1</v>
      </c>
      <c r="I257" s="692">
        <v>2022</v>
      </c>
      <c r="J257" s="693" t="s">
        <v>333</v>
      </c>
      <c r="K257" s="693" t="s">
        <v>349</v>
      </c>
      <c r="L257" s="693" t="s">
        <v>4258</v>
      </c>
      <c r="M257" s="694">
        <v>292.48</v>
      </c>
      <c r="O257" s="695">
        <v>10674</v>
      </c>
      <c r="P257" s="696">
        <v>0</v>
      </c>
      <c r="Q257" s="694">
        <v>0.2886845840359753</v>
      </c>
      <c r="S257" s="707"/>
      <c r="T257" s="700"/>
      <c r="U257" s="708"/>
      <c r="W257" s="947" t="s">
        <v>1954</v>
      </c>
      <c r="X257" s="948" t="s">
        <v>1955</v>
      </c>
      <c r="Y257" s="949">
        <v>2019</v>
      </c>
      <c r="Z257" s="758" t="s">
        <v>1273</v>
      </c>
      <c r="AA257" s="950">
        <v>1334150</v>
      </c>
      <c r="AB257" s="950"/>
      <c r="AC257" s="802">
        <v>2</v>
      </c>
      <c r="AD257" s="949">
        <v>2021</v>
      </c>
      <c r="AE257" s="763" t="s">
        <v>333</v>
      </c>
      <c r="AF257" s="763" t="s">
        <v>349</v>
      </c>
      <c r="AG257" s="763" t="s">
        <v>3551</v>
      </c>
      <c r="AH257" s="951">
        <v>73.295400000000001</v>
      </c>
    </row>
    <row r="258" spans="1:34" ht="14.25" customHeight="1" x14ac:dyDescent="0.15">
      <c r="A258" s="661"/>
      <c r="B258" s="699" t="s">
        <v>2964</v>
      </c>
      <c r="C258" s="689" t="s">
        <v>2965</v>
      </c>
      <c r="D258" s="692">
        <v>2022</v>
      </c>
      <c r="E258" s="700" t="s">
        <v>1018</v>
      </c>
      <c r="F258" s="690">
        <v>1031348</v>
      </c>
      <c r="G258" s="1347" t="s">
        <v>3792</v>
      </c>
      <c r="H258" s="691">
        <v>1</v>
      </c>
      <c r="I258" s="692" t="s">
        <v>4037</v>
      </c>
      <c r="J258" s="693" t="s">
        <v>333</v>
      </c>
      <c r="K258" s="693" t="s">
        <v>349</v>
      </c>
      <c r="L258" s="693" t="s">
        <v>4259</v>
      </c>
      <c r="M258" s="694">
        <v>3.8625639999999999</v>
      </c>
      <c r="O258" s="695">
        <v>10674</v>
      </c>
      <c r="P258" s="696">
        <v>0</v>
      </c>
      <c r="Q258" s="694">
        <v>0.21627206295671739</v>
      </c>
      <c r="S258" s="707"/>
      <c r="T258" s="700"/>
      <c r="U258" s="708"/>
      <c r="W258" s="947" t="s">
        <v>1954</v>
      </c>
      <c r="X258" s="948" t="s">
        <v>1955</v>
      </c>
      <c r="Y258" s="949">
        <v>2019</v>
      </c>
      <c r="Z258" s="758" t="s">
        <v>1273</v>
      </c>
      <c r="AA258" s="950">
        <v>1334150</v>
      </c>
      <c r="AB258" s="950"/>
      <c r="AC258" s="802">
        <v>3</v>
      </c>
      <c r="AD258" s="949">
        <v>2021</v>
      </c>
      <c r="AE258" s="763" t="s">
        <v>333</v>
      </c>
      <c r="AF258" s="763" t="s">
        <v>340</v>
      </c>
      <c r="AG258" s="763" t="s">
        <v>3552</v>
      </c>
      <c r="AH258" s="951">
        <v>6.2967000000000004</v>
      </c>
    </row>
    <row r="259" spans="1:34" ht="14.25" customHeight="1" x14ac:dyDescent="0.15">
      <c r="A259" s="661"/>
      <c r="B259" s="699" t="s">
        <v>2964</v>
      </c>
      <c r="C259" s="689" t="s">
        <v>2965</v>
      </c>
      <c r="D259" s="692">
        <v>2022</v>
      </c>
      <c r="E259" s="700" t="s">
        <v>1018</v>
      </c>
      <c r="F259" s="690">
        <v>1031348</v>
      </c>
      <c r="G259" s="1347" t="s">
        <v>3793</v>
      </c>
      <c r="H259" s="691">
        <v>2</v>
      </c>
      <c r="I259" s="692" t="s">
        <v>4037</v>
      </c>
      <c r="J259" s="693" t="s">
        <v>1191</v>
      </c>
      <c r="K259" s="693" t="s">
        <v>352</v>
      </c>
      <c r="L259" s="693" t="s">
        <v>4260</v>
      </c>
      <c r="M259" s="694">
        <v>15.240036</v>
      </c>
      <c r="O259" s="695">
        <v>10674</v>
      </c>
      <c r="P259" s="696">
        <v>0</v>
      </c>
      <c r="Q259" s="694">
        <v>0.52985806632939858</v>
      </c>
      <c r="S259" s="707"/>
      <c r="T259" s="700"/>
      <c r="U259" s="708"/>
      <c r="W259" s="947" t="s">
        <v>1954</v>
      </c>
      <c r="X259" s="948" t="s">
        <v>1955</v>
      </c>
      <c r="Y259" s="949">
        <v>2019</v>
      </c>
      <c r="Z259" s="758" t="s">
        <v>1273</v>
      </c>
      <c r="AA259" s="950">
        <v>1334150</v>
      </c>
      <c r="AB259" s="950"/>
      <c r="AC259" s="802">
        <v>4</v>
      </c>
      <c r="AD259" s="949">
        <v>2021</v>
      </c>
      <c r="AE259" s="763" t="s">
        <v>348</v>
      </c>
      <c r="AF259" s="763" t="s">
        <v>349</v>
      </c>
      <c r="AG259" s="763" t="s">
        <v>3553</v>
      </c>
      <c r="AH259" s="951">
        <v>1.0419</v>
      </c>
    </row>
    <row r="260" spans="1:34" ht="14.25" customHeight="1" x14ac:dyDescent="0.15">
      <c r="A260" s="661"/>
      <c r="B260" s="699" t="s">
        <v>2964</v>
      </c>
      <c r="C260" s="689" t="s">
        <v>2965</v>
      </c>
      <c r="D260" s="692">
        <v>2022</v>
      </c>
      <c r="E260" s="700" t="s">
        <v>1018</v>
      </c>
      <c r="F260" s="690">
        <v>1031348</v>
      </c>
      <c r="G260" s="1347" t="s">
        <v>3794</v>
      </c>
      <c r="H260" s="691">
        <v>3</v>
      </c>
      <c r="I260" s="692" t="s">
        <v>4037</v>
      </c>
      <c r="J260" s="693" t="s">
        <v>1191</v>
      </c>
      <c r="K260" s="693" t="s">
        <v>352</v>
      </c>
      <c r="L260" s="693" t="s">
        <v>4261</v>
      </c>
      <c r="M260" s="694">
        <v>7.1940939999999998</v>
      </c>
      <c r="O260" s="695">
        <v>10674</v>
      </c>
      <c r="P260" s="696">
        <v>0</v>
      </c>
      <c r="Q260" s="694">
        <v>0.17572105115233269</v>
      </c>
      <c r="S260" s="707"/>
      <c r="T260" s="700"/>
      <c r="U260" s="708"/>
      <c r="W260" s="947" t="s">
        <v>1962</v>
      </c>
      <c r="X260" s="948" t="s">
        <v>1963</v>
      </c>
      <c r="Y260" s="949">
        <v>2019</v>
      </c>
      <c r="Z260" s="758" t="s">
        <v>1018</v>
      </c>
      <c r="AA260" s="950">
        <v>1038151</v>
      </c>
      <c r="AB260" s="950"/>
      <c r="AC260" s="802">
        <v>1</v>
      </c>
      <c r="AD260" s="949">
        <v>2019</v>
      </c>
      <c r="AE260" s="763" t="s">
        <v>1191</v>
      </c>
      <c r="AF260" s="763" t="s">
        <v>348</v>
      </c>
      <c r="AG260" s="763" t="s">
        <v>1970</v>
      </c>
      <c r="AH260" s="951">
        <v>2.2197</v>
      </c>
    </row>
    <row r="261" spans="1:34" ht="14.25" customHeight="1" x14ac:dyDescent="0.15">
      <c r="A261" s="661"/>
      <c r="B261" s="699" t="s">
        <v>2964</v>
      </c>
      <c r="C261" s="689" t="s">
        <v>2965</v>
      </c>
      <c r="D261" s="692">
        <v>2022</v>
      </c>
      <c r="E261" s="700" t="s">
        <v>1018</v>
      </c>
      <c r="F261" s="690">
        <v>1031348</v>
      </c>
      <c r="G261" s="1347" t="s">
        <v>3795</v>
      </c>
      <c r="H261" s="691">
        <v>4</v>
      </c>
      <c r="I261" s="692" t="s">
        <v>4037</v>
      </c>
      <c r="J261" s="693" t="s">
        <v>1191</v>
      </c>
      <c r="K261" s="693" t="s">
        <v>352</v>
      </c>
      <c r="L261" s="693" t="s">
        <v>4262</v>
      </c>
      <c r="M261" s="694">
        <v>1.552886</v>
      </c>
      <c r="O261" s="695">
        <v>7940</v>
      </c>
      <c r="P261" s="696">
        <v>0</v>
      </c>
      <c r="Q261" s="694">
        <v>0.50206549118387911</v>
      </c>
      <c r="S261" s="707"/>
      <c r="T261" s="700"/>
      <c r="U261" s="708"/>
      <c r="W261" s="947" t="s">
        <v>1962</v>
      </c>
      <c r="X261" s="948" t="s">
        <v>1963</v>
      </c>
      <c r="Y261" s="949">
        <v>2019</v>
      </c>
      <c r="Z261" s="758" t="s">
        <v>1018</v>
      </c>
      <c r="AA261" s="950">
        <v>1038151</v>
      </c>
      <c r="AB261" s="950"/>
      <c r="AC261" s="802">
        <v>2</v>
      </c>
      <c r="AD261" s="949">
        <v>2020</v>
      </c>
      <c r="AE261" s="763" t="s">
        <v>333</v>
      </c>
      <c r="AF261" s="763" t="s">
        <v>352</v>
      </c>
      <c r="AG261" s="763" t="s">
        <v>3554</v>
      </c>
      <c r="AH261" s="951">
        <v>67.044000000000011</v>
      </c>
    </row>
    <row r="262" spans="1:34" ht="14.25" customHeight="1" x14ac:dyDescent="0.15">
      <c r="A262" s="661"/>
      <c r="B262" s="699" t="s">
        <v>2964</v>
      </c>
      <c r="C262" s="689" t="s">
        <v>2965</v>
      </c>
      <c r="D262" s="692">
        <v>2022</v>
      </c>
      <c r="E262" s="700" t="s">
        <v>1018</v>
      </c>
      <c r="F262" s="690">
        <v>1031348</v>
      </c>
      <c r="G262" s="1347" t="s">
        <v>3796</v>
      </c>
      <c r="H262" s="691">
        <v>5</v>
      </c>
      <c r="I262" s="692" t="s">
        <v>4037</v>
      </c>
      <c r="J262" s="693" t="s">
        <v>1191</v>
      </c>
      <c r="K262" s="693" t="s">
        <v>352</v>
      </c>
      <c r="L262" s="693" t="s">
        <v>4263</v>
      </c>
      <c r="M262" s="694">
        <v>1.192313</v>
      </c>
      <c r="O262" s="695">
        <v>7940</v>
      </c>
      <c r="P262" s="696">
        <v>0</v>
      </c>
      <c r="Q262" s="694">
        <v>7.8002265323257894E-2</v>
      </c>
      <c r="S262" s="707"/>
      <c r="T262" s="700"/>
      <c r="U262" s="708"/>
      <c r="W262" s="947" t="s">
        <v>1971</v>
      </c>
      <c r="X262" s="948" t="s">
        <v>1972</v>
      </c>
      <c r="Y262" s="949">
        <v>2019</v>
      </c>
      <c r="Z262" s="758" t="s">
        <v>1018</v>
      </c>
      <c r="AA262" s="950">
        <v>1069153</v>
      </c>
      <c r="AB262" s="950"/>
      <c r="AC262" s="802">
        <v>1</v>
      </c>
      <c r="AD262" s="949">
        <v>2019</v>
      </c>
      <c r="AE262" s="763" t="s">
        <v>333</v>
      </c>
      <c r="AF262" s="763" t="s">
        <v>352</v>
      </c>
      <c r="AG262" s="763" t="s">
        <v>1977</v>
      </c>
      <c r="AH262" s="951">
        <v>71.156334000000001</v>
      </c>
    </row>
    <row r="263" spans="1:34" ht="14.25" customHeight="1" x14ac:dyDescent="0.15">
      <c r="A263" s="661"/>
      <c r="B263" s="699" t="s">
        <v>2964</v>
      </c>
      <c r="C263" s="689" t="s">
        <v>2965</v>
      </c>
      <c r="D263" s="692">
        <v>2022</v>
      </c>
      <c r="E263" s="700" t="s">
        <v>1018</v>
      </c>
      <c r="F263" s="690">
        <v>1031348</v>
      </c>
      <c r="G263" s="1347" t="s">
        <v>3797</v>
      </c>
      <c r="H263" s="691">
        <v>6</v>
      </c>
      <c r="I263" s="692" t="s">
        <v>4037</v>
      </c>
      <c r="J263" s="693" t="s">
        <v>333</v>
      </c>
      <c r="K263" s="693" t="s">
        <v>334</v>
      </c>
      <c r="L263" s="693" t="s">
        <v>4264</v>
      </c>
      <c r="M263" s="694">
        <v>5.4040057866666871</v>
      </c>
      <c r="O263" s="695">
        <v>7940</v>
      </c>
      <c r="P263" s="696">
        <v>0</v>
      </c>
      <c r="Q263" s="694">
        <v>1.0269521410579347E-4</v>
      </c>
      <c r="S263" s="707"/>
      <c r="T263" s="700"/>
      <c r="U263" s="708"/>
      <c r="W263" s="947" t="s">
        <v>1971</v>
      </c>
      <c r="X263" s="948" t="s">
        <v>1972</v>
      </c>
      <c r="Y263" s="949">
        <v>2019</v>
      </c>
      <c r="Z263" s="758" t="s">
        <v>1018</v>
      </c>
      <c r="AA263" s="950">
        <v>1069153</v>
      </c>
      <c r="AB263" s="950"/>
      <c r="AC263" s="802">
        <v>2</v>
      </c>
      <c r="AD263" s="949">
        <v>2019</v>
      </c>
      <c r="AE263" s="763" t="s">
        <v>333</v>
      </c>
      <c r="AF263" s="763" t="s">
        <v>340</v>
      </c>
      <c r="AG263" s="763" t="s">
        <v>3555</v>
      </c>
      <c r="AH263" s="951">
        <v>30.814192500000004</v>
      </c>
    </row>
    <row r="264" spans="1:34" ht="14.25" customHeight="1" x14ac:dyDescent="0.15">
      <c r="A264" s="661"/>
      <c r="B264" s="699" t="s">
        <v>2964</v>
      </c>
      <c r="C264" s="689" t="s">
        <v>2965</v>
      </c>
      <c r="D264" s="692">
        <v>2022</v>
      </c>
      <c r="E264" s="700" t="s">
        <v>1018</v>
      </c>
      <c r="F264" s="690">
        <v>1031348</v>
      </c>
      <c r="G264" s="1347" t="s">
        <v>3798</v>
      </c>
      <c r="H264" s="691">
        <v>7</v>
      </c>
      <c r="I264" s="692" t="s">
        <v>4037</v>
      </c>
      <c r="J264" s="693" t="s">
        <v>1170</v>
      </c>
      <c r="K264" s="693" t="s">
        <v>348</v>
      </c>
      <c r="L264" s="693" t="s">
        <v>4265</v>
      </c>
      <c r="M264" s="694">
        <v>4.7324547033333353</v>
      </c>
      <c r="O264" s="695">
        <v>8482</v>
      </c>
      <c r="P264" s="696">
        <v>0</v>
      </c>
      <c r="Q264" s="694">
        <v>1.5477410987974538E-2</v>
      </c>
      <c r="S264" s="707"/>
      <c r="T264" s="700"/>
      <c r="U264" s="708"/>
      <c r="W264" s="947" t="s">
        <v>1971</v>
      </c>
      <c r="X264" s="948" t="s">
        <v>1972</v>
      </c>
      <c r="Y264" s="949">
        <v>2019</v>
      </c>
      <c r="Z264" s="758" t="s">
        <v>1018</v>
      </c>
      <c r="AA264" s="950">
        <v>1069153</v>
      </c>
      <c r="AB264" s="950"/>
      <c r="AC264" s="802">
        <v>3</v>
      </c>
      <c r="AD264" s="949">
        <v>2019</v>
      </c>
      <c r="AE264" s="763" t="s">
        <v>333</v>
      </c>
      <c r="AF264" s="763" t="s">
        <v>340</v>
      </c>
      <c r="AG264" s="763" t="s">
        <v>3556</v>
      </c>
      <c r="AH264" s="951">
        <v>23.084880000000013</v>
      </c>
    </row>
    <row r="265" spans="1:34" ht="14.25" customHeight="1" x14ac:dyDescent="0.15">
      <c r="A265" s="661"/>
      <c r="B265" s="699" t="s">
        <v>2974</v>
      </c>
      <c r="C265" s="689" t="s">
        <v>2975</v>
      </c>
      <c r="D265" s="692">
        <v>2022</v>
      </c>
      <c r="E265" s="700" t="s">
        <v>1018</v>
      </c>
      <c r="F265" s="690">
        <v>1088349</v>
      </c>
      <c r="G265" s="1347" t="s">
        <v>3799</v>
      </c>
      <c r="H265" s="691">
        <v>1</v>
      </c>
      <c r="I265" s="692">
        <v>2022</v>
      </c>
      <c r="J265" s="693" t="s">
        <v>333</v>
      </c>
      <c r="K265" s="693" t="s">
        <v>349</v>
      </c>
      <c r="L265" s="693" t="s">
        <v>4266</v>
      </c>
      <c r="M265" s="694">
        <v>22.850000000000023</v>
      </c>
      <c r="O265" s="695">
        <v>8482</v>
      </c>
      <c r="P265" s="696">
        <v>0</v>
      </c>
      <c r="Q265" s="694">
        <v>0.17929967578401323</v>
      </c>
      <c r="S265" s="707"/>
      <c r="T265" s="700"/>
      <c r="U265" s="708"/>
      <c r="W265" s="947" t="s">
        <v>1971</v>
      </c>
      <c r="X265" s="948" t="s">
        <v>1972</v>
      </c>
      <c r="Y265" s="949">
        <v>2019</v>
      </c>
      <c r="Z265" s="758" t="s">
        <v>1018</v>
      </c>
      <c r="AA265" s="950">
        <v>1069153</v>
      </c>
      <c r="AB265" s="950"/>
      <c r="AC265" s="802">
        <v>4</v>
      </c>
      <c r="AD265" s="949">
        <v>2020</v>
      </c>
      <c r="AE265" s="763" t="s">
        <v>333</v>
      </c>
      <c r="AF265" s="763" t="s">
        <v>352</v>
      </c>
      <c r="AG265" s="763" t="s">
        <v>3557</v>
      </c>
      <c r="AH265" s="951">
        <v>56.557049999999997</v>
      </c>
    </row>
    <row r="266" spans="1:34" ht="14.25" customHeight="1" x14ac:dyDescent="0.15">
      <c r="A266" s="661"/>
      <c r="B266" s="699" t="s">
        <v>2982</v>
      </c>
      <c r="C266" s="689" t="s">
        <v>2983</v>
      </c>
      <c r="D266" s="692">
        <v>2022</v>
      </c>
      <c r="E266" s="700" t="s">
        <v>1018</v>
      </c>
      <c r="F266" s="690">
        <v>1009350</v>
      </c>
      <c r="G266" s="1347" t="s">
        <v>3800</v>
      </c>
      <c r="H266" s="691">
        <v>1</v>
      </c>
      <c r="I266" s="692">
        <v>2022</v>
      </c>
      <c r="J266" s="693" t="s">
        <v>333</v>
      </c>
      <c r="K266" s="693" t="s">
        <v>356</v>
      </c>
      <c r="L266" s="693" t="s">
        <v>4267</v>
      </c>
      <c r="M266" s="694">
        <v>8.0272500000000946</v>
      </c>
      <c r="O266" s="695">
        <v>8482</v>
      </c>
      <c r="P266" s="696">
        <v>0</v>
      </c>
      <c r="Q266" s="694">
        <v>0.116297376797925</v>
      </c>
      <c r="S266" s="707"/>
      <c r="T266" s="700"/>
      <c r="U266" s="708"/>
      <c r="W266" s="947" t="s">
        <v>1971</v>
      </c>
      <c r="X266" s="948" t="s">
        <v>1972</v>
      </c>
      <c r="Y266" s="949">
        <v>2019</v>
      </c>
      <c r="Z266" s="758" t="s">
        <v>1018</v>
      </c>
      <c r="AA266" s="950">
        <v>1069153</v>
      </c>
      <c r="AB266" s="950"/>
      <c r="AC266" s="802">
        <v>5</v>
      </c>
      <c r="AD266" s="949">
        <v>2021</v>
      </c>
      <c r="AE266" s="763" t="s">
        <v>333</v>
      </c>
      <c r="AF266" s="763" t="s">
        <v>340</v>
      </c>
      <c r="AG266" s="763" t="s">
        <v>3558</v>
      </c>
      <c r="AH266" s="951">
        <v>18.756464999999992</v>
      </c>
    </row>
    <row r="267" spans="1:34" ht="14.25" customHeight="1" x14ac:dyDescent="0.15">
      <c r="A267" s="661"/>
      <c r="B267" s="699" t="s">
        <v>3054</v>
      </c>
      <c r="C267" s="689" t="s">
        <v>3055</v>
      </c>
      <c r="D267" s="692">
        <v>2022</v>
      </c>
      <c r="E267" s="700" t="s">
        <v>1018</v>
      </c>
      <c r="F267" s="690">
        <v>1068363</v>
      </c>
      <c r="G267" s="1347" t="s">
        <v>3801</v>
      </c>
      <c r="H267" s="691">
        <v>1</v>
      </c>
      <c r="I267" s="692">
        <v>2022</v>
      </c>
      <c r="J267" s="693" t="s">
        <v>1191</v>
      </c>
      <c r="K267" s="693" t="s">
        <v>352</v>
      </c>
      <c r="L267" s="693" t="s">
        <v>4268</v>
      </c>
      <c r="M267" s="694">
        <v>9.3145740000000004</v>
      </c>
      <c r="O267" s="695">
        <v>8482</v>
      </c>
      <c r="P267" s="696">
        <v>0</v>
      </c>
      <c r="Q267" s="694">
        <v>5.1911813251591603E-2</v>
      </c>
      <c r="S267" s="707"/>
      <c r="T267" s="700"/>
      <c r="U267" s="708"/>
      <c r="W267" s="947" t="s">
        <v>1978</v>
      </c>
      <c r="X267" s="948" t="s">
        <v>1979</v>
      </c>
      <c r="Y267" s="949">
        <v>2019</v>
      </c>
      <c r="Z267" s="758" t="s">
        <v>1018</v>
      </c>
      <c r="AA267" s="950">
        <v>1047155</v>
      </c>
      <c r="AB267" s="950"/>
      <c r="AC267" s="802">
        <v>1</v>
      </c>
      <c r="AD267" s="949">
        <v>2021</v>
      </c>
      <c r="AE267" s="763" t="s">
        <v>333</v>
      </c>
      <c r="AF267" s="763" t="s">
        <v>348</v>
      </c>
      <c r="AG267" s="763" t="s">
        <v>1987</v>
      </c>
      <c r="AH267" s="951">
        <v>39.864000000000004</v>
      </c>
    </row>
    <row r="268" spans="1:34" ht="14.25" customHeight="1" x14ac:dyDescent="0.15">
      <c r="A268" s="661"/>
      <c r="B268" s="699" t="s">
        <v>3085</v>
      </c>
      <c r="C268" s="689" t="s">
        <v>3086</v>
      </c>
      <c r="D268" s="692">
        <v>2022</v>
      </c>
      <c r="E268" s="700" t="s">
        <v>1018</v>
      </c>
      <c r="F268" s="690">
        <v>1016368</v>
      </c>
      <c r="G268" s="1347" t="s">
        <v>3802</v>
      </c>
      <c r="H268" s="691">
        <v>1</v>
      </c>
      <c r="I268" s="692">
        <v>2022</v>
      </c>
      <c r="J268" s="693" t="s">
        <v>333</v>
      </c>
      <c r="K268" s="693" t="s">
        <v>352</v>
      </c>
      <c r="L268" s="693" t="s">
        <v>4269</v>
      </c>
      <c r="M268" s="694">
        <v>31.225895999999999</v>
      </c>
      <c r="O268" s="695">
        <v>8482</v>
      </c>
      <c r="P268" s="696">
        <v>0</v>
      </c>
      <c r="Q268" s="694">
        <v>5.6478130157981601E-2</v>
      </c>
      <c r="S268" s="707"/>
      <c r="T268" s="700"/>
      <c r="U268" s="708"/>
      <c r="W268" s="947" t="s">
        <v>1978</v>
      </c>
      <c r="X268" s="948" t="s">
        <v>1979</v>
      </c>
      <c r="Y268" s="949">
        <v>2019</v>
      </c>
      <c r="Z268" s="758" t="s">
        <v>1018</v>
      </c>
      <c r="AA268" s="950">
        <v>1047155</v>
      </c>
      <c r="AB268" s="950"/>
      <c r="AC268" s="802">
        <v>2</v>
      </c>
      <c r="AD268" s="949">
        <v>2021</v>
      </c>
      <c r="AE268" s="763" t="s">
        <v>333</v>
      </c>
      <c r="AF268" s="763" t="s">
        <v>348</v>
      </c>
      <c r="AG268" s="763" t="s">
        <v>3559</v>
      </c>
      <c r="AH268" s="951">
        <v>6.1933798666666764</v>
      </c>
    </row>
    <row r="269" spans="1:34" ht="14.25" customHeight="1" x14ac:dyDescent="0.15">
      <c r="A269" s="661"/>
      <c r="B269" s="699" t="s">
        <v>3085</v>
      </c>
      <c r="C269" s="689" t="s">
        <v>3086</v>
      </c>
      <c r="D269" s="692">
        <v>2022</v>
      </c>
      <c r="E269" s="700" t="s">
        <v>1018</v>
      </c>
      <c r="F269" s="690">
        <v>1016368</v>
      </c>
      <c r="G269" s="1347" t="s">
        <v>3803</v>
      </c>
      <c r="H269" s="691">
        <v>2</v>
      </c>
      <c r="I269" s="692">
        <v>2022</v>
      </c>
      <c r="J269" s="693" t="s">
        <v>333</v>
      </c>
      <c r="K269" s="693" t="s">
        <v>352</v>
      </c>
      <c r="L269" s="693" t="s">
        <v>4270</v>
      </c>
      <c r="M269" s="694">
        <v>2.5220915999999995</v>
      </c>
      <c r="O269" s="695">
        <v>8482</v>
      </c>
      <c r="P269" s="696">
        <v>0</v>
      </c>
      <c r="Q269" s="694">
        <v>0.83759586182504142</v>
      </c>
      <c r="S269" s="707"/>
      <c r="T269" s="700"/>
      <c r="U269" s="708"/>
      <c r="W269" s="947" t="s">
        <v>1978</v>
      </c>
      <c r="X269" s="948" t="s">
        <v>1979</v>
      </c>
      <c r="Y269" s="949">
        <v>2019</v>
      </c>
      <c r="Z269" s="758" t="s">
        <v>1018</v>
      </c>
      <c r="AA269" s="950">
        <v>1047155</v>
      </c>
      <c r="AB269" s="950"/>
      <c r="AC269" s="802">
        <v>3</v>
      </c>
      <c r="AD269" s="949">
        <v>2021</v>
      </c>
      <c r="AE269" s="763" t="s">
        <v>333</v>
      </c>
      <c r="AF269" s="763" t="s">
        <v>348</v>
      </c>
      <c r="AG269" s="763" t="s">
        <v>3560</v>
      </c>
      <c r="AH269" s="951">
        <v>8.1540000000000015E-3</v>
      </c>
    </row>
    <row r="270" spans="1:34" ht="14.25" customHeight="1" x14ac:dyDescent="0.15">
      <c r="A270" s="661"/>
      <c r="B270" s="699" t="s">
        <v>3092</v>
      </c>
      <c r="C270" s="689" t="s">
        <v>3093</v>
      </c>
      <c r="D270" s="692">
        <v>2022</v>
      </c>
      <c r="E270" s="700" t="s">
        <v>1018</v>
      </c>
      <c r="F270" s="690">
        <v>1069369</v>
      </c>
      <c r="G270" s="1347" t="s">
        <v>3804</v>
      </c>
      <c r="H270" s="691">
        <v>1</v>
      </c>
      <c r="I270" s="692">
        <v>2022</v>
      </c>
      <c r="J270" s="693" t="s">
        <v>1621</v>
      </c>
      <c r="K270" s="693" t="s">
        <v>348</v>
      </c>
      <c r="L270" s="693" t="s">
        <v>4271</v>
      </c>
      <c r="M270" s="694">
        <v>186.50400000000002</v>
      </c>
      <c r="O270" s="695">
        <v>8482</v>
      </c>
      <c r="P270" s="696">
        <v>0</v>
      </c>
      <c r="Q270" s="694">
        <v>5.7920124970525823E-2</v>
      </c>
      <c r="S270" s="707"/>
      <c r="T270" s="700"/>
      <c r="U270" s="708"/>
      <c r="W270" s="947" t="s">
        <v>1988</v>
      </c>
      <c r="X270" s="948" t="s">
        <v>1989</v>
      </c>
      <c r="Y270" s="949">
        <v>2019</v>
      </c>
      <c r="Z270" s="758" t="s">
        <v>1018</v>
      </c>
      <c r="AA270" s="950">
        <v>1081157</v>
      </c>
      <c r="AB270" s="950"/>
      <c r="AC270" s="802">
        <v>1</v>
      </c>
      <c r="AD270" s="949">
        <v>2021</v>
      </c>
      <c r="AE270" s="763" t="s">
        <v>333</v>
      </c>
      <c r="AF270" s="763" t="s">
        <v>352</v>
      </c>
      <c r="AG270" s="763" t="s">
        <v>1993</v>
      </c>
      <c r="AH270" s="951">
        <v>1.3127940000000002</v>
      </c>
    </row>
    <row r="271" spans="1:34" ht="14.25" customHeight="1" x14ac:dyDescent="0.15">
      <c r="A271" s="661"/>
      <c r="B271" s="699" t="s">
        <v>3102</v>
      </c>
      <c r="C271" s="689" t="s">
        <v>3103</v>
      </c>
      <c r="D271" s="692">
        <v>2020</v>
      </c>
      <c r="E271" s="700" t="s">
        <v>1018</v>
      </c>
      <c r="F271" s="690">
        <v>1065370</v>
      </c>
      <c r="G271" s="1347" t="s">
        <v>3805</v>
      </c>
      <c r="H271" s="691">
        <v>1</v>
      </c>
      <c r="I271" s="692" t="s">
        <v>4037</v>
      </c>
      <c r="J271" s="693" t="s">
        <v>333</v>
      </c>
      <c r="K271" s="693" t="s">
        <v>352</v>
      </c>
      <c r="L271" s="693" t="s">
        <v>4272</v>
      </c>
      <c r="M271" s="694">
        <v>0.82488500000000009</v>
      </c>
      <c r="O271" s="695">
        <v>8482</v>
      </c>
      <c r="P271" s="696">
        <v>0</v>
      </c>
      <c r="Q271" s="694">
        <v>0.55128206201367591</v>
      </c>
      <c r="S271" s="707"/>
      <c r="T271" s="700"/>
      <c r="U271" s="708"/>
      <c r="W271" s="947" t="s">
        <v>1988</v>
      </c>
      <c r="X271" s="948" t="s">
        <v>1989</v>
      </c>
      <c r="Y271" s="949">
        <v>2019</v>
      </c>
      <c r="Z271" s="758" t="s">
        <v>1018</v>
      </c>
      <c r="AA271" s="950">
        <v>1081157</v>
      </c>
      <c r="AB271" s="950"/>
      <c r="AC271" s="802">
        <v>2</v>
      </c>
      <c r="AD271" s="949">
        <v>2021</v>
      </c>
      <c r="AE271" s="763" t="s">
        <v>333</v>
      </c>
      <c r="AF271" s="763" t="s">
        <v>340</v>
      </c>
      <c r="AG271" s="763" t="s">
        <v>3561</v>
      </c>
      <c r="AH271" s="951">
        <v>15.208198500000002</v>
      </c>
    </row>
    <row r="272" spans="1:34" ht="14.25" customHeight="1" x14ac:dyDescent="0.15">
      <c r="A272" s="661"/>
      <c r="B272" s="699" t="s">
        <v>3102</v>
      </c>
      <c r="C272" s="689" t="s">
        <v>3103</v>
      </c>
      <c r="D272" s="692">
        <v>2020</v>
      </c>
      <c r="E272" s="700" t="s">
        <v>1018</v>
      </c>
      <c r="F272" s="690">
        <v>1065370</v>
      </c>
      <c r="G272" s="1347" t="s">
        <v>3806</v>
      </c>
      <c r="H272" s="691">
        <v>2</v>
      </c>
      <c r="I272" s="692" t="s">
        <v>4037</v>
      </c>
      <c r="J272" s="693" t="s">
        <v>333</v>
      </c>
      <c r="K272" s="693" t="s">
        <v>352</v>
      </c>
      <c r="L272" s="693" t="s">
        <v>4273</v>
      </c>
      <c r="M272" s="694">
        <v>27.204296000000006</v>
      </c>
      <c r="O272" s="695">
        <v>8482</v>
      </c>
      <c r="P272" s="696">
        <v>0</v>
      </c>
      <c r="Q272" s="694">
        <v>0.31079897429851455</v>
      </c>
      <c r="S272" s="707"/>
      <c r="T272" s="700"/>
      <c r="U272" s="708"/>
      <c r="W272" s="947" t="s">
        <v>1988</v>
      </c>
      <c r="X272" s="948" t="s">
        <v>1989</v>
      </c>
      <c r="Y272" s="949">
        <v>2019</v>
      </c>
      <c r="Z272" s="758" t="s">
        <v>1018</v>
      </c>
      <c r="AA272" s="950">
        <v>1081157</v>
      </c>
      <c r="AB272" s="950"/>
      <c r="AC272" s="802">
        <v>3</v>
      </c>
      <c r="AD272" s="949">
        <v>2021</v>
      </c>
      <c r="AE272" s="763" t="s">
        <v>333</v>
      </c>
      <c r="AF272" s="763" t="s">
        <v>340</v>
      </c>
      <c r="AG272" s="763" t="s">
        <v>3562</v>
      </c>
      <c r="AH272" s="951">
        <v>9.8643434999999986</v>
      </c>
    </row>
    <row r="273" spans="1:34" ht="14.25" customHeight="1" x14ac:dyDescent="0.15">
      <c r="A273" s="661"/>
      <c r="B273" s="699" t="s">
        <v>3102</v>
      </c>
      <c r="C273" s="689" t="s">
        <v>3103</v>
      </c>
      <c r="D273" s="692">
        <v>2020</v>
      </c>
      <c r="E273" s="700" t="s">
        <v>1018</v>
      </c>
      <c r="F273" s="690">
        <v>1065370</v>
      </c>
      <c r="G273" s="1347" t="s">
        <v>3807</v>
      </c>
      <c r="H273" s="691">
        <v>3</v>
      </c>
      <c r="I273" s="692" t="s">
        <v>4037</v>
      </c>
      <c r="J273" s="693" t="s">
        <v>333</v>
      </c>
      <c r="K273" s="693" t="s">
        <v>352</v>
      </c>
      <c r="L273" s="693" t="s">
        <v>4274</v>
      </c>
      <c r="M273" s="694">
        <v>0.36057300000000009</v>
      </c>
      <c r="O273" s="695">
        <v>11247</v>
      </c>
      <c r="P273" s="696">
        <v>301</v>
      </c>
      <c r="Q273" s="694">
        <v>0.72571007966747547</v>
      </c>
      <c r="S273" s="707"/>
      <c r="T273" s="700"/>
      <c r="U273" s="708"/>
      <c r="W273" s="947" t="s">
        <v>1988</v>
      </c>
      <c r="X273" s="948" t="s">
        <v>1989</v>
      </c>
      <c r="Y273" s="949">
        <v>2019</v>
      </c>
      <c r="Z273" s="758" t="s">
        <v>1018</v>
      </c>
      <c r="AA273" s="950">
        <v>1081157</v>
      </c>
      <c r="AB273" s="950"/>
      <c r="AC273" s="802">
        <v>4</v>
      </c>
      <c r="AD273" s="949">
        <v>2021</v>
      </c>
      <c r="AE273" s="763" t="s">
        <v>333</v>
      </c>
      <c r="AF273" s="763" t="s">
        <v>340</v>
      </c>
      <c r="AG273" s="763" t="s">
        <v>3563</v>
      </c>
      <c r="AH273" s="951">
        <v>4.4031599999999997</v>
      </c>
    </row>
    <row r="274" spans="1:34" ht="14.25" customHeight="1" x14ac:dyDescent="0.15">
      <c r="A274" s="661"/>
      <c r="B274" s="699" t="s">
        <v>3102</v>
      </c>
      <c r="C274" s="689" t="s">
        <v>3103</v>
      </c>
      <c r="D274" s="692">
        <v>2020</v>
      </c>
      <c r="E274" s="700" t="s">
        <v>1018</v>
      </c>
      <c r="F274" s="690">
        <v>1065370</v>
      </c>
      <c r="G274" s="1347" t="s">
        <v>4003</v>
      </c>
      <c r="H274" s="691">
        <v>4</v>
      </c>
      <c r="I274" s="692" t="s">
        <v>4037</v>
      </c>
      <c r="J274" s="693" t="s">
        <v>333</v>
      </c>
      <c r="K274" s="693" t="s">
        <v>352</v>
      </c>
      <c r="L274" s="693" t="s">
        <v>4275</v>
      </c>
      <c r="M274" s="694">
        <v>2.0382199999999999</v>
      </c>
      <c r="O274" s="695">
        <v>11247</v>
      </c>
      <c r="P274" s="696">
        <v>301</v>
      </c>
      <c r="Q274" s="694">
        <v>0.54526324904745405</v>
      </c>
      <c r="S274" s="707"/>
      <c r="T274" s="700"/>
      <c r="U274" s="708"/>
      <c r="W274" s="947" t="s">
        <v>1988</v>
      </c>
      <c r="X274" s="948" t="s">
        <v>1989</v>
      </c>
      <c r="Y274" s="949">
        <v>2019</v>
      </c>
      <c r="Z274" s="758" t="s">
        <v>1018</v>
      </c>
      <c r="AA274" s="950">
        <v>1081157</v>
      </c>
      <c r="AB274" s="950"/>
      <c r="AC274" s="802">
        <v>5</v>
      </c>
      <c r="AD274" s="949">
        <v>2021</v>
      </c>
      <c r="AE274" s="763" t="s">
        <v>333</v>
      </c>
      <c r="AF274" s="763" t="s">
        <v>340</v>
      </c>
      <c r="AG274" s="763" t="s">
        <v>3564</v>
      </c>
      <c r="AH274" s="951">
        <v>4.7904749999999998</v>
      </c>
    </row>
    <row r="275" spans="1:34" ht="14.25" customHeight="1" x14ac:dyDescent="0.15">
      <c r="A275" s="661"/>
      <c r="B275" s="699" t="s">
        <v>3102</v>
      </c>
      <c r="C275" s="689" t="s">
        <v>3103</v>
      </c>
      <c r="D275" s="692">
        <v>2020</v>
      </c>
      <c r="E275" s="700" t="s">
        <v>1018</v>
      </c>
      <c r="F275" s="690">
        <v>1065370</v>
      </c>
      <c r="G275" s="1347" t="s">
        <v>4004</v>
      </c>
      <c r="H275" s="691">
        <v>5</v>
      </c>
      <c r="I275" s="692" t="s">
        <v>4037</v>
      </c>
      <c r="J275" s="693" t="s">
        <v>333</v>
      </c>
      <c r="K275" s="693" t="s">
        <v>352</v>
      </c>
      <c r="L275" s="693" t="s">
        <v>4276</v>
      </c>
      <c r="M275" s="694">
        <v>1.9655570000000002</v>
      </c>
      <c r="O275" s="695">
        <v>11247</v>
      </c>
      <c r="P275" s="696">
        <v>301</v>
      </c>
      <c r="Q275" s="694">
        <v>0.54526324904745405</v>
      </c>
      <c r="S275" s="707"/>
      <c r="T275" s="700"/>
      <c r="U275" s="708"/>
      <c r="W275" s="947" t="s">
        <v>1988</v>
      </c>
      <c r="X275" s="948" t="s">
        <v>1989</v>
      </c>
      <c r="Y275" s="949">
        <v>2019</v>
      </c>
      <c r="Z275" s="758" t="s">
        <v>1018</v>
      </c>
      <c r="AA275" s="950">
        <v>1081157</v>
      </c>
      <c r="AB275" s="950"/>
      <c r="AC275" s="802">
        <v>6</v>
      </c>
      <c r="AD275" s="949">
        <v>2021</v>
      </c>
      <c r="AE275" s="763" t="s">
        <v>333</v>
      </c>
      <c r="AF275" s="763" t="s">
        <v>340</v>
      </c>
      <c r="AG275" s="763" t="s">
        <v>3565</v>
      </c>
      <c r="AH275" s="951">
        <v>71.044881000000004</v>
      </c>
    </row>
    <row r="276" spans="1:34" ht="14.25" customHeight="1" x14ac:dyDescent="0.15">
      <c r="A276" s="661"/>
      <c r="B276" s="699" t="s">
        <v>3102</v>
      </c>
      <c r="C276" s="689" t="s">
        <v>3103</v>
      </c>
      <c r="D276" s="692">
        <v>2020</v>
      </c>
      <c r="E276" s="700" t="s">
        <v>1018</v>
      </c>
      <c r="F276" s="690">
        <v>1065370</v>
      </c>
      <c r="G276" s="1347" t="s">
        <v>4005</v>
      </c>
      <c r="H276" s="691">
        <v>6</v>
      </c>
      <c r="I276" s="692" t="s">
        <v>1138</v>
      </c>
      <c r="J276" s="693" t="s">
        <v>1621</v>
      </c>
      <c r="K276" s="693" t="s">
        <v>348</v>
      </c>
      <c r="L276" s="693" t="s">
        <v>4277</v>
      </c>
      <c r="M276" s="694">
        <v>1366.1759999999999</v>
      </c>
      <c r="O276" s="695">
        <v>11247</v>
      </c>
      <c r="P276" s="696">
        <v>301</v>
      </c>
      <c r="Q276" s="694">
        <v>0.1529875303082785</v>
      </c>
      <c r="S276" s="707"/>
      <c r="T276" s="700"/>
      <c r="U276" s="708"/>
      <c r="W276" s="947" t="s">
        <v>1988</v>
      </c>
      <c r="X276" s="948" t="s">
        <v>1989</v>
      </c>
      <c r="Y276" s="949">
        <v>2019</v>
      </c>
      <c r="Z276" s="758" t="s">
        <v>1018</v>
      </c>
      <c r="AA276" s="950">
        <v>1081157</v>
      </c>
      <c r="AB276" s="950"/>
      <c r="AC276" s="802">
        <v>7</v>
      </c>
      <c r="AD276" s="949">
        <v>2021</v>
      </c>
      <c r="AE276" s="763" t="s">
        <v>333</v>
      </c>
      <c r="AF276" s="763" t="s">
        <v>340</v>
      </c>
      <c r="AG276" s="763" t="s">
        <v>3566</v>
      </c>
      <c r="AH276" s="951">
        <v>4.9127850000000004</v>
      </c>
    </row>
    <row r="277" spans="1:34" ht="14.25" customHeight="1" x14ac:dyDescent="0.15">
      <c r="A277" s="661"/>
      <c r="B277" s="699" t="s">
        <v>3108</v>
      </c>
      <c r="C277" s="689" t="s">
        <v>3109</v>
      </c>
      <c r="D277" s="692">
        <v>2020</v>
      </c>
      <c r="E277" s="700" t="s">
        <v>1018</v>
      </c>
      <c r="F277" s="690">
        <v>1052371</v>
      </c>
      <c r="G277" s="1347" t="s">
        <v>4365</v>
      </c>
      <c r="H277" s="691">
        <v>1</v>
      </c>
      <c r="I277" s="692">
        <v>2022</v>
      </c>
      <c r="J277" s="693" t="s">
        <v>1621</v>
      </c>
      <c r="K277" s="693" t="s">
        <v>349</v>
      </c>
      <c r="L277" s="693" t="s">
        <v>4278</v>
      </c>
      <c r="M277" s="694">
        <v>3377.5719360000003</v>
      </c>
      <c r="O277" s="695">
        <v>11247</v>
      </c>
      <c r="P277" s="696">
        <v>301</v>
      </c>
      <c r="Q277" s="694">
        <v>1.9613785936958662E-2</v>
      </c>
      <c r="S277" s="707"/>
      <c r="T277" s="700"/>
      <c r="U277" s="708"/>
      <c r="W277" s="947" t="s">
        <v>1988</v>
      </c>
      <c r="X277" s="948" t="s">
        <v>1989</v>
      </c>
      <c r="Y277" s="949">
        <v>2019</v>
      </c>
      <c r="Z277" s="758" t="s">
        <v>1018</v>
      </c>
      <c r="AA277" s="950">
        <v>1081157</v>
      </c>
      <c r="AB277" s="950"/>
      <c r="AC277" s="802">
        <v>8</v>
      </c>
      <c r="AD277" s="949">
        <v>2021</v>
      </c>
      <c r="AE277" s="763" t="s">
        <v>333</v>
      </c>
      <c r="AF277" s="763" t="s">
        <v>340</v>
      </c>
      <c r="AG277" s="763" t="s">
        <v>3567</v>
      </c>
      <c r="AH277" s="951">
        <v>46.759744499999996</v>
      </c>
    </row>
    <row r="278" spans="1:34" ht="14.25" customHeight="1" x14ac:dyDescent="0.15">
      <c r="A278" s="661"/>
      <c r="B278" s="699" t="s">
        <v>3121</v>
      </c>
      <c r="C278" s="689" t="s">
        <v>3122</v>
      </c>
      <c r="D278" s="692">
        <v>2020</v>
      </c>
      <c r="E278" s="700" t="s">
        <v>1018</v>
      </c>
      <c r="F278" s="690">
        <v>1083374</v>
      </c>
      <c r="G278" s="1347" t="s">
        <v>4006</v>
      </c>
      <c r="H278" s="691">
        <v>1</v>
      </c>
      <c r="I278" s="692" t="s">
        <v>4279</v>
      </c>
      <c r="J278" s="693" t="s">
        <v>333</v>
      </c>
      <c r="K278" s="693" t="s">
        <v>352</v>
      </c>
      <c r="L278" s="693" t="s">
        <v>4280</v>
      </c>
      <c r="M278" s="694" t="s">
        <v>179</v>
      </c>
      <c r="O278" s="695">
        <v>6759</v>
      </c>
      <c r="P278" s="696">
        <v>0</v>
      </c>
      <c r="Q278" s="694">
        <v>1.6287616511318246</v>
      </c>
      <c r="S278" s="707"/>
      <c r="T278" s="700"/>
      <c r="U278" s="708"/>
      <c r="W278" s="947" t="s">
        <v>1988</v>
      </c>
      <c r="X278" s="948" t="s">
        <v>1989</v>
      </c>
      <c r="Y278" s="949">
        <v>2019</v>
      </c>
      <c r="Z278" s="758" t="s">
        <v>1018</v>
      </c>
      <c r="AA278" s="950">
        <v>1081157</v>
      </c>
      <c r="AB278" s="950"/>
      <c r="AC278" s="802">
        <v>9</v>
      </c>
      <c r="AD278" s="949">
        <v>2021</v>
      </c>
      <c r="AE278" s="763" t="s">
        <v>333</v>
      </c>
      <c r="AF278" s="763" t="s">
        <v>340</v>
      </c>
      <c r="AG278" s="763" t="s">
        <v>3568</v>
      </c>
      <c r="AH278" s="951">
        <v>26.361969000000002</v>
      </c>
    </row>
    <row r="279" spans="1:34" ht="14.25" customHeight="1" x14ac:dyDescent="0.15">
      <c r="A279" s="661"/>
      <c r="B279" s="699" t="s">
        <v>3121</v>
      </c>
      <c r="C279" s="689" t="s">
        <v>3122</v>
      </c>
      <c r="D279" s="692">
        <v>2020</v>
      </c>
      <c r="E279" s="700" t="s">
        <v>1018</v>
      </c>
      <c r="F279" s="690">
        <v>1083374</v>
      </c>
      <c r="G279" s="1347" t="s">
        <v>4366</v>
      </c>
      <c r="H279" s="691">
        <v>2</v>
      </c>
      <c r="I279" s="692" t="s">
        <v>4279</v>
      </c>
      <c r="J279" s="693" t="s">
        <v>333</v>
      </c>
      <c r="K279" s="693" t="s">
        <v>355</v>
      </c>
      <c r="L279" s="693" t="s">
        <v>4281</v>
      </c>
      <c r="M279" s="694" t="s">
        <v>179</v>
      </c>
      <c r="O279" s="695">
        <v>2925</v>
      </c>
      <c r="P279" s="696">
        <v>0</v>
      </c>
      <c r="Q279" s="694" t="s">
        <v>179</v>
      </c>
      <c r="S279" s="707"/>
      <c r="T279" s="700"/>
      <c r="U279" s="708"/>
      <c r="W279" s="947" t="s">
        <v>2004</v>
      </c>
      <c r="X279" s="948" t="s">
        <v>2005</v>
      </c>
      <c r="Y279" s="949">
        <v>2019</v>
      </c>
      <c r="Z279" s="758" t="s">
        <v>2006</v>
      </c>
      <c r="AA279" s="950">
        <v>2050161</v>
      </c>
      <c r="AB279" s="950"/>
      <c r="AC279" s="802">
        <v>1</v>
      </c>
      <c r="AD279" s="949">
        <v>2021</v>
      </c>
      <c r="AE279" s="763" t="s">
        <v>333</v>
      </c>
      <c r="AF279" s="763" t="s">
        <v>349</v>
      </c>
      <c r="AG279" s="763" t="s">
        <v>2012</v>
      </c>
      <c r="AH279" s="951">
        <v>83.805000000000064</v>
      </c>
    </row>
    <row r="280" spans="1:34" ht="14.25" customHeight="1" x14ac:dyDescent="0.15">
      <c r="A280" s="661"/>
      <c r="B280" s="699" t="s">
        <v>3146</v>
      </c>
      <c r="C280" s="689" t="s">
        <v>3149</v>
      </c>
      <c r="D280" s="692">
        <v>2020</v>
      </c>
      <c r="E280" s="700" t="s">
        <v>1018</v>
      </c>
      <c r="F280" s="690">
        <v>1011378</v>
      </c>
      <c r="G280" s="1347" t="s">
        <v>3808</v>
      </c>
      <c r="H280" s="691">
        <v>1</v>
      </c>
      <c r="I280" s="692">
        <v>2022</v>
      </c>
      <c r="J280" s="693" t="s">
        <v>333</v>
      </c>
      <c r="K280" s="693" t="s">
        <v>352</v>
      </c>
      <c r="L280" s="693" t="s">
        <v>4282</v>
      </c>
      <c r="M280" s="694">
        <v>1.8279999999999998E-3</v>
      </c>
      <c r="O280" s="695">
        <v>2925</v>
      </c>
      <c r="P280" s="696">
        <v>0</v>
      </c>
      <c r="Q280" s="694" t="s">
        <v>179</v>
      </c>
      <c r="S280" s="707"/>
      <c r="T280" s="700"/>
      <c r="U280" s="708"/>
      <c r="W280" s="947" t="s">
        <v>2004</v>
      </c>
      <c r="X280" s="948" t="s">
        <v>2005</v>
      </c>
      <c r="Y280" s="949">
        <v>2019</v>
      </c>
      <c r="Z280" s="758" t="s">
        <v>2006</v>
      </c>
      <c r="AA280" s="950">
        <v>2050161</v>
      </c>
      <c r="AB280" s="950"/>
      <c r="AC280" s="802">
        <v>2</v>
      </c>
      <c r="AD280" s="949">
        <v>2021</v>
      </c>
      <c r="AE280" s="763" t="s">
        <v>333</v>
      </c>
      <c r="AF280" s="763" t="s">
        <v>352</v>
      </c>
      <c r="AG280" s="763" t="s">
        <v>3569</v>
      </c>
      <c r="AH280" s="951">
        <v>62.966999999999985</v>
      </c>
    </row>
    <row r="281" spans="1:34" ht="14.25" customHeight="1" x14ac:dyDescent="0.15">
      <c r="A281" s="661"/>
      <c r="B281" s="699" t="s">
        <v>3146</v>
      </c>
      <c r="C281" s="689" t="s">
        <v>3149</v>
      </c>
      <c r="D281" s="692">
        <v>2020</v>
      </c>
      <c r="E281" s="700" t="s">
        <v>1018</v>
      </c>
      <c r="F281" s="690">
        <v>1011378</v>
      </c>
      <c r="G281" s="1347" t="s">
        <v>3809</v>
      </c>
      <c r="H281" s="691">
        <v>2</v>
      </c>
      <c r="I281" s="692">
        <v>2022</v>
      </c>
      <c r="J281" s="693" t="s">
        <v>333</v>
      </c>
      <c r="K281" s="693" t="s">
        <v>352</v>
      </c>
      <c r="L281" s="693" t="s">
        <v>4283</v>
      </c>
      <c r="M281" s="694">
        <v>0.62426199999999998</v>
      </c>
      <c r="O281" s="695">
        <v>2925</v>
      </c>
      <c r="P281" s="696">
        <v>0</v>
      </c>
      <c r="Q281" s="694" t="s">
        <v>179</v>
      </c>
      <c r="S281" s="707"/>
      <c r="T281" s="700"/>
      <c r="U281" s="708"/>
      <c r="W281" s="947" t="s">
        <v>2004</v>
      </c>
      <c r="X281" s="948" t="s">
        <v>2005</v>
      </c>
      <c r="Y281" s="949">
        <v>2019</v>
      </c>
      <c r="Z281" s="758" t="s">
        <v>2006</v>
      </c>
      <c r="AA281" s="950">
        <v>2050161</v>
      </c>
      <c r="AB281" s="950"/>
      <c r="AC281" s="802">
        <v>3</v>
      </c>
      <c r="AD281" s="949">
        <v>2021</v>
      </c>
      <c r="AE281" s="763" t="s">
        <v>333</v>
      </c>
      <c r="AF281" s="763" t="s">
        <v>349</v>
      </c>
      <c r="AG281" s="763" t="s">
        <v>3570</v>
      </c>
      <c r="AH281" s="951">
        <v>62.966999999999985</v>
      </c>
    </row>
    <row r="282" spans="1:34" ht="14.25" customHeight="1" x14ac:dyDescent="0.15">
      <c r="A282" s="661"/>
      <c r="B282" s="699" t="s">
        <v>3146</v>
      </c>
      <c r="C282" s="689" t="s">
        <v>3149</v>
      </c>
      <c r="D282" s="692">
        <v>2020</v>
      </c>
      <c r="E282" s="700" t="s">
        <v>1018</v>
      </c>
      <c r="F282" s="690">
        <v>1011378</v>
      </c>
      <c r="G282" s="1347" t="s">
        <v>3810</v>
      </c>
      <c r="H282" s="691">
        <v>3</v>
      </c>
      <c r="I282" s="692">
        <v>2022</v>
      </c>
      <c r="J282" s="693" t="s">
        <v>333</v>
      </c>
      <c r="K282" s="693" t="s">
        <v>352</v>
      </c>
      <c r="L282" s="693" t="s">
        <v>4284</v>
      </c>
      <c r="M282" s="694">
        <v>0.37291200000000013</v>
      </c>
      <c r="O282" s="695">
        <v>22357</v>
      </c>
      <c r="P282" s="696">
        <v>0</v>
      </c>
      <c r="Q282" s="694">
        <v>0.48387945609876298</v>
      </c>
      <c r="S282" s="707"/>
      <c r="T282" s="700"/>
      <c r="U282" s="708"/>
      <c r="W282" s="947" t="s">
        <v>2004</v>
      </c>
      <c r="X282" s="948" t="s">
        <v>2005</v>
      </c>
      <c r="Y282" s="949">
        <v>2019</v>
      </c>
      <c r="Z282" s="758" t="s">
        <v>2006</v>
      </c>
      <c r="AA282" s="950">
        <v>2050161</v>
      </c>
      <c r="AB282" s="950"/>
      <c r="AC282" s="802">
        <v>4</v>
      </c>
      <c r="AD282" s="949">
        <v>2021</v>
      </c>
      <c r="AE282" s="763" t="s">
        <v>333</v>
      </c>
      <c r="AF282" s="763" t="s">
        <v>352</v>
      </c>
      <c r="AG282" s="763" t="s">
        <v>3571</v>
      </c>
      <c r="AH282" s="951">
        <v>17.667000000000002</v>
      </c>
    </row>
    <row r="283" spans="1:34" ht="14.25" customHeight="1" x14ac:dyDescent="0.15">
      <c r="A283" s="661"/>
      <c r="B283" s="699" t="s">
        <v>3146</v>
      </c>
      <c r="C283" s="689" t="s">
        <v>3149</v>
      </c>
      <c r="D283" s="692">
        <v>2020</v>
      </c>
      <c r="E283" s="700" t="s">
        <v>1018</v>
      </c>
      <c r="F283" s="690">
        <v>1011378</v>
      </c>
      <c r="G283" s="1347" t="s">
        <v>4007</v>
      </c>
      <c r="H283" s="691">
        <v>4</v>
      </c>
      <c r="I283" s="692">
        <v>2022</v>
      </c>
      <c r="J283" s="693" t="s">
        <v>333</v>
      </c>
      <c r="K283" s="693" t="s">
        <v>352</v>
      </c>
      <c r="L283" s="693" t="s">
        <v>4285</v>
      </c>
      <c r="M283" s="694">
        <v>0.136186</v>
      </c>
      <c r="O283" s="695">
        <v>10633</v>
      </c>
      <c r="P283" s="696">
        <v>0</v>
      </c>
      <c r="Q283" s="694">
        <v>0.74129596539076459</v>
      </c>
      <c r="S283" s="707"/>
      <c r="T283" s="700"/>
      <c r="U283" s="708"/>
      <c r="W283" s="947" t="s">
        <v>2004</v>
      </c>
      <c r="X283" s="948" t="s">
        <v>2005</v>
      </c>
      <c r="Y283" s="949">
        <v>2019</v>
      </c>
      <c r="Z283" s="758" t="s">
        <v>2006</v>
      </c>
      <c r="AA283" s="950">
        <v>2050161</v>
      </c>
      <c r="AB283" s="950"/>
      <c r="AC283" s="802">
        <v>5</v>
      </c>
      <c r="AD283" s="949">
        <v>2021</v>
      </c>
      <c r="AE283" s="763" t="s">
        <v>333</v>
      </c>
      <c r="AF283" s="763" t="s">
        <v>349</v>
      </c>
      <c r="AG283" s="763" t="s">
        <v>3572</v>
      </c>
      <c r="AH283" s="951">
        <v>2.2649999999999864</v>
      </c>
    </row>
    <row r="284" spans="1:34" ht="14.25" customHeight="1" x14ac:dyDescent="0.15">
      <c r="A284" s="661"/>
      <c r="B284" s="699" t="s">
        <v>3146</v>
      </c>
      <c r="C284" s="689" t="s">
        <v>3149</v>
      </c>
      <c r="D284" s="692">
        <v>2020</v>
      </c>
      <c r="E284" s="700" t="s">
        <v>1018</v>
      </c>
      <c r="F284" s="690">
        <v>1011378</v>
      </c>
      <c r="G284" s="1347" t="s">
        <v>4008</v>
      </c>
      <c r="H284" s="691">
        <v>5</v>
      </c>
      <c r="I284" s="936">
        <v>2022</v>
      </c>
      <c r="J284" s="693" t="s">
        <v>333</v>
      </c>
      <c r="K284" s="693" t="s">
        <v>352</v>
      </c>
      <c r="L284" s="693" t="s">
        <v>4286</v>
      </c>
      <c r="M284" s="694">
        <v>2.742E-2</v>
      </c>
      <c r="O284" s="695">
        <v>16735</v>
      </c>
      <c r="P284" s="696">
        <v>0</v>
      </c>
      <c r="Q284" s="694">
        <v>0.20315297281147299</v>
      </c>
      <c r="S284" s="707"/>
      <c r="T284" s="700"/>
      <c r="U284" s="708"/>
      <c r="W284" s="947" t="s">
        <v>2037</v>
      </c>
      <c r="X284" s="948" t="s">
        <v>2038</v>
      </c>
      <c r="Y284" s="949">
        <v>2019</v>
      </c>
      <c r="Z284" s="758" t="s">
        <v>1018</v>
      </c>
      <c r="AA284" s="950">
        <v>1031166</v>
      </c>
      <c r="AB284" s="950"/>
      <c r="AC284" s="802">
        <v>1</v>
      </c>
      <c r="AD284" s="952">
        <v>44409</v>
      </c>
      <c r="AE284" s="763" t="s">
        <v>327</v>
      </c>
      <c r="AF284" s="763" t="s">
        <v>355</v>
      </c>
      <c r="AG284" s="763" t="s">
        <v>2043</v>
      </c>
      <c r="AH284" s="951">
        <v>110.08800000000002</v>
      </c>
    </row>
    <row r="285" spans="1:34" ht="14.25" customHeight="1" x14ac:dyDescent="0.15">
      <c r="A285" s="661"/>
      <c r="B285" s="699" t="s">
        <v>3146</v>
      </c>
      <c r="C285" s="689" t="s">
        <v>3149</v>
      </c>
      <c r="D285" s="692">
        <v>2020</v>
      </c>
      <c r="E285" s="700" t="s">
        <v>1018</v>
      </c>
      <c r="F285" s="690">
        <v>1011378</v>
      </c>
      <c r="G285" s="1347" t="s">
        <v>4367</v>
      </c>
      <c r="H285" s="691">
        <v>6</v>
      </c>
      <c r="I285" s="692">
        <v>2022</v>
      </c>
      <c r="J285" s="693" t="s">
        <v>333</v>
      </c>
      <c r="K285" s="693" t="s">
        <v>352</v>
      </c>
      <c r="L285" s="693" t="s">
        <v>4287</v>
      </c>
      <c r="M285" s="694">
        <v>1.9193999999999999E-2</v>
      </c>
      <c r="O285" s="695">
        <v>16735</v>
      </c>
      <c r="P285" s="696">
        <v>0</v>
      </c>
      <c r="Q285" s="694">
        <v>2.1825515386913654E-2</v>
      </c>
      <c r="S285" s="707"/>
      <c r="T285" s="700"/>
      <c r="U285" s="708"/>
      <c r="W285" s="947" t="s">
        <v>2044</v>
      </c>
      <c r="X285" s="948" t="s">
        <v>2045</v>
      </c>
      <c r="Y285" s="949">
        <v>2019</v>
      </c>
      <c r="Z285" s="758" t="s">
        <v>1018</v>
      </c>
      <c r="AA285" s="950">
        <v>1080167</v>
      </c>
      <c r="AB285" s="950"/>
      <c r="AC285" s="802">
        <v>1</v>
      </c>
      <c r="AD285" s="949">
        <v>2021</v>
      </c>
      <c r="AE285" s="763" t="s">
        <v>327</v>
      </c>
      <c r="AF285" s="763" t="s">
        <v>357</v>
      </c>
      <c r="AG285" s="763" t="s">
        <v>2049</v>
      </c>
      <c r="AH285" s="951" t="s">
        <v>179</v>
      </c>
    </row>
    <row r="286" spans="1:34" ht="14.25" customHeight="1" x14ac:dyDescent="0.15">
      <c r="A286" s="661"/>
      <c r="B286" s="699" t="s">
        <v>3146</v>
      </c>
      <c r="C286" s="689" t="s">
        <v>3149</v>
      </c>
      <c r="D286" s="692">
        <v>2020</v>
      </c>
      <c r="E286" s="700" t="s">
        <v>1018</v>
      </c>
      <c r="F286" s="690">
        <v>1011378</v>
      </c>
      <c r="G286" s="1347" t="s">
        <v>4368</v>
      </c>
      <c r="H286" s="691">
        <v>7</v>
      </c>
      <c r="I286" s="692">
        <v>2022</v>
      </c>
      <c r="J286" s="693" t="s">
        <v>333</v>
      </c>
      <c r="K286" s="693" t="s">
        <v>352</v>
      </c>
      <c r="L286" s="693" t="s">
        <v>4288</v>
      </c>
      <c r="M286" s="694">
        <v>0.36971300000000001</v>
      </c>
      <c r="O286" s="695">
        <v>16735</v>
      </c>
      <c r="P286" s="696">
        <v>0</v>
      </c>
      <c r="Q286" s="694">
        <v>1.5739468180460112E-2</v>
      </c>
      <c r="S286" s="707"/>
      <c r="T286" s="700"/>
      <c r="U286" s="708"/>
      <c r="W286" s="947" t="s">
        <v>2044</v>
      </c>
      <c r="X286" s="948" t="s">
        <v>2045</v>
      </c>
      <c r="Y286" s="949">
        <v>2019</v>
      </c>
      <c r="Z286" s="758" t="s">
        <v>1018</v>
      </c>
      <c r="AA286" s="950">
        <v>1080167</v>
      </c>
      <c r="AB286" s="950"/>
      <c r="AC286" s="802">
        <v>2</v>
      </c>
      <c r="AD286" s="949">
        <v>2021</v>
      </c>
      <c r="AE286" s="763" t="s">
        <v>327</v>
      </c>
      <c r="AF286" s="763" t="s">
        <v>357</v>
      </c>
      <c r="AG286" s="763" t="s">
        <v>3573</v>
      </c>
      <c r="AH286" s="951" t="s">
        <v>179</v>
      </c>
    </row>
    <row r="287" spans="1:34" ht="14.25" customHeight="1" x14ac:dyDescent="0.15">
      <c r="A287" s="661"/>
      <c r="B287" s="699" t="s">
        <v>3146</v>
      </c>
      <c r="C287" s="689" t="s">
        <v>3149</v>
      </c>
      <c r="D287" s="692">
        <v>2020</v>
      </c>
      <c r="E287" s="700" t="s">
        <v>1018</v>
      </c>
      <c r="F287" s="690">
        <v>1011378</v>
      </c>
      <c r="G287" s="1347" t="s">
        <v>4369</v>
      </c>
      <c r="H287" s="691">
        <v>8</v>
      </c>
      <c r="I287" s="692">
        <v>2022</v>
      </c>
      <c r="J287" s="693" t="s">
        <v>333</v>
      </c>
      <c r="K287" s="693" t="s">
        <v>352</v>
      </c>
      <c r="L287" s="693" t="s">
        <v>4289</v>
      </c>
      <c r="M287" s="694">
        <v>0.20016600000000004</v>
      </c>
      <c r="O287" s="695">
        <v>16735</v>
      </c>
      <c r="P287" s="696">
        <v>0</v>
      </c>
      <c r="Q287" s="694">
        <v>1.061248879593666E-2</v>
      </c>
      <c r="S287" s="707"/>
      <c r="T287" s="700"/>
      <c r="U287" s="708"/>
      <c r="W287" s="947" t="s">
        <v>2044</v>
      </c>
      <c r="X287" s="948" t="s">
        <v>2045</v>
      </c>
      <c r="Y287" s="949">
        <v>2019</v>
      </c>
      <c r="Z287" s="758" t="s">
        <v>1018</v>
      </c>
      <c r="AA287" s="950">
        <v>1080167</v>
      </c>
      <c r="AB287" s="950"/>
      <c r="AC287" s="802">
        <v>3</v>
      </c>
      <c r="AD287" s="949">
        <v>2021</v>
      </c>
      <c r="AE287" s="763" t="s">
        <v>327</v>
      </c>
      <c r="AF287" s="763" t="s">
        <v>352</v>
      </c>
      <c r="AG287" s="763" t="s">
        <v>3574</v>
      </c>
      <c r="AH287" s="951" t="s">
        <v>179</v>
      </c>
    </row>
    <row r="288" spans="1:34" ht="14.25" customHeight="1" x14ac:dyDescent="0.15">
      <c r="A288" s="661"/>
      <c r="B288" s="699" t="s">
        <v>3146</v>
      </c>
      <c r="C288" s="689" t="s">
        <v>3149</v>
      </c>
      <c r="D288" s="692">
        <v>2020</v>
      </c>
      <c r="E288" s="700" t="s">
        <v>1018</v>
      </c>
      <c r="F288" s="690">
        <v>1011378</v>
      </c>
      <c r="G288" s="1347" t="s">
        <v>4370</v>
      </c>
      <c r="H288" s="691">
        <v>9</v>
      </c>
      <c r="I288" s="692">
        <v>2022</v>
      </c>
      <c r="J288" s="693" t="s">
        <v>333</v>
      </c>
      <c r="K288" s="693" t="s">
        <v>352</v>
      </c>
      <c r="L288" s="693" t="s">
        <v>4290</v>
      </c>
      <c r="M288" s="694">
        <v>0.45334399999999997</v>
      </c>
      <c r="O288" s="695">
        <v>16735</v>
      </c>
      <c r="P288" s="696">
        <v>0</v>
      </c>
      <c r="Q288" s="694">
        <v>7.2184947714371075E-3</v>
      </c>
      <c r="S288" s="707"/>
      <c r="T288" s="700"/>
      <c r="U288" s="708"/>
      <c r="W288" s="947" t="s">
        <v>2056</v>
      </c>
      <c r="X288" s="948" t="s">
        <v>2057</v>
      </c>
      <c r="Y288" s="949">
        <v>2019</v>
      </c>
      <c r="Z288" s="758" t="s">
        <v>1018</v>
      </c>
      <c r="AA288" s="950">
        <v>1039169</v>
      </c>
      <c r="AB288" s="950"/>
      <c r="AC288" s="802">
        <v>1</v>
      </c>
      <c r="AD288" s="949" t="s">
        <v>1138</v>
      </c>
      <c r="AE288" s="763" t="s">
        <v>333</v>
      </c>
      <c r="AF288" s="763" t="s">
        <v>340</v>
      </c>
      <c r="AG288" s="763" t="s">
        <v>2062</v>
      </c>
      <c r="AH288" s="951">
        <v>108.18093000000044</v>
      </c>
    </row>
    <row r="289" spans="1:34" ht="14.25" customHeight="1" x14ac:dyDescent="0.15">
      <c r="A289" s="661"/>
      <c r="B289" s="699" t="s">
        <v>3155</v>
      </c>
      <c r="C289" s="689" t="s">
        <v>3158</v>
      </c>
      <c r="D289" s="692">
        <v>2020</v>
      </c>
      <c r="E289" s="700" t="s">
        <v>1018</v>
      </c>
      <c r="F289" s="690">
        <v>1011379</v>
      </c>
      <c r="G289" s="1347" t="s">
        <v>3811</v>
      </c>
      <c r="H289" s="691">
        <v>1</v>
      </c>
      <c r="I289" s="692">
        <v>2021</v>
      </c>
      <c r="J289" s="693" t="s">
        <v>348</v>
      </c>
      <c r="K289" s="693" t="s">
        <v>349</v>
      </c>
      <c r="L289" s="693" t="s">
        <v>4291</v>
      </c>
      <c r="M289" s="694" t="s">
        <v>179</v>
      </c>
      <c r="O289" s="695">
        <v>16735</v>
      </c>
      <c r="P289" s="696">
        <v>0</v>
      </c>
      <c r="Q289" s="694">
        <v>6.4965640872423065E-4</v>
      </c>
      <c r="S289" s="707"/>
      <c r="T289" s="700"/>
      <c r="U289" s="708"/>
      <c r="W289" s="947" t="s">
        <v>2081</v>
      </c>
      <c r="X289" s="948" t="s">
        <v>2082</v>
      </c>
      <c r="Y289" s="949">
        <v>2019</v>
      </c>
      <c r="Z289" s="758" t="s">
        <v>1018</v>
      </c>
      <c r="AA289" s="950">
        <v>1080174</v>
      </c>
      <c r="AB289" s="950"/>
      <c r="AC289" s="802">
        <v>1</v>
      </c>
      <c r="AD289" s="949">
        <v>2021</v>
      </c>
      <c r="AE289" s="763" t="s">
        <v>333</v>
      </c>
      <c r="AF289" s="763" t="s">
        <v>349</v>
      </c>
      <c r="AG289" s="763" t="s">
        <v>2087</v>
      </c>
      <c r="AH289" s="951">
        <v>78.822000000000003</v>
      </c>
    </row>
    <row r="290" spans="1:34" ht="14.25" customHeight="1" x14ac:dyDescent="0.15">
      <c r="A290" s="661"/>
      <c r="B290" s="699" t="s">
        <v>3166</v>
      </c>
      <c r="C290" s="689" t="s">
        <v>3167</v>
      </c>
      <c r="D290" s="692">
        <v>2020</v>
      </c>
      <c r="E290" s="700" t="s">
        <v>1018</v>
      </c>
      <c r="F290" s="690">
        <v>1011380</v>
      </c>
      <c r="G290" s="1347" t="s">
        <v>3812</v>
      </c>
      <c r="H290" s="691">
        <v>1</v>
      </c>
      <c r="I290" s="692">
        <v>2022</v>
      </c>
      <c r="J290" s="693" t="s">
        <v>333</v>
      </c>
      <c r="K290" s="693" t="s">
        <v>349</v>
      </c>
      <c r="L290" s="693" t="s">
        <v>4292</v>
      </c>
      <c r="M290" s="694">
        <v>13.709999999999999</v>
      </c>
      <c r="O290" s="695">
        <v>16735</v>
      </c>
      <c r="P290" s="696">
        <v>0</v>
      </c>
      <c r="Q290" s="694">
        <v>14.458574843143113</v>
      </c>
      <c r="S290" s="707"/>
      <c r="T290" s="700"/>
      <c r="U290" s="708"/>
      <c r="W290" s="947" t="s">
        <v>2107</v>
      </c>
      <c r="X290" s="948" t="s">
        <v>2108</v>
      </c>
      <c r="Y290" s="949">
        <v>2019</v>
      </c>
      <c r="Z290" s="758" t="s">
        <v>1018</v>
      </c>
      <c r="AA290" s="950">
        <v>1016178</v>
      </c>
      <c r="AB290" s="950"/>
      <c r="AC290" s="802">
        <v>1</v>
      </c>
      <c r="AD290" s="949" t="s">
        <v>1719</v>
      </c>
      <c r="AE290" s="763" t="s">
        <v>333</v>
      </c>
      <c r="AF290" s="763" t="s">
        <v>349</v>
      </c>
      <c r="AG290" s="763" t="s">
        <v>2114</v>
      </c>
      <c r="AH290" s="951">
        <v>33.99765</v>
      </c>
    </row>
    <row r="291" spans="1:34" ht="14.25" customHeight="1" x14ac:dyDescent="0.15">
      <c r="A291" s="661"/>
      <c r="B291" s="699" t="s">
        <v>3180</v>
      </c>
      <c r="C291" s="689" t="s">
        <v>3181</v>
      </c>
      <c r="D291" s="692">
        <v>2021</v>
      </c>
      <c r="E291" s="700" t="s">
        <v>1018</v>
      </c>
      <c r="F291" s="690">
        <v>1028383</v>
      </c>
      <c r="G291" s="1347" t="s">
        <v>3813</v>
      </c>
      <c r="H291" s="691">
        <v>1</v>
      </c>
      <c r="I291" s="692">
        <v>2022</v>
      </c>
      <c r="J291" s="693" t="s">
        <v>348</v>
      </c>
      <c r="K291" s="693" t="s">
        <v>352</v>
      </c>
      <c r="L291" s="693" t="s">
        <v>4293</v>
      </c>
      <c r="M291" s="694">
        <v>13.045522</v>
      </c>
      <c r="O291" s="695">
        <v>81665</v>
      </c>
      <c r="P291" s="696">
        <v>0</v>
      </c>
      <c r="Q291" s="694">
        <v>3.0725782158819586</v>
      </c>
      <c r="S291" s="707"/>
      <c r="T291" s="700"/>
      <c r="U291" s="708"/>
      <c r="W291" s="947" t="s">
        <v>2107</v>
      </c>
      <c r="X291" s="948" t="s">
        <v>2108</v>
      </c>
      <c r="Y291" s="949">
        <v>2019</v>
      </c>
      <c r="Z291" s="758" t="s">
        <v>1018</v>
      </c>
      <c r="AA291" s="950">
        <v>1016178</v>
      </c>
      <c r="AB291" s="950"/>
      <c r="AC291" s="802">
        <v>2</v>
      </c>
      <c r="AD291" s="949" t="s">
        <v>1719</v>
      </c>
      <c r="AE291" s="763" t="s">
        <v>333</v>
      </c>
      <c r="AF291" s="763" t="s">
        <v>349</v>
      </c>
      <c r="AG291" s="763" t="s">
        <v>3575</v>
      </c>
      <c r="AH291" s="951">
        <v>3.6524999999999999</v>
      </c>
    </row>
    <row r="292" spans="1:34" ht="14.25" customHeight="1" x14ac:dyDescent="0.15">
      <c r="A292" s="661"/>
      <c r="B292" s="699" t="s">
        <v>3180</v>
      </c>
      <c r="C292" s="689" t="s">
        <v>3181</v>
      </c>
      <c r="D292" s="692">
        <v>2021</v>
      </c>
      <c r="E292" s="700" t="s">
        <v>1018</v>
      </c>
      <c r="F292" s="690">
        <v>1028383</v>
      </c>
      <c r="G292" s="1347" t="s">
        <v>3814</v>
      </c>
      <c r="H292" s="691">
        <v>2</v>
      </c>
      <c r="I292" s="692">
        <v>2022</v>
      </c>
      <c r="J292" s="693" t="s">
        <v>333</v>
      </c>
      <c r="K292" s="693" t="s">
        <v>348</v>
      </c>
      <c r="L292" s="693" t="s">
        <v>4294</v>
      </c>
      <c r="M292" s="694">
        <v>132.53000000000009</v>
      </c>
      <c r="O292" s="695">
        <v>81665</v>
      </c>
      <c r="P292" s="696">
        <v>0</v>
      </c>
      <c r="Q292" s="694">
        <v>1.7140390620216739E-3</v>
      </c>
      <c r="S292" s="707"/>
      <c r="T292" s="700"/>
      <c r="U292" s="708"/>
      <c r="W292" s="947" t="s">
        <v>2107</v>
      </c>
      <c r="X292" s="948" t="s">
        <v>2108</v>
      </c>
      <c r="Y292" s="949">
        <v>2019</v>
      </c>
      <c r="Z292" s="758" t="s">
        <v>1018</v>
      </c>
      <c r="AA292" s="950">
        <v>1016178</v>
      </c>
      <c r="AB292" s="950"/>
      <c r="AC292" s="802">
        <v>3</v>
      </c>
      <c r="AD292" s="949" t="s">
        <v>1719</v>
      </c>
      <c r="AE292" s="763" t="s">
        <v>327</v>
      </c>
      <c r="AF292" s="763" t="s">
        <v>334</v>
      </c>
      <c r="AG292" s="763" t="s">
        <v>3576</v>
      </c>
      <c r="AH292" s="951">
        <v>2.6339999999999999</v>
      </c>
    </row>
    <row r="293" spans="1:34" ht="14.25" customHeight="1" x14ac:dyDescent="0.15">
      <c r="A293" s="661"/>
      <c r="B293" s="699" t="s">
        <v>3192</v>
      </c>
      <c r="C293" s="689" t="s">
        <v>3195</v>
      </c>
      <c r="D293" s="692">
        <v>2021</v>
      </c>
      <c r="E293" s="700" t="s">
        <v>1018</v>
      </c>
      <c r="F293" s="690">
        <v>1069385</v>
      </c>
      <c r="G293" s="1347" t="s">
        <v>3815</v>
      </c>
      <c r="H293" s="691">
        <v>1</v>
      </c>
      <c r="I293" s="692" t="s">
        <v>4037</v>
      </c>
      <c r="J293" s="693" t="s">
        <v>333</v>
      </c>
      <c r="K293" s="693" t="s">
        <v>352</v>
      </c>
      <c r="L293" s="693" t="s">
        <v>4295</v>
      </c>
      <c r="M293" s="694">
        <v>4.5737017</v>
      </c>
      <c r="O293" s="695">
        <v>2762</v>
      </c>
      <c r="P293" s="696">
        <v>0</v>
      </c>
      <c r="Q293" s="694">
        <v>4.0822483707458375</v>
      </c>
      <c r="S293" s="707"/>
      <c r="T293" s="700"/>
      <c r="U293" s="708"/>
      <c r="W293" s="947" t="s">
        <v>2107</v>
      </c>
      <c r="X293" s="948" t="s">
        <v>2108</v>
      </c>
      <c r="Y293" s="949">
        <v>2019</v>
      </c>
      <c r="Z293" s="758" t="s">
        <v>1018</v>
      </c>
      <c r="AA293" s="950">
        <v>1016178</v>
      </c>
      <c r="AB293" s="950"/>
      <c r="AC293" s="802">
        <v>4</v>
      </c>
      <c r="AD293" s="949" t="s">
        <v>1719</v>
      </c>
      <c r="AE293" s="763" t="s">
        <v>327</v>
      </c>
      <c r="AF293" s="763" t="s">
        <v>334</v>
      </c>
      <c r="AG293" s="763" t="s">
        <v>3577</v>
      </c>
      <c r="AH293" s="951">
        <v>1.776</v>
      </c>
    </row>
    <row r="294" spans="1:34" ht="14.25" customHeight="1" x14ac:dyDescent="0.15">
      <c r="A294" s="661"/>
      <c r="B294" s="699" t="s">
        <v>3207</v>
      </c>
      <c r="C294" s="689" t="s">
        <v>3208</v>
      </c>
      <c r="D294" s="692">
        <v>2021</v>
      </c>
      <c r="E294" s="700" t="s">
        <v>1018</v>
      </c>
      <c r="F294" s="690">
        <v>1029387</v>
      </c>
      <c r="G294" s="1347" t="s">
        <v>3816</v>
      </c>
      <c r="H294" s="691">
        <v>1</v>
      </c>
      <c r="I294" s="692">
        <v>2022</v>
      </c>
      <c r="J294" s="693" t="s">
        <v>333</v>
      </c>
      <c r="K294" s="693" t="s">
        <v>352</v>
      </c>
      <c r="L294" s="693" t="s">
        <v>4296</v>
      </c>
      <c r="M294" s="694">
        <v>1.4395499999999999</v>
      </c>
      <c r="O294" s="695">
        <v>2762</v>
      </c>
      <c r="P294" s="696">
        <v>0</v>
      </c>
      <c r="Q294" s="694">
        <v>0.46907313540912426</v>
      </c>
      <c r="S294" s="707"/>
      <c r="T294" s="700"/>
      <c r="U294" s="708"/>
      <c r="W294" s="947" t="s">
        <v>2107</v>
      </c>
      <c r="X294" s="948" t="s">
        <v>2108</v>
      </c>
      <c r="Y294" s="949">
        <v>2019</v>
      </c>
      <c r="Z294" s="758" t="s">
        <v>1018</v>
      </c>
      <c r="AA294" s="950">
        <v>1016178</v>
      </c>
      <c r="AB294" s="950"/>
      <c r="AC294" s="802">
        <v>5</v>
      </c>
      <c r="AD294" s="949" t="s">
        <v>1719</v>
      </c>
      <c r="AE294" s="763" t="s">
        <v>333</v>
      </c>
      <c r="AF294" s="763" t="s">
        <v>352</v>
      </c>
      <c r="AG294" s="763" t="s">
        <v>3578</v>
      </c>
      <c r="AH294" s="951">
        <v>1.2080150999999999</v>
      </c>
    </row>
    <row r="295" spans="1:34" ht="14.25" customHeight="1" x14ac:dyDescent="0.15">
      <c r="A295" s="661"/>
      <c r="B295" s="699" t="s">
        <v>3207</v>
      </c>
      <c r="C295" s="689" t="s">
        <v>3208</v>
      </c>
      <c r="D295" s="692">
        <v>2021</v>
      </c>
      <c r="E295" s="700" t="s">
        <v>1018</v>
      </c>
      <c r="F295" s="690">
        <v>1029387</v>
      </c>
      <c r="G295" s="1347" t="s">
        <v>4371</v>
      </c>
      <c r="H295" s="691">
        <v>2</v>
      </c>
      <c r="I295" s="692">
        <v>2022</v>
      </c>
      <c r="J295" s="693" t="s">
        <v>333</v>
      </c>
      <c r="K295" s="693" t="s">
        <v>334</v>
      </c>
      <c r="L295" s="693" t="s">
        <v>4297</v>
      </c>
      <c r="M295" s="694">
        <v>75.446975999999722</v>
      </c>
      <c r="O295" s="695">
        <v>63659</v>
      </c>
      <c r="P295" s="696">
        <v>72914.52</v>
      </c>
      <c r="Q295" s="694">
        <v>1.6937059980587768E-2</v>
      </c>
      <c r="S295" s="707"/>
      <c r="T295" s="700"/>
      <c r="U295" s="708"/>
      <c r="W295" s="947" t="s">
        <v>2107</v>
      </c>
      <c r="X295" s="948" t="s">
        <v>2108</v>
      </c>
      <c r="Y295" s="949">
        <v>2019</v>
      </c>
      <c r="Z295" s="758" t="s">
        <v>1018</v>
      </c>
      <c r="AA295" s="950">
        <v>1016178</v>
      </c>
      <c r="AB295" s="950"/>
      <c r="AC295" s="802">
        <v>6</v>
      </c>
      <c r="AD295" s="949" t="s">
        <v>1719</v>
      </c>
      <c r="AE295" s="763" t="s">
        <v>333</v>
      </c>
      <c r="AF295" s="763" t="s">
        <v>348</v>
      </c>
      <c r="AG295" s="763" t="s">
        <v>3579</v>
      </c>
      <c r="AH295" s="951">
        <v>0.10872</v>
      </c>
    </row>
    <row r="296" spans="1:34" ht="14.25" customHeight="1" x14ac:dyDescent="0.15">
      <c r="A296" s="661"/>
      <c r="B296" s="699" t="s">
        <v>3216</v>
      </c>
      <c r="C296" s="689" t="s">
        <v>3218</v>
      </c>
      <c r="D296" s="692">
        <v>2022</v>
      </c>
      <c r="E296" s="700" t="s">
        <v>1018</v>
      </c>
      <c r="F296" s="690">
        <v>1069388</v>
      </c>
      <c r="G296" s="1347" t="s">
        <v>3817</v>
      </c>
      <c r="H296" s="691">
        <v>1</v>
      </c>
      <c r="I296" s="692">
        <v>2022</v>
      </c>
      <c r="J296" s="693"/>
      <c r="K296" s="693"/>
      <c r="L296" s="693" t="s">
        <v>4298</v>
      </c>
      <c r="M296" s="951" t="s">
        <v>179</v>
      </c>
      <c r="O296" s="695">
        <v>63659</v>
      </c>
      <c r="P296" s="696">
        <v>72914.52</v>
      </c>
      <c r="Q296" s="694">
        <v>6.035255955912975E-2</v>
      </c>
      <c r="S296" s="707"/>
      <c r="T296" s="700"/>
      <c r="U296" s="708"/>
      <c r="W296" s="947" t="s">
        <v>2107</v>
      </c>
      <c r="X296" s="948" t="s">
        <v>2108</v>
      </c>
      <c r="Y296" s="949">
        <v>2019</v>
      </c>
      <c r="Z296" s="758" t="s">
        <v>1018</v>
      </c>
      <c r="AA296" s="950">
        <v>1016178</v>
      </c>
      <c r="AB296" s="950"/>
      <c r="AC296" s="802">
        <v>7</v>
      </c>
      <c r="AD296" s="949" t="s">
        <v>1719</v>
      </c>
      <c r="AE296" s="763" t="s">
        <v>348</v>
      </c>
      <c r="AF296" s="763" t="s">
        <v>334</v>
      </c>
      <c r="AG296" s="763" t="s">
        <v>3580</v>
      </c>
      <c r="AH296" s="951">
        <v>1706.8624019999997</v>
      </c>
    </row>
    <row r="297" spans="1:34" ht="14.25" customHeight="1" x14ac:dyDescent="0.15">
      <c r="A297" s="661"/>
      <c r="B297" s="699" t="s">
        <v>3226</v>
      </c>
      <c r="C297" s="689" t="s">
        <v>3227</v>
      </c>
      <c r="D297" s="692">
        <v>2022</v>
      </c>
      <c r="E297" s="700" t="s">
        <v>1018</v>
      </c>
      <c r="F297" s="690">
        <v>1027390</v>
      </c>
      <c r="G297" s="1347" t="s">
        <v>3818</v>
      </c>
      <c r="H297" s="691">
        <v>1</v>
      </c>
      <c r="I297" s="692">
        <v>2022</v>
      </c>
      <c r="J297" s="693" t="s">
        <v>333</v>
      </c>
      <c r="K297" s="693" t="s">
        <v>340</v>
      </c>
      <c r="L297" s="693" t="s">
        <v>4299</v>
      </c>
      <c r="M297" s="694">
        <v>60.780999999999992</v>
      </c>
      <c r="O297" s="695">
        <v>63659</v>
      </c>
      <c r="P297" s="696">
        <v>72914.52</v>
      </c>
      <c r="Q297" s="694">
        <v>0.12533948455015292</v>
      </c>
      <c r="S297" s="707"/>
      <c r="T297" s="700"/>
      <c r="U297" s="708"/>
      <c r="W297" s="947" t="s">
        <v>2115</v>
      </c>
      <c r="X297" s="948" t="s">
        <v>2116</v>
      </c>
      <c r="Y297" s="949">
        <v>2019</v>
      </c>
      <c r="Z297" s="758" t="s">
        <v>1018</v>
      </c>
      <c r="AA297" s="950">
        <v>1009179</v>
      </c>
      <c r="AB297" s="950"/>
      <c r="AC297" s="802">
        <v>1</v>
      </c>
      <c r="AD297" s="949">
        <v>2021</v>
      </c>
      <c r="AE297" s="763" t="s">
        <v>333</v>
      </c>
      <c r="AF297" s="763" t="s">
        <v>348</v>
      </c>
      <c r="AG297" s="763" t="s">
        <v>2122</v>
      </c>
      <c r="AH297" s="951">
        <v>2509.2210000000014</v>
      </c>
    </row>
    <row r="298" spans="1:34" ht="14.25" customHeight="1" x14ac:dyDescent="0.15">
      <c r="A298" s="661"/>
      <c r="B298" s="699" t="s">
        <v>3226</v>
      </c>
      <c r="C298" s="689" t="s">
        <v>3227</v>
      </c>
      <c r="D298" s="692">
        <v>2022</v>
      </c>
      <c r="E298" s="700" t="s">
        <v>1018</v>
      </c>
      <c r="F298" s="690">
        <v>1027390</v>
      </c>
      <c r="G298" s="1347" t="s">
        <v>3819</v>
      </c>
      <c r="H298" s="691">
        <v>2</v>
      </c>
      <c r="I298" s="692">
        <v>2022</v>
      </c>
      <c r="J298" s="693" t="s">
        <v>333</v>
      </c>
      <c r="K298" s="693" t="s">
        <v>340</v>
      </c>
      <c r="L298" s="693" t="s">
        <v>4300</v>
      </c>
      <c r="M298" s="694">
        <v>39.759000000000015</v>
      </c>
      <c r="O298" s="695">
        <v>50850</v>
      </c>
      <c r="P298" s="696">
        <v>199.43</v>
      </c>
      <c r="Q298" s="694" t="s">
        <v>179</v>
      </c>
      <c r="S298" s="707"/>
      <c r="T298" s="700"/>
      <c r="U298" s="708"/>
      <c r="W298" s="947" t="s">
        <v>2115</v>
      </c>
      <c r="X298" s="948" t="s">
        <v>2116</v>
      </c>
      <c r="Y298" s="949">
        <v>2019</v>
      </c>
      <c r="Z298" s="758" t="s">
        <v>1018</v>
      </c>
      <c r="AA298" s="950">
        <v>1009179</v>
      </c>
      <c r="AB298" s="950"/>
      <c r="AC298" s="802">
        <v>2</v>
      </c>
      <c r="AD298" s="949">
        <v>2021</v>
      </c>
      <c r="AE298" s="763" t="s">
        <v>333</v>
      </c>
      <c r="AF298" s="763" t="s">
        <v>352</v>
      </c>
      <c r="AG298" s="763" t="s">
        <v>3581</v>
      </c>
      <c r="AH298" s="951">
        <v>1.3997700000000002</v>
      </c>
    </row>
    <row r="299" spans="1:34" ht="14.25" customHeight="1" x14ac:dyDescent="0.15">
      <c r="A299" s="661"/>
      <c r="B299" s="699" t="s">
        <v>3226</v>
      </c>
      <c r="C299" s="689" t="s">
        <v>3227</v>
      </c>
      <c r="D299" s="692">
        <v>2022</v>
      </c>
      <c r="E299" s="700" t="s">
        <v>1018</v>
      </c>
      <c r="F299" s="690">
        <v>1027390</v>
      </c>
      <c r="G299" s="1347" t="s">
        <v>3820</v>
      </c>
      <c r="H299" s="691">
        <v>3</v>
      </c>
      <c r="I299" s="692">
        <v>2022</v>
      </c>
      <c r="J299" s="693" t="s">
        <v>333</v>
      </c>
      <c r="K299" s="693" t="s">
        <v>340</v>
      </c>
      <c r="L299" s="693" t="s">
        <v>4301</v>
      </c>
      <c r="M299" s="694">
        <v>4.8898999999999999</v>
      </c>
      <c r="O299" s="695">
        <v>50850</v>
      </c>
      <c r="P299" s="696">
        <v>199.43</v>
      </c>
      <c r="Q299" s="694">
        <v>5.6372286624943709E-2</v>
      </c>
      <c r="S299" s="707"/>
      <c r="T299" s="700"/>
      <c r="U299" s="708"/>
      <c r="W299" s="947" t="s">
        <v>2123</v>
      </c>
      <c r="X299" s="948" t="s">
        <v>2124</v>
      </c>
      <c r="Y299" s="949">
        <v>2019</v>
      </c>
      <c r="Z299" s="758" t="s">
        <v>1018</v>
      </c>
      <c r="AA299" s="950">
        <v>1069181</v>
      </c>
      <c r="AB299" s="950"/>
      <c r="AC299" s="802">
        <v>1</v>
      </c>
      <c r="AD299" s="949">
        <v>2020</v>
      </c>
      <c r="AE299" s="763" t="s">
        <v>333</v>
      </c>
      <c r="AF299" s="763" t="s">
        <v>349</v>
      </c>
      <c r="AG299" s="763" t="s">
        <v>2130</v>
      </c>
      <c r="AH299" s="951">
        <v>112.75170000000003</v>
      </c>
    </row>
    <row r="300" spans="1:34" ht="14.25" customHeight="1" x14ac:dyDescent="0.15">
      <c r="A300" s="661"/>
      <c r="B300" s="699" t="s">
        <v>3238</v>
      </c>
      <c r="C300" s="689" t="s">
        <v>3239</v>
      </c>
      <c r="D300" s="692">
        <v>2022</v>
      </c>
      <c r="E300" s="700" t="s">
        <v>1018</v>
      </c>
      <c r="F300" s="690">
        <v>1069392</v>
      </c>
      <c r="G300" s="1347" t="s">
        <v>3821</v>
      </c>
      <c r="H300" s="691">
        <v>1</v>
      </c>
      <c r="I300" s="692" t="s">
        <v>4037</v>
      </c>
      <c r="J300" s="693" t="s">
        <v>1191</v>
      </c>
      <c r="K300" s="693" t="s">
        <v>352</v>
      </c>
      <c r="L300" s="693" t="s">
        <v>4302</v>
      </c>
      <c r="M300" s="694">
        <v>1.371</v>
      </c>
      <c r="O300" s="695">
        <v>50850</v>
      </c>
      <c r="P300" s="696">
        <v>199.43</v>
      </c>
      <c r="Q300" s="694">
        <v>0.17761702726161685</v>
      </c>
      <c r="S300" s="707"/>
      <c r="T300" s="700"/>
      <c r="U300" s="708"/>
      <c r="W300" s="947" t="s">
        <v>2123</v>
      </c>
      <c r="X300" s="948" t="s">
        <v>2124</v>
      </c>
      <c r="Y300" s="949">
        <v>2019</v>
      </c>
      <c r="Z300" s="758" t="s">
        <v>1018</v>
      </c>
      <c r="AA300" s="950">
        <v>1069181</v>
      </c>
      <c r="AB300" s="950"/>
      <c r="AC300" s="802">
        <v>2</v>
      </c>
      <c r="AD300" s="949">
        <v>2021</v>
      </c>
      <c r="AE300" s="763" t="s">
        <v>333</v>
      </c>
      <c r="AF300" s="763" t="s">
        <v>349</v>
      </c>
      <c r="AG300" s="763" t="s">
        <v>3582</v>
      </c>
      <c r="AH300" s="951">
        <v>12.955800000000011</v>
      </c>
    </row>
    <row r="301" spans="1:34" ht="14.25" customHeight="1" x14ac:dyDescent="0.15">
      <c r="A301" s="661"/>
      <c r="B301" s="699" t="s">
        <v>3285</v>
      </c>
      <c r="C301" s="689" t="s">
        <v>3286</v>
      </c>
      <c r="D301" s="692">
        <v>2020</v>
      </c>
      <c r="E301" s="700" t="s">
        <v>1018</v>
      </c>
      <c r="F301" s="690">
        <v>1092398</v>
      </c>
      <c r="G301" s="1347" t="s">
        <v>4009</v>
      </c>
      <c r="H301" s="691">
        <v>1</v>
      </c>
      <c r="I301" s="692" t="s">
        <v>4030</v>
      </c>
      <c r="J301" s="693" t="s">
        <v>333</v>
      </c>
      <c r="K301" s="693" t="s">
        <v>352</v>
      </c>
      <c r="L301" s="693" t="s">
        <v>4303</v>
      </c>
      <c r="M301" s="694">
        <v>0.99854500000000013</v>
      </c>
      <c r="O301" s="695">
        <v>50850</v>
      </c>
      <c r="P301" s="696">
        <v>199.43</v>
      </c>
      <c r="Q301" s="694">
        <v>1.7923559969229824E-2</v>
      </c>
      <c r="S301" s="707"/>
      <c r="T301" s="700"/>
      <c r="U301" s="708"/>
      <c r="W301" s="947" t="s">
        <v>2165</v>
      </c>
      <c r="X301" s="948" t="s">
        <v>2166</v>
      </c>
      <c r="Y301" s="949">
        <v>2019</v>
      </c>
      <c r="Z301" s="758" t="s">
        <v>1018</v>
      </c>
      <c r="AA301" s="950">
        <v>1081190</v>
      </c>
      <c r="AB301" s="950"/>
      <c r="AC301" s="802">
        <v>1</v>
      </c>
      <c r="AD301" s="949">
        <v>2019</v>
      </c>
      <c r="AE301" s="763" t="s">
        <v>333</v>
      </c>
      <c r="AF301" s="763" t="s">
        <v>352</v>
      </c>
      <c r="AG301" s="763" t="s">
        <v>2177</v>
      </c>
      <c r="AH301" s="951">
        <v>23.131539000000032</v>
      </c>
    </row>
    <row r="302" spans="1:34" ht="14.25" customHeight="1" x14ac:dyDescent="0.15">
      <c r="A302" s="661"/>
      <c r="B302" s="699" t="s">
        <v>3285</v>
      </c>
      <c r="C302" s="689" t="s">
        <v>3286</v>
      </c>
      <c r="D302" s="692">
        <v>2020</v>
      </c>
      <c r="E302" s="700" t="s">
        <v>1018</v>
      </c>
      <c r="F302" s="690">
        <v>1092398</v>
      </c>
      <c r="G302" s="1347" t="s">
        <v>4010</v>
      </c>
      <c r="H302" s="691">
        <v>2</v>
      </c>
      <c r="I302" s="692" t="s">
        <v>4030</v>
      </c>
      <c r="J302" s="693" t="s">
        <v>333</v>
      </c>
      <c r="K302" s="693" t="s">
        <v>355</v>
      </c>
      <c r="L302" s="693" t="s">
        <v>4304</v>
      </c>
      <c r="M302" s="694">
        <v>493.32015000000001</v>
      </c>
      <c r="O302" s="695">
        <v>5171</v>
      </c>
      <c r="P302" s="696">
        <v>0</v>
      </c>
      <c r="Q302" s="694">
        <v>30.581306903887061</v>
      </c>
      <c r="S302" s="707"/>
      <c r="T302" s="700"/>
      <c r="U302" s="708"/>
      <c r="W302" s="947" t="s">
        <v>2165</v>
      </c>
      <c r="X302" s="948" t="s">
        <v>2166</v>
      </c>
      <c r="Y302" s="949">
        <v>2019</v>
      </c>
      <c r="Z302" s="758" t="s">
        <v>1018</v>
      </c>
      <c r="AA302" s="950">
        <v>1081190</v>
      </c>
      <c r="AB302" s="950"/>
      <c r="AC302" s="802">
        <v>2</v>
      </c>
      <c r="AD302" s="949">
        <v>2019</v>
      </c>
      <c r="AE302" s="763" t="s">
        <v>333</v>
      </c>
      <c r="AF302" s="763" t="s">
        <v>352</v>
      </c>
      <c r="AG302" s="763" t="s">
        <v>2177</v>
      </c>
      <c r="AH302" s="951">
        <v>82.425614999999993</v>
      </c>
    </row>
    <row r="303" spans="1:34" ht="14.25" customHeight="1" x14ac:dyDescent="0.15">
      <c r="A303" s="661"/>
      <c r="B303" s="699" t="s">
        <v>3285</v>
      </c>
      <c r="C303" s="689" t="s">
        <v>3286</v>
      </c>
      <c r="D303" s="692">
        <v>2020</v>
      </c>
      <c r="E303" s="700" t="s">
        <v>1018</v>
      </c>
      <c r="F303" s="690">
        <v>1092398</v>
      </c>
      <c r="G303" s="1347" t="s">
        <v>4011</v>
      </c>
      <c r="H303" s="691">
        <v>3</v>
      </c>
      <c r="I303" s="692" t="s">
        <v>4030</v>
      </c>
      <c r="J303" s="693" t="s">
        <v>333</v>
      </c>
      <c r="K303" s="693" t="s">
        <v>340</v>
      </c>
      <c r="L303" s="693" t="s">
        <v>4305</v>
      </c>
      <c r="M303" s="694">
        <v>330.16422000000023</v>
      </c>
      <c r="O303" s="695">
        <v>24304</v>
      </c>
      <c r="P303" s="696">
        <v>0</v>
      </c>
      <c r="Q303" s="694">
        <v>0.33173607362409474</v>
      </c>
      <c r="S303" s="707"/>
      <c r="T303" s="700"/>
      <c r="U303" s="708"/>
      <c r="W303" s="947" t="s">
        <v>2165</v>
      </c>
      <c r="X303" s="948" t="s">
        <v>2166</v>
      </c>
      <c r="Y303" s="949">
        <v>2019</v>
      </c>
      <c r="Z303" s="758" t="s">
        <v>1018</v>
      </c>
      <c r="AA303" s="950">
        <v>1081190</v>
      </c>
      <c r="AB303" s="950"/>
      <c r="AC303" s="802">
        <v>3</v>
      </c>
      <c r="AD303" s="949">
        <v>2021</v>
      </c>
      <c r="AE303" s="763" t="s">
        <v>333</v>
      </c>
      <c r="AF303" s="763" t="s">
        <v>352</v>
      </c>
      <c r="AG303" s="763" t="s">
        <v>2177</v>
      </c>
      <c r="AH303" s="951">
        <v>171.18054600000002</v>
      </c>
    </row>
    <row r="304" spans="1:34" ht="14.25" customHeight="1" x14ac:dyDescent="0.15">
      <c r="A304" s="661"/>
      <c r="B304" s="699" t="s">
        <v>3290</v>
      </c>
      <c r="C304" s="689" t="s">
        <v>3291</v>
      </c>
      <c r="D304" s="692">
        <v>2020</v>
      </c>
      <c r="E304" s="700" t="s">
        <v>1018</v>
      </c>
      <c r="F304" s="690">
        <v>1075399</v>
      </c>
      <c r="G304" s="1347" t="s">
        <v>4012</v>
      </c>
      <c r="H304" s="691">
        <v>1</v>
      </c>
      <c r="I304" s="692">
        <v>2022</v>
      </c>
      <c r="J304" s="693" t="s">
        <v>333</v>
      </c>
      <c r="K304" s="693" t="s">
        <v>352</v>
      </c>
      <c r="L304" s="693" t="s">
        <v>4306</v>
      </c>
      <c r="M304" s="694">
        <v>5.4840000000000018</v>
      </c>
      <c r="O304" s="695">
        <v>24304</v>
      </c>
      <c r="P304" s="696">
        <v>0</v>
      </c>
      <c r="Q304" s="694">
        <v>7.0614280200790001</v>
      </c>
      <c r="S304" s="707"/>
      <c r="T304" s="700"/>
      <c r="U304" s="708"/>
      <c r="W304" s="947" t="s">
        <v>2178</v>
      </c>
      <c r="X304" s="948" t="s">
        <v>2179</v>
      </c>
      <c r="Y304" s="949">
        <v>2019</v>
      </c>
      <c r="Z304" s="758" t="s">
        <v>1273</v>
      </c>
      <c r="AA304" s="950">
        <v>1336191</v>
      </c>
      <c r="AB304" s="950"/>
      <c r="AC304" s="802">
        <v>1</v>
      </c>
      <c r="AD304" s="949" t="s">
        <v>2185</v>
      </c>
      <c r="AE304" s="763" t="s">
        <v>1191</v>
      </c>
      <c r="AF304" s="763" t="s">
        <v>348</v>
      </c>
      <c r="AG304" s="763" t="s">
        <v>2186</v>
      </c>
      <c r="AH304" s="951" t="s">
        <v>179</v>
      </c>
    </row>
    <row r="305" spans="1:34" ht="14.25" customHeight="1" x14ac:dyDescent="0.15">
      <c r="A305" s="661"/>
      <c r="B305" s="699" t="s">
        <v>3304</v>
      </c>
      <c r="C305" s="689" t="s">
        <v>3305</v>
      </c>
      <c r="D305" s="692">
        <v>2020</v>
      </c>
      <c r="E305" s="700" t="s">
        <v>1018</v>
      </c>
      <c r="F305" s="690">
        <v>1028401</v>
      </c>
      <c r="G305" s="1347" t="s">
        <v>3822</v>
      </c>
      <c r="H305" s="691">
        <v>1</v>
      </c>
      <c r="I305" s="692">
        <v>2023</v>
      </c>
      <c r="J305" s="693" t="s">
        <v>333</v>
      </c>
      <c r="K305" s="693" t="s">
        <v>349</v>
      </c>
      <c r="L305" s="693" t="s">
        <v>4307</v>
      </c>
      <c r="M305" s="694">
        <v>45.699999999999932</v>
      </c>
      <c r="O305" s="695">
        <v>2186</v>
      </c>
      <c r="P305" s="696">
        <v>24689</v>
      </c>
      <c r="Q305" s="694">
        <v>2.6261358139534887E-3</v>
      </c>
      <c r="S305" s="707"/>
      <c r="T305" s="700"/>
      <c r="U305" s="708"/>
      <c r="W305" s="947" t="s">
        <v>2178</v>
      </c>
      <c r="X305" s="948" t="s">
        <v>2179</v>
      </c>
      <c r="Y305" s="949">
        <v>2019</v>
      </c>
      <c r="Z305" s="758" t="s">
        <v>1273</v>
      </c>
      <c r="AA305" s="950">
        <v>1336191</v>
      </c>
      <c r="AB305" s="950"/>
      <c r="AC305" s="802">
        <v>2</v>
      </c>
      <c r="AD305" s="949">
        <v>2021</v>
      </c>
      <c r="AE305" s="763" t="s">
        <v>333</v>
      </c>
      <c r="AF305" s="763" t="s">
        <v>352</v>
      </c>
      <c r="AG305" s="763" t="s">
        <v>3583</v>
      </c>
      <c r="AH305" s="951">
        <v>28.777731000000003</v>
      </c>
    </row>
    <row r="306" spans="1:34" ht="14.25" customHeight="1" x14ac:dyDescent="0.15">
      <c r="A306" s="661"/>
      <c r="B306" s="699" t="s">
        <v>3304</v>
      </c>
      <c r="C306" s="689" t="s">
        <v>3305</v>
      </c>
      <c r="D306" s="692">
        <v>2020</v>
      </c>
      <c r="E306" s="700" t="s">
        <v>1018</v>
      </c>
      <c r="F306" s="690">
        <v>1028401</v>
      </c>
      <c r="G306" s="1347" t="s">
        <v>3823</v>
      </c>
      <c r="H306" s="691">
        <v>2</v>
      </c>
      <c r="I306" s="692">
        <v>2023</v>
      </c>
      <c r="J306" s="693" t="s">
        <v>327</v>
      </c>
      <c r="K306" s="693" t="s">
        <v>349</v>
      </c>
      <c r="L306" s="693" t="s">
        <v>4308</v>
      </c>
      <c r="M306" s="694">
        <v>4.57000000000005</v>
      </c>
      <c r="O306" s="695">
        <v>2186</v>
      </c>
      <c r="P306" s="696">
        <v>24689</v>
      </c>
      <c r="Q306" s="694">
        <v>2.151745786046512E-2</v>
      </c>
      <c r="S306" s="707"/>
      <c r="T306" s="700"/>
      <c r="U306" s="708"/>
      <c r="W306" s="947" t="s">
        <v>2178</v>
      </c>
      <c r="X306" s="948" t="s">
        <v>2179</v>
      </c>
      <c r="Y306" s="949">
        <v>2019</v>
      </c>
      <c r="Z306" s="758" t="s">
        <v>1273</v>
      </c>
      <c r="AA306" s="950">
        <v>1336191</v>
      </c>
      <c r="AB306" s="950"/>
      <c r="AC306" s="802">
        <v>3</v>
      </c>
      <c r="AD306" s="949">
        <v>2020</v>
      </c>
      <c r="AE306" s="763" t="s">
        <v>333</v>
      </c>
      <c r="AF306" s="763" t="s">
        <v>352</v>
      </c>
      <c r="AG306" s="763" t="s">
        <v>3584</v>
      </c>
      <c r="AH306" s="951">
        <v>90.672480000000007</v>
      </c>
    </row>
    <row r="307" spans="1:34" ht="14.25" customHeight="1" x14ac:dyDescent="0.15">
      <c r="A307" s="661"/>
      <c r="B307" s="699" t="s">
        <v>3308</v>
      </c>
      <c r="C307" s="689" t="s">
        <v>3309</v>
      </c>
      <c r="D307" s="692">
        <v>2020</v>
      </c>
      <c r="E307" s="700" t="s">
        <v>1018</v>
      </c>
      <c r="F307" s="690">
        <v>1065402</v>
      </c>
      <c r="G307" s="1347" t="s">
        <v>4372</v>
      </c>
      <c r="H307" s="691">
        <v>1</v>
      </c>
      <c r="I307" s="692" t="s">
        <v>4037</v>
      </c>
      <c r="J307" s="693" t="s">
        <v>333</v>
      </c>
      <c r="K307" s="693" t="s">
        <v>340</v>
      </c>
      <c r="L307" s="693" t="s">
        <v>4309</v>
      </c>
      <c r="M307" s="694" t="s">
        <v>179</v>
      </c>
      <c r="O307" s="695">
        <v>3719</v>
      </c>
      <c r="P307" s="696">
        <v>0</v>
      </c>
      <c r="Q307" s="694">
        <v>4.8649690777090616E-2</v>
      </c>
      <c r="S307" s="707"/>
      <c r="T307" s="700"/>
      <c r="U307" s="708"/>
      <c r="W307" s="947" t="s">
        <v>2178</v>
      </c>
      <c r="X307" s="948" t="s">
        <v>2179</v>
      </c>
      <c r="Y307" s="949">
        <v>2019</v>
      </c>
      <c r="Z307" s="758" t="s">
        <v>1273</v>
      </c>
      <c r="AA307" s="950">
        <v>1336191</v>
      </c>
      <c r="AB307" s="950"/>
      <c r="AC307" s="802">
        <v>4</v>
      </c>
      <c r="AD307" s="949">
        <v>2019</v>
      </c>
      <c r="AE307" s="763" t="s">
        <v>333</v>
      </c>
      <c r="AF307" s="763" t="s">
        <v>352</v>
      </c>
      <c r="AG307" s="763" t="s">
        <v>3585</v>
      </c>
      <c r="AH307" s="951">
        <v>9.1498752000000003</v>
      </c>
    </row>
    <row r="308" spans="1:34" ht="14.25" customHeight="1" x14ac:dyDescent="0.15">
      <c r="A308" s="661"/>
      <c r="B308" s="699" t="s">
        <v>3312</v>
      </c>
      <c r="C308" s="689" t="s">
        <v>3313</v>
      </c>
      <c r="D308" s="692">
        <v>2020</v>
      </c>
      <c r="E308" s="700" t="s">
        <v>1018</v>
      </c>
      <c r="F308" s="690">
        <v>1016403</v>
      </c>
      <c r="G308" s="1347" t="s">
        <v>3824</v>
      </c>
      <c r="H308" s="691">
        <v>1</v>
      </c>
      <c r="I308" s="692" t="s">
        <v>3451</v>
      </c>
      <c r="J308" s="693" t="s">
        <v>333</v>
      </c>
      <c r="K308" s="693" t="s">
        <v>352</v>
      </c>
      <c r="L308" s="693" t="s">
        <v>3606</v>
      </c>
      <c r="M308" s="694" t="s">
        <v>179</v>
      </c>
      <c r="O308" s="695">
        <v>3719</v>
      </c>
      <c r="P308" s="696">
        <v>0</v>
      </c>
      <c r="Q308" s="694">
        <v>2.0987335305189571E-3</v>
      </c>
      <c r="S308" s="707"/>
      <c r="T308" s="700"/>
      <c r="U308" s="708"/>
      <c r="W308" s="947" t="s">
        <v>2193</v>
      </c>
      <c r="X308" s="948" t="s">
        <v>2194</v>
      </c>
      <c r="Y308" s="949">
        <v>2019</v>
      </c>
      <c r="Z308" s="758" t="s">
        <v>1018</v>
      </c>
      <c r="AA308" s="950">
        <v>1069193</v>
      </c>
      <c r="AB308" s="950"/>
      <c r="AC308" s="802">
        <v>1</v>
      </c>
      <c r="AD308" s="949">
        <v>2021</v>
      </c>
      <c r="AE308" s="763" t="s">
        <v>1621</v>
      </c>
      <c r="AF308" s="763" t="s">
        <v>348</v>
      </c>
      <c r="AG308" s="763" t="s">
        <v>2197</v>
      </c>
      <c r="AH308" s="951">
        <v>1581.3593799999999</v>
      </c>
    </row>
    <row r="309" spans="1:34" ht="14.25" customHeight="1" x14ac:dyDescent="0.15">
      <c r="A309" s="661"/>
      <c r="B309" s="699" t="s">
        <v>3312</v>
      </c>
      <c r="C309" s="689" t="s">
        <v>3313</v>
      </c>
      <c r="D309" s="692">
        <v>2020</v>
      </c>
      <c r="E309" s="700" t="s">
        <v>1018</v>
      </c>
      <c r="F309" s="690">
        <v>1016403</v>
      </c>
      <c r="G309" s="1347" t="s">
        <v>3825</v>
      </c>
      <c r="H309" s="691">
        <v>2</v>
      </c>
      <c r="I309" s="692" t="s">
        <v>3451</v>
      </c>
      <c r="J309" s="693" t="s">
        <v>333</v>
      </c>
      <c r="K309" s="693" t="s">
        <v>352</v>
      </c>
      <c r="L309" s="693" t="s">
        <v>3607</v>
      </c>
      <c r="M309" s="694" t="s">
        <v>179</v>
      </c>
      <c r="O309" s="695">
        <v>3719</v>
      </c>
      <c r="P309" s="696">
        <v>0</v>
      </c>
      <c r="Q309" s="694">
        <v>0.20003135251411672</v>
      </c>
      <c r="S309" s="707"/>
      <c r="T309" s="700"/>
      <c r="U309" s="708"/>
      <c r="W309" s="947" t="s">
        <v>2222</v>
      </c>
      <c r="X309" s="948" t="s">
        <v>2223</v>
      </c>
      <c r="Y309" s="949">
        <v>2019</v>
      </c>
      <c r="Z309" s="758" t="s">
        <v>1018</v>
      </c>
      <c r="AA309" s="950">
        <v>1069202</v>
      </c>
      <c r="AB309" s="950"/>
      <c r="AC309" s="802">
        <v>1</v>
      </c>
      <c r="AD309" s="949">
        <v>2020</v>
      </c>
      <c r="AE309" s="763" t="s">
        <v>333</v>
      </c>
      <c r="AF309" s="763" t="s">
        <v>352</v>
      </c>
      <c r="AG309" s="763" t="s">
        <v>2231</v>
      </c>
      <c r="AH309" s="951">
        <v>80.625135333599985</v>
      </c>
    </row>
    <row r="310" spans="1:34" ht="14.25" customHeight="1" x14ac:dyDescent="0.15">
      <c r="A310" s="661"/>
      <c r="B310" s="699" t="s">
        <v>3971</v>
      </c>
      <c r="C310" s="689" t="s">
        <v>3972</v>
      </c>
      <c r="D310" s="692">
        <v>2022</v>
      </c>
      <c r="E310" s="700" t="s">
        <v>1018</v>
      </c>
      <c r="F310" s="690">
        <v>1037408</v>
      </c>
      <c r="G310" s="1347" t="s">
        <v>4014</v>
      </c>
      <c r="H310" s="691">
        <v>1</v>
      </c>
      <c r="I310" s="692">
        <v>2022</v>
      </c>
      <c r="J310" s="693" t="s">
        <v>333</v>
      </c>
      <c r="K310" s="693" t="s">
        <v>355</v>
      </c>
      <c r="L310" s="693" t="s">
        <v>4310</v>
      </c>
      <c r="M310" s="694">
        <v>247.05419999999998</v>
      </c>
      <c r="O310" s="695">
        <v>3719</v>
      </c>
      <c r="P310" s="696">
        <v>0</v>
      </c>
      <c r="Q310" s="694">
        <v>0.13565638612530251</v>
      </c>
      <c r="S310" s="707"/>
      <c r="T310" s="700"/>
      <c r="U310" s="708"/>
      <c r="W310" s="947" t="s">
        <v>2222</v>
      </c>
      <c r="X310" s="948" t="s">
        <v>2223</v>
      </c>
      <c r="Y310" s="949">
        <v>2019</v>
      </c>
      <c r="Z310" s="758" t="s">
        <v>1018</v>
      </c>
      <c r="AA310" s="950">
        <v>1069202</v>
      </c>
      <c r="AB310" s="950"/>
      <c r="AC310" s="802">
        <v>2</v>
      </c>
      <c r="AD310" s="949">
        <v>2021</v>
      </c>
      <c r="AE310" s="763" t="s">
        <v>1621</v>
      </c>
      <c r="AF310" s="763" t="s">
        <v>348</v>
      </c>
      <c r="AG310" s="763" t="s">
        <v>3586</v>
      </c>
      <c r="AH310" s="951">
        <v>1716.209466</v>
      </c>
    </row>
    <row r="311" spans="1:34" ht="14.25" customHeight="1" x14ac:dyDescent="0.15">
      <c r="A311" s="661"/>
      <c r="B311" s="699" t="s">
        <v>3971</v>
      </c>
      <c r="C311" s="689" t="s">
        <v>3972</v>
      </c>
      <c r="D311" s="692">
        <v>2022</v>
      </c>
      <c r="E311" s="700" t="s">
        <v>1018</v>
      </c>
      <c r="F311" s="690">
        <v>1037408</v>
      </c>
      <c r="G311" s="1347" t="s">
        <v>4013</v>
      </c>
      <c r="H311" s="691">
        <v>2</v>
      </c>
      <c r="I311" s="692">
        <v>2022</v>
      </c>
      <c r="J311" s="693" t="s">
        <v>1191</v>
      </c>
      <c r="K311" s="693" t="s">
        <v>355</v>
      </c>
      <c r="L311" s="693" t="s">
        <v>4311</v>
      </c>
      <c r="M311" s="694">
        <v>13.283676550000024</v>
      </c>
      <c r="O311" s="695">
        <v>3719</v>
      </c>
      <c r="P311" s="696">
        <v>0</v>
      </c>
      <c r="Q311" s="694">
        <v>3.215703146006995E-3</v>
      </c>
      <c r="S311" s="707"/>
      <c r="T311" s="700"/>
      <c r="U311" s="708"/>
      <c r="W311" s="947" t="s">
        <v>2248</v>
      </c>
      <c r="X311" s="948" t="s">
        <v>2249</v>
      </c>
      <c r="Y311" s="949">
        <v>2019</v>
      </c>
      <c r="Z311" s="758" t="s">
        <v>1273</v>
      </c>
      <c r="AA311" s="950">
        <v>1343205</v>
      </c>
      <c r="AB311" s="950"/>
      <c r="AC311" s="802">
        <v>1</v>
      </c>
      <c r="AD311" s="949">
        <v>2020</v>
      </c>
      <c r="AE311" s="763" t="s">
        <v>333</v>
      </c>
      <c r="AF311" s="763" t="s">
        <v>340</v>
      </c>
      <c r="AG311" s="763" t="s">
        <v>2259</v>
      </c>
      <c r="AH311" s="951">
        <v>0.70577400000000001</v>
      </c>
    </row>
    <row r="312" spans="1:34" ht="14.25" customHeight="1" x14ac:dyDescent="0.15">
      <c r="A312" s="661"/>
      <c r="B312" s="699" t="s">
        <v>3971</v>
      </c>
      <c r="C312" s="689" t="s">
        <v>3972</v>
      </c>
      <c r="D312" s="692">
        <v>2022</v>
      </c>
      <c r="E312" s="700" t="s">
        <v>1018</v>
      </c>
      <c r="F312" s="690">
        <v>1037408</v>
      </c>
      <c r="G312" s="1347" t="s">
        <v>4015</v>
      </c>
      <c r="H312" s="691">
        <v>3</v>
      </c>
      <c r="I312" s="692">
        <v>2022</v>
      </c>
      <c r="J312" s="693" t="s">
        <v>327</v>
      </c>
      <c r="K312" s="693" t="s">
        <v>355</v>
      </c>
      <c r="L312" s="693" t="s">
        <v>4312</v>
      </c>
      <c r="M312" s="694">
        <v>1.5081000000000002</v>
      </c>
      <c r="O312" s="695">
        <v>3719</v>
      </c>
      <c r="P312" s="696">
        <v>0</v>
      </c>
      <c r="Q312" s="694">
        <v>6.43140629201399E-3</v>
      </c>
      <c r="S312" s="707"/>
      <c r="T312" s="700"/>
      <c r="U312" s="708"/>
      <c r="W312" s="947" t="s">
        <v>2248</v>
      </c>
      <c r="X312" s="948" t="s">
        <v>2249</v>
      </c>
      <c r="Y312" s="949">
        <v>2019</v>
      </c>
      <c r="Z312" s="758" t="s">
        <v>1273</v>
      </c>
      <c r="AA312" s="950">
        <v>1343205</v>
      </c>
      <c r="AB312" s="950"/>
      <c r="AC312" s="802">
        <v>2</v>
      </c>
      <c r="AD312" s="949">
        <v>2021</v>
      </c>
      <c r="AE312" s="763" t="s">
        <v>333</v>
      </c>
      <c r="AF312" s="763" t="s">
        <v>340</v>
      </c>
      <c r="AG312" s="763" t="s">
        <v>3587</v>
      </c>
      <c r="AH312" s="951">
        <v>5.7828168000000009</v>
      </c>
    </row>
    <row r="313" spans="1:34" ht="14.25" customHeight="1" x14ac:dyDescent="0.15">
      <c r="A313" s="661"/>
      <c r="B313" s="699" t="s">
        <v>3971</v>
      </c>
      <c r="C313" s="689" t="s">
        <v>3972</v>
      </c>
      <c r="D313" s="692">
        <v>2022</v>
      </c>
      <c r="E313" s="700" t="s">
        <v>1018</v>
      </c>
      <c r="F313" s="690">
        <v>1037408</v>
      </c>
      <c r="G313" s="1347" t="s">
        <v>4016</v>
      </c>
      <c r="H313" s="691">
        <v>4</v>
      </c>
      <c r="I313" s="692">
        <v>2022</v>
      </c>
      <c r="J313" s="693" t="s">
        <v>327</v>
      </c>
      <c r="K313" s="693" t="s">
        <v>352</v>
      </c>
      <c r="L313" s="693" t="s">
        <v>4313</v>
      </c>
      <c r="M313" s="694">
        <v>0.45700000000000002</v>
      </c>
      <c r="O313" s="695">
        <v>3719</v>
      </c>
      <c r="P313" s="696">
        <v>0</v>
      </c>
      <c r="Q313" s="694">
        <v>2.9879241731648264E-2</v>
      </c>
      <c r="S313" s="707"/>
      <c r="T313" s="700"/>
      <c r="U313" s="708"/>
      <c r="W313" s="947" t="s">
        <v>2266</v>
      </c>
      <c r="X313" s="948" t="s">
        <v>2267</v>
      </c>
      <c r="Y313" s="949">
        <v>2019</v>
      </c>
      <c r="Z313" s="758" t="s">
        <v>1018</v>
      </c>
      <c r="AA313" s="950">
        <v>1029207</v>
      </c>
      <c r="AB313" s="950"/>
      <c r="AC313" s="802">
        <v>1</v>
      </c>
      <c r="AD313" s="949">
        <v>2019</v>
      </c>
      <c r="AE313" s="763" t="s">
        <v>333</v>
      </c>
      <c r="AF313" s="763" t="s">
        <v>352</v>
      </c>
      <c r="AG313" s="763" t="s">
        <v>2274</v>
      </c>
      <c r="AH313" s="951">
        <v>1.8092820000000001</v>
      </c>
    </row>
    <row r="314" spans="1:34" ht="14.25" customHeight="1" x14ac:dyDescent="0.15">
      <c r="A314" s="661"/>
      <c r="B314" s="699" t="s">
        <v>3971</v>
      </c>
      <c r="C314" s="689" t="s">
        <v>3972</v>
      </c>
      <c r="D314" s="692">
        <v>2022</v>
      </c>
      <c r="E314" s="700" t="s">
        <v>1018</v>
      </c>
      <c r="F314" s="690">
        <v>1037408</v>
      </c>
      <c r="G314" s="1347" t="s">
        <v>4017</v>
      </c>
      <c r="H314" s="691">
        <v>5</v>
      </c>
      <c r="I314" s="692">
        <v>2022</v>
      </c>
      <c r="J314" s="693" t="s">
        <v>327</v>
      </c>
      <c r="K314" s="693" t="s">
        <v>352</v>
      </c>
      <c r="L314" s="693" t="s">
        <v>4314</v>
      </c>
      <c r="M314" s="694">
        <v>2.9248000000000003</v>
      </c>
      <c r="O314" s="695">
        <v>3719</v>
      </c>
      <c r="P314" s="696">
        <v>0</v>
      </c>
      <c r="Q314" s="694">
        <v>0.10085614412476472</v>
      </c>
      <c r="S314" s="707"/>
      <c r="T314" s="700"/>
      <c r="U314" s="708"/>
      <c r="W314" s="947" t="s">
        <v>2266</v>
      </c>
      <c r="X314" s="948" t="s">
        <v>2267</v>
      </c>
      <c r="Y314" s="949">
        <v>2019</v>
      </c>
      <c r="Z314" s="758" t="s">
        <v>1018</v>
      </c>
      <c r="AA314" s="950">
        <v>1029207</v>
      </c>
      <c r="AB314" s="950"/>
      <c r="AC314" s="802">
        <v>2</v>
      </c>
      <c r="AD314" s="949">
        <v>2019</v>
      </c>
      <c r="AE314" s="763" t="s">
        <v>333</v>
      </c>
      <c r="AF314" s="763" t="s">
        <v>352</v>
      </c>
      <c r="AG314" s="763" t="s">
        <v>3588</v>
      </c>
      <c r="AH314" s="951">
        <v>7.8051900000000007E-2</v>
      </c>
    </row>
    <row r="315" spans="1:34" ht="14.25" customHeight="1" x14ac:dyDescent="0.15">
      <c r="A315" s="661"/>
      <c r="B315" s="699" t="s">
        <v>3971</v>
      </c>
      <c r="C315" s="689" t="s">
        <v>3972</v>
      </c>
      <c r="D315" s="692">
        <v>2022</v>
      </c>
      <c r="E315" s="700" t="s">
        <v>1018</v>
      </c>
      <c r="F315" s="690">
        <v>1037408</v>
      </c>
      <c r="G315" s="1347" t="s">
        <v>4018</v>
      </c>
      <c r="H315" s="691">
        <v>6</v>
      </c>
      <c r="I315" s="692">
        <v>2022</v>
      </c>
      <c r="J315" s="693" t="s">
        <v>327</v>
      </c>
      <c r="K315" s="693" t="s">
        <v>352</v>
      </c>
      <c r="L315" s="693" t="s">
        <v>4315</v>
      </c>
      <c r="M315" s="694">
        <v>0.77690000000000003</v>
      </c>
      <c r="O315" s="695">
        <v>3719</v>
      </c>
      <c r="P315" s="696">
        <v>0</v>
      </c>
      <c r="Q315" s="694">
        <v>8.8407475127722471E-2</v>
      </c>
      <c r="S315" s="707"/>
      <c r="T315" s="700"/>
      <c r="U315" s="708"/>
      <c r="W315" s="947" t="s">
        <v>2266</v>
      </c>
      <c r="X315" s="948" t="s">
        <v>2267</v>
      </c>
      <c r="Y315" s="949">
        <v>2019</v>
      </c>
      <c r="Z315" s="758" t="s">
        <v>1018</v>
      </c>
      <c r="AA315" s="950">
        <v>1029207</v>
      </c>
      <c r="AB315" s="950"/>
      <c r="AC315" s="802">
        <v>3</v>
      </c>
      <c r="AD315" s="949">
        <v>2019</v>
      </c>
      <c r="AE315" s="763" t="s">
        <v>333</v>
      </c>
      <c r="AF315" s="763" t="s">
        <v>352</v>
      </c>
      <c r="AG315" s="763" t="s">
        <v>3589</v>
      </c>
      <c r="AH315" s="951">
        <v>7.4391660000000002</v>
      </c>
    </row>
    <row r="316" spans="1:34" ht="14.25" customHeight="1" x14ac:dyDescent="0.15">
      <c r="A316" s="661"/>
      <c r="B316" s="699" t="s">
        <v>3971</v>
      </c>
      <c r="C316" s="689" t="s">
        <v>3972</v>
      </c>
      <c r="D316" s="692">
        <v>2022</v>
      </c>
      <c r="E316" s="700" t="s">
        <v>1018</v>
      </c>
      <c r="F316" s="690">
        <v>1037408</v>
      </c>
      <c r="G316" s="1347" t="s">
        <v>4019</v>
      </c>
      <c r="H316" s="691">
        <v>7</v>
      </c>
      <c r="I316" s="692">
        <v>2022</v>
      </c>
      <c r="J316" s="693" t="s">
        <v>327</v>
      </c>
      <c r="K316" s="693" t="s">
        <v>355</v>
      </c>
      <c r="L316" s="693" t="s">
        <v>4316</v>
      </c>
      <c r="M316" s="694">
        <v>21.798900000000003</v>
      </c>
      <c r="O316" s="695">
        <v>3719</v>
      </c>
      <c r="P316" s="696">
        <v>0</v>
      </c>
      <c r="Q316" s="694">
        <v>5.9076364614143581E-3</v>
      </c>
      <c r="S316" s="707"/>
      <c r="T316" s="700"/>
      <c r="U316" s="708"/>
      <c r="W316" s="947" t="s">
        <v>2266</v>
      </c>
      <c r="X316" s="948" t="s">
        <v>2267</v>
      </c>
      <c r="Y316" s="949">
        <v>2019</v>
      </c>
      <c r="Z316" s="758" t="s">
        <v>1018</v>
      </c>
      <c r="AA316" s="950">
        <v>1029207</v>
      </c>
      <c r="AB316" s="950"/>
      <c r="AC316" s="802">
        <v>4</v>
      </c>
      <c r="AD316" s="949">
        <v>2019</v>
      </c>
      <c r="AE316" s="763" t="s">
        <v>333</v>
      </c>
      <c r="AF316" s="763" t="s">
        <v>352</v>
      </c>
      <c r="AG316" s="763" t="s">
        <v>3590</v>
      </c>
      <c r="AH316" s="951">
        <v>5.0450610000000005</v>
      </c>
    </row>
    <row r="317" spans="1:34" ht="14.25" customHeight="1" x14ac:dyDescent="0.15">
      <c r="A317" s="661"/>
      <c r="B317" s="699" t="s">
        <v>3971</v>
      </c>
      <c r="C317" s="689" t="s">
        <v>3972</v>
      </c>
      <c r="D317" s="692">
        <v>2022</v>
      </c>
      <c r="E317" s="700" t="s">
        <v>1018</v>
      </c>
      <c r="F317" s="690">
        <v>1037408</v>
      </c>
      <c r="G317" s="1347" t="s">
        <v>4020</v>
      </c>
      <c r="H317" s="691">
        <v>8</v>
      </c>
      <c r="I317" s="692">
        <v>2022</v>
      </c>
      <c r="J317" s="693" t="s">
        <v>327</v>
      </c>
      <c r="K317" s="693" t="s">
        <v>355</v>
      </c>
      <c r="L317" s="693" t="s">
        <v>4317</v>
      </c>
      <c r="M317" s="694">
        <v>1.4624000000000001</v>
      </c>
      <c r="O317" s="695">
        <v>3719</v>
      </c>
      <c r="P317" s="696">
        <v>0</v>
      </c>
      <c r="Q317" s="694">
        <v>4.4459532132293585E-3</v>
      </c>
      <c r="S317" s="707"/>
      <c r="T317" s="700"/>
      <c r="U317" s="708"/>
      <c r="W317" s="947" t="s">
        <v>2266</v>
      </c>
      <c r="X317" s="948" t="s">
        <v>2267</v>
      </c>
      <c r="Y317" s="949">
        <v>2019</v>
      </c>
      <c r="Z317" s="758" t="s">
        <v>1018</v>
      </c>
      <c r="AA317" s="950">
        <v>1029207</v>
      </c>
      <c r="AB317" s="950"/>
      <c r="AC317" s="802">
        <v>5</v>
      </c>
      <c r="AD317" s="949">
        <v>2019</v>
      </c>
      <c r="AE317" s="763" t="s">
        <v>333</v>
      </c>
      <c r="AF317" s="763" t="s">
        <v>349</v>
      </c>
      <c r="AG317" s="763" t="s">
        <v>3591</v>
      </c>
      <c r="AH317" s="951">
        <v>0.11959200000000014</v>
      </c>
    </row>
    <row r="318" spans="1:34" ht="14.25" customHeight="1" x14ac:dyDescent="0.15">
      <c r="A318" s="661"/>
      <c r="B318" s="699" t="s">
        <v>3971</v>
      </c>
      <c r="C318" s="689" t="s">
        <v>3972</v>
      </c>
      <c r="D318" s="692">
        <v>2022</v>
      </c>
      <c r="E318" s="700" t="s">
        <v>1018</v>
      </c>
      <c r="F318" s="690">
        <v>1037408</v>
      </c>
      <c r="G318" s="1347" t="s">
        <v>4021</v>
      </c>
      <c r="H318" s="691">
        <v>9</v>
      </c>
      <c r="I318" s="692">
        <v>2022</v>
      </c>
      <c r="J318" s="693" t="s">
        <v>327</v>
      </c>
      <c r="K318" s="693" t="s">
        <v>340</v>
      </c>
      <c r="L318" s="693" t="s">
        <v>4318</v>
      </c>
      <c r="M318" s="694">
        <v>7.9643594449999995</v>
      </c>
      <c r="O318" s="695">
        <v>3719</v>
      </c>
      <c r="P318" s="696">
        <v>0</v>
      </c>
      <c r="Q318" s="694">
        <v>0.92905805324011836</v>
      </c>
      <c r="S318" s="707"/>
      <c r="T318" s="700"/>
      <c r="U318" s="708"/>
      <c r="W318" s="947" t="s">
        <v>2266</v>
      </c>
      <c r="X318" s="948" t="s">
        <v>2267</v>
      </c>
      <c r="Y318" s="949">
        <v>2019</v>
      </c>
      <c r="Z318" s="758" t="s">
        <v>1018</v>
      </c>
      <c r="AA318" s="950">
        <v>1029207</v>
      </c>
      <c r="AB318" s="950"/>
      <c r="AC318" s="802">
        <v>6</v>
      </c>
      <c r="AD318" s="949">
        <v>2019</v>
      </c>
      <c r="AE318" s="763" t="s">
        <v>333</v>
      </c>
      <c r="AF318" s="763" t="s">
        <v>349</v>
      </c>
      <c r="AG318" s="763" t="s">
        <v>3592</v>
      </c>
      <c r="AH318" s="951">
        <v>0.23918400000000029</v>
      </c>
    </row>
    <row r="319" spans="1:34" ht="14.25" customHeight="1" x14ac:dyDescent="0.15">
      <c r="A319" s="661"/>
      <c r="B319" s="699" t="s">
        <v>3971</v>
      </c>
      <c r="C319" s="689" t="s">
        <v>3972</v>
      </c>
      <c r="D319" s="692">
        <v>2022</v>
      </c>
      <c r="E319" s="700" t="s">
        <v>1018</v>
      </c>
      <c r="F319" s="690">
        <v>1037408</v>
      </c>
      <c r="G319" s="1347" t="s">
        <v>4022</v>
      </c>
      <c r="H319" s="691">
        <v>10</v>
      </c>
      <c r="I319" s="692">
        <v>2022</v>
      </c>
      <c r="J319" s="693" t="s">
        <v>327</v>
      </c>
      <c r="K319" s="693" t="s">
        <v>355</v>
      </c>
      <c r="L319" s="693" t="s">
        <v>4319</v>
      </c>
      <c r="M319" s="694">
        <v>2.9248000000000003</v>
      </c>
      <c r="O319" s="695">
        <v>9904</v>
      </c>
      <c r="P319" s="696">
        <v>0</v>
      </c>
      <c r="Q319" s="694">
        <v>6.4034733441033914E-2</v>
      </c>
      <c r="S319" s="707"/>
      <c r="T319" s="700"/>
      <c r="U319" s="708"/>
      <c r="W319" s="947" t="s">
        <v>2266</v>
      </c>
      <c r="X319" s="948" t="s">
        <v>2267</v>
      </c>
      <c r="Y319" s="949">
        <v>2019</v>
      </c>
      <c r="Z319" s="758" t="s">
        <v>1018</v>
      </c>
      <c r="AA319" s="950">
        <v>1029207</v>
      </c>
      <c r="AB319" s="950"/>
      <c r="AC319" s="802">
        <v>7</v>
      </c>
      <c r="AD319" s="949">
        <v>2019</v>
      </c>
      <c r="AE319" s="763" t="s">
        <v>333</v>
      </c>
      <c r="AF319" s="763" t="s">
        <v>349</v>
      </c>
      <c r="AG319" s="763" t="s">
        <v>3593</v>
      </c>
      <c r="AH319" s="951">
        <v>1.1112089999999988</v>
      </c>
    </row>
    <row r="320" spans="1:34" ht="14.25" customHeight="1" x14ac:dyDescent="0.15">
      <c r="A320" s="661"/>
      <c r="B320" s="699" t="s">
        <v>3971</v>
      </c>
      <c r="C320" s="689" t="s">
        <v>3972</v>
      </c>
      <c r="D320" s="692">
        <v>2022</v>
      </c>
      <c r="E320" s="700" t="s">
        <v>1018</v>
      </c>
      <c r="F320" s="690">
        <v>1037408</v>
      </c>
      <c r="G320" s="1347" t="s">
        <v>4373</v>
      </c>
      <c r="H320" s="691">
        <v>11</v>
      </c>
      <c r="I320" s="692">
        <v>2022</v>
      </c>
      <c r="J320" s="693" t="s">
        <v>327</v>
      </c>
      <c r="K320" s="693" t="s">
        <v>340</v>
      </c>
      <c r="L320" s="693" t="s">
        <v>4320</v>
      </c>
      <c r="M320" s="694">
        <v>5.8496000000000006</v>
      </c>
      <c r="O320" s="695">
        <v>49193</v>
      </c>
      <c r="P320" s="696">
        <v>0</v>
      </c>
      <c r="Q320" s="694">
        <v>1.0753834895208738</v>
      </c>
      <c r="S320" s="707"/>
      <c r="T320" s="700"/>
      <c r="U320" s="708"/>
      <c r="W320" s="947" t="s">
        <v>2266</v>
      </c>
      <c r="X320" s="948" t="s">
        <v>2267</v>
      </c>
      <c r="Y320" s="949">
        <v>2019</v>
      </c>
      <c r="Z320" s="758" t="s">
        <v>1018</v>
      </c>
      <c r="AA320" s="950">
        <v>1029207</v>
      </c>
      <c r="AB320" s="950"/>
      <c r="AC320" s="802">
        <v>8</v>
      </c>
      <c r="AD320" s="949">
        <v>2019</v>
      </c>
      <c r="AE320" s="763" t="s">
        <v>333</v>
      </c>
      <c r="AF320" s="763" t="s">
        <v>349</v>
      </c>
      <c r="AG320" s="763" t="s">
        <v>3594</v>
      </c>
      <c r="AH320" s="951">
        <v>3.7508400000000002</v>
      </c>
    </row>
    <row r="321" spans="1:34" ht="14.25" customHeight="1" x14ac:dyDescent="0.15">
      <c r="A321" s="661"/>
      <c r="B321" s="699" t="s">
        <v>3971</v>
      </c>
      <c r="C321" s="689" t="s">
        <v>3972</v>
      </c>
      <c r="D321" s="692">
        <v>2022</v>
      </c>
      <c r="E321" s="700" t="s">
        <v>1018</v>
      </c>
      <c r="F321" s="690">
        <v>1037408</v>
      </c>
      <c r="G321" s="1347" t="s">
        <v>4374</v>
      </c>
      <c r="H321" s="691">
        <v>12</v>
      </c>
      <c r="I321" s="692">
        <v>2022</v>
      </c>
      <c r="J321" s="693" t="s">
        <v>327</v>
      </c>
      <c r="K321" s="693" t="s">
        <v>340</v>
      </c>
      <c r="L321" s="693" t="s">
        <v>4321</v>
      </c>
      <c r="M321" s="694">
        <v>3.6560000000000006</v>
      </c>
      <c r="O321" s="695">
        <v>49193</v>
      </c>
      <c r="P321" s="696">
        <v>0</v>
      </c>
      <c r="Q321" s="694">
        <v>0.1697150001016425</v>
      </c>
      <c r="S321" s="707"/>
      <c r="T321" s="700"/>
      <c r="U321" s="708"/>
      <c r="W321" s="947" t="s">
        <v>2266</v>
      </c>
      <c r="X321" s="948" t="s">
        <v>2267</v>
      </c>
      <c r="Y321" s="949">
        <v>2019</v>
      </c>
      <c r="Z321" s="758" t="s">
        <v>1018</v>
      </c>
      <c r="AA321" s="950">
        <v>1029207</v>
      </c>
      <c r="AB321" s="950"/>
      <c r="AC321" s="802">
        <v>9</v>
      </c>
      <c r="AD321" s="949">
        <v>2019</v>
      </c>
      <c r="AE321" s="763" t="s">
        <v>333</v>
      </c>
      <c r="AF321" s="763" t="s">
        <v>349</v>
      </c>
      <c r="AG321" s="763" t="s">
        <v>3595</v>
      </c>
      <c r="AH321" s="951">
        <v>3.2878739999999986</v>
      </c>
    </row>
    <row r="322" spans="1:34" ht="14.25" customHeight="1" x14ac:dyDescent="0.15">
      <c r="A322" s="661"/>
      <c r="B322" s="699" t="s">
        <v>3971</v>
      </c>
      <c r="C322" s="689" t="s">
        <v>3972</v>
      </c>
      <c r="D322" s="692">
        <v>2022</v>
      </c>
      <c r="E322" s="700" t="s">
        <v>1018</v>
      </c>
      <c r="F322" s="690">
        <v>1037408</v>
      </c>
      <c r="G322" s="1347" t="s">
        <v>4375</v>
      </c>
      <c r="H322" s="691">
        <v>13</v>
      </c>
      <c r="I322" s="692">
        <v>2022</v>
      </c>
      <c r="J322" s="693" t="s">
        <v>327</v>
      </c>
      <c r="K322" s="693" t="s">
        <v>355</v>
      </c>
      <c r="L322" s="693" t="s">
        <v>4322</v>
      </c>
      <c r="M322" s="694">
        <v>12.750300000000003</v>
      </c>
      <c r="O322" s="695">
        <v>49193</v>
      </c>
      <c r="P322" s="696">
        <v>0</v>
      </c>
      <c r="Q322" s="694">
        <v>5.6540971276401168E-2</v>
      </c>
      <c r="S322" s="707"/>
      <c r="T322" s="700"/>
      <c r="U322" s="708"/>
      <c r="W322" s="947" t="s">
        <v>2266</v>
      </c>
      <c r="X322" s="948" t="s">
        <v>2267</v>
      </c>
      <c r="Y322" s="949">
        <v>2019</v>
      </c>
      <c r="Z322" s="758" t="s">
        <v>1018</v>
      </c>
      <c r="AA322" s="950">
        <v>1029207</v>
      </c>
      <c r="AB322" s="950"/>
      <c r="AC322" s="802">
        <v>10</v>
      </c>
      <c r="AD322" s="949">
        <v>2019</v>
      </c>
      <c r="AE322" s="763" t="s">
        <v>333</v>
      </c>
      <c r="AF322" s="763" t="s">
        <v>349</v>
      </c>
      <c r="AG322" s="763" t="s">
        <v>3596</v>
      </c>
      <c r="AH322" s="951">
        <v>0.21970499999999998</v>
      </c>
    </row>
    <row r="323" spans="1:34" ht="14.25" customHeight="1" x14ac:dyDescent="0.15">
      <c r="A323" s="661"/>
      <c r="B323" s="699" t="s">
        <v>3973</v>
      </c>
      <c r="C323" s="689" t="s">
        <v>3974</v>
      </c>
      <c r="D323" s="692">
        <v>2022</v>
      </c>
      <c r="E323" s="700" t="s">
        <v>1018</v>
      </c>
      <c r="F323" s="690">
        <v>1029409</v>
      </c>
      <c r="G323" s="1347" t="s">
        <v>4376</v>
      </c>
      <c r="H323" s="691">
        <v>1</v>
      </c>
      <c r="I323" s="692">
        <v>2022</v>
      </c>
      <c r="J323" s="693" t="s">
        <v>333</v>
      </c>
      <c r="K323" s="693" t="s">
        <v>352</v>
      </c>
      <c r="L323" s="693" t="s">
        <v>4323</v>
      </c>
      <c r="M323" s="694">
        <v>49.812999999999995</v>
      </c>
      <c r="O323" s="695">
        <v>49193</v>
      </c>
      <c r="P323" s="696">
        <v>0</v>
      </c>
      <c r="Q323" s="694">
        <v>0.80253186428963263</v>
      </c>
      <c r="S323" s="707"/>
      <c r="T323" s="700"/>
      <c r="U323" s="708"/>
      <c r="W323" s="947" t="s">
        <v>2266</v>
      </c>
      <c r="X323" s="948" t="s">
        <v>2267</v>
      </c>
      <c r="Y323" s="949">
        <v>2019</v>
      </c>
      <c r="Z323" s="758" t="s">
        <v>1018</v>
      </c>
      <c r="AA323" s="950">
        <v>1029207</v>
      </c>
      <c r="AB323" s="950"/>
      <c r="AC323" s="802">
        <v>11</v>
      </c>
      <c r="AD323" s="949">
        <v>2019</v>
      </c>
      <c r="AE323" s="763" t="s">
        <v>333</v>
      </c>
      <c r="AF323" s="763" t="s">
        <v>349</v>
      </c>
      <c r="AG323" s="763" t="s">
        <v>3597</v>
      </c>
      <c r="AH323" s="951">
        <v>0.16534499999999985</v>
      </c>
    </row>
    <row r="324" spans="1:34" ht="14.25" customHeight="1" x14ac:dyDescent="0.15">
      <c r="A324" s="661"/>
      <c r="B324" s="699" t="s">
        <v>3973</v>
      </c>
      <c r="C324" s="689" t="s">
        <v>3974</v>
      </c>
      <c r="D324" s="692">
        <v>2022</v>
      </c>
      <c r="E324" s="700" t="s">
        <v>1018</v>
      </c>
      <c r="F324" s="690">
        <v>1029409</v>
      </c>
      <c r="G324" s="1347" t="s">
        <v>4377</v>
      </c>
      <c r="H324" s="691">
        <v>2</v>
      </c>
      <c r="I324" s="692">
        <v>2022</v>
      </c>
      <c r="J324" s="693" t="s">
        <v>327</v>
      </c>
      <c r="K324" s="693" t="s">
        <v>349</v>
      </c>
      <c r="L324" s="693" t="s">
        <v>4324</v>
      </c>
      <c r="M324" s="694">
        <v>77.918500000000009</v>
      </c>
      <c r="O324" s="695">
        <v>49193</v>
      </c>
      <c r="P324" s="696">
        <v>0</v>
      </c>
      <c r="Q324" s="694">
        <v>0.1594934238611169</v>
      </c>
      <c r="S324" s="707"/>
      <c r="T324" s="700"/>
      <c r="U324" s="708"/>
      <c r="W324" s="947" t="s">
        <v>2266</v>
      </c>
      <c r="X324" s="948" t="s">
        <v>2267</v>
      </c>
      <c r="Y324" s="949">
        <v>2019</v>
      </c>
      <c r="Z324" s="758" t="s">
        <v>1018</v>
      </c>
      <c r="AA324" s="950">
        <v>1029207</v>
      </c>
      <c r="AB324" s="950"/>
      <c r="AC324" s="802">
        <v>12</v>
      </c>
      <c r="AD324" s="949">
        <v>2019</v>
      </c>
      <c r="AE324" s="763" t="s">
        <v>333</v>
      </c>
      <c r="AF324" s="763" t="s">
        <v>349</v>
      </c>
      <c r="AG324" s="763" t="s">
        <v>3598</v>
      </c>
      <c r="AH324" s="951">
        <v>34.551669000000004</v>
      </c>
    </row>
    <row r="325" spans="1:34" ht="14.25" customHeight="1" x14ac:dyDescent="0.15">
      <c r="A325" s="661"/>
      <c r="B325" s="947" t="s">
        <v>3975</v>
      </c>
      <c r="C325" s="948" t="s">
        <v>3976</v>
      </c>
      <c r="D325" s="949">
        <v>2022</v>
      </c>
      <c r="E325" s="758" t="s">
        <v>1018</v>
      </c>
      <c r="F325" s="950">
        <v>1056415</v>
      </c>
      <c r="G325" s="1347" t="s">
        <v>4023</v>
      </c>
      <c r="H325" s="691">
        <v>1</v>
      </c>
      <c r="I325" s="949">
        <v>2022</v>
      </c>
      <c r="J325" s="763" t="s">
        <v>1191</v>
      </c>
      <c r="K325" s="763" t="s">
        <v>349</v>
      </c>
      <c r="L325" s="763" t="s">
        <v>4325</v>
      </c>
      <c r="M325" s="951">
        <v>9.1400000000007253E-2</v>
      </c>
      <c r="O325" s="695">
        <v>8229</v>
      </c>
      <c r="P325" s="696">
        <v>0</v>
      </c>
      <c r="Q325" s="694">
        <v>3.8726135131850774</v>
      </c>
      <c r="S325" s="707"/>
      <c r="T325" s="700"/>
      <c r="U325" s="708"/>
      <c r="W325" s="947" t="s">
        <v>2275</v>
      </c>
      <c r="X325" s="948" t="s">
        <v>2276</v>
      </c>
      <c r="Y325" s="949">
        <v>2019</v>
      </c>
      <c r="Z325" s="758" t="s">
        <v>1018</v>
      </c>
      <c r="AA325" s="950">
        <v>1031208</v>
      </c>
      <c r="AB325" s="950"/>
      <c r="AC325" s="802">
        <v>1</v>
      </c>
      <c r="AD325" s="949">
        <v>2019</v>
      </c>
      <c r="AE325" s="763" t="s">
        <v>333</v>
      </c>
      <c r="AF325" s="763" t="s">
        <v>349</v>
      </c>
      <c r="AG325" s="763" t="s">
        <v>3835</v>
      </c>
      <c r="AH325" s="951">
        <v>187.995</v>
      </c>
    </row>
    <row r="326" spans="1:34" ht="14.25" customHeight="1" x14ac:dyDescent="0.15">
      <c r="A326" s="661"/>
      <c r="B326" s="947" t="s">
        <v>3977</v>
      </c>
      <c r="C326" s="948" t="s">
        <v>3978</v>
      </c>
      <c r="D326" s="949">
        <v>2022</v>
      </c>
      <c r="E326" s="758" t="s">
        <v>1018</v>
      </c>
      <c r="F326" s="950">
        <v>1028416</v>
      </c>
      <c r="G326" s="1347" t="s">
        <v>4027</v>
      </c>
      <c r="H326" s="691">
        <v>1</v>
      </c>
      <c r="I326" s="949">
        <v>2022</v>
      </c>
      <c r="J326" s="763" t="s">
        <v>333</v>
      </c>
      <c r="K326" s="763" t="s">
        <v>352</v>
      </c>
      <c r="L326" s="763" t="s">
        <v>4326</v>
      </c>
      <c r="M326" s="951">
        <v>0.115164</v>
      </c>
      <c r="O326" s="695">
        <v>8229</v>
      </c>
      <c r="P326" s="696">
        <v>0</v>
      </c>
      <c r="Q326" s="694">
        <v>6.2601968647466297E-2</v>
      </c>
      <c r="S326" s="707"/>
      <c r="T326" s="700"/>
      <c r="U326" s="708"/>
      <c r="W326" s="947" t="s">
        <v>2275</v>
      </c>
      <c r="X326" s="948" t="s">
        <v>2276</v>
      </c>
      <c r="Y326" s="949">
        <v>2019</v>
      </c>
      <c r="Z326" s="758" t="s">
        <v>1018</v>
      </c>
      <c r="AA326" s="950">
        <v>1031208</v>
      </c>
      <c r="AB326" s="950"/>
      <c r="AC326" s="802">
        <v>2</v>
      </c>
      <c r="AD326" s="949">
        <v>2020</v>
      </c>
      <c r="AE326" s="763" t="s">
        <v>333</v>
      </c>
      <c r="AF326" s="763" t="s">
        <v>352</v>
      </c>
      <c r="AG326" s="763" t="s">
        <v>3869</v>
      </c>
      <c r="AH326" s="951">
        <v>6.79047</v>
      </c>
    </row>
    <row r="327" spans="1:34" ht="14.25" customHeight="1" x14ac:dyDescent="0.15">
      <c r="A327" s="661"/>
      <c r="B327" s="947" t="s">
        <v>3977</v>
      </c>
      <c r="C327" s="948" t="s">
        <v>3978</v>
      </c>
      <c r="D327" s="949">
        <v>2022</v>
      </c>
      <c r="E327" s="758" t="s">
        <v>1018</v>
      </c>
      <c r="F327" s="950">
        <v>1028416</v>
      </c>
      <c r="G327" s="1347" t="s">
        <v>4024</v>
      </c>
      <c r="H327" s="691">
        <v>2</v>
      </c>
      <c r="I327" s="949">
        <v>2022</v>
      </c>
      <c r="J327" s="763" t="s">
        <v>333</v>
      </c>
      <c r="K327" s="763" t="s">
        <v>349</v>
      </c>
      <c r="L327" s="763" t="s">
        <v>4327</v>
      </c>
      <c r="M327" s="951">
        <v>20.786188000000003</v>
      </c>
      <c r="O327" s="695">
        <v>49193</v>
      </c>
      <c r="P327" s="696">
        <v>0</v>
      </c>
      <c r="Q327" s="694">
        <v>1.0753834895208738</v>
      </c>
      <c r="S327" s="707"/>
      <c r="T327" s="700"/>
      <c r="U327" s="708"/>
      <c r="W327" s="947" t="s">
        <v>2275</v>
      </c>
      <c r="X327" s="948" t="s">
        <v>2276</v>
      </c>
      <c r="Y327" s="949">
        <v>2019</v>
      </c>
      <c r="Z327" s="758" t="s">
        <v>1018</v>
      </c>
      <c r="AA327" s="950">
        <v>1031208</v>
      </c>
      <c r="AB327" s="950"/>
      <c r="AC327" s="802">
        <v>3</v>
      </c>
      <c r="AD327" s="949">
        <v>2021</v>
      </c>
      <c r="AE327" s="763" t="s">
        <v>333</v>
      </c>
      <c r="AF327" s="763" t="s">
        <v>352</v>
      </c>
      <c r="AG327" s="763" t="s">
        <v>3870</v>
      </c>
      <c r="AH327" s="951">
        <v>17.712299999999999</v>
      </c>
    </row>
    <row r="328" spans="1:34" ht="14.25" customHeight="1" x14ac:dyDescent="0.15">
      <c r="A328" s="661"/>
      <c r="B328" s="947" t="s">
        <v>3977</v>
      </c>
      <c r="C328" s="948" t="s">
        <v>3978</v>
      </c>
      <c r="D328" s="949">
        <v>2022</v>
      </c>
      <c r="E328" s="758" t="s">
        <v>1018</v>
      </c>
      <c r="F328" s="950">
        <v>1028416</v>
      </c>
      <c r="G328" s="1347" t="s">
        <v>4025</v>
      </c>
      <c r="H328" s="691">
        <v>3</v>
      </c>
      <c r="I328" s="949">
        <v>2022</v>
      </c>
      <c r="J328" s="763" t="s">
        <v>1191</v>
      </c>
      <c r="K328" s="763" t="s">
        <v>349</v>
      </c>
      <c r="L328" s="763" t="s">
        <v>4328</v>
      </c>
      <c r="M328" s="951">
        <v>24.944888000000002</v>
      </c>
      <c r="O328" s="695">
        <v>49193</v>
      </c>
      <c r="P328" s="696">
        <v>0</v>
      </c>
      <c r="Q328" s="694">
        <v>0.1697150001016425</v>
      </c>
      <c r="S328" s="707"/>
      <c r="T328" s="700"/>
      <c r="U328" s="708"/>
      <c r="W328" s="947" t="s">
        <v>2275</v>
      </c>
      <c r="X328" s="948" t="s">
        <v>2276</v>
      </c>
      <c r="Y328" s="949">
        <v>2019</v>
      </c>
      <c r="Z328" s="758" t="s">
        <v>1018</v>
      </c>
      <c r="AA328" s="950">
        <v>1031208</v>
      </c>
      <c r="AB328" s="950"/>
      <c r="AC328" s="802">
        <v>4</v>
      </c>
      <c r="AD328" s="949">
        <v>2021</v>
      </c>
      <c r="AE328" s="763" t="s">
        <v>333</v>
      </c>
      <c r="AF328" s="763" t="s">
        <v>352</v>
      </c>
      <c r="AG328" s="763" t="s">
        <v>3871</v>
      </c>
      <c r="AH328" s="951">
        <v>16.081500000000002</v>
      </c>
    </row>
    <row r="329" spans="1:34" ht="14.25" customHeight="1" x14ac:dyDescent="0.15">
      <c r="A329" s="661"/>
      <c r="B329" s="699" t="s">
        <v>3977</v>
      </c>
      <c r="C329" s="689" t="s">
        <v>3978</v>
      </c>
      <c r="D329" s="692">
        <v>2022</v>
      </c>
      <c r="E329" s="700" t="s">
        <v>1018</v>
      </c>
      <c r="F329" s="690">
        <v>1028416</v>
      </c>
      <c r="G329" s="1347" t="s">
        <v>4026</v>
      </c>
      <c r="H329" s="691">
        <v>4</v>
      </c>
      <c r="I329" s="692">
        <v>2022</v>
      </c>
      <c r="J329" s="693" t="s">
        <v>327</v>
      </c>
      <c r="K329" s="693" t="s">
        <v>349</v>
      </c>
      <c r="L329" s="693" t="s">
        <v>4329</v>
      </c>
      <c r="M329" s="694">
        <v>13.539082000000001</v>
      </c>
      <c r="O329" s="695">
        <v>49193</v>
      </c>
      <c r="P329" s="696">
        <v>0</v>
      </c>
      <c r="Q329" s="694">
        <v>5.6540971276401168E-2</v>
      </c>
      <c r="S329" s="707"/>
      <c r="T329" s="700"/>
      <c r="U329" s="708"/>
      <c r="W329" s="947" t="s">
        <v>2337</v>
      </c>
      <c r="X329" s="948" t="s">
        <v>2338</v>
      </c>
      <c r="Y329" s="949">
        <v>2019</v>
      </c>
      <c r="Z329" s="758" t="s">
        <v>1018</v>
      </c>
      <c r="AA329" s="950">
        <v>1042221</v>
      </c>
      <c r="AB329" s="950"/>
      <c r="AC329" s="802">
        <v>1</v>
      </c>
      <c r="AD329" s="949" t="s">
        <v>1138</v>
      </c>
      <c r="AE329" s="763" t="s">
        <v>1621</v>
      </c>
      <c r="AF329" s="763" t="s">
        <v>349</v>
      </c>
      <c r="AG329" s="763" t="s">
        <v>2342</v>
      </c>
      <c r="AH329" s="951">
        <v>318.67736600000001</v>
      </c>
    </row>
    <row r="330" spans="1:34" ht="14.25" customHeight="1" x14ac:dyDescent="0.15">
      <c r="A330" s="661"/>
      <c r="B330" s="699" t="s">
        <v>3977</v>
      </c>
      <c r="C330" s="689" t="s">
        <v>3978</v>
      </c>
      <c r="D330" s="692">
        <v>2022</v>
      </c>
      <c r="E330" s="700" t="s">
        <v>1018</v>
      </c>
      <c r="F330" s="690">
        <v>1028416</v>
      </c>
      <c r="G330" s="1347" t="s">
        <v>4378</v>
      </c>
      <c r="H330" s="691">
        <v>5</v>
      </c>
      <c r="I330" s="692">
        <v>2022</v>
      </c>
      <c r="J330" s="693" t="s">
        <v>333</v>
      </c>
      <c r="K330" s="693" t="s">
        <v>348</v>
      </c>
      <c r="L330" s="693" t="s">
        <v>4330</v>
      </c>
      <c r="M330" s="694">
        <v>3.319191</v>
      </c>
      <c r="O330" s="695">
        <v>49193</v>
      </c>
      <c r="P330" s="696">
        <v>0</v>
      </c>
      <c r="Q330" s="694">
        <v>0.80253186428963263</v>
      </c>
      <c r="S330" s="707"/>
      <c r="T330" s="700"/>
      <c r="U330" s="708"/>
      <c r="W330" s="947" t="s">
        <v>2337</v>
      </c>
      <c r="X330" s="948" t="s">
        <v>2338</v>
      </c>
      <c r="Y330" s="949">
        <v>2019</v>
      </c>
      <c r="Z330" s="758" t="s">
        <v>1018</v>
      </c>
      <c r="AA330" s="950">
        <v>1042221</v>
      </c>
      <c r="AB330" s="950"/>
      <c r="AC330" s="802">
        <v>2</v>
      </c>
      <c r="AD330" s="949" t="s">
        <v>1410</v>
      </c>
      <c r="AE330" s="763" t="s">
        <v>348</v>
      </c>
      <c r="AF330" s="763" t="s">
        <v>344</v>
      </c>
      <c r="AG330" s="763" t="s">
        <v>3599</v>
      </c>
      <c r="AH330" s="951">
        <v>5.1515160000000009</v>
      </c>
    </row>
    <row r="331" spans="1:34" ht="14.25" customHeight="1" x14ac:dyDescent="0.15">
      <c r="A331" s="661"/>
      <c r="B331" s="699" t="s">
        <v>3977</v>
      </c>
      <c r="C331" s="689" t="s">
        <v>3978</v>
      </c>
      <c r="D331" s="692">
        <v>2022</v>
      </c>
      <c r="E331" s="700" t="s">
        <v>1018</v>
      </c>
      <c r="F331" s="690">
        <v>1028416</v>
      </c>
      <c r="G331" s="1347" t="s">
        <v>4379</v>
      </c>
      <c r="H331" s="691">
        <v>6</v>
      </c>
      <c r="I331" s="692">
        <v>2022</v>
      </c>
      <c r="J331" s="693" t="s">
        <v>348</v>
      </c>
      <c r="K331" s="693" t="s">
        <v>349</v>
      </c>
      <c r="L331" s="693" t="s">
        <v>4331</v>
      </c>
      <c r="M331" s="694">
        <v>10.012413</v>
      </c>
      <c r="O331" s="695">
        <v>49193</v>
      </c>
      <c r="P331" s="696">
        <v>0</v>
      </c>
      <c r="Q331" s="694">
        <v>0.1594934238611169</v>
      </c>
      <c r="S331" s="707"/>
      <c r="T331" s="700"/>
      <c r="U331" s="708"/>
      <c r="W331" s="947" t="s">
        <v>2343</v>
      </c>
      <c r="X331" s="948" t="s">
        <v>2333</v>
      </c>
      <c r="Y331" s="949">
        <v>2019</v>
      </c>
      <c r="Z331" s="758" t="s">
        <v>1018</v>
      </c>
      <c r="AA331" s="950">
        <v>1037222</v>
      </c>
      <c r="AB331" s="950"/>
      <c r="AC331" s="802">
        <v>1</v>
      </c>
      <c r="AD331" s="949">
        <v>2020</v>
      </c>
      <c r="AE331" s="763" t="s">
        <v>333</v>
      </c>
      <c r="AF331" s="763" t="s">
        <v>340</v>
      </c>
      <c r="AG331" s="763" t="s">
        <v>2336</v>
      </c>
      <c r="AH331" s="951">
        <v>529.01340000000346</v>
      </c>
    </row>
    <row r="332" spans="1:34" ht="14.25" customHeight="1" x14ac:dyDescent="0.15">
      <c r="A332" s="661"/>
      <c r="B332" s="699"/>
      <c r="C332" s="689"/>
      <c r="D332" s="692"/>
      <c r="E332" s="700"/>
      <c r="F332" s="690"/>
      <c r="G332" s="750"/>
      <c r="H332" s="691"/>
      <c r="I332" s="692"/>
      <c r="J332" s="693"/>
      <c r="K332" s="693"/>
      <c r="L332" s="693"/>
      <c r="M332" s="694"/>
      <c r="O332" s="695"/>
      <c r="P332" s="696"/>
      <c r="Q332" s="694"/>
      <c r="S332" s="707"/>
      <c r="T332" s="700"/>
      <c r="U332" s="708"/>
      <c r="W332" s="947"/>
      <c r="X332" s="948"/>
      <c r="Y332" s="949"/>
      <c r="Z332" s="758"/>
      <c r="AA332" s="950"/>
      <c r="AB332" s="950"/>
      <c r="AC332" s="802"/>
      <c r="AD332" s="949"/>
      <c r="AE332" s="763"/>
      <c r="AF332" s="763"/>
      <c r="AG332" s="763"/>
      <c r="AH332" s="951"/>
    </row>
    <row r="333" spans="1:34" ht="14.25" customHeight="1" x14ac:dyDescent="0.15">
      <c r="A333" s="661"/>
      <c r="B333" s="699"/>
      <c r="C333" s="689"/>
      <c r="D333" s="692"/>
      <c r="E333" s="700"/>
      <c r="F333" s="690"/>
      <c r="G333" s="750"/>
      <c r="H333" s="691"/>
      <c r="I333" s="692"/>
      <c r="J333" s="693"/>
      <c r="K333" s="693"/>
      <c r="L333" s="693"/>
      <c r="M333" s="694"/>
      <c r="O333" s="695"/>
      <c r="P333" s="696"/>
      <c r="Q333" s="694"/>
      <c r="S333" s="707"/>
      <c r="T333" s="700"/>
      <c r="U333" s="708"/>
      <c r="W333" s="947"/>
      <c r="X333" s="948"/>
      <c r="Y333" s="949"/>
      <c r="Z333" s="758"/>
      <c r="AA333" s="950"/>
      <c r="AB333" s="950"/>
      <c r="AC333" s="802"/>
      <c r="AD333" s="949"/>
      <c r="AE333" s="763"/>
      <c r="AF333" s="763"/>
      <c r="AG333" s="763"/>
      <c r="AH333" s="951"/>
    </row>
    <row r="334" spans="1:34" ht="14.25" customHeight="1" x14ac:dyDescent="0.15">
      <c r="A334" s="661"/>
      <c r="B334" s="699"/>
      <c r="C334" s="689"/>
      <c r="D334" s="692"/>
      <c r="E334" s="700"/>
      <c r="F334" s="690"/>
      <c r="G334" s="750"/>
      <c r="H334" s="691"/>
      <c r="I334" s="692"/>
      <c r="J334" s="693"/>
      <c r="K334" s="693"/>
      <c r="L334" s="693"/>
      <c r="M334" s="694"/>
      <c r="O334" s="695"/>
      <c r="P334" s="696"/>
      <c r="Q334" s="694"/>
      <c r="S334" s="707"/>
      <c r="T334" s="700"/>
      <c r="U334" s="708"/>
      <c r="W334" s="947"/>
      <c r="X334" s="948"/>
      <c r="Y334" s="949"/>
      <c r="Z334" s="758"/>
      <c r="AA334" s="950"/>
      <c r="AB334" s="950"/>
      <c r="AC334" s="802"/>
      <c r="AD334" s="949"/>
      <c r="AE334" s="763"/>
      <c r="AF334" s="763"/>
      <c r="AG334" s="763"/>
      <c r="AH334" s="951"/>
    </row>
    <row r="335" spans="1:34" ht="14.25" customHeight="1" x14ac:dyDescent="0.15">
      <c r="A335" s="661"/>
      <c r="B335" s="699"/>
      <c r="C335" s="689"/>
      <c r="D335" s="692"/>
      <c r="E335" s="700"/>
      <c r="F335" s="690"/>
      <c r="G335" s="750"/>
      <c r="H335" s="691"/>
      <c r="I335" s="692"/>
      <c r="J335" s="693"/>
      <c r="K335" s="693"/>
      <c r="L335" s="693"/>
      <c r="M335" s="694"/>
      <c r="O335" s="695"/>
      <c r="P335" s="696"/>
      <c r="Q335" s="694"/>
      <c r="S335" s="707"/>
      <c r="T335" s="700"/>
      <c r="U335" s="708"/>
      <c r="W335" s="947"/>
      <c r="X335" s="948"/>
      <c r="Y335" s="949"/>
      <c r="Z335" s="758"/>
      <c r="AA335" s="950"/>
      <c r="AB335" s="950"/>
      <c r="AC335" s="802"/>
      <c r="AD335" s="949"/>
      <c r="AE335" s="763"/>
      <c r="AF335" s="763"/>
      <c r="AG335" s="763"/>
      <c r="AH335" s="951"/>
    </row>
    <row r="336" spans="1:34" ht="14.25" customHeight="1" x14ac:dyDescent="0.15">
      <c r="A336" s="661"/>
      <c r="B336" s="699"/>
      <c r="C336" s="689"/>
      <c r="D336" s="692"/>
      <c r="E336" s="700"/>
      <c r="F336" s="690"/>
      <c r="G336" s="750"/>
      <c r="H336" s="691"/>
      <c r="I336" s="692"/>
      <c r="J336" s="693"/>
      <c r="K336" s="693"/>
      <c r="L336" s="693"/>
      <c r="M336" s="694"/>
      <c r="O336" s="695"/>
      <c r="P336" s="696"/>
      <c r="Q336" s="694"/>
      <c r="S336" s="707"/>
      <c r="T336" s="700"/>
      <c r="U336" s="708"/>
      <c r="W336" s="947"/>
      <c r="X336" s="948"/>
      <c r="Y336" s="949"/>
      <c r="Z336" s="758"/>
      <c r="AA336" s="950"/>
      <c r="AB336" s="950"/>
      <c r="AC336" s="802"/>
      <c r="AD336" s="949"/>
      <c r="AE336" s="763"/>
      <c r="AF336" s="763"/>
      <c r="AG336" s="763"/>
      <c r="AH336" s="951"/>
    </row>
    <row r="337" spans="1:34" ht="14.25" customHeight="1" x14ac:dyDescent="0.15">
      <c r="A337" s="661"/>
      <c r="B337" s="699"/>
      <c r="C337" s="689"/>
      <c r="D337" s="692"/>
      <c r="E337" s="700"/>
      <c r="F337" s="690"/>
      <c r="G337" s="750"/>
      <c r="H337" s="691"/>
      <c r="I337" s="692"/>
      <c r="J337" s="693"/>
      <c r="K337" s="693"/>
      <c r="L337" s="693"/>
      <c r="M337" s="694"/>
      <c r="O337" s="695"/>
      <c r="P337" s="696"/>
      <c r="Q337" s="694"/>
      <c r="S337" s="707"/>
      <c r="T337" s="700"/>
      <c r="U337" s="708"/>
      <c r="W337" s="947"/>
      <c r="X337" s="948"/>
      <c r="Y337" s="949"/>
      <c r="Z337" s="758"/>
      <c r="AA337" s="950"/>
      <c r="AB337" s="950"/>
      <c r="AC337" s="802"/>
      <c r="AD337" s="949"/>
      <c r="AE337" s="763"/>
      <c r="AF337" s="763"/>
      <c r="AG337" s="763"/>
      <c r="AH337" s="951"/>
    </row>
    <row r="338" spans="1:34" ht="14.25" customHeight="1" x14ac:dyDescent="0.15">
      <c r="A338" s="661"/>
      <c r="B338" s="699"/>
      <c r="C338" s="689"/>
      <c r="D338" s="692"/>
      <c r="E338" s="700"/>
      <c r="F338" s="690"/>
      <c r="G338" s="750"/>
      <c r="H338" s="691"/>
      <c r="I338" s="692"/>
      <c r="J338" s="693"/>
      <c r="K338" s="693"/>
      <c r="L338" s="693"/>
      <c r="M338" s="694"/>
      <c r="O338" s="695"/>
      <c r="P338" s="696"/>
      <c r="Q338" s="694"/>
      <c r="S338" s="707"/>
      <c r="T338" s="700"/>
      <c r="U338" s="708"/>
      <c r="W338" s="947"/>
      <c r="X338" s="948"/>
      <c r="Y338" s="949"/>
      <c r="Z338" s="758"/>
      <c r="AA338" s="950"/>
      <c r="AB338" s="950"/>
      <c r="AC338" s="802"/>
      <c r="AD338" s="949"/>
      <c r="AE338" s="763"/>
      <c r="AF338" s="763"/>
      <c r="AG338" s="763"/>
      <c r="AH338" s="951"/>
    </row>
    <row r="339" spans="1:34" ht="14.25" customHeight="1" x14ac:dyDescent="0.15">
      <c r="A339" s="661"/>
      <c r="B339" s="699"/>
      <c r="C339" s="689"/>
      <c r="D339" s="692"/>
      <c r="E339" s="700"/>
      <c r="F339" s="690"/>
      <c r="G339" s="750"/>
      <c r="H339" s="691"/>
      <c r="I339" s="692"/>
      <c r="J339" s="693"/>
      <c r="K339" s="693"/>
      <c r="L339" s="693"/>
      <c r="M339" s="694"/>
      <c r="O339" s="695"/>
      <c r="P339" s="696"/>
      <c r="Q339" s="694"/>
      <c r="S339" s="707"/>
      <c r="T339" s="700"/>
      <c r="U339" s="708"/>
      <c r="W339" s="947"/>
      <c r="X339" s="948"/>
      <c r="Y339" s="949"/>
      <c r="Z339" s="758"/>
      <c r="AA339" s="950"/>
      <c r="AB339" s="950"/>
      <c r="AC339" s="802"/>
      <c r="AD339" s="949"/>
      <c r="AE339" s="763"/>
      <c r="AF339" s="763"/>
      <c r="AG339" s="763"/>
      <c r="AH339" s="951"/>
    </row>
    <row r="340" spans="1:34" ht="14.25" customHeight="1" x14ac:dyDescent="0.15">
      <c r="A340" s="661"/>
      <c r="B340" s="699"/>
      <c r="C340" s="689"/>
      <c r="D340" s="692"/>
      <c r="E340" s="700"/>
      <c r="F340" s="690"/>
      <c r="G340" s="750"/>
      <c r="H340" s="691"/>
      <c r="I340" s="692"/>
      <c r="J340" s="693"/>
      <c r="K340" s="693"/>
      <c r="L340" s="693"/>
      <c r="M340" s="694"/>
      <c r="O340" s="695"/>
      <c r="P340" s="696"/>
      <c r="Q340" s="694"/>
      <c r="S340" s="707"/>
      <c r="T340" s="700"/>
      <c r="U340" s="708"/>
      <c r="W340" s="947"/>
      <c r="X340" s="948"/>
      <c r="Y340" s="949"/>
      <c r="Z340" s="758"/>
      <c r="AA340" s="950"/>
      <c r="AB340" s="950"/>
      <c r="AC340" s="802"/>
      <c r="AD340" s="949"/>
      <c r="AE340" s="763"/>
      <c r="AF340" s="763"/>
      <c r="AG340" s="763"/>
      <c r="AH340" s="951"/>
    </row>
    <row r="341" spans="1:34" ht="14.25" customHeight="1" x14ac:dyDescent="0.15">
      <c r="A341" s="661"/>
      <c r="B341" s="699"/>
      <c r="C341" s="689"/>
      <c r="D341" s="692"/>
      <c r="E341" s="700"/>
      <c r="F341" s="690"/>
      <c r="G341" s="750"/>
      <c r="H341" s="691"/>
      <c r="I341" s="692"/>
      <c r="J341" s="693"/>
      <c r="K341" s="693"/>
      <c r="L341" s="693"/>
      <c r="M341" s="694"/>
      <c r="O341" s="695"/>
      <c r="P341" s="696"/>
      <c r="Q341" s="694"/>
      <c r="S341" s="707"/>
      <c r="T341" s="700"/>
      <c r="U341" s="708"/>
      <c r="W341" s="947"/>
      <c r="X341" s="948"/>
      <c r="Y341" s="949"/>
      <c r="Z341" s="758"/>
      <c r="AA341" s="950"/>
      <c r="AB341" s="950"/>
      <c r="AC341" s="802"/>
      <c r="AD341" s="949"/>
      <c r="AE341" s="763"/>
      <c r="AF341" s="763"/>
      <c r="AG341" s="763"/>
      <c r="AH341" s="951"/>
    </row>
    <row r="342" spans="1:34" ht="14.25" customHeight="1" x14ac:dyDescent="0.15">
      <c r="A342" s="661"/>
      <c r="B342" s="699"/>
      <c r="C342" s="689"/>
      <c r="D342" s="692"/>
      <c r="E342" s="700"/>
      <c r="F342" s="690"/>
      <c r="G342" s="750"/>
      <c r="H342" s="691"/>
      <c r="I342" s="692"/>
      <c r="J342" s="693"/>
      <c r="K342" s="693"/>
      <c r="L342" s="693"/>
      <c r="M342" s="694"/>
      <c r="O342" s="695"/>
      <c r="P342" s="696"/>
      <c r="Q342" s="694"/>
      <c r="S342" s="707"/>
      <c r="T342" s="700"/>
      <c r="U342" s="708"/>
      <c r="W342" s="947"/>
      <c r="X342" s="948"/>
      <c r="Y342" s="949"/>
      <c r="Z342" s="758"/>
      <c r="AA342" s="950"/>
      <c r="AB342" s="950"/>
      <c r="AC342" s="802"/>
      <c r="AD342" s="949"/>
      <c r="AE342" s="763"/>
      <c r="AF342" s="763"/>
      <c r="AG342" s="763"/>
      <c r="AH342" s="951"/>
    </row>
    <row r="343" spans="1:34" ht="14.25" customHeight="1" x14ac:dyDescent="0.15">
      <c r="A343" s="661"/>
      <c r="B343" s="699"/>
      <c r="C343" s="689"/>
      <c r="D343" s="692"/>
      <c r="E343" s="700"/>
      <c r="F343" s="690"/>
      <c r="G343" s="750"/>
      <c r="H343" s="691"/>
      <c r="I343" s="692"/>
      <c r="J343" s="693"/>
      <c r="K343" s="693"/>
      <c r="L343" s="693"/>
      <c r="M343" s="694"/>
      <c r="O343" s="695"/>
      <c r="P343" s="696"/>
      <c r="Q343" s="694"/>
      <c r="S343" s="707"/>
      <c r="T343" s="700"/>
      <c r="U343" s="708"/>
      <c r="W343" s="947"/>
      <c r="X343" s="948"/>
      <c r="Y343" s="949"/>
      <c r="Z343" s="758"/>
      <c r="AA343" s="950"/>
      <c r="AB343" s="950"/>
      <c r="AC343" s="802"/>
      <c r="AD343" s="949"/>
      <c r="AE343" s="763"/>
      <c r="AF343" s="763"/>
      <c r="AG343" s="763"/>
      <c r="AH343" s="951"/>
    </row>
    <row r="344" spans="1:34" ht="14.25" customHeight="1" x14ac:dyDescent="0.15">
      <c r="A344" s="661"/>
      <c r="B344" s="699"/>
      <c r="C344" s="689"/>
      <c r="D344" s="692"/>
      <c r="E344" s="700"/>
      <c r="F344" s="690"/>
      <c r="G344" s="750"/>
      <c r="H344" s="691"/>
      <c r="I344" s="692"/>
      <c r="J344" s="693"/>
      <c r="K344" s="693"/>
      <c r="L344" s="693"/>
      <c r="M344" s="694"/>
      <c r="O344" s="695"/>
      <c r="P344" s="696"/>
      <c r="Q344" s="694"/>
      <c r="S344" s="707"/>
      <c r="T344" s="700"/>
      <c r="U344" s="708"/>
      <c r="W344" s="947"/>
      <c r="X344" s="948"/>
      <c r="Y344" s="949"/>
      <c r="Z344" s="758"/>
      <c r="AA344" s="950"/>
      <c r="AB344" s="950"/>
      <c r="AC344" s="802"/>
      <c r="AD344" s="949"/>
      <c r="AE344" s="763"/>
      <c r="AF344" s="763"/>
      <c r="AG344" s="763"/>
      <c r="AH344" s="951"/>
    </row>
    <row r="345" spans="1:34" ht="14.25" customHeight="1" x14ac:dyDescent="0.15">
      <c r="A345" s="661"/>
      <c r="B345" s="699"/>
      <c r="C345" s="689"/>
      <c r="D345" s="692"/>
      <c r="E345" s="700"/>
      <c r="F345" s="690"/>
      <c r="G345" s="750"/>
      <c r="H345" s="691"/>
      <c r="I345" s="692"/>
      <c r="J345" s="693"/>
      <c r="K345" s="693"/>
      <c r="L345" s="693"/>
      <c r="M345" s="694"/>
      <c r="O345" s="695"/>
      <c r="P345" s="696"/>
      <c r="Q345" s="694"/>
      <c r="S345" s="707"/>
      <c r="T345" s="700"/>
      <c r="U345" s="708"/>
      <c r="W345" s="947"/>
      <c r="X345" s="948"/>
      <c r="Y345" s="949"/>
      <c r="Z345" s="758"/>
      <c r="AA345" s="950"/>
      <c r="AB345" s="950"/>
      <c r="AC345" s="802"/>
      <c r="AD345" s="949"/>
      <c r="AE345" s="763"/>
      <c r="AF345" s="763"/>
      <c r="AG345" s="763"/>
      <c r="AH345" s="951"/>
    </row>
    <row r="346" spans="1:34" ht="14.25" customHeight="1" x14ac:dyDescent="0.15">
      <c r="A346" s="661"/>
      <c r="B346" s="699"/>
      <c r="C346" s="689"/>
      <c r="D346" s="692"/>
      <c r="E346" s="700"/>
      <c r="F346" s="690"/>
      <c r="G346" s="750"/>
      <c r="H346" s="691"/>
      <c r="I346" s="692"/>
      <c r="J346" s="693"/>
      <c r="K346" s="693"/>
      <c r="L346" s="693"/>
      <c r="M346" s="694"/>
      <c r="O346" s="695"/>
      <c r="P346" s="696"/>
      <c r="Q346" s="694"/>
      <c r="S346" s="707"/>
      <c r="T346" s="700"/>
      <c r="U346" s="708"/>
      <c r="W346" s="947"/>
      <c r="X346" s="948"/>
      <c r="Y346" s="949"/>
      <c r="Z346" s="758"/>
      <c r="AA346" s="950"/>
      <c r="AB346" s="950"/>
      <c r="AC346" s="802"/>
      <c r="AD346" s="949"/>
      <c r="AE346" s="763"/>
      <c r="AF346" s="763"/>
      <c r="AG346" s="763"/>
      <c r="AH346" s="951"/>
    </row>
    <row r="347" spans="1:34" ht="14.25" customHeight="1" x14ac:dyDescent="0.15">
      <c r="A347" s="661"/>
      <c r="B347" s="699"/>
      <c r="C347" s="689"/>
      <c r="D347" s="692"/>
      <c r="E347" s="700"/>
      <c r="F347" s="690"/>
      <c r="G347" s="750"/>
      <c r="H347" s="691"/>
      <c r="I347" s="692"/>
      <c r="J347" s="693"/>
      <c r="K347" s="693"/>
      <c r="L347" s="693"/>
      <c r="M347" s="694"/>
      <c r="O347" s="695"/>
      <c r="P347" s="696"/>
      <c r="Q347" s="694"/>
      <c r="S347" s="707"/>
      <c r="T347" s="700"/>
      <c r="U347" s="708"/>
      <c r="W347" s="947"/>
      <c r="X347" s="948"/>
      <c r="Y347" s="949"/>
      <c r="Z347" s="758"/>
      <c r="AA347" s="950"/>
      <c r="AB347" s="950"/>
      <c r="AC347" s="802"/>
      <c r="AD347" s="949"/>
      <c r="AE347" s="763"/>
      <c r="AF347" s="763"/>
      <c r="AG347" s="763"/>
      <c r="AH347" s="951"/>
    </row>
    <row r="348" spans="1:34" ht="14.25" customHeight="1" x14ac:dyDescent="0.15">
      <c r="A348" s="661"/>
      <c r="B348" s="947"/>
      <c r="C348" s="948"/>
      <c r="D348" s="949"/>
      <c r="E348" s="758"/>
      <c r="F348" s="950"/>
      <c r="G348" s="750"/>
      <c r="H348" s="802"/>
      <c r="I348" s="949"/>
      <c r="J348" s="763"/>
      <c r="K348" s="763"/>
      <c r="L348" s="763"/>
      <c r="M348" s="951"/>
      <c r="O348" s="695"/>
      <c r="P348" s="696"/>
      <c r="Q348" s="694"/>
      <c r="S348" s="707"/>
      <c r="T348" s="700"/>
      <c r="U348" s="708"/>
      <c r="W348" s="947"/>
      <c r="X348" s="948"/>
      <c r="Y348" s="949"/>
      <c r="Z348" s="758"/>
      <c r="AA348" s="950"/>
      <c r="AB348" s="950"/>
      <c r="AC348" s="802"/>
      <c r="AD348" s="949"/>
      <c r="AE348" s="763"/>
      <c r="AF348" s="763"/>
      <c r="AG348" s="763"/>
      <c r="AH348" s="951"/>
    </row>
    <row r="349" spans="1:34" ht="14.25" customHeight="1" x14ac:dyDescent="0.15">
      <c r="A349" s="661"/>
      <c r="B349" s="699"/>
      <c r="C349" s="689"/>
      <c r="D349" s="692"/>
      <c r="E349" s="700"/>
      <c r="F349" s="690"/>
      <c r="G349" s="750"/>
      <c r="H349" s="691"/>
      <c r="I349" s="692"/>
      <c r="J349" s="693"/>
      <c r="K349" s="693"/>
      <c r="L349" s="693"/>
      <c r="M349" s="694"/>
      <c r="O349" s="695"/>
      <c r="P349" s="696"/>
      <c r="Q349" s="694"/>
      <c r="S349" s="707"/>
      <c r="T349" s="700"/>
      <c r="U349" s="708"/>
      <c r="W349" s="947"/>
      <c r="X349" s="948"/>
      <c r="Y349" s="949"/>
      <c r="Z349" s="758"/>
      <c r="AA349" s="950"/>
      <c r="AB349" s="950"/>
      <c r="AC349" s="802"/>
      <c r="AD349" s="949"/>
      <c r="AE349" s="763"/>
      <c r="AF349" s="763"/>
      <c r="AG349" s="763"/>
      <c r="AH349" s="951"/>
    </row>
    <row r="350" spans="1:34" ht="14.25" customHeight="1" x14ac:dyDescent="0.15">
      <c r="A350" s="661"/>
      <c r="B350" s="699"/>
      <c r="C350" s="689"/>
      <c r="D350" s="692"/>
      <c r="E350" s="700"/>
      <c r="F350" s="690"/>
      <c r="G350" s="750"/>
      <c r="H350" s="691"/>
      <c r="I350" s="692"/>
      <c r="J350" s="693"/>
      <c r="K350" s="693"/>
      <c r="L350" s="693"/>
      <c r="M350" s="694"/>
      <c r="O350" s="695"/>
      <c r="P350" s="696"/>
      <c r="Q350" s="694"/>
      <c r="S350" s="707"/>
      <c r="T350" s="700"/>
      <c r="U350" s="708"/>
      <c r="W350" s="947"/>
      <c r="X350" s="948"/>
      <c r="Y350" s="949"/>
      <c r="Z350" s="758"/>
      <c r="AA350" s="950"/>
      <c r="AB350" s="950"/>
      <c r="AC350" s="802"/>
      <c r="AD350" s="949"/>
      <c r="AE350" s="763"/>
      <c r="AF350" s="763"/>
      <c r="AG350" s="763"/>
      <c r="AH350" s="951"/>
    </row>
    <row r="351" spans="1:34" ht="14.25" customHeight="1" x14ac:dyDescent="0.15">
      <c r="A351" s="661"/>
      <c r="B351" s="699"/>
      <c r="C351" s="689"/>
      <c r="D351" s="692"/>
      <c r="E351" s="700"/>
      <c r="F351" s="690"/>
      <c r="G351" s="750"/>
      <c r="H351" s="691"/>
      <c r="I351" s="692"/>
      <c r="J351" s="693"/>
      <c r="K351" s="693"/>
      <c r="L351" s="693"/>
      <c r="M351" s="694"/>
      <c r="O351" s="695"/>
      <c r="P351" s="696"/>
      <c r="Q351" s="694"/>
      <c r="S351" s="707"/>
      <c r="T351" s="700"/>
      <c r="U351" s="708"/>
      <c r="W351" s="947"/>
      <c r="X351" s="948"/>
      <c r="Y351" s="949"/>
      <c r="Z351" s="758"/>
      <c r="AA351" s="950"/>
      <c r="AB351" s="950"/>
      <c r="AC351" s="802"/>
      <c r="AD351" s="949"/>
      <c r="AE351" s="763"/>
      <c r="AF351" s="763"/>
      <c r="AG351" s="763"/>
      <c r="AH351" s="951"/>
    </row>
    <row r="352" spans="1:34" ht="14.25" customHeight="1" x14ac:dyDescent="0.15">
      <c r="A352" s="661"/>
      <c r="B352" s="699"/>
      <c r="C352" s="689"/>
      <c r="D352" s="692"/>
      <c r="E352" s="700"/>
      <c r="F352" s="690"/>
      <c r="G352" s="750"/>
      <c r="H352" s="691"/>
      <c r="I352" s="692"/>
      <c r="J352" s="693"/>
      <c r="K352" s="693"/>
      <c r="L352" s="693"/>
      <c r="M352" s="694"/>
      <c r="O352" s="695"/>
      <c r="P352" s="696"/>
      <c r="Q352" s="694"/>
      <c r="S352" s="707"/>
      <c r="T352" s="700"/>
      <c r="U352" s="708"/>
      <c r="W352" s="947"/>
      <c r="X352" s="948"/>
      <c r="Y352" s="949"/>
      <c r="Z352" s="758"/>
      <c r="AA352" s="950"/>
      <c r="AB352" s="950"/>
      <c r="AC352" s="802"/>
      <c r="AD352" s="949"/>
      <c r="AE352" s="763"/>
      <c r="AF352" s="763"/>
      <c r="AG352" s="763"/>
      <c r="AH352" s="951"/>
    </row>
    <row r="353" spans="1:34" ht="14.25" customHeight="1" x14ac:dyDescent="0.15">
      <c r="A353" s="661"/>
      <c r="B353" s="699"/>
      <c r="C353" s="689"/>
      <c r="D353" s="692"/>
      <c r="E353" s="700"/>
      <c r="F353" s="690"/>
      <c r="G353" s="750"/>
      <c r="H353" s="691"/>
      <c r="I353" s="692"/>
      <c r="J353" s="693"/>
      <c r="K353" s="693"/>
      <c r="L353" s="693"/>
      <c r="M353" s="694"/>
      <c r="O353" s="695"/>
      <c r="P353" s="696"/>
      <c r="Q353" s="694"/>
      <c r="S353" s="707"/>
      <c r="T353" s="700"/>
      <c r="U353" s="708"/>
      <c r="W353" s="947"/>
      <c r="X353" s="948"/>
      <c r="Y353" s="949"/>
      <c r="Z353" s="758"/>
      <c r="AA353" s="950"/>
      <c r="AB353" s="950"/>
      <c r="AC353" s="802"/>
      <c r="AD353" s="949"/>
      <c r="AE353" s="763"/>
      <c r="AF353" s="763"/>
      <c r="AG353" s="763"/>
      <c r="AH353" s="951"/>
    </row>
    <row r="354" spans="1:34" ht="14.25" customHeight="1" x14ac:dyDescent="0.15">
      <c r="A354" s="661"/>
      <c r="B354" s="699"/>
      <c r="C354" s="689"/>
      <c r="D354" s="692"/>
      <c r="E354" s="700"/>
      <c r="F354" s="690"/>
      <c r="G354" s="750"/>
      <c r="H354" s="691"/>
      <c r="I354" s="692"/>
      <c r="J354" s="693"/>
      <c r="K354" s="693"/>
      <c r="L354" s="693"/>
      <c r="M354" s="694"/>
      <c r="O354" s="695"/>
      <c r="P354" s="696"/>
      <c r="Q354" s="694"/>
      <c r="S354" s="707"/>
      <c r="T354" s="700"/>
      <c r="U354" s="708"/>
      <c r="W354" s="947"/>
      <c r="X354" s="948"/>
      <c r="Y354" s="949"/>
      <c r="Z354" s="758"/>
      <c r="AA354" s="950"/>
      <c r="AB354" s="950"/>
      <c r="AC354" s="802"/>
      <c r="AD354" s="949"/>
      <c r="AE354" s="763"/>
      <c r="AF354" s="763"/>
      <c r="AG354" s="763"/>
      <c r="AH354" s="951"/>
    </row>
    <row r="355" spans="1:34" ht="14.25" customHeight="1" x14ac:dyDescent="0.15">
      <c r="A355" s="661"/>
      <c r="B355" s="699"/>
      <c r="C355" s="689"/>
      <c r="D355" s="692"/>
      <c r="E355" s="700"/>
      <c r="F355" s="690"/>
      <c r="G355" s="750"/>
      <c r="H355" s="691"/>
      <c r="I355" s="692"/>
      <c r="J355" s="693"/>
      <c r="K355" s="693"/>
      <c r="L355" s="693"/>
      <c r="M355" s="694"/>
      <c r="O355" s="695"/>
      <c r="P355" s="696"/>
      <c r="Q355" s="694"/>
      <c r="S355" s="707"/>
      <c r="T355" s="700"/>
      <c r="U355" s="708"/>
      <c r="W355" s="947"/>
      <c r="X355" s="948"/>
      <c r="Y355" s="949"/>
      <c r="Z355" s="758"/>
      <c r="AA355" s="950"/>
      <c r="AB355" s="950"/>
      <c r="AC355" s="802"/>
      <c r="AD355" s="949"/>
      <c r="AE355" s="763"/>
      <c r="AF355" s="763"/>
      <c r="AG355" s="763"/>
      <c r="AH355" s="951"/>
    </row>
    <row r="356" spans="1:34" ht="14.25" customHeight="1" x14ac:dyDescent="0.15">
      <c r="A356" s="661"/>
      <c r="B356" s="699"/>
      <c r="C356" s="689"/>
      <c r="D356" s="692"/>
      <c r="E356" s="700"/>
      <c r="F356" s="690"/>
      <c r="G356" s="750"/>
      <c r="H356" s="691"/>
      <c r="I356" s="692"/>
      <c r="J356" s="693"/>
      <c r="K356" s="693"/>
      <c r="L356" s="693"/>
      <c r="M356" s="694"/>
      <c r="O356" s="695"/>
      <c r="P356" s="696"/>
      <c r="Q356" s="694"/>
      <c r="S356" s="707"/>
      <c r="T356" s="700"/>
      <c r="U356" s="708"/>
      <c r="W356" s="947"/>
      <c r="X356" s="948"/>
      <c r="Y356" s="949"/>
      <c r="Z356" s="758"/>
      <c r="AA356" s="950"/>
      <c r="AB356" s="950"/>
      <c r="AC356" s="802"/>
      <c r="AD356" s="949"/>
      <c r="AE356" s="763"/>
      <c r="AF356" s="763"/>
      <c r="AG356" s="763"/>
      <c r="AH356" s="951"/>
    </row>
    <row r="357" spans="1:34" ht="14.25" customHeight="1" x14ac:dyDescent="0.15">
      <c r="A357" s="661"/>
      <c r="B357" s="699"/>
      <c r="C357" s="689"/>
      <c r="D357" s="692"/>
      <c r="E357" s="700"/>
      <c r="F357" s="690"/>
      <c r="G357" s="750"/>
      <c r="H357" s="691"/>
      <c r="I357" s="692"/>
      <c r="J357" s="693"/>
      <c r="K357" s="693"/>
      <c r="L357" s="693"/>
      <c r="M357" s="694"/>
      <c r="O357" s="695"/>
      <c r="P357" s="696"/>
      <c r="Q357" s="694"/>
      <c r="S357" s="707"/>
      <c r="T357" s="700"/>
      <c r="U357" s="708"/>
      <c r="W357" s="947"/>
      <c r="X357" s="948"/>
      <c r="Y357" s="949"/>
      <c r="Z357" s="758"/>
      <c r="AA357" s="950"/>
      <c r="AB357" s="950"/>
      <c r="AC357" s="802"/>
      <c r="AD357" s="949"/>
      <c r="AE357" s="763"/>
      <c r="AF357" s="763"/>
      <c r="AG357" s="763"/>
      <c r="AH357" s="951"/>
    </row>
    <row r="358" spans="1:34" ht="14.25" customHeight="1" x14ac:dyDescent="0.15">
      <c r="A358" s="661"/>
      <c r="B358" s="699"/>
      <c r="C358" s="689"/>
      <c r="D358" s="692"/>
      <c r="E358" s="700"/>
      <c r="F358" s="690"/>
      <c r="G358" s="750"/>
      <c r="H358" s="691"/>
      <c r="I358" s="692"/>
      <c r="J358" s="693"/>
      <c r="K358" s="693"/>
      <c r="L358" s="693"/>
      <c r="M358" s="694"/>
      <c r="O358" s="695"/>
      <c r="P358" s="696"/>
      <c r="Q358" s="694"/>
      <c r="S358" s="707"/>
      <c r="T358" s="700"/>
      <c r="U358" s="708"/>
      <c r="W358" s="947"/>
      <c r="X358" s="948"/>
      <c r="Y358" s="949"/>
      <c r="Z358" s="758"/>
      <c r="AA358" s="950"/>
      <c r="AB358" s="950"/>
      <c r="AC358" s="802"/>
      <c r="AD358" s="949"/>
      <c r="AE358" s="763"/>
      <c r="AF358" s="763"/>
      <c r="AG358" s="763"/>
      <c r="AH358" s="951"/>
    </row>
    <row r="359" spans="1:34" ht="14.25" customHeight="1" x14ac:dyDescent="0.15">
      <c r="A359" s="661"/>
      <c r="B359" s="699"/>
      <c r="C359" s="689"/>
      <c r="D359" s="692"/>
      <c r="E359" s="700"/>
      <c r="F359" s="690"/>
      <c r="G359" s="750"/>
      <c r="H359" s="691"/>
      <c r="I359" s="692"/>
      <c r="J359" s="693"/>
      <c r="K359" s="693"/>
      <c r="L359" s="693"/>
      <c r="M359" s="694"/>
      <c r="O359" s="695"/>
      <c r="P359" s="696"/>
      <c r="Q359" s="694"/>
      <c r="S359" s="707"/>
      <c r="T359" s="700"/>
      <c r="U359" s="708"/>
      <c r="W359" s="947"/>
      <c r="X359" s="948"/>
      <c r="Y359" s="949"/>
      <c r="Z359" s="758"/>
      <c r="AA359" s="950"/>
      <c r="AB359" s="950"/>
      <c r="AC359" s="802"/>
      <c r="AD359" s="949"/>
      <c r="AE359" s="763"/>
      <c r="AF359" s="763"/>
      <c r="AG359" s="763"/>
      <c r="AH359" s="951"/>
    </row>
    <row r="360" spans="1:34" ht="14.25" customHeight="1" x14ac:dyDescent="0.15">
      <c r="A360" s="661"/>
      <c r="B360" s="699"/>
      <c r="C360" s="689"/>
      <c r="D360" s="692"/>
      <c r="E360" s="700"/>
      <c r="F360" s="690"/>
      <c r="G360" s="750"/>
      <c r="H360" s="691"/>
      <c r="I360" s="692"/>
      <c r="J360" s="693"/>
      <c r="K360" s="693"/>
      <c r="L360" s="693"/>
      <c r="M360" s="694"/>
      <c r="O360" s="695"/>
      <c r="P360" s="696"/>
      <c r="Q360" s="694"/>
      <c r="S360" s="707"/>
      <c r="T360" s="700"/>
      <c r="U360" s="708"/>
      <c r="W360" s="947"/>
      <c r="X360" s="948"/>
      <c r="Y360" s="949"/>
      <c r="Z360" s="758"/>
      <c r="AA360" s="950"/>
      <c r="AB360" s="950"/>
      <c r="AC360" s="802"/>
      <c r="AD360" s="949"/>
      <c r="AE360" s="763"/>
      <c r="AF360" s="763"/>
      <c r="AG360" s="763"/>
      <c r="AH360" s="951"/>
    </row>
    <row r="361" spans="1:34" ht="14.25" customHeight="1" x14ac:dyDescent="0.15">
      <c r="A361" s="661"/>
      <c r="B361" s="699"/>
      <c r="C361" s="689"/>
      <c r="D361" s="692"/>
      <c r="E361" s="700"/>
      <c r="F361" s="690"/>
      <c r="G361" s="750"/>
      <c r="H361" s="691"/>
      <c r="I361" s="692"/>
      <c r="J361" s="693"/>
      <c r="K361" s="693"/>
      <c r="L361" s="693"/>
      <c r="M361" s="694"/>
      <c r="O361" s="695"/>
      <c r="P361" s="696"/>
      <c r="Q361" s="694"/>
      <c r="S361" s="707"/>
      <c r="T361" s="700"/>
      <c r="U361" s="708"/>
      <c r="W361" s="947"/>
      <c r="X361" s="948"/>
      <c r="Y361" s="949"/>
      <c r="Z361" s="758"/>
      <c r="AA361" s="950"/>
      <c r="AB361" s="950"/>
      <c r="AC361" s="802"/>
      <c r="AD361" s="949"/>
      <c r="AE361" s="763"/>
      <c r="AF361" s="763"/>
      <c r="AG361" s="763"/>
      <c r="AH361" s="951"/>
    </row>
    <row r="362" spans="1:34" ht="14.25" customHeight="1" x14ac:dyDescent="0.15">
      <c r="A362" s="661"/>
      <c r="B362" s="699"/>
      <c r="C362" s="689"/>
      <c r="D362" s="692"/>
      <c r="E362" s="700"/>
      <c r="F362" s="690"/>
      <c r="G362" s="750"/>
      <c r="H362" s="691"/>
      <c r="I362" s="692"/>
      <c r="J362" s="693"/>
      <c r="K362" s="693"/>
      <c r="L362" s="693"/>
      <c r="M362" s="694"/>
      <c r="O362" s="695"/>
      <c r="P362" s="696"/>
      <c r="Q362" s="694"/>
      <c r="S362" s="707"/>
      <c r="T362" s="700"/>
      <c r="U362" s="708"/>
      <c r="W362" s="947"/>
      <c r="X362" s="948"/>
      <c r="Y362" s="949"/>
      <c r="Z362" s="758"/>
      <c r="AA362" s="950"/>
      <c r="AB362" s="950"/>
      <c r="AC362" s="802"/>
      <c r="AD362" s="949"/>
      <c r="AE362" s="763"/>
      <c r="AF362" s="763"/>
      <c r="AG362" s="763"/>
      <c r="AH362" s="951"/>
    </row>
    <row r="363" spans="1:34" ht="14.25" customHeight="1" x14ac:dyDescent="0.15">
      <c r="A363" s="661"/>
      <c r="B363" s="699"/>
      <c r="C363" s="689"/>
      <c r="D363" s="692"/>
      <c r="E363" s="700"/>
      <c r="F363" s="690"/>
      <c r="G363" s="750"/>
      <c r="H363" s="691"/>
      <c r="I363" s="692"/>
      <c r="J363" s="693"/>
      <c r="K363" s="693"/>
      <c r="L363" s="693"/>
      <c r="M363" s="694"/>
      <c r="O363" s="695"/>
      <c r="P363" s="696"/>
      <c r="Q363" s="694"/>
      <c r="S363" s="707"/>
      <c r="T363" s="700"/>
      <c r="U363" s="708"/>
      <c r="W363" s="947"/>
      <c r="X363" s="948"/>
      <c r="Y363" s="949"/>
      <c r="Z363" s="758"/>
      <c r="AA363" s="950"/>
      <c r="AB363" s="950"/>
      <c r="AC363" s="802"/>
      <c r="AD363" s="949"/>
      <c r="AE363" s="763"/>
      <c r="AF363" s="763"/>
      <c r="AG363" s="763"/>
      <c r="AH363" s="951"/>
    </row>
    <row r="364" spans="1:34" ht="14.25" customHeight="1" x14ac:dyDescent="0.15">
      <c r="A364" s="661"/>
      <c r="B364" s="699"/>
      <c r="C364" s="689"/>
      <c r="D364" s="692"/>
      <c r="E364" s="700"/>
      <c r="F364" s="690"/>
      <c r="G364" s="750"/>
      <c r="H364" s="691"/>
      <c r="I364" s="692"/>
      <c r="J364" s="693"/>
      <c r="K364" s="693"/>
      <c r="L364" s="693"/>
      <c r="M364" s="694"/>
      <c r="O364" s="695"/>
      <c r="P364" s="696"/>
      <c r="Q364" s="694"/>
      <c r="S364" s="707"/>
      <c r="T364" s="700"/>
      <c r="U364" s="708"/>
      <c r="W364" s="947"/>
      <c r="X364" s="948"/>
      <c r="Y364" s="949"/>
      <c r="Z364" s="758"/>
      <c r="AA364" s="950"/>
      <c r="AB364" s="950"/>
      <c r="AC364" s="802"/>
      <c r="AD364" s="949"/>
      <c r="AE364" s="763"/>
      <c r="AF364" s="763"/>
      <c r="AG364" s="763"/>
      <c r="AH364" s="951"/>
    </row>
    <row r="365" spans="1:34" ht="14.25" customHeight="1" x14ac:dyDescent="0.15">
      <c r="A365" s="661"/>
      <c r="B365" s="699"/>
      <c r="C365" s="689"/>
      <c r="D365" s="692"/>
      <c r="E365" s="700"/>
      <c r="F365" s="690"/>
      <c r="G365" s="750"/>
      <c r="H365" s="691"/>
      <c r="I365" s="692"/>
      <c r="J365" s="693"/>
      <c r="K365" s="693"/>
      <c r="L365" s="693"/>
      <c r="M365" s="694"/>
      <c r="O365" s="695"/>
      <c r="P365" s="696"/>
      <c r="Q365" s="694"/>
      <c r="S365" s="707"/>
      <c r="T365" s="700"/>
      <c r="U365" s="708"/>
      <c r="W365" s="947"/>
      <c r="X365" s="948"/>
      <c r="Y365" s="949"/>
      <c r="Z365" s="758"/>
      <c r="AA365" s="950"/>
      <c r="AB365" s="950"/>
      <c r="AC365" s="802"/>
      <c r="AD365" s="949"/>
      <c r="AE365" s="763"/>
      <c r="AF365" s="763"/>
      <c r="AG365" s="763"/>
      <c r="AH365" s="951"/>
    </row>
    <row r="366" spans="1:34" ht="14.25" customHeight="1" x14ac:dyDescent="0.15">
      <c r="A366" s="661"/>
      <c r="B366" s="699"/>
      <c r="C366" s="689"/>
      <c r="D366" s="692"/>
      <c r="E366" s="700"/>
      <c r="F366" s="690"/>
      <c r="G366" s="750"/>
      <c r="H366" s="691"/>
      <c r="I366" s="692"/>
      <c r="J366" s="693"/>
      <c r="K366" s="693"/>
      <c r="L366" s="693"/>
      <c r="M366" s="694"/>
      <c r="O366" s="695"/>
      <c r="P366" s="696"/>
      <c r="Q366" s="694"/>
      <c r="S366" s="707"/>
      <c r="T366" s="700"/>
      <c r="U366" s="708"/>
      <c r="W366" s="947"/>
      <c r="X366" s="948"/>
      <c r="Y366" s="949"/>
      <c r="Z366" s="758"/>
      <c r="AA366" s="950"/>
      <c r="AB366" s="950"/>
      <c r="AC366" s="802"/>
      <c r="AD366" s="949"/>
      <c r="AE366" s="763"/>
      <c r="AF366" s="763"/>
      <c r="AG366" s="763"/>
      <c r="AH366" s="951"/>
    </row>
    <row r="367" spans="1:34" ht="14.25" customHeight="1" x14ac:dyDescent="0.15">
      <c r="A367" s="661"/>
      <c r="B367" s="699"/>
      <c r="C367" s="689"/>
      <c r="D367" s="692"/>
      <c r="E367" s="700"/>
      <c r="F367" s="690"/>
      <c r="G367" s="750"/>
      <c r="H367" s="691"/>
      <c r="I367" s="692"/>
      <c r="J367" s="693"/>
      <c r="K367" s="693"/>
      <c r="L367" s="693"/>
      <c r="M367" s="694"/>
      <c r="O367" s="695"/>
      <c r="P367" s="696"/>
      <c r="Q367" s="694"/>
      <c r="S367" s="707"/>
      <c r="T367" s="700"/>
      <c r="U367" s="708"/>
      <c r="W367" s="947"/>
      <c r="X367" s="948"/>
      <c r="Y367" s="949"/>
      <c r="Z367" s="758"/>
      <c r="AA367" s="950"/>
      <c r="AB367" s="950"/>
      <c r="AC367" s="802"/>
      <c r="AD367" s="949"/>
      <c r="AE367" s="763"/>
      <c r="AF367" s="763"/>
      <c r="AG367" s="763"/>
      <c r="AH367" s="951"/>
    </row>
    <row r="368" spans="1:34" ht="14.25" customHeight="1" x14ac:dyDescent="0.15">
      <c r="A368" s="661"/>
      <c r="B368" s="699"/>
      <c r="C368" s="689"/>
      <c r="D368" s="692"/>
      <c r="E368" s="700"/>
      <c r="F368" s="690"/>
      <c r="G368" s="750"/>
      <c r="H368" s="691"/>
      <c r="I368" s="692"/>
      <c r="J368" s="693"/>
      <c r="K368" s="693"/>
      <c r="L368" s="693"/>
      <c r="M368" s="694"/>
      <c r="O368" s="695"/>
      <c r="P368" s="696"/>
      <c r="Q368" s="694"/>
      <c r="S368" s="707"/>
      <c r="T368" s="700"/>
      <c r="U368" s="708"/>
      <c r="W368" s="947"/>
      <c r="X368" s="948"/>
      <c r="Y368" s="949"/>
      <c r="Z368" s="758"/>
      <c r="AA368" s="950"/>
      <c r="AB368" s="950"/>
      <c r="AC368" s="802"/>
      <c r="AD368" s="949"/>
      <c r="AE368" s="763"/>
      <c r="AF368" s="763"/>
      <c r="AG368" s="763"/>
      <c r="AH368" s="951"/>
    </row>
    <row r="369" spans="1:34" ht="14.25" customHeight="1" x14ac:dyDescent="0.15">
      <c r="A369" s="661"/>
      <c r="B369" s="947"/>
      <c r="C369" s="948"/>
      <c r="D369" s="949"/>
      <c r="E369" s="758"/>
      <c r="F369" s="950"/>
      <c r="G369" s="750"/>
      <c r="H369" s="802"/>
      <c r="I369" s="949"/>
      <c r="J369" s="763"/>
      <c r="K369" s="763"/>
      <c r="L369" s="763"/>
      <c r="M369" s="951"/>
      <c r="O369" s="695"/>
      <c r="P369" s="696"/>
      <c r="Q369" s="694"/>
      <c r="S369" s="707"/>
      <c r="T369" s="700"/>
      <c r="U369" s="708"/>
      <c r="W369" s="947"/>
      <c r="X369" s="948"/>
      <c r="Y369" s="949"/>
      <c r="Z369" s="758"/>
      <c r="AA369" s="950"/>
      <c r="AB369" s="950"/>
      <c r="AC369" s="802"/>
      <c r="AD369" s="949"/>
      <c r="AE369" s="763"/>
      <c r="AF369" s="763"/>
      <c r="AG369" s="763"/>
      <c r="AH369" s="951"/>
    </row>
    <row r="370" spans="1:34" ht="14.25" customHeight="1" x14ac:dyDescent="0.15">
      <c r="A370" s="661"/>
      <c r="B370" s="699"/>
      <c r="C370" s="689"/>
      <c r="D370" s="692"/>
      <c r="E370" s="700"/>
      <c r="F370" s="690"/>
      <c r="G370" s="750"/>
      <c r="H370" s="691"/>
      <c r="I370" s="692"/>
      <c r="J370" s="693"/>
      <c r="K370" s="693"/>
      <c r="L370" s="693"/>
      <c r="M370" s="694"/>
      <c r="O370" s="695"/>
      <c r="P370" s="696"/>
      <c r="Q370" s="694"/>
      <c r="S370" s="707"/>
      <c r="T370" s="700"/>
      <c r="U370" s="708"/>
      <c r="W370" s="947"/>
      <c r="X370" s="948"/>
      <c r="Y370" s="949"/>
      <c r="Z370" s="758"/>
      <c r="AA370" s="950"/>
      <c r="AB370" s="950"/>
      <c r="AC370" s="802"/>
      <c r="AD370" s="949"/>
      <c r="AE370" s="763"/>
      <c r="AF370" s="763"/>
      <c r="AG370" s="763"/>
      <c r="AH370" s="951"/>
    </row>
    <row r="371" spans="1:34" ht="14.25" customHeight="1" x14ac:dyDescent="0.15">
      <c r="A371" s="661"/>
      <c r="B371" s="699"/>
      <c r="C371" s="689"/>
      <c r="D371" s="692"/>
      <c r="E371" s="700"/>
      <c r="F371" s="690"/>
      <c r="G371" s="750"/>
      <c r="H371" s="691"/>
      <c r="I371" s="692"/>
      <c r="J371" s="693"/>
      <c r="K371" s="693"/>
      <c r="L371" s="693"/>
      <c r="M371" s="694"/>
      <c r="O371" s="695"/>
      <c r="P371" s="696"/>
      <c r="Q371" s="694"/>
      <c r="S371" s="707"/>
      <c r="T371" s="700"/>
      <c r="U371" s="708"/>
      <c r="W371" s="947"/>
      <c r="X371" s="948"/>
      <c r="Y371" s="949"/>
      <c r="Z371" s="758"/>
      <c r="AA371" s="950"/>
      <c r="AB371" s="950"/>
      <c r="AC371" s="802"/>
      <c r="AD371" s="949"/>
      <c r="AE371" s="763"/>
      <c r="AF371" s="763"/>
      <c r="AG371" s="763"/>
      <c r="AH371" s="951"/>
    </row>
    <row r="372" spans="1:34" ht="14.25" customHeight="1" x14ac:dyDescent="0.15">
      <c r="A372" s="661"/>
      <c r="B372" s="699"/>
      <c r="C372" s="689"/>
      <c r="D372" s="692"/>
      <c r="E372" s="700"/>
      <c r="F372" s="690"/>
      <c r="G372" s="750"/>
      <c r="H372" s="691"/>
      <c r="I372" s="692"/>
      <c r="J372" s="693"/>
      <c r="K372" s="693"/>
      <c r="L372" s="693"/>
      <c r="M372" s="694"/>
      <c r="O372" s="695"/>
      <c r="P372" s="696"/>
      <c r="Q372" s="694"/>
      <c r="S372" s="707"/>
      <c r="T372" s="700"/>
      <c r="U372" s="708"/>
      <c r="W372" s="947"/>
      <c r="X372" s="948"/>
      <c r="Y372" s="949"/>
      <c r="Z372" s="758"/>
      <c r="AA372" s="950"/>
      <c r="AB372" s="950"/>
      <c r="AC372" s="802"/>
      <c r="AD372" s="949"/>
      <c r="AE372" s="763"/>
      <c r="AF372" s="763"/>
      <c r="AG372" s="763"/>
      <c r="AH372" s="951"/>
    </row>
    <row r="373" spans="1:34" ht="14.25" customHeight="1" x14ac:dyDescent="0.15">
      <c r="A373" s="661"/>
      <c r="B373" s="699"/>
      <c r="C373" s="689"/>
      <c r="D373" s="692"/>
      <c r="E373" s="700"/>
      <c r="F373" s="690"/>
      <c r="G373" s="750"/>
      <c r="H373" s="691"/>
      <c r="I373" s="692"/>
      <c r="J373" s="693"/>
      <c r="K373" s="693"/>
      <c r="L373" s="693"/>
      <c r="M373" s="694"/>
      <c r="O373" s="695"/>
      <c r="P373" s="696"/>
      <c r="Q373" s="694"/>
      <c r="S373" s="707"/>
      <c r="T373" s="700"/>
      <c r="U373" s="708"/>
      <c r="W373" s="947"/>
      <c r="X373" s="948"/>
      <c r="Y373" s="949"/>
      <c r="Z373" s="758"/>
      <c r="AA373" s="950"/>
      <c r="AB373" s="950"/>
      <c r="AC373" s="802"/>
      <c r="AD373" s="949"/>
      <c r="AE373" s="763"/>
      <c r="AF373" s="763"/>
      <c r="AG373" s="763"/>
      <c r="AH373" s="951"/>
    </row>
    <row r="374" spans="1:34" ht="14.25" customHeight="1" x14ac:dyDescent="0.15">
      <c r="A374" s="661"/>
      <c r="B374" s="699"/>
      <c r="C374" s="689"/>
      <c r="D374" s="692"/>
      <c r="E374" s="700"/>
      <c r="F374" s="690"/>
      <c r="G374" s="750"/>
      <c r="H374" s="691"/>
      <c r="I374" s="692"/>
      <c r="J374" s="693"/>
      <c r="K374" s="693"/>
      <c r="L374" s="693"/>
      <c r="M374" s="694"/>
      <c r="O374" s="695"/>
      <c r="P374" s="696"/>
      <c r="Q374" s="694"/>
      <c r="S374" s="707"/>
      <c r="T374" s="700"/>
      <c r="U374" s="708"/>
      <c r="W374" s="947"/>
      <c r="X374" s="948"/>
      <c r="Y374" s="949"/>
      <c r="Z374" s="758"/>
      <c r="AA374" s="950"/>
      <c r="AB374" s="950"/>
      <c r="AC374" s="802"/>
      <c r="AD374" s="949"/>
      <c r="AE374" s="763"/>
      <c r="AF374" s="763"/>
      <c r="AG374" s="763"/>
      <c r="AH374" s="951"/>
    </row>
    <row r="375" spans="1:34" ht="14.25" customHeight="1" x14ac:dyDescent="0.15">
      <c r="A375" s="661"/>
      <c r="B375" s="699"/>
      <c r="C375" s="689"/>
      <c r="D375" s="692"/>
      <c r="E375" s="700"/>
      <c r="F375" s="690"/>
      <c r="G375" s="750"/>
      <c r="H375" s="691"/>
      <c r="I375" s="692"/>
      <c r="J375" s="693"/>
      <c r="K375" s="693"/>
      <c r="L375" s="693"/>
      <c r="M375" s="694"/>
      <c r="O375" s="695"/>
      <c r="P375" s="696"/>
      <c r="Q375" s="694"/>
      <c r="S375" s="707"/>
      <c r="T375" s="700"/>
      <c r="U375" s="708"/>
      <c r="W375" s="947"/>
      <c r="X375" s="948"/>
      <c r="Y375" s="949"/>
      <c r="Z375" s="758"/>
      <c r="AA375" s="950"/>
      <c r="AB375" s="950"/>
      <c r="AC375" s="802"/>
      <c r="AD375" s="949"/>
      <c r="AE375" s="763"/>
      <c r="AF375" s="763"/>
      <c r="AG375" s="763"/>
      <c r="AH375" s="951"/>
    </row>
    <row r="376" spans="1:34" ht="14.25" customHeight="1" x14ac:dyDescent="0.15">
      <c r="A376" s="661"/>
      <c r="B376" s="699"/>
      <c r="C376" s="689"/>
      <c r="D376" s="692"/>
      <c r="E376" s="700"/>
      <c r="F376" s="690"/>
      <c r="G376" s="750"/>
      <c r="H376" s="691"/>
      <c r="I376" s="692"/>
      <c r="J376" s="693"/>
      <c r="K376" s="693"/>
      <c r="L376" s="693"/>
      <c r="M376" s="694"/>
      <c r="O376" s="695"/>
      <c r="P376" s="696"/>
      <c r="Q376" s="694"/>
      <c r="S376" s="707"/>
      <c r="T376" s="700"/>
      <c r="U376" s="708"/>
      <c r="W376" s="947"/>
      <c r="X376" s="948"/>
      <c r="Y376" s="949"/>
      <c r="Z376" s="758"/>
      <c r="AA376" s="950"/>
      <c r="AB376" s="950"/>
      <c r="AC376" s="802"/>
      <c r="AD376" s="949"/>
      <c r="AE376" s="763"/>
      <c r="AF376" s="763"/>
      <c r="AG376" s="763"/>
      <c r="AH376" s="951"/>
    </row>
    <row r="377" spans="1:34" ht="14.25" customHeight="1" x14ac:dyDescent="0.15">
      <c r="A377" s="661"/>
      <c r="B377" s="699"/>
      <c r="C377" s="689"/>
      <c r="D377" s="692"/>
      <c r="E377" s="700"/>
      <c r="F377" s="690"/>
      <c r="G377" s="750"/>
      <c r="H377" s="691"/>
      <c r="I377" s="692"/>
      <c r="J377" s="693"/>
      <c r="K377" s="693"/>
      <c r="L377" s="693"/>
      <c r="M377" s="694"/>
      <c r="O377" s="695"/>
      <c r="P377" s="696"/>
      <c r="Q377" s="694"/>
      <c r="S377" s="707"/>
      <c r="T377" s="700"/>
      <c r="U377" s="708"/>
      <c r="W377" s="947"/>
      <c r="X377" s="948"/>
      <c r="Y377" s="949"/>
      <c r="Z377" s="758"/>
      <c r="AA377" s="950"/>
      <c r="AB377" s="950"/>
      <c r="AC377" s="802"/>
      <c r="AD377" s="949"/>
      <c r="AE377" s="763"/>
      <c r="AF377" s="763"/>
      <c r="AG377" s="763"/>
      <c r="AH377" s="951"/>
    </row>
    <row r="378" spans="1:34" ht="14.25" customHeight="1" x14ac:dyDescent="0.15">
      <c r="A378" s="661"/>
      <c r="B378" s="699"/>
      <c r="C378" s="689"/>
      <c r="D378" s="692"/>
      <c r="E378" s="700"/>
      <c r="F378" s="690"/>
      <c r="G378" s="750"/>
      <c r="H378" s="691"/>
      <c r="I378" s="692"/>
      <c r="J378" s="693"/>
      <c r="K378" s="693"/>
      <c r="L378" s="693"/>
      <c r="M378" s="694"/>
      <c r="O378" s="695"/>
      <c r="P378" s="696"/>
      <c r="Q378" s="694"/>
      <c r="S378" s="707"/>
      <c r="T378" s="700"/>
      <c r="U378" s="708"/>
      <c r="W378" s="947"/>
      <c r="X378" s="948"/>
      <c r="Y378" s="949"/>
      <c r="Z378" s="758"/>
      <c r="AA378" s="950"/>
      <c r="AB378" s="950"/>
      <c r="AC378" s="802"/>
      <c r="AD378" s="949"/>
      <c r="AE378" s="763"/>
      <c r="AF378" s="763"/>
      <c r="AG378" s="763"/>
      <c r="AH378" s="951"/>
    </row>
    <row r="379" spans="1:34" ht="14.25" customHeight="1" x14ac:dyDescent="0.15">
      <c r="A379" s="661"/>
      <c r="B379" s="699"/>
      <c r="C379" s="689"/>
      <c r="D379" s="692"/>
      <c r="E379" s="700"/>
      <c r="F379" s="690"/>
      <c r="G379" s="750"/>
      <c r="H379" s="691"/>
      <c r="I379" s="692"/>
      <c r="J379" s="693"/>
      <c r="K379" s="693"/>
      <c r="L379" s="693"/>
      <c r="M379" s="694"/>
      <c r="O379" s="695"/>
      <c r="P379" s="696"/>
      <c r="Q379" s="694"/>
      <c r="S379" s="707"/>
      <c r="T379" s="700"/>
      <c r="U379" s="708"/>
      <c r="W379" s="947"/>
      <c r="X379" s="948"/>
      <c r="Y379" s="949"/>
      <c r="Z379" s="758"/>
      <c r="AA379" s="950"/>
      <c r="AB379" s="950"/>
      <c r="AC379" s="802"/>
      <c r="AD379" s="949"/>
      <c r="AE379" s="763"/>
      <c r="AF379" s="763"/>
      <c r="AG379" s="763"/>
      <c r="AH379" s="951"/>
    </row>
    <row r="380" spans="1:34" ht="14.25" customHeight="1" x14ac:dyDescent="0.15">
      <c r="A380" s="661"/>
      <c r="B380" s="699"/>
      <c r="C380" s="689"/>
      <c r="D380" s="692"/>
      <c r="E380" s="700"/>
      <c r="F380" s="690"/>
      <c r="G380" s="750"/>
      <c r="H380" s="691"/>
      <c r="I380" s="692"/>
      <c r="J380" s="693"/>
      <c r="K380" s="693"/>
      <c r="L380" s="693"/>
      <c r="M380" s="694"/>
      <c r="O380" s="695"/>
      <c r="P380" s="696"/>
      <c r="Q380" s="694"/>
      <c r="S380" s="707"/>
      <c r="T380" s="700"/>
      <c r="U380" s="708"/>
      <c r="W380" s="947"/>
      <c r="X380" s="948"/>
      <c r="Y380" s="949"/>
      <c r="Z380" s="758"/>
      <c r="AA380" s="950"/>
      <c r="AB380" s="950"/>
      <c r="AC380" s="802"/>
      <c r="AD380" s="949"/>
      <c r="AE380" s="763"/>
      <c r="AF380" s="763"/>
      <c r="AG380" s="763"/>
      <c r="AH380" s="951"/>
    </row>
    <row r="381" spans="1:34" ht="14.25" customHeight="1" x14ac:dyDescent="0.15">
      <c r="A381" s="661"/>
      <c r="B381" s="699"/>
      <c r="C381" s="689"/>
      <c r="D381" s="692"/>
      <c r="E381" s="700"/>
      <c r="F381" s="690"/>
      <c r="G381" s="750"/>
      <c r="H381" s="691"/>
      <c r="I381" s="692"/>
      <c r="J381" s="693"/>
      <c r="K381" s="693"/>
      <c r="L381" s="693"/>
      <c r="M381" s="694"/>
      <c r="O381" s="695"/>
      <c r="P381" s="696"/>
      <c r="Q381" s="694"/>
      <c r="S381" s="707"/>
      <c r="T381" s="700"/>
      <c r="U381" s="708"/>
      <c r="W381" s="947"/>
      <c r="X381" s="948"/>
      <c r="Y381" s="949"/>
      <c r="Z381" s="758"/>
      <c r="AA381" s="950"/>
      <c r="AB381" s="950"/>
      <c r="AC381" s="802"/>
      <c r="AD381" s="949"/>
      <c r="AE381" s="763"/>
      <c r="AF381" s="763"/>
      <c r="AG381" s="763"/>
      <c r="AH381" s="951"/>
    </row>
    <row r="382" spans="1:34" ht="14.25" customHeight="1" x14ac:dyDescent="0.15">
      <c r="A382" s="661"/>
      <c r="B382" s="699"/>
      <c r="C382" s="689"/>
      <c r="D382" s="692"/>
      <c r="E382" s="700"/>
      <c r="F382" s="690"/>
      <c r="G382" s="750"/>
      <c r="H382" s="691"/>
      <c r="I382" s="692"/>
      <c r="J382" s="693"/>
      <c r="K382" s="693"/>
      <c r="L382" s="693"/>
      <c r="M382" s="694"/>
      <c r="O382" s="695"/>
      <c r="P382" s="696"/>
      <c r="Q382" s="694"/>
      <c r="S382" s="707"/>
      <c r="T382" s="700"/>
      <c r="U382" s="708"/>
      <c r="W382" s="947"/>
      <c r="X382" s="948"/>
      <c r="Y382" s="949"/>
      <c r="Z382" s="758"/>
      <c r="AA382" s="950"/>
      <c r="AB382" s="950"/>
      <c r="AC382" s="802"/>
      <c r="AD382" s="949"/>
      <c r="AE382" s="763"/>
      <c r="AF382" s="763"/>
      <c r="AG382" s="763"/>
      <c r="AH382" s="951"/>
    </row>
    <row r="383" spans="1:34" ht="14.25" customHeight="1" x14ac:dyDescent="0.15">
      <c r="A383" s="661"/>
      <c r="B383" s="699"/>
      <c r="C383" s="689"/>
      <c r="D383" s="692"/>
      <c r="E383" s="700"/>
      <c r="F383" s="690"/>
      <c r="G383" s="750"/>
      <c r="H383" s="691"/>
      <c r="I383" s="692"/>
      <c r="J383" s="693"/>
      <c r="K383" s="693"/>
      <c r="L383" s="693"/>
      <c r="M383" s="694"/>
      <c r="O383" s="695"/>
      <c r="P383" s="696"/>
      <c r="Q383" s="694"/>
      <c r="S383" s="707"/>
      <c r="T383" s="700"/>
      <c r="U383" s="708"/>
      <c r="W383" s="947"/>
      <c r="X383" s="948"/>
      <c r="Y383" s="949"/>
      <c r="Z383" s="758"/>
      <c r="AA383" s="950"/>
      <c r="AB383" s="950"/>
      <c r="AC383" s="802"/>
      <c r="AD383" s="949"/>
      <c r="AE383" s="763"/>
      <c r="AF383" s="763"/>
      <c r="AG383" s="763"/>
      <c r="AH383" s="951"/>
    </row>
    <row r="384" spans="1:34" ht="14.25" customHeight="1" x14ac:dyDescent="0.15">
      <c r="A384" s="661"/>
      <c r="B384" s="699"/>
      <c r="C384" s="689"/>
      <c r="D384" s="692"/>
      <c r="E384" s="700"/>
      <c r="F384" s="690"/>
      <c r="G384" s="750"/>
      <c r="H384" s="691"/>
      <c r="I384" s="692"/>
      <c r="J384" s="693"/>
      <c r="K384" s="693"/>
      <c r="L384" s="693"/>
      <c r="M384" s="694"/>
      <c r="O384" s="695"/>
      <c r="P384" s="696"/>
      <c r="Q384" s="694"/>
      <c r="S384" s="707"/>
      <c r="T384" s="700"/>
      <c r="U384" s="708"/>
      <c r="W384" s="947"/>
      <c r="X384" s="948"/>
      <c r="Y384" s="949"/>
      <c r="Z384" s="758"/>
      <c r="AA384" s="950"/>
      <c r="AB384" s="950"/>
      <c r="AC384" s="802"/>
      <c r="AD384" s="949"/>
      <c r="AE384" s="763"/>
      <c r="AF384" s="763"/>
      <c r="AG384" s="763"/>
      <c r="AH384" s="951"/>
    </row>
    <row r="385" spans="1:34" ht="14.25" customHeight="1" x14ac:dyDescent="0.15">
      <c r="A385" s="661"/>
      <c r="B385" s="699"/>
      <c r="C385" s="689"/>
      <c r="D385" s="692"/>
      <c r="E385" s="700"/>
      <c r="F385" s="690"/>
      <c r="G385" s="750"/>
      <c r="H385" s="691"/>
      <c r="I385" s="692"/>
      <c r="J385" s="693"/>
      <c r="K385" s="693"/>
      <c r="L385" s="693"/>
      <c r="M385" s="694"/>
      <c r="O385" s="695"/>
      <c r="P385" s="696"/>
      <c r="Q385" s="694"/>
      <c r="S385" s="707"/>
      <c r="T385" s="700"/>
      <c r="U385" s="708"/>
      <c r="W385" s="947"/>
      <c r="X385" s="948"/>
      <c r="Y385" s="949"/>
      <c r="Z385" s="758"/>
      <c r="AA385" s="950"/>
      <c r="AB385" s="950"/>
      <c r="AC385" s="802"/>
      <c r="AD385" s="949"/>
      <c r="AE385" s="763"/>
      <c r="AF385" s="763"/>
      <c r="AG385" s="763"/>
      <c r="AH385" s="951"/>
    </row>
    <row r="386" spans="1:34" ht="14.25" customHeight="1" x14ac:dyDescent="0.15">
      <c r="A386" s="661"/>
      <c r="B386" s="699"/>
      <c r="C386" s="689"/>
      <c r="D386" s="692"/>
      <c r="E386" s="700"/>
      <c r="F386" s="690"/>
      <c r="G386" s="750"/>
      <c r="H386" s="691"/>
      <c r="I386" s="692"/>
      <c r="J386" s="693"/>
      <c r="K386" s="693"/>
      <c r="L386" s="693"/>
      <c r="M386" s="694"/>
      <c r="O386" s="695"/>
      <c r="P386" s="696"/>
      <c r="Q386" s="694"/>
      <c r="S386" s="707"/>
      <c r="T386" s="700"/>
      <c r="U386" s="708"/>
      <c r="W386" s="947"/>
      <c r="X386" s="948"/>
      <c r="Y386" s="949"/>
      <c r="Z386" s="758"/>
      <c r="AA386" s="950"/>
      <c r="AB386" s="950"/>
      <c r="AC386" s="802"/>
      <c r="AD386" s="949"/>
      <c r="AE386" s="763"/>
      <c r="AF386" s="763"/>
      <c r="AG386" s="763"/>
      <c r="AH386" s="951"/>
    </row>
    <row r="387" spans="1:34" ht="14.25" customHeight="1" x14ac:dyDescent="0.15">
      <c r="A387" s="661"/>
      <c r="B387" s="699"/>
      <c r="C387" s="689"/>
      <c r="D387" s="692"/>
      <c r="E387" s="700"/>
      <c r="F387" s="690"/>
      <c r="G387" s="750"/>
      <c r="H387" s="691"/>
      <c r="I387" s="692"/>
      <c r="J387" s="693"/>
      <c r="K387" s="693"/>
      <c r="L387" s="693"/>
      <c r="M387" s="694"/>
      <c r="O387" s="695"/>
      <c r="P387" s="696"/>
      <c r="Q387" s="694"/>
      <c r="S387" s="707"/>
      <c r="T387" s="700"/>
      <c r="U387" s="708"/>
      <c r="W387" s="947"/>
      <c r="X387" s="948"/>
      <c r="Y387" s="949"/>
      <c r="Z387" s="758"/>
      <c r="AA387" s="950"/>
      <c r="AB387" s="950"/>
      <c r="AC387" s="802"/>
      <c r="AD387" s="949"/>
      <c r="AE387" s="763"/>
      <c r="AF387" s="763"/>
      <c r="AG387" s="763"/>
      <c r="AH387" s="951"/>
    </row>
    <row r="388" spans="1:34" ht="14.25" customHeight="1" x14ac:dyDescent="0.15">
      <c r="A388" s="661"/>
      <c r="B388" s="699"/>
      <c r="C388" s="689"/>
      <c r="D388" s="692"/>
      <c r="E388" s="700"/>
      <c r="F388" s="690"/>
      <c r="G388" s="750"/>
      <c r="H388" s="691"/>
      <c r="I388" s="692"/>
      <c r="J388" s="693"/>
      <c r="K388" s="693"/>
      <c r="L388" s="693"/>
      <c r="M388" s="694"/>
      <c r="O388" s="695"/>
      <c r="P388" s="696"/>
      <c r="Q388" s="694"/>
      <c r="S388" s="707"/>
      <c r="T388" s="700"/>
      <c r="U388" s="708"/>
      <c r="W388" s="947"/>
      <c r="X388" s="948"/>
      <c r="Y388" s="949"/>
      <c r="Z388" s="758"/>
      <c r="AA388" s="950"/>
      <c r="AB388" s="950"/>
      <c r="AC388" s="802"/>
      <c r="AD388" s="949"/>
      <c r="AE388" s="763"/>
      <c r="AF388" s="763"/>
      <c r="AG388" s="763"/>
      <c r="AH388" s="951"/>
    </row>
    <row r="389" spans="1:34" ht="14.25" customHeight="1" x14ac:dyDescent="0.15">
      <c r="A389" s="661"/>
      <c r="B389" s="699"/>
      <c r="C389" s="689"/>
      <c r="D389" s="692"/>
      <c r="E389" s="700"/>
      <c r="F389" s="690"/>
      <c r="G389" s="750"/>
      <c r="H389" s="691"/>
      <c r="I389" s="692"/>
      <c r="J389" s="693"/>
      <c r="K389" s="693"/>
      <c r="L389" s="693"/>
      <c r="M389" s="694"/>
      <c r="O389" s="695"/>
      <c r="P389" s="696"/>
      <c r="Q389" s="694"/>
      <c r="S389" s="707"/>
      <c r="T389" s="700"/>
      <c r="U389" s="708"/>
      <c r="W389" s="947"/>
      <c r="X389" s="948"/>
      <c r="Y389" s="949"/>
      <c r="Z389" s="758"/>
      <c r="AA389" s="950"/>
      <c r="AB389" s="950"/>
      <c r="AC389" s="802"/>
      <c r="AD389" s="949"/>
      <c r="AE389" s="763"/>
      <c r="AF389" s="763"/>
      <c r="AG389" s="763"/>
      <c r="AH389" s="951"/>
    </row>
    <row r="390" spans="1:34" ht="14.25" customHeight="1" x14ac:dyDescent="0.15">
      <c r="A390" s="661"/>
      <c r="B390" s="699"/>
      <c r="C390" s="689"/>
      <c r="D390" s="692"/>
      <c r="E390" s="700"/>
      <c r="F390" s="690"/>
      <c r="G390" s="750"/>
      <c r="H390" s="691"/>
      <c r="I390" s="692"/>
      <c r="J390" s="693"/>
      <c r="K390" s="693"/>
      <c r="L390" s="693"/>
      <c r="M390" s="694"/>
      <c r="O390" s="695"/>
      <c r="P390" s="696"/>
      <c r="Q390" s="694"/>
      <c r="S390" s="707"/>
      <c r="T390" s="700"/>
      <c r="U390" s="708"/>
      <c r="W390" s="947"/>
      <c r="X390" s="948"/>
      <c r="Y390" s="949"/>
      <c r="Z390" s="758"/>
      <c r="AA390" s="950"/>
      <c r="AB390" s="950"/>
      <c r="AC390" s="802"/>
      <c r="AD390" s="949"/>
      <c r="AE390" s="763"/>
      <c r="AF390" s="763"/>
      <c r="AG390" s="763"/>
      <c r="AH390" s="951"/>
    </row>
    <row r="391" spans="1:34" ht="14.25" customHeight="1" x14ac:dyDescent="0.15">
      <c r="A391" s="661"/>
      <c r="B391" s="699"/>
      <c r="C391" s="689"/>
      <c r="D391" s="692"/>
      <c r="E391" s="700"/>
      <c r="F391" s="690"/>
      <c r="G391" s="750"/>
      <c r="H391" s="691"/>
      <c r="I391" s="692"/>
      <c r="J391" s="693"/>
      <c r="K391" s="693"/>
      <c r="L391" s="693"/>
      <c r="M391" s="694"/>
      <c r="O391" s="695"/>
      <c r="P391" s="696"/>
      <c r="Q391" s="694"/>
      <c r="S391" s="707"/>
      <c r="T391" s="700"/>
      <c r="U391" s="708"/>
      <c r="W391" s="947"/>
      <c r="X391" s="948"/>
      <c r="Y391" s="949"/>
      <c r="Z391" s="758"/>
      <c r="AA391" s="950"/>
      <c r="AB391" s="950"/>
      <c r="AC391" s="802"/>
      <c r="AD391" s="949"/>
      <c r="AE391" s="763"/>
      <c r="AF391" s="763"/>
      <c r="AG391" s="763"/>
      <c r="AH391" s="951"/>
    </row>
    <row r="392" spans="1:34" ht="14.25" customHeight="1" x14ac:dyDescent="0.15">
      <c r="A392" s="661"/>
      <c r="B392" s="699"/>
      <c r="C392" s="689"/>
      <c r="D392" s="692"/>
      <c r="E392" s="700"/>
      <c r="F392" s="690"/>
      <c r="G392" s="750"/>
      <c r="H392" s="691"/>
      <c r="I392" s="692"/>
      <c r="J392" s="693"/>
      <c r="K392" s="693"/>
      <c r="L392" s="693"/>
      <c r="M392" s="694"/>
      <c r="O392" s="695"/>
      <c r="P392" s="696"/>
      <c r="Q392" s="694"/>
      <c r="S392" s="707"/>
      <c r="T392" s="700"/>
      <c r="U392" s="708"/>
      <c r="W392" s="947"/>
      <c r="X392" s="948"/>
      <c r="Y392" s="949"/>
      <c r="Z392" s="758"/>
      <c r="AA392" s="950"/>
      <c r="AB392" s="950"/>
      <c r="AC392" s="802"/>
      <c r="AD392" s="949"/>
      <c r="AE392" s="763"/>
      <c r="AF392" s="763"/>
      <c r="AG392" s="763"/>
      <c r="AH392" s="951"/>
    </row>
    <row r="393" spans="1:34" ht="14.25" customHeight="1" x14ac:dyDescent="0.15">
      <c r="A393" s="661"/>
      <c r="B393" s="699"/>
      <c r="C393" s="689"/>
      <c r="D393" s="692"/>
      <c r="E393" s="700"/>
      <c r="F393" s="690"/>
      <c r="G393" s="750"/>
      <c r="H393" s="691"/>
      <c r="I393" s="692"/>
      <c r="J393" s="693"/>
      <c r="K393" s="693"/>
      <c r="L393" s="693"/>
      <c r="M393" s="694"/>
      <c r="O393" s="695"/>
      <c r="P393" s="696"/>
      <c r="Q393" s="694"/>
      <c r="S393" s="707"/>
      <c r="T393" s="700"/>
      <c r="U393" s="708"/>
      <c r="W393" s="947"/>
      <c r="X393" s="948"/>
      <c r="Y393" s="949"/>
      <c r="Z393" s="758"/>
      <c r="AA393" s="950"/>
      <c r="AB393" s="950"/>
      <c r="AC393" s="802"/>
      <c r="AD393" s="949"/>
      <c r="AE393" s="763"/>
      <c r="AF393" s="763"/>
      <c r="AG393" s="763"/>
      <c r="AH393" s="951"/>
    </row>
    <row r="394" spans="1:34" ht="14.25" customHeight="1" x14ac:dyDescent="0.15">
      <c r="A394" s="661"/>
      <c r="B394" s="699"/>
      <c r="C394" s="689"/>
      <c r="D394" s="692"/>
      <c r="E394" s="700"/>
      <c r="F394" s="690"/>
      <c r="G394" s="750"/>
      <c r="H394" s="691"/>
      <c r="I394" s="692"/>
      <c r="J394" s="693"/>
      <c r="K394" s="693"/>
      <c r="L394" s="693"/>
      <c r="M394" s="694"/>
      <c r="O394" s="695"/>
      <c r="P394" s="696"/>
      <c r="Q394" s="694"/>
      <c r="S394" s="707"/>
      <c r="T394" s="700"/>
      <c r="U394" s="708"/>
      <c r="W394" s="947"/>
      <c r="X394" s="948"/>
      <c r="Y394" s="949"/>
      <c r="Z394" s="758"/>
      <c r="AA394" s="950"/>
      <c r="AB394" s="950"/>
      <c r="AC394" s="802"/>
      <c r="AD394" s="949"/>
      <c r="AE394" s="763"/>
      <c r="AF394" s="763"/>
      <c r="AG394" s="763"/>
      <c r="AH394" s="951"/>
    </row>
    <row r="395" spans="1:34" ht="14.25" customHeight="1" x14ac:dyDescent="0.15">
      <c r="A395" s="661"/>
      <c r="B395" s="699"/>
      <c r="C395" s="689"/>
      <c r="D395" s="692"/>
      <c r="E395" s="700"/>
      <c r="F395" s="690"/>
      <c r="G395" s="750"/>
      <c r="H395" s="691"/>
      <c r="I395" s="692"/>
      <c r="J395" s="693"/>
      <c r="K395" s="693"/>
      <c r="L395" s="693"/>
      <c r="M395" s="694"/>
      <c r="O395" s="695"/>
      <c r="P395" s="696"/>
      <c r="Q395" s="694"/>
      <c r="S395" s="707"/>
      <c r="T395" s="700"/>
      <c r="U395" s="708"/>
      <c r="W395" s="947"/>
      <c r="X395" s="948"/>
      <c r="Y395" s="949"/>
      <c r="Z395" s="758"/>
      <c r="AA395" s="950"/>
      <c r="AB395" s="950"/>
      <c r="AC395" s="802"/>
      <c r="AD395" s="949"/>
      <c r="AE395" s="763"/>
      <c r="AF395" s="763"/>
      <c r="AG395" s="763"/>
      <c r="AH395" s="951"/>
    </row>
    <row r="396" spans="1:34" ht="14.25" customHeight="1" x14ac:dyDescent="0.15">
      <c r="A396" s="661"/>
      <c r="B396" s="699"/>
      <c r="C396" s="689"/>
      <c r="D396" s="692"/>
      <c r="E396" s="700"/>
      <c r="F396" s="690"/>
      <c r="G396" s="750"/>
      <c r="H396" s="691"/>
      <c r="I396" s="692"/>
      <c r="J396" s="693"/>
      <c r="K396" s="693"/>
      <c r="L396" s="693"/>
      <c r="M396" s="694"/>
      <c r="O396" s="695"/>
      <c r="P396" s="696"/>
      <c r="Q396" s="694"/>
      <c r="S396" s="707"/>
      <c r="T396" s="700"/>
      <c r="U396" s="708"/>
      <c r="W396" s="947"/>
      <c r="X396" s="948"/>
      <c r="Y396" s="949"/>
      <c r="Z396" s="758"/>
      <c r="AA396" s="950"/>
      <c r="AB396" s="950"/>
      <c r="AC396" s="802"/>
      <c r="AD396" s="949"/>
      <c r="AE396" s="763"/>
      <c r="AF396" s="763"/>
      <c r="AG396" s="763"/>
      <c r="AH396" s="951"/>
    </row>
    <row r="397" spans="1:34" ht="14.25" customHeight="1" x14ac:dyDescent="0.15">
      <c r="A397" s="661"/>
      <c r="B397" s="699"/>
      <c r="C397" s="689"/>
      <c r="D397" s="692"/>
      <c r="E397" s="700"/>
      <c r="F397" s="690"/>
      <c r="G397" s="750"/>
      <c r="H397" s="691"/>
      <c r="I397" s="692"/>
      <c r="J397" s="693"/>
      <c r="K397" s="693"/>
      <c r="L397" s="693"/>
      <c r="M397" s="694"/>
      <c r="O397" s="695"/>
      <c r="P397" s="696"/>
      <c r="Q397" s="694"/>
      <c r="S397" s="707"/>
      <c r="T397" s="700"/>
      <c r="U397" s="708"/>
      <c r="W397" s="947"/>
      <c r="X397" s="948"/>
      <c r="Y397" s="949"/>
      <c r="Z397" s="758"/>
      <c r="AA397" s="950"/>
      <c r="AB397" s="950"/>
      <c r="AC397" s="802"/>
      <c r="AD397" s="949"/>
      <c r="AE397" s="763"/>
      <c r="AF397" s="763"/>
      <c r="AG397" s="763"/>
      <c r="AH397" s="951"/>
    </row>
    <row r="398" spans="1:34" ht="14.25" customHeight="1" x14ac:dyDescent="0.15">
      <c r="A398" s="661"/>
      <c r="B398" s="699"/>
      <c r="C398" s="689"/>
      <c r="D398" s="692"/>
      <c r="E398" s="700"/>
      <c r="F398" s="690"/>
      <c r="G398" s="750"/>
      <c r="H398" s="691"/>
      <c r="I398" s="692"/>
      <c r="J398" s="693"/>
      <c r="K398" s="693"/>
      <c r="L398" s="693"/>
      <c r="M398" s="694"/>
      <c r="O398" s="695"/>
      <c r="P398" s="696"/>
      <c r="Q398" s="694"/>
      <c r="S398" s="707"/>
      <c r="T398" s="700"/>
      <c r="U398" s="708"/>
      <c r="W398" s="947"/>
      <c r="X398" s="948"/>
      <c r="Y398" s="949"/>
      <c r="Z398" s="758"/>
      <c r="AA398" s="950"/>
      <c r="AB398" s="950"/>
      <c r="AC398" s="802"/>
      <c r="AD398" s="949"/>
      <c r="AE398" s="763"/>
      <c r="AF398" s="763"/>
      <c r="AG398" s="763"/>
      <c r="AH398" s="951"/>
    </row>
    <row r="399" spans="1:34" ht="14.25" customHeight="1" x14ac:dyDescent="0.15">
      <c r="A399" s="661"/>
      <c r="B399" s="699"/>
      <c r="C399" s="689"/>
      <c r="D399" s="692"/>
      <c r="E399" s="700"/>
      <c r="F399" s="690"/>
      <c r="G399" s="750"/>
      <c r="H399" s="691"/>
      <c r="I399" s="692"/>
      <c r="J399" s="693"/>
      <c r="K399" s="693"/>
      <c r="L399" s="693"/>
      <c r="M399" s="694"/>
      <c r="O399" s="695"/>
      <c r="P399" s="696"/>
      <c r="Q399" s="694"/>
      <c r="S399" s="707"/>
      <c r="T399" s="700"/>
      <c r="U399" s="708"/>
      <c r="W399" s="947"/>
      <c r="X399" s="948"/>
      <c r="Y399" s="949"/>
      <c r="Z399" s="758"/>
      <c r="AA399" s="950"/>
      <c r="AB399" s="950"/>
      <c r="AC399" s="802"/>
      <c r="AD399" s="949"/>
      <c r="AE399" s="763"/>
      <c r="AF399" s="763"/>
      <c r="AG399" s="763"/>
      <c r="AH399" s="951"/>
    </row>
    <row r="400" spans="1:34" ht="14.25" customHeight="1" x14ac:dyDescent="0.15">
      <c r="A400" s="661"/>
      <c r="B400" s="699"/>
      <c r="C400" s="689"/>
      <c r="D400" s="692"/>
      <c r="E400" s="700"/>
      <c r="F400" s="690"/>
      <c r="G400" s="750"/>
      <c r="H400" s="691"/>
      <c r="I400" s="692"/>
      <c r="J400" s="693"/>
      <c r="K400" s="693"/>
      <c r="L400" s="693"/>
      <c r="M400" s="694"/>
      <c r="O400" s="695"/>
      <c r="P400" s="696"/>
      <c r="Q400" s="694"/>
      <c r="S400" s="707"/>
      <c r="T400" s="700"/>
      <c r="U400" s="708"/>
      <c r="W400" s="947"/>
      <c r="X400" s="948"/>
      <c r="Y400" s="949"/>
      <c r="Z400" s="758"/>
      <c r="AA400" s="950"/>
      <c r="AB400" s="950"/>
      <c r="AC400" s="802"/>
      <c r="AD400" s="949"/>
      <c r="AE400" s="763"/>
      <c r="AF400" s="763"/>
      <c r="AG400" s="763"/>
      <c r="AH400" s="951"/>
    </row>
    <row r="401" spans="1:34" ht="14.25" customHeight="1" x14ac:dyDescent="0.15">
      <c r="A401" s="661"/>
      <c r="B401" s="699"/>
      <c r="C401" s="689"/>
      <c r="D401" s="692"/>
      <c r="E401" s="700"/>
      <c r="F401" s="690"/>
      <c r="G401" s="750"/>
      <c r="H401" s="691"/>
      <c r="I401" s="692"/>
      <c r="J401" s="693"/>
      <c r="K401" s="693"/>
      <c r="L401" s="693"/>
      <c r="M401" s="694"/>
      <c r="O401" s="695"/>
      <c r="P401" s="696"/>
      <c r="Q401" s="694"/>
      <c r="S401" s="707"/>
      <c r="T401" s="700"/>
      <c r="U401" s="708"/>
      <c r="W401" s="947"/>
      <c r="X401" s="948"/>
      <c r="Y401" s="949"/>
      <c r="Z401" s="758"/>
      <c r="AA401" s="950"/>
      <c r="AB401" s="950"/>
      <c r="AC401" s="802"/>
      <c r="AD401" s="949"/>
      <c r="AE401" s="763"/>
      <c r="AF401" s="763"/>
      <c r="AG401" s="763"/>
      <c r="AH401" s="951"/>
    </row>
    <row r="402" spans="1:34" ht="14.25" customHeight="1" x14ac:dyDescent="0.15">
      <c r="A402" s="661"/>
      <c r="B402" s="699"/>
      <c r="C402" s="689"/>
      <c r="D402" s="692"/>
      <c r="E402" s="700"/>
      <c r="F402" s="690"/>
      <c r="G402" s="750"/>
      <c r="H402" s="691"/>
      <c r="I402" s="692"/>
      <c r="J402" s="693"/>
      <c r="K402" s="693"/>
      <c r="L402" s="693"/>
      <c r="M402" s="694"/>
      <c r="O402" s="695"/>
      <c r="P402" s="696"/>
      <c r="Q402" s="694"/>
      <c r="S402" s="707"/>
      <c r="T402" s="700"/>
      <c r="U402" s="708"/>
      <c r="W402" s="947"/>
      <c r="X402" s="948"/>
      <c r="Y402" s="949"/>
      <c r="Z402" s="758"/>
      <c r="AA402" s="950"/>
      <c r="AB402" s="950"/>
      <c r="AC402" s="802"/>
      <c r="AD402" s="949"/>
      <c r="AE402" s="763"/>
      <c r="AF402" s="763"/>
      <c r="AG402" s="763"/>
      <c r="AH402" s="951"/>
    </row>
    <row r="403" spans="1:34" ht="14.25" customHeight="1" x14ac:dyDescent="0.15">
      <c r="A403" s="661"/>
      <c r="B403" s="699"/>
      <c r="C403" s="689"/>
      <c r="D403" s="692"/>
      <c r="E403" s="700"/>
      <c r="F403" s="690"/>
      <c r="G403" s="750"/>
      <c r="H403" s="691"/>
      <c r="I403" s="692"/>
      <c r="J403" s="693"/>
      <c r="K403" s="693"/>
      <c r="L403" s="693"/>
      <c r="M403" s="694"/>
      <c r="O403" s="695"/>
      <c r="P403" s="696"/>
      <c r="Q403" s="694"/>
      <c r="S403" s="707"/>
      <c r="T403" s="700"/>
      <c r="U403" s="708"/>
      <c r="W403" s="947"/>
      <c r="X403" s="948"/>
      <c r="Y403" s="949"/>
      <c r="Z403" s="758"/>
      <c r="AA403" s="950"/>
      <c r="AB403" s="950"/>
      <c r="AC403" s="802"/>
      <c r="AD403" s="949"/>
      <c r="AE403" s="763"/>
      <c r="AF403" s="763"/>
      <c r="AG403" s="763"/>
      <c r="AH403" s="951"/>
    </row>
    <row r="404" spans="1:34" ht="14.25" customHeight="1" x14ac:dyDescent="0.15">
      <c r="A404" s="661"/>
      <c r="B404" s="699"/>
      <c r="C404" s="689"/>
      <c r="D404" s="692"/>
      <c r="E404" s="700"/>
      <c r="F404" s="690"/>
      <c r="G404" s="750"/>
      <c r="H404" s="691"/>
      <c r="I404" s="692"/>
      <c r="J404" s="693"/>
      <c r="K404" s="693"/>
      <c r="L404" s="693"/>
      <c r="M404" s="694"/>
      <c r="O404" s="695"/>
      <c r="P404" s="696"/>
      <c r="Q404" s="694"/>
      <c r="S404" s="707"/>
      <c r="T404" s="700"/>
      <c r="U404" s="708"/>
      <c r="W404" s="947"/>
      <c r="X404" s="948"/>
      <c r="Y404" s="949"/>
      <c r="Z404" s="758"/>
      <c r="AA404" s="950"/>
      <c r="AB404" s="950"/>
      <c r="AC404" s="802"/>
      <c r="AD404" s="949"/>
      <c r="AE404" s="763"/>
      <c r="AF404" s="763"/>
      <c r="AG404" s="763"/>
      <c r="AH404" s="951"/>
    </row>
    <row r="405" spans="1:34" ht="14.25" customHeight="1" x14ac:dyDescent="0.15">
      <c r="A405" s="661"/>
      <c r="B405" s="699"/>
      <c r="C405" s="689"/>
      <c r="D405" s="692"/>
      <c r="E405" s="700"/>
      <c r="F405" s="690"/>
      <c r="G405" s="750"/>
      <c r="H405" s="691"/>
      <c r="I405" s="692"/>
      <c r="J405" s="693"/>
      <c r="K405" s="693"/>
      <c r="L405" s="693"/>
      <c r="M405" s="694"/>
      <c r="O405" s="695"/>
      <c r="P405" s="696"/>
      <c r="Q405" s="694"/>
      <c r="S405" s="707"/>
      <c r="T405" s="700"/>
      <c r="U405" s="708"/>
      <c r="W405" s="947"/>
      <c r="X405" s="948"/>
      <c r="Y405" s="949"/>
      <c r="Z405" s="758"/>
      <c r="AA405" s="950"/>
      <c r="AB405" s="950"/>
      <c r="AC405" s="802"/>
      <c r="AD405" s="949"/>
      <c r="AE405" s="763"/>
      <c r="AF405" s="763"/>
      <c r="AG405" s="763"/>
      <c r="AH405" s="951"/>
    </row>
    <row r="406" spans="1:34" ht="14.25" customHeight="1" x14ac:dyDescent="0.15">
      <c r="A406" s="661"/>
      <c r="B406" s="699"/>
      <c r="C406" s="689"/>
      <c r="D406" s="692"/>
      <c r="E406" s="700"/>
      <c r="F406" s="690"/>
      <c r="G406" s="750"/>
      <c r="H406" s="691"/>
      <c r="I406" s="692"/>
      <c r="J406" s="693"/>
      <c r="K406" s="693"/>
      <c r="L406" s="693"/>
      <c r="M406" s="694"/>
      <c r="O406" s="695"/>
      <c r="P406" s="696"/>
      <c r="Q406" s="694"/>
      <c r="S406" s="707"/>
      <c r="T406" s="700"/>
      <c r="U406" s="708"/>
      <c r="W406" s="947"/>
      <c r="X406" s="948"/>
      <c r="Y406" s="949"/>
      <c r="Z406" s="758"/>
      <c r="AA406" s="950"/>
      <c r="AB406" s="950"/>
      <c r="AC406" s="802"/>
      <c r="AD406" s="949"/>
      <c r="AE406" s="763"/>
      <c r="AF406" s="763"/>
      <c r="AG406" s="763"/>
      <c r="AH406" s="951"/>
    </row>
    <row r="407" spans="1:34" ht="14.25" customHeight="1" x14ac:dyDescent="0.15">
      <c r="A407" s="661"/>
      <c r="B407" s="699"/>
      <c r="C407" s="689"/>
      <c r="D407" s="692"/>
      <c r="E407" s="700"/>
      <c r="F407" s="690"/>
      <c r="G407" s="750"/>
      <c r="H407" s="691"/>
      <c r="I407" s="692"/>
      <c r="J407" s="693"/>
      <c r="K407" s="693"/>
      <c r="L407" s="693"/>
      <c r="M407" s="694"/>
      <c r="O407" s="695"/>
      <c r="P407" s="696"/>
      <c r="Q407" s="694"/>
      <c r="S407" s="707"/>
      <c r="T407" s="700"/>
      <c r="U407" s="708"/>
      <c r="W407" s="947"/>
      <c r="X407" s="948"/>
      <c r="Y407" s="949"/>
      <c r="Z407" s="758"/>
      <c r="AA407" s="950"/>
      <c r="AB407" s="950"/>
      <c r="AC407" s="802"/>
      <c r="AD407" s="949"/>
      <c r="AE407" s="763"/>
      <c r="AF407" s="763"/>
      <c r="AG407" s="763"/>
      <c r="AH407" s="951"/>
    </row>
    <row r="408" spans="1:34" ht="14.25" customHeight="1" x14ac:dyDescent="0.15">
      <c r="A408" s="661"/>
      <c r="B408" s="699"/>
      <c r="C408" s="689"/>
      <c r="D408" s="692"/>
      <c r="E408" s="700"/>
      <c r="F408" s="690"/>
      <c r="G408" s="750"/>
      <c r="H408" s="691"/>
      <c r="I408" s="692"/>
      <c r="J408" s="693"/>
      <c r="K408" s="693"/>
      <c r="L408" s="693"/>
      <c r="M408" s="694"/>
      <c r="O408" s="695"/>
      <c r="P408" s="696"/>
      <c r="Q408" s="694"/>
      <c r="S408" s="707"/>
      <c r="T408" s="700"/>
      <c r="U408" s="708"/>
      <c r="W408" s="947"/>
      <c r="X408" s="948"/>
      <c r="Y408" s="949"/>
      <c r="Z408" s="758"/>
      <c r="AA408" s="950"/>
      <c r="AB408" s="950"/>
      <c r="AC408" s="802"/>
      <c r="AD408" s="949"/>
      <c r="AE408" s="763"/>
      <c r="AF408" s="763"/>
      <c r="AG408" s="763"/>
      <c r="AH408" s="951"/>
    </row>
    <row r="409" spans="1:34" ht="14.25" customHeight="1" x14ac:dyDescent="0.15">
      <c r="A409" s="661"/>
      <c r="B409" s="699"/>
      <c r="C409" s="689"/>
      <c r="D409" s="692"/>
      <c r="E409" s="700"/>
      <c r="F409" s="690"/>
      <c r="G409" s="750"/>
      <c r="H409" s="691"/>
      <c r="I409" s="692"/>
      <c r="J409" s="693"/>
      <c r="K409" s="693"/>
      <c r="L409" s="693"/>
      <c r="M409" s="694"/>
      <c r="O409" s="695"/>
      <c r="P409" s="696"/>
      <c r="Q409" s="694"/>
      <c r="S409" s="707"/>
      <c r="T409" s="700"/>
      <c r="U409" s="708"/>
      <c r="W409" s="947"/>
      <c r="X409" s="948"/>
      <c r="Y409" s="949"/>
      <c r="Z409" s="758"/>
      <c r="AA409" s="950"/>
      <c r="AB409" s="950"/>
      <c r="AC409" s="802"/>
      <c r="AD409" s="949"/>
      <c r="AE409" s="763"/>
      <c r="AF409" s="763"/>
      <c r="AG409" s="763"/>
      <c r="AH409" s="951"/>
    </row>
    <row r="410" spans="1:34" ht="14.25" customHeight="1" x14ac:dyDescent="0.15">
      <c r="A410" s="661"/>
      <c r="B410" s="699"/>
      <c r="C410" s="689"/>
      <c r="D410" s="692"/>
      <c r="E410" s="700"/>
      <c r="F410" s="690"/>
      <c r="G410" s="750"/>
      <c r="H410" s="691"/>
      <c r="I410" s="692"/>
      <c r="J410" s="693"/>
      <c r="K410" s="693"/>
      <c r="L410" s="693"/>
      <c r="M410" s="694"/>
      <c r="O410" s="695"/>
      <c r="P410" s="696"/>
      <c r="Q410" s="694"/>
      <c r="S410" s="707"/>
      <c r="T410" s="700"/>
      <c r="U410" s="708"/>
      <c r="W410" s="947"/>
      <c r="X410" s="948"/>
      <c r="Y410" s="949"/>
      <c r="Z410" s="758"/>
      <c r="AA410" s="950"/>
      <c r="AB410" s="950"/>
      <c r="AC410" s="802"/>
      <c r="AD410" s="949"/>
      <c r="AE410" s="763"/>
      <c r="AF410" s="763"/>
      <c r="AG410" s="763"/>
      <c r="AH410" s="951"/>
    </row>
    <row r="411" spans="1:34" ht="14.25" customHeight="1" x14ac:dyDescent="0.15">
      <c r="A411" s="661"/>
      <c r="B411" s="699"/>
      <c r="C411" s="689"/>
      <c r="D411" s="692"/>
      <c r="E411" s="700"/>
      <c r="F411" s="690"/>
      <c r="G411" s="750"/>
      <c r="H411" s="691"/>
      <c r="I411" s="692"/>
      <c r="J411" s="693"/>
      <c r="K411" s="693"/>
      <c r="L411" s="693"/>
      <c r="M411" s="694"/>
      <c r="O411" s="695"/>
      <c r="P411" s="696"/>
      <c r="Q411" s="694"/>
      <c r="S411" s="707"/>
      <c r="T411" s="700"/>
      <c r="U411" s="708"/>
      <c r="W411" s="947"/>
      <c r="X411" s="948"/>
      <c r="Y411" s="949"/>
      <c r="Z411" s="758"/>
      <c r="AA411" s="950"/>
      <c r="AB411" s="950"/>
      <c r="AC411" s="802"/>
      <c r="AD411" s="949"/>
      <c r="AE411" s="763"/>
      <c r="AF411" s="763"/>
      <c r="AG411" s="763"/>
      <c r="AH411" s="951"/>
    </row>
    <row r="412" spans="1:34" ht="14.25" customHeight="1" x14ac:dyDescent="0.15">
      <c r="A412" s="661"/>
      <c r="B412" s="699"/>
      <c r="C412" s="689"/>
      <c r="D412" s="692"/>
      <c r="E412" s="700"/>
      <c r="F412" s="690"/>
      <c r="G412" s="750"/>
      <c r="H412" s="691"/>
      <c r="I412" s="692"/>
      <c r="J412" s="693"/>
      <c r="K412" s="693"/>
      <c r="L412" s="693"/>
      <c r="M412" s="694"/>
      <c r="O412" s="695"/>
      <c r="P412" s="696"/>
      <c r="Q412" s="694"/>
      <c r="S412" s="707"/>
      <c r="T412" s="700"/>
      <c r="U412" s="708"/>
      <c r="W412" s="947"/>
      <c r="X412" s="948"/>
      <c r="Y412" s="949"/>
      <c r="Z412" s="758"/>
      <c r="AA412" s="950"/>
      <c r="AB412" s="950"/>
      <c r="AC412" s="802"/>
      <c r="AD412" s="949"/>
      <c r="AE412" s="763"/>
      <c r="AF412" s="763"/>
      <c r="AG412" s="763"/>
      <c r="AH412" s="951"/>
    </row>
    <row r="413" spans="1:34" ht="14.25" customHeight="1" x14ac:dyDescent="0.15">
      <c r="A413" s="661"/>
      <c r="B413" s="699"/>
      <c r="C413" s="689"/>
      <c r="D413" s="692"/>
      <c r="E413" s="700"/>
      <c r="F413" s="690"/>
      <c r="G413" s="750"/>
      <c r="H413" s="691"/>
      <c r="I413" s="692"/>
      <c r="J413" s="693"/>
      <c r="K413" s="693"/>
      <c r="L413" s="693"/>
      <c r="M413" s="694"/>
      <c r="O413" s="695"/>
      <c r="P413" s="696"/>
      <c r="Q413" s="694"/>
      <c r="S413" s="707"/>
      <c r="T413" s="700"/>
      <c r="U413" s="708"/>
      <c r="W413" s="947"/>
      <c r="X413" s="948"/>
      <c r="Y413" s="949"/>
      <c r="Z413" s="758"/>
      <c r="AA413" s="950"/>
      <c r="AB413" s="950"/>
      <c r="AC413" s="802"/>
      <c r="AD413" s="949"/>
      <c r="AE413" s="763"/>
      <c r="AF413" s="763"/>
      <c r="AG413" s="763"/>
      <c r="AH413" s="951"/>
    </row>
    <row r="414" spans="1:34" ht="14.25" customHeight="1" x14ac:dyDescent="0.15">
      <c r="A414" s="661"/>
      <c r="B414" s="699"/>
      <c r="C414" s="689"/>
      <c r="D414" s="692"/>
      <c r="E414" s="700"/>
      <c r="F414" s="690"/>
      <c r="G414" s="750"/>
      <c r="H414" s="691"/>
      <c r="I414" s="692"/>
      <c r="J414" s="693"/>
      <c r="K414" s="693"/>
      <c r="L414" s="693"/>
      <c r="M414" s="694"/>
      <c r="O414" s="695"/>
      <c r="P414" s="696"/>
      <c r="Q414" s="694"/>
      <c r="S414" s="707"/>
      <c r="T414" s="700"/>
      <c r="U414" s="708"/>
      <c r="W414" s="947"/>
      <c r="X414" s="948"/>
      <c r="Y414" s="949"/>
      <c r="Z414" s="758"/>
      <c r="AA414" s="950"/>
      <c r="AB414" s="950"/>
      <c r="AC414" s="802"/>
      <c r="AD414" s="949"/>
      <c r="AE414" s="763"/>
      <c r="AF414" s="763"/>
      <c r="AG414" s="763"/>
      <c r="AH414" s="951"/>
    </row>
    <row r="415" spans="1:34" ht="14.25" customHeight="1" x14ac:dyDescent="0.15">
      <c r="A415" s="661"/>
      <c r="B415" s="699"/>
      <c r="C415" s="689"/>
      <c r="D415" s="692"/>
      <c r="E415" s="700"/>
      <c r="F415" s="690"/>
      <c r="G415" s="750"/>
      <c r="H415" s="691"/>
      <c r="I415" s="692"/>
      <c r="J415" s="693"/>
      <c r="K415" s="693"/>
      <c r="L415" s="693"/>
      <c r="M415" s="694"/>
      <c r="O415" s="695"/>
      <c r="P415" s="696"/>
      <c r="Q415" s="694"/>
      <c r="S415" s="707"/>
      <c r="T415" s="700"/>
      <c r="U415" s="708"/>
      <c r="W415" s="947"/>
      <c r="X415" s="948"/>
      <c r="Y415" s="949"/>
      <c r="Z415" s="758"/>
      <c r="AA415" s="950"/>
      <c r="AB415" s="950"/>
      <c r="AC415" s="802"/>
      <c r="AD415" s="949"/>
      <c r="AE415" s="763"/>
      <c r="AF415" s="763"/>
      <c r="AG415" s="763"/>
      <c r="AH415" s="951"/>
    </row>
    <row r="416" spans="1:34" ht="14.25" customHeight="1" x14ac:dyDescent="0.15">
      <c r="A416" s="661"/>
      <c r="B416" s="699"/>
      <c r="C416" s="689"/>
      <c r="D416" s="692"/>
      <c r="E416" s="700"/>
      <c r="F416" s="690"/>
      <c r="G416" s="750"/>
      <c r="H416" s="691"/>
      <c r="I416" s="692"/>
      <c r="J416" s="693"/>
      <c r="K416" s="693"/>
      <c r="L416" s="693"/>
      <c r="M416" s="694"/>
      <c r="O416" s="695"/>
      <c r="P416" s="696"/>
      <c r="Q416" s="694"/>
      <c r="S416" s="707"/>
      <c r="T416" s="700"/>
      <c r="U416" s="708"/>
      <c r="W416" s="947"/>
      <c r="X416" s="948"/>
      <c r="Y416" s="949"/>
      <c r="Z416" s="758"/>
      <c r="AA416" s="950"/>
      <c r="AB416" s="950"/>
      <c r="AC416" s="802"/>
      <c r="AD416" s="949"/>
      <c r="AE416" s="763"/>
      <c r="AF416" s="763"/>
      <c r="AG416" s="763"/>
      <c r="AH416" s="951"/>
    </row>
    <row r="417" spans="1:34" ht="14.25" customHeight="1" x14ac:dyDescent="0.15">
      <c r="A417" s="661"/>
      <c r="B417" s="699"/>
      <c r="C417" s="689"/>
      <c r="D417" s="692"/>
      <c r="E417" s="700"/>
      <c r="F417" s="690"/>
      <c r="G417" s="750"/>
      <c r="H417" s="691"/>
      <c r="I417" s="692"/>
      <c r="J417" s="693"/>
      <c r="K417" s="693"/>
      <c r="L417" s="693"/>
      <c r="M417" s="694"/>
      <c r="O417" s="695"/>
      <c r="P417" s="696"/>
      <c r="Q417" s="694"/>
      <c r="S417" s="707"/>
      <c r="T417" s="700"/>
      <c r="U417" s="708"/>
      <c r="W417" s="947"/>
      <c r="X417" s="948"/>
      <c r="Y417" s="949"/>
      <c r="Z417" s="758"/>
      <c r="AA417" s="950"/>
      <c r="AB417" s="950"/>
      <c r="AC417" s="802"/>
      <c r="AD417" s="949"/>
      <c r="AE417" s="763"/>
      <c r="AF417" s="763"/>
      <c r="AG417" s="763"/>
      <c r="AH417" s="951"/>
    </row>
    <row r="418" spans="1:34" ht="14.25" customHeight="1" x14ac:dyDescent="0.15">
      <c r="A418" s="661"/>
      <c r="B418" s="699"/>
      <c r="C418" s="689"/>
      <c r="D418" s="692"/>
      <c r="E418" s="700"/>
      <c r="F418" s="690"/>
      <c r="G418" s="750"/>
      <c r="H418" s="691"/>
      <c r="I418" s="692"/>
      <c r="J418" s="693"/>
      <c r="K418" s="693"/>
      <c r="L418" s="693"/>
      <c r="M418" s="694"/>
      <c r="O418" s="695"/>
      <c r="P418" s="696"/>
      <c r="Q418" s="694"/>
      <c r="S418" s="707"/>
      <c r="T418" s="700"/>
      <c r="U418" s="708"/>
      <c r="W418" s="947"/>
      <c r="X418" s="948"/>
      <c r="Y418" s="949"/>
      <c r="Z418" s="758"/>
      <c r="AA418" s="950"/>
      <c r="AB418" s="950"/>
      <c r="AC418" s="802"/>
      <c r="AD418" s="949"/>
      <c r="AE418" s="763"/>
      <c r="AF418" s="763"/>
      <c r="AG418" s="763"/>
      <c r="AH418" s="951"/>
    </row>
    <row r="419" spans="1:34" ht="14.25" customHeight="1" x14ac:dyDescent="0.15">
      <c r="A419" s="661"/>
      <c r="B419" s="699"/>
      <c r="C419" s="689"/>
      <c r="D419" s="692"/>
      <c r="E419" s="700"/>
      <c r="F419" s="690"/>
      <c r="G419" s="750"/>
      <c r="H419" s="691"/>
      <c r="I419" s="692"/>
      <c r="J419" s="693"/>
      <c r="K419" s="693"/>
      <c r="L419" s="693"/>
      <c r="M419" s="694"/>
      <c r="O419" s="695"/>
      <c r="P419" s="696"/>
      <c r="Q419" s="694"/>
      <c r="S419" s="707"/>
      <c r="T419" s="700"/>
      <c r="U419" s="708"/>
      <c r="W419" s="947"/>
      <c r="X419" s="948"/>
      <c r="Y419" s="949"/>
      <c r="Z419" s="758"/>
      <c r="AA419" s="950"/>
      <c r="AB419" s="950"/>
      <c r="AC419" s="802"/>
      <c r="AD419" s="949"/>
      <c r="AE419" s="763"/>
      <c r="AF419" s="763"/>
      <c r="AG419" s="763"/>
      <c r="AH419" s="951"/>
    </row>
    <row r="420" spans="1:34" ht="14.25" customHeight="1" x14ac:dyDescent="0.15">
      <c r="A420" s="661"/>
      <c r="B420" s="699"/>
      <c r="C420" s="689"/>
      <c r="D420" s="692"/>
      <c r="E420" s="700"/>
      <c r="F420" s="690"/>
      <c r="G420" s="750"/>
      <c r="H420" s="691"/>
      <c r="I420" s="692"/>
      <c r="J420" s="693"/>
      <c r="K420" s="693"/>
      <c r="L420" s="693"/>
      <c r="M420" s="694"/>
      <c r="O420" s="695"/>
      <c r="P420" s="696"/>
      <c r="Q420" s="694"/>
      <c r="S420" s="707"/>
      <c r="T420" s="700"/>
      <c r="U420" s="708"/>
      <c r="W420" s="947"/>
      <c r="X420" s="948"/>
      <c r="Y420" s="949"/>
      <c r="Z420" s="758"/>
      <c r="AA420" s="950"/>
      <c r="AB420" s="950"/>
      <c r="AC420" s="802"/>
      <c r="AD420" s="949"/>
      <c r="AE420" s="763"/>
      <c r="AF420" s="763"/>
      <c r="AG420" s="763"/>
      <c r="AH420" s="951"/>
    </row>
    <row r="421" spans="1:34" ht="14.25" customHeight="1" x14ac:dyDescent="0.15">
      <c r="A421" s="661"/>
      <c r="B421" s="699"/>
      <c r="C421" s="689"/>
      <c r="D421" s="692"/>
      <c r="E421" s="700"/>
      <c r="F421" s="690"/>
      <c r="G421" s="750"/>
      <c r="H421" s="691"/>
      <c r="I421" s="692"/>
      <c r="J421" s="693"/>
      <c r="K421" s="693"/>
      <c r="L421" s="693"/>
      <c r="M421" s="694"/>
      <c r="O421" s="695"/>
      <c r="P421" s="696"/>
      <c r="Q421" s="694"/>
      <c r="S421" s="707"/>
      <c r="T421" s="700"/>
      <c r="U421" s="708"/>
      <c r="W421" s="947"/>
      <c r="X421" s="948"/>
      <c r="Y421" s="949"/>
      <c r="Z421" s="758"/>
      <c r="AA421" s="950"/>
      <c r="AB421" s="950"/>
      <c r="AC421" s="802"/>
      <c r="AD421" s="949"/>
      <c r="AE421" s="763"/>
      <c r="AF421" s="763"/>
      <c r="AG421" s="763"/>
      <c r="AH421" s="951"/>
    </row>
    <row r="422" spans="1:34" ht="14.25" customHeight="1" x14ac:dyDescent="0.15">
      <c r="A422" s="661"/>
      <c r="B422" s="699"/>
      <c r="C422" s="689"/>
      <c r="D422" s="692"/>
      <c r="E422" s="700"/>
      <c r="F422" s="690"/>
      <c r="G422" s="750"/>
      <c r="H422" s="691"/>
      <c r="I422" s="692"/>
      <c r="J422" s="693"/>
      <c r="K422" s="693"/>
      <c r="L422" s="693"/>
      <c r="M422" s="694"/>
      <c r="O422" s="695"/>
      <c r="P422" s="696"/>
      <c r="Q422" s="694"/>
      <c r="S422" s="707"/>
      <c r="T422" s="700"/>
      <c r="U422" s="708"/>
      <c r="W422" s="947"/>
      <c r="X422" s="948"/>
      <c r="Y422" s="949"/>
      <c r="Z422" s="758"/>
      <c r="AA422" s="950"/>
      <c r="AB422" s="950"/>
      <c r="AC422" s="802"/>
      <c r="AD422" s="949"/>
      <c r="AE422" s="763"/>
      <c r="AF422" s="763"/>
      <c r="AG422" s="763"/>
      <c r="AH422" s="951"/>
    </row>
    <row r="423" spans="1:34" ht="14.25" customHeight="1" x14ac:dyDescent="0.15">
      <c r="A423" s="661"/>
      <c r="B423" s="699"/>
      <c r="C423" s="689"/>
      <c r="D423" s="692"/>
      <c r="E423" s="700"/>
      <c r="F423" s="690"/>
      <c r="G423" s="750"/>
      <c r="H423" s="691"/>
      <c r="I423" s="692"/>
      <c r="J423" s="693"/>
      <c r="K423" s="693"/>
      <c r="L423" s="693"/>
      <c r="M423" s="694"/>
      <c r="O423" s="695"/>
      <c r="P423" s="696"/>
      <c r="Q423" s="694"/>
      <c r="S423" s="707"/>
      <c r="T423" s="700"/>
      <c r="U423" s="708"/>
      <c r="W423" s="947"/>
      <c r="X423" s="948"/>
      <c r="Y423" s="949"/>
      <c r="Z423" s="758"/>
      <c r="AA423" s="950"/>
      <c r="AB423" s="950"/>
      <c r="AC423" s="802"/>
      <c r="AD423" s="949"/>
      <c r="AE423" s="763"/>
      <c r="AF423" s="763"/>
      <c r="AG423" s="763"/>
      <c r="AH423" s="951"/>
    </row>
    <row r="424" spans="1:34" ht="14.25" customHeight="1" x14ac:dyDescent="0.15">
      <c r="A424" s="661"/>
      <c r="B424" s="699"/>
      <c r="C424" s="689"/>
      <c r="D424" s="692"/>
      <c r="E424" s="700"/>
      <c r="F424" s="690"/>
      <c r="G424" s="750"/>
      <c r="H424" s="691"/>
      <c r="I424" s="692"/>
      <c r="J424" s="693"/>
      <c r="K424" s="693"/>
      <c r="L424" s="693"/>
      <c r="M424" s="694"/>
      <c r="O424" s="695"/>
      <c r="P424" s="696"/>
      <c r="Q424" s="694"/>
      <c r="S424" s="707"/>
      <c r="T424" s="700"/>
      <c r="U424" s="708"/>
      <c r="W424" s="947"/>
      <c r="X424" s="948"/>
      <c r="Y424" s="949"/>
      <c r="Z424" s="758"/>
      <c r="AA424" s="950"/>
      <c r="AB424" s="950"/>
      <c r="AC424" s="802"/>
      <c r="AD424" s="949"/>
      <c r="AE424" s="763"/>
      <c r="AF424" s="763"/>
      <c r="AG424" s="763"/>
      <c r="AH424" s="951"/>
    </row>
    <row r="425" spans="1:34" ht="14.25" customHeight="1" x14ac:dyDescent="0.15">
      <c r="A425" s="661"/>
      <c r="B425" s="699"/>
      <c r="C425" s="689"/>
      <c r="D425" s="692"/>
      <c r="E425" s="700"/>
      <c r="F425" s="690"/>
      <c r="G425" s="750"/>
      <c r="H425" s="691"/>
      <c r="I425" s="692"/>
      <c r="J425" s="693"/>
      <c r="K425" s="693"/>
      <c r="L425" s="693"/>
      <c r="M425" s="694"/>
      <c r="O425" s="695"/>
      <c r="P425" s="696"/>
      <c r="Q425" s="694"/>
      <c r="S425" s="707"/>
      <c r="T425" s="700"/>
      <c r="U425" s="708"/>
      <c r="W425" s="947"/>
      <c r="X425" s="948"/>
      <c r="Y425" s="949"/>
      <c r="Z425" s="758"/>
      <c r="AA425" s="950"/>
      <c r="AB425" s="950"/>
      <c r="AC425" s="802"/>
      <c r="AD425" s="949"/>
      <c r="AE425" s="763"/>
      <c r="AF425" s="763"/>
      <c r="AG425" s="763"/>
      <c r="AH425" s="951"/>
    </row>
    <row r="426" spans="1:34" ht="14.25" customHeight="1" x14ac:dyDescent="0.15">
      <c r="A426" s="661"/>
      <c r="B426" s="699"/>
      <c r="C426" s="689"/>
      <c r="D426" s="692"/>
      <c r="E426" s="700"/>
      <c r="F426" s="690"/>
      <c r="G426" s="750"/>
      <c r="H426" s="691"/>
      <c r="I426" s="692"/>
      <c r="J426" s="693"/>
      <c r="K426" s="693"/>
      <c r="L426" s="693"/>
      <c r="M426" s="694"/>
      <c r="O426" s="695"/>
      <c r="P426" s="696"/>
      <c r="Q426" s="694"/>
      <c r="S426" s="707"/>
      <c r="T426" s="700"/>
      <c r="U426" s="708"/>
      <c r="W426" s="947"/>
      <c r="X426" s="948"/>
      <c r="Y426" s="949"/>
      <c r="Z426" s="758"/>
      <c r="AA426" s="950"/>
      <c r="AB426" s="950"/>
      <c r="AC426" s="802"/>
      <c r="AD426" s="949"/>
      <c r="AE426" s="763"/>
      <c r="AF426" s="763"/>
      <c r="AG426" s="763"/>
      <c r="AH426" s="951"/>
    </row>
    <row r="427" spans="1:34" ht="14.25" customHeight="1" x14ac:dyDescent="0.15">
      <c r="A427" s="661"/>
      <c r="B427" s="699"/>
      <c r="C427" s="689"/>
      <c r="D427" s="692"/>
      <c r="E427" s="700"/>
      <c r="F427" s="690"/>
      <c r="G427" s="750"/>
      <c r="H427" s="691"/>
      <c r="I427" s="692"/>
      <c r="J427" s="693"/>
      <c r="K427" s="693"/>
      <c r="L427" s="693"/>
      <c r="M427" s="694"/>
      <c r="O427" s="695"/>
      <c r="P427" s="696"/>
      <c r="Q427" s="694"/>
      <c r="S427" s="707"/>
      <c r="T427" s="700"/>
      <c r="U427" s="708"/>
      <c r="W427" s="947"/>
      <c r="X427" s="948"/>
      <c r="Y427" s="949"/>
      <c r="Z427" s="758"/>
      <c r="AA427" s="950"/>
      <c r="AB427" s="950"/>
      <c r="AC427" s="802"/>
      <c r="AD427" s="949"/>
      <c r="AE427" s="763"/>
      <c r="AF427" s="763"/>
      <c r="AG427" s="763"/>
      <c r="AH427" s="951"/>
    </row>
    <row r="428" spans="1:34" ht="14.25" customHeight="1" x14ac:dyDescent="0.15">
      <c r="A428" s="661"/>
      <c r="B428" s="699"/>
      <c r="C428" s="689"/>
      <c r="D428" s="692"/>
      <c r="E428" s="700"/>
      <c r="F428" s="690"/>
      <c r="G428" s="750"/>
      <c r="H428" s="691"/>
      <c r="I428" s="692"/>
      <c r="J428" s="693"/>
      <c r="K428" s="693"/>
      <c r="L428" s="693"/>
      <c r="M428" s="694"/>
      <c r="O428" s="695"/>
      <c r="P428" s="696"/>
      <c r="Q428" s="694"/>
      <c r="S428" s="707"/>
      <c r="T428" s="700"/>
      <c r="U428" s="708"/>
      <c r="W428" s="947"/>
      <c r="X428" s="948"/>
      <c r="Y428" s="949"/>
      <c r="Z428" s="758"/>
      <c r="AA428" s="950"/>
      <c r="AB428" s="950"/>
      <c r="AC428" s="802"/>
      <c r="AD428" s="949"/>
      <c r="AE428" s="763"/>
      <c r="AF428" s="763"/>
      <c r="AG428" s="763"/>
      <c r="AH428" s="951"/>
    </row>
    <row r="429" spans="1:34" ht="14.25" customHeight="1" x14ac:dyDescent="0.15">
      <c r="A429" s="661"/>
      <c r="B429" s="699"/>
      <c r="C429" s="689"/>
      <c r="D429" s="692"/>
      <c r="E429" s="700"/>
      <c r="F429" s="690"/>
      <c r="G429" s="750"/>
      <c r="H429" s="691"/>
      <c r="I429" s="692"/>
      <c r="J429" s="693"/>
      <c r="K429" s="693"/>
      <c r="L429" s="693"/>
      <c r="M429" s="694"/>
      <c r="O429" s="695"/>
      <c r="P429" s="696"/>
      <c r="Q429" s="694"/>
      <c r="S429" s="707"/>
      <c r="T429" s="700"/>
      <c r="U429" s="708"/>
      <c r="W429" s="947"/>
      <c r="X429" s="948"/>
      <c r="Y429" s="949"/>
      <c r="Z429" s="758"/>
      <c r="AA429" s="950"/>
      <c r="AB429" s="950"/>
      <c r="AC429" s="802"/>
      <c r="AD429" s="949"/>
      <c r="AE429" s="763"/>
      <c r="AF429" s="763"/>
      <c r="AG429" s="763"/>
      <c r="AH429" s="951"/>
    </row>
    <row r="430" spans="1:34" ht="14.25" customHeight="1" x14ac:dyDescent="0.15">
      <c r="A430" s="661"/>
      <c r="B430" s="699"/>
      <c r="C430" s="689"/>
      <c r="D430" s="692"/>
      <c r="E430" s="700"/>
      <c r="F430" s="690"/>
      <c r="G430" s="750"/>
      <c r="H430" s="691"/>
      <c r="I430" s="692"/>
      <c r="J430" s="693"/>
      <c r="K430" s="693"/>
      <c r="L430" s="693"/>
      <c r="M430" s="694"/>
      <c r="O430" s="695"/>
      <c r="P430" s="696"/>
      <c r="Q430" s="694"/>
      <c r="S430" s="707"/>
      <c r="T430" s="700"/>
      <c r="U430" s="708"/>
      <c r="W430" s="947"/>
      <c r="X430" s="948"/>
      <c r="Y430" s="949"/>
      <c r="Z430" s="758"/>
      <c r="AA430" s="950"/>
      <c r="AB430" s="950"/>
      <c r="AC430" s="802"/>
      <c r="AD430" s="949"/>
      <c r="AE430" s="763"/>
      <c r="AF430" s="763"/>
      <c r="AG430" s="763"/>
      <c r="AH430" s="951"/>
    </row>
    <row r="431" spans="1:34" ht="14.25" customHeight="1" x14ac:dyDescent="0.15">
      <c r="A431" s="661"/>
      <c r="B431" s="699"/>
      <c r="C431" s="689"/>
      <c r="D431" s="692"/>
      <c r="E431" s="700"/>
      <c r="F431" s="690"/>
      <c r="G431" s="750"/>
      <c r="H431" s="691"/>
      <c r="I431" s="692"/>
      <c r="J431" s="693"/>
      <c r="K431" s="693"/>
      <c r="L431" s="693"/>
      <c r="M431" s="694"/>
      <c r="O431" s="695"/>
      <c r="P431" s="696"/>
      <c r="Q431" s="694"/>
      <c r="S431" s="707"/>
      <c r="T431" s="700"/>
      <c r="U431" s="708"/>
      <c r="W431" s="947"/>
      <c r="X431" s="948"/>
      <c r="Y431" s="949"/>
      <c r="Z431" s="758"/>
      <c r="AA431" s="950"/>
      <c r="AB431" s="950"/>
      <c r="AC431" s="802"/>
      <c r="AD431" s="949"/>
      <c r="AE431" s="763"/>
      <c r="AF431" s="763"/>
      <c r="AG431" s="763"/>
      <c r="AH431" s="951"/>
    </row>
    <row r="432" spans="1:34" ht="14.25" customHeight="1" x14ac:dyDescent="0.15">
      <c r="A432" s="661"/>
      <c r="B432" s="699"/>
      <c r="C432" s="689"/>
      <c r="D432" s="692"/>
      <c r="E432" s="700"/>
      <c r="F432" s="690"/>
      <c r="G432" s="750"/>
      <c r="H432" s="691"/>
      <c r="I432" s="692"/>
      <c r="J432" s="693"/>
      <c r="K432" s="693"/>
      <c r="L432" s="693"/>
      <c r="M432" s="694"/>
      <c r="O432" s="695"/>
      <c r="P432" s="696"/>
      <c r="Q432" s="694"/>
      <c r="S432" s="707"/>
      <c r="T432" s="700"/>
      <c r="U432" s="708"/>
      <c r="W432" s="947"/>
      <c r="X432" s="948"/>
      <c r="Y432" s="949"/>
      <c r="Z432" s="758"/>
      <c r="AA432" s="950"/>
      <c r="AB432" s="950"/>
      <c r="AC432" s="802"/>
      <c r="AD432" s="949"/>
      <c r="AE432" s="763"/>
      <c r="AF432" s="763"/>
      <c r="AG432" s="763"/>
      <c r="AH432" s="951"/>
    </row>
    <row r="433" spans="1:34" ht="14.25" customHeight="1" x14ac:dyDescent="0.15">
      <c r="A433" s="661"/>
      <c r="B433" s="699"/>
      <c r="C433" s="689"/>
      <c r="D433" s="692"/>
      <c r="E433" s="700"/>
      <c r="F433" s="690"/>
      <c r="G433" s="750"/>
      <c r="H433" s="691"/>
      <c r="I433" s="692"/>
      <c r="J433" s="693"/>
      <c r="K433" s="693"/>
      <c r="L433" s="693"/>
      <c r="M433" s="694"/>
      <c r="O433" s="695"/>
      <c r="P433" s="696"/>
      <c r="Q433" s="694"/>
      <c r="S433" s="707"/>
      <c r="T433" s="700"/>
      <c r="U433" s="708"/>
      <c r="W433" s="947"/>
      <c r="X433" s="948"/>
      <c r="Y433" s="949"/>
      <c r="Z433" s="758"/>
      <c r="AA433" s="950"/>
      <c r="AB433" s="950"/>
      <c r="AC433" s="802"/>
      <c r="AD433" s="949"/>
      <c r="AE433" s="763"/>
      <c r="AF433" s="763"/>
      <c r="AG433" s="763"/>
      <c r="AH433" s="951"/>
    </row>
    <row r="434" spans="1:34" ht="14.25" customHeight="1" x14ac:dyDescent="0.15">
      <c r="A434" s="661"/>
      <c r="B434" s="699"/>
      <c r="C434" s="689"/>
      <c r="D434" s="692"/>
      <c r="E434" s="700"/>
      <c r="F434" s="690"/>
      <c r="G434" s="750"/>
      <c r="H434" s="691"/>
      <c r="I434" s="692"/>
      <c r="J434" s="693"/>
      <c r="K434" s="693"/>
      <c r="L434" s="693"/>
      <c r="M434" s="694"/>
      <c r="O434" s="695"/>
      <c r="P434" s="696"/>
      <c r="Q434" s="694"/>
      <c r="S434" s="707"/>
      <c r="T434" s="700"/>
      <c r="U434" s="708"/>
      <c r="W434" s="947"/>
      <c r="X434" s="948"/>
      <c r="Y434" s="949"/>
      <c r="Z434" s="758"/>
      <c r="AA434" s="950"/>
      <c r="AB434" s="950"/>
      <c r="AC434" s="802"/>
      <c r="AD434" s="949"/>
      <c r="AE434" s="763"/>
      <c r="AF434" s="763"/>
      <c r="AG434" s="763"/>
      <c r="AH434" s="951"/>
    </row>
    <row r="435" spans="1:34" ht="14.25" customHeight="1" x14ac:dyDescent="0.15">
      <c r="A435" s="661"/>
      <c r="B435" s="699"/>
      <c r="C435" s="689"/>
      <c r="D435" s="692"/>
      <c r="E435" s="700"/>
      <c r="F435" s="690"/>
      <c r="G435" s="750"/>
      <c r="H435" s="691"/>
      <c r="I435" s="692"/>
      <c r="J435" s="693"/>
      <c r="K435" s="693"/>
      <c r="L435" s="693"/>
      <c r="M435" s="694"/>
      <c r="O435" s="695"/>
      <c r="P435" s="696"/>
      <c r="Q435" s="694"/>
      <c r="S435" s="707"/>
      <c r="T435" s="700"/>
      <c r="U435" s="708"/>
      <c r="W435" s="947"/>
      <c r="X435" s="948"/>
      <c r="Y435" s="949"/>
      <c r="Z435" s="758"/>
      <c r="AA435" s="950"/>
      <c r="AB435" s="950"/>
      <c r="AC435" s="802"/>
      <c r="AD435" s="949"/>
      <c r="AE435" s="763"/>
      <c r="AF435" s="763"/>
      <c r="AG435" s="763"/>
      <c r="AH435" s="951"/>
    </row>
    <row r="436" spans="1:34" ht="14.25" customHeight="1" x14ac:dyDescent="0.15">
      <c r="A436" s="661"/>
      <c r="B436" s="699"/>
      <c r="C436" s="689"/>
      <c r="D436" s="692"/>
      <c r="E436" s="700"/>
      <c r="F436" s="690"/>
      <c r="G436" s="750"/>
      <c r="H436" s="691"/>
      <c r="I436" s="692"/>
      <c r="J436" s="693"/>
      <c r="K436" s="693"/>
      <c r="L436" s="693"/>
      <c r="M436" s="694"/>
      <c r="O436" s="695"/>
      <c r="P436" s="696"/>
      <c r="Q436" s="694"/>
      <c r="S436" s="707"/>
      <c r="T436" s="700"/>
      <c r="U436" s="708"/>
      <c r="W436" s="947"/>
      <c r="X436" s="948"/>
      <c r="Y436" s="949"/>
      <c r="Z436" s="758"/>
      <c r="AA436" s="950"/>
      <c r="AB436" s="950"/>
      <c r="AC436" s="802"/>
      <c r="AD436" s="949"/>
      <c r="AE436" s="763"/>
      <c r="AF436" s="763"/>
      <c r="AG436" s="763"/>
      <c r="AH436" s="951"/>
    </row>
    <row r="437" spans="1:34" ht="14.25" customHeight="1" x14ac:dyDescent="0.15">
      <c r="A437" s="661"/>
      <c r="B437" s="699"/>
      <c r="C437" s="689"/>
      <c r="D437" s="692"/>
      <c r="E437" s="700"/>
      <c r="F437" s="690"/>
      <c r="G437" s="750"/>
      <c r="H437" s="691"/>
      <c r="I437" s="692"/>
      <c r="J437" s="693"/>
      <c r="K437" s="693"/>
      <c r="L437" s="693"/>
      <c r="M437" s="694"/>
      <c r="O437" s="695"/>
      <c r="P437" s="696"/>
      <c r="Q437" s="694"/>
      <c r="S437" s="707"/>
      <c r="T437" s="700"/>
      <c r="U437" s="708"/>
      <c r="W437" s="947"/>
      <c r="X437" s="948"/>
      <c r="Y437" s="949"/>
      <c r="Z437" s="758"/>
      <c r="AA437" s="950"/>
      <c r="AB437" s="950"/>
      <c r="AC437" s="802"/>
      <c r="AD437" s="949"/>
      <c r="AE437" s="763"/>
      <c r="AF437" s="763"/>
      <c r="AG437" s="763"/>
      <c r="AH437" s="951"/>
    </row>
    <row r="438" spans="1:34" ht="14.25" customHeight="1" x14ac:dyDescent="0.15">
      <c r="A438" s="661"/>
      <c r="B438" s="699"/>
      <c r="C438" s="689"/>
      <c r="D438" s="692"/>
      <c r="E438" s="700"/>
      <c r="F438" s="690"/>
      <c r="G438" s="750"/>
      <c r="H438" s="691"/>
      <c r="I438" s="692"/>
      <c r="J438" s="693"/>
      <c r="K438" s="693"/>
      <c r="L438" s="693"/>
      <c r="M438" s="694"/>
      <c r="O438" s="695"/>
      <c r="P438" s="696"/>
      <c r="Q438" s="694"/>
      <c r="S438" s="707"/>
      <c r="T438" s="700"/>
      <c r="U438" s="708"/>
      <c r="W438" s="947"/>
      <c r="X438" s="948"/>
      <c r="Y438" s="949"/>
      <c r="Z438" s="758"/>
      <c r="AA438" s="950"/>
      <c r="AB438" s="950"/>
      <c r="AC438" s="802"/>
      <c r="AD438" s="949"/>
      <c r="AE438" s="763"/>
      <c r="AF438" s="763"/>
      <c r="AG438" s="763"/>
      <c r="AH438" s="951"/>
    </row>
    <row r="439" spans="1:34" ht="14.25" customHeight="1" x14ac:dyDescent="0.15">
      <c r="A439" s="661"/>
      <c r="B439" s="699"/>
      <c r="C439" s="689"/>
      <c r="D439" s="692"/>
      <c r="E439" s="700"/>
      <c r="F439" s="690"/>
      <c r="G439" s="750"/>
      <c r="H439" s="691"/>
      <c r="I439" s="692"/>
      <c r="J439" s="693"/>
      <c r="K439" s="693"/>
      <c r="L439" s="693"/>
      <c r="M439" s="694"/>
      <c r="O439" s="695"/>
      <c r="P439" s="696"/>
      <c r="Q439" s="694"/>
      <c r="S439" s="707"/>
      <c r="T439" s="700"/>
      <c r="U439" s="708"/>
      <c r="W439" s="947"/>
      <c r="X439" s="948"/>
      <c r="Y439" s="949"/>
      <c r="Z439" s="758"/>
      <c r="AA439" s="950"/>
      <c r="AB439" s="950"/>
      <c r="AC439" s="802"/>
      <c r="AD439" s="949"/>
      <c r="AE439" s="763"/>
      <c r="AF439" s="763"/>
      <c r="AG439" s="763"/>
      <c r="AH439" s="951"/>
    </row>
    <row r="440" spans="1:34" ht="14.25" customHeight="1" x14ac:dyDescent="0.15">
      <c r="A440" s="661"/>
      <c r="B440" s="699"/>
      <c r="C440" s="689"/>
      <c r="D440" s="692"/>
      <c r="E440" s="700"/>
      <c r="F440" s="690"/>
      <c r="G440" s="750"/>
      <c r="H440" s="691"/>
      <c r="I440" s="692"/>
      <c r="J440" s="693"/>
      <c r="K440" s="693"/>
      <c r="L440" s="693"/>
      <c r="M440" s="694"/>
      <c r="O440" s="695"/>
      <c r="P440" s="696"/>
      <c r="Q440" s="694"/>
      <c r="S440" s="707"/>
      <c r="T440" s="700"/>
      <c r="U440" s="708"/>
      <c r="W440" s="947"/>
      <c r="X440" s="948"/>
      <c r="Y440" s="949"/>
      <c r="Z440" s="758"/>
      <c r="AA440" s="950"/>
      <c r="AB440" s="950"/>
      <c r="AC440" s="802"/>
      <c r="AD440" s="949"/>
      <c r="AE440" s="763"/>
      <c r="AF440" s="763"/>
      <c r="AG440" s="763"/>
      <c r="AH440" s="951"/>
    </row>
    <row r="441" spans="1:34" ht="14.25" customHeight="1" x14ac:dyDescent="0.15">
      <c r="A441" s="661"/>
      <c r="B441" s="699"/>
      <c r="C441" s="689"/>
      <c r="D441" s="692"/>
      <c r="E441" s="700"/>
      <c r="F441" s="690"/>
      <c r="G441" s="750"/>
      <c r="H441" s="691"/>
      <c r="I441" s="692"/>
      <c r="J441" s="693"/>
      <c r="K441" s="693"/>
      <c r="L441" s="693"/>
      <c r="M441" s="694"/>
      <c r="O441" s="695"/>
      <c r="P441" s="696"/>
      <c r="Q441" s="694"/>
      <c r="S441" s="707"/>
      <c r="T441" s="700"/>
      <c r="U441" s="708"/>
      <c r="W441" s="947"/>
      <c r="X441" s="948"/>
      <c r="Y441" s="949"/>
      <c r="Z441" s="758"/>
      <c r="AA441" s="950"/>
      <c r="AB441" s="950"/>
      <c r="AC441" s="802"/>
      <c r="AD441" s="949"/>
      <c r="AE441" s="763"/>
      <c r="AF441" s="763"/>
      <c r="AG441" s="763"/>
      <c r="AH441" s="951"/>
    </row>
    <row r="442" spans="1:34" ht="14.25" customHeight="1" x14ac:dyDescent="0.15">
      <c r="A442" s="661"/>
      <c r="B442" s="699"/>
      <c r="C442" s="689"/>
      <c r="D442" s="692"/>
      <c r="E442" s="700"/>
      <c r="F442" s="690"/>
      <c r="G442" s="750"/>
      <c r="H442" s="691"/>
      <c r="I442" s="692"/>
      <c r="J442" s="693"/>
      <c r="K442" s="693"/>
      <c r="L442" s="693"/>
      <c r="M442" s="694"/>
      <c r="O442" s="695"/>
      <c r="P442" s="696"/>
      <c r="Q442" s="694"/>
      <c r="S442" s="707"/>
      <c r="T442" s="700"/>
      <c r="U442" s="708"/>
      <c r="W442" s="947"/>
      <c r="X442" s="948"/>
      <c r="Y442" s="949"/>
      <c r="Z442" s="758"/>
      <c r="AA442" s="950"/>
      <c r="AB442" s="950"/>
      <c r="AC442" s="802"/>
      <c r="AD442" s="949"/>
      <c r="AE442" s="763"/>
      <c r="AF442" s="763"/>
      <c r="AG442" s="763"/>
      <c r="AH442" s="951"/>
    </row>
    <row r="443" spans="1:34" ht="14.25" customHeight="1" x14ac:dyDescent="0.15">
      <c r="A443" s="661"/>
      <c r="B443" s="699"/>
      <c r="C443" s="689"/>
      <c r="D443" s="692"/>
      <c r="E443" s="700"/>
      <c r="F443" s="690"/>
      <c r="G443" s="750"/>
      <c r="H443" s="691"/>
      <c r="I443" s="692"/>
      <c r="J443" s="693"/>
      <c r="K443" s="693"/>
      <c r="L443" s="693"/>
      <c r="M443" s="694"/>
      <c r="O443" s="695"/>
      <c r="P443" s="696"/>
      <c r="Q443" s="694"/>
      <c r="S443" s="707"/>
      <c r="T443" s="700"/>
      <c r="U443" s="708"/>
      <c r="W443" s="947"/>
      <c r="X443" s="948"/>
      <c r="Y443" s="949"/>
      <c r="Z443" s="758"/>
      <c r="AA443" s="950"/>
      <c r="AB443" s="950"/>
      <c r="AC443" s="802"/>
      <c r="AD443" s="949"/>
      <c r="AE443" s="763"/>
      <c r="AF443" s="763"/>
      <c r="AG443" s="763"/>
      <c r="AH443" s="951"/>
    </row>
    <row r="444" spans="1:34" ht="14.25" customHeight="1" x14ac:dyDescent="0.15">
      <c r="A444" s="661"/>
      <c r="B444" s="699"/>
      <c r="C444" s="689"/>
      <c r="D444" s="692"/>
      <c r="E444" s="700"/>
      <c r="F444" s="690"/>
      <c r="G444" s="750"/>
      <c r="H444" s="691"/>
      <c r="I444" s="692"/>
      <c r="J444" s="693"/>
      <c r="K444" s="693"/>
      <c r="L444" s="693"/>
      <c r="M444" s="694"/>
      <c r="O444" s="695"/>
      <c r="P444" s="696"/>
      <c r="Q444" s="694"/>
      <c r="S444" s="707"/>
      <c r="T444" s="700"/>
      <c r="U444" s="708"/>
      <c r="W444" s="947"/>
      <c r="X444" s="948"/>
      <c r="Y444" s="949"/>
      <c r="Z444" s="758"/>
      <c r="AA444" s="950"/>
      <c r="AB444" s="950"/>
      <c r="AC444" s="802"/>
      <c r="AD444" s="949"/>
      <c r="AE444" s="763"/>
      <c r="AF444" s="763"/>
      <c r="AG444" s="763"/>
      <c r="AH444" s="951"/>
    </row>
    <row r="445" spans="1:34" ht="14.25" customHeight="1" x14ac:dyDescent="0.15">
      <c r="A445" s="661"/>
      <c r="B445" s="699"/>
      <c r="C445" s="689"/>
      <c r="D445" s="692"/>
      <c r="E445" s="700"/>
      <c r="F445" s="690"/>
      <c r="G445" s="750"/>
      <c r="H445" s="691"/>
      <c r="I445" s="692"/>
      <c r="J445" s="693"/>
      <c r="K445" s="693"/>
      <c r="L445" s="693"/>
      <c r="M445" s="694"/>
      <c r="O445" s="695"/>
      <c r="P445" s="696"/>
      <c r="Q445" s="694"/>
      <c r="S445" s="707"/>
      <c r="T445" s="700"/>
      <c r="U445" s="708"/>
      <c r="W445" s="947"/>
      <c r="X445" s="948"/>
      <c r="Y445" s="949"/>
      <c r="Z445" s="758"/>
      <c r="AA445" s="950"/>
      <c r="AB445" s="950"/>
      <c r="AC445" s="802"/>
      <c r="AD445" s="949"/>
      <c r="AE445" s="763"/>
      <c r="AF445" s="763"/>
      <c r="AG445" s="763"/>
      <c r="AH445" s="951"/>
    </row>
    <row r="446" spans="1:34" ht="14.25" customHeight="1" x14ac:dyDescent="0.15">
      <c r="A446" s="661"/>
      <c r="B446" s="699"/>
      <c r="C446" s="689"/>
      <c r="D446" s="692"/>
      <c r="E446" s="700"/>
      <c r="F446" s="690"/>
      <c r="G446" s="750"/>
      <c r="H446" s="691"/>
      <c r="I446" s="692"/>
      <c r="J446" s="693"/>
      <c r="K446" s="693"/>
      <c r="L446" s="693"/>
      <c r="M446" s="694"/>
      <c r="O446" s="695"/>
      <c r="P446" s="696"/>
      <c r="Q446" s="694"/>
      <c r="S446" s="707"/>
      <c r="T446" s="700"/>
      <c r="U446" s="708"/>
      <c r="W446" s="947"/>
      <c r="X446" s="948"/>
      <c r="Y446" s="949"/>
      <c r="Z446" s="758"/>
      <c r="AA446" s="950"/>
      <c r="AB446" s="950"/>
      <c r="AC446" s="802"/>
      <c r="AD446" s="949"/>
      <c r="AE446" s="763"/>
      <c r="AF446" s="763"/>
      <c r="AG446" s="763"/>
      <c r="AH446" s="951"/>
    </row>
    <row r="447" spans="1:34" ht="14.25" customHeight="1" x14ac:dyDescent="0.15">
      <c r="A447" s="661"/>
      <c r="B447" s="947"/>
      <c r="C447" s="948"/>
      <c r="D447" s="949"/>
      <c r="E447" s="758"/>
      <c r="F447" s="950"/>
      <c r="G447" s="750"/>
      <c r="H447" s="802"/>
      <c r="I447" s="949"/>
      <c r="J447" s="763"/>
      <c r="K447" s="763"/>
      <c r="L447" s="763"/>
      <c r="M447" s="951"/>
      <c r="O447" s="695"/>
      <c r="P447" s="696"/>
      <c r="Q447" s="694"/>
      <c r="S447" s="707"/>
      <c r="T447" s="700"/>
      <c r="U447" s="708"/>
      <c r="W447" s="947"/>
      <c r="X447" s="948"/>
      <c r="Y447" s="949"/>
      <c r="Z447" s="758"/>
      <c r="AA447" s="950"/>
      <c r="AB447" s="950"/>
      <c r="AC447" s="802"/>
      <c r="AD447" s="949"/>
      <c r="AE447" s="763"/>
      <c r="AF447" s="763"/>
      <c r="AG447" s="763"/>
      <c r="AH447" s="951"/>
    </row>
    <row r="448" spans="1:34" ht="14.25" customHeight="1" x14ac:dyDescent="0.15">
      <c r="A448" s="661"/>
      <c r="B448" s="699"/>
      <c r="C448" s="689"/>
      <c r="D448" s="692"/>
      <c r="E448" s="700"/>
      <c r="F448" s="690"/>
      <c r="G448" s="750"/>
      <c r="H448" s="691"/>
      <c r="I448" s="692"/>
      <c r="J448" s="693"/>
      <c r="K448" s="693"/>
      <c r="L448" s="693"/>
      <c r="M448" s="694"/>
      <c r="O448" s="695"/>
      <c r="P448" s="696"/>
      <c r="Q448" s="694"/>
      <c r="S448" s="707"/>
      <c r="T448" s="700"/>
      <c r="U448" s="708"/>
      <c r="W448" s="947"/>
      <c r="X448" s="948"/>
      <c r="Y448" s="949"/>
      <c r="Z448" s="758"/>
      <c r="AA448" s="950"/>
      <c r="AB448" s="950"/>
      <c r="AC448" s="802"/>
      <c r="AD448" s="949"/>
      <c r="AE448" s="763"/>
      <c r="AF448" s="763"/>
      <c r="AG448" s="763"/>
      <c r="AH448" s="951"/>
    </row>
    <row r="449" spans="1:34" ht="14.25" customHeight="1" x14ac:dyDescent="0.15">
      <c r="A449" s="661"/>
      <c r="B449" s="699"/>
      <c r="C449" s="689"/>
      <c r="D449" s="692"/>
      <c r="E449" s="700"/>
      <c r="F449" s="690"/>
      <c r="G449" s="750"/>
      <c r="H449" s="691"/>
      <c r="I449" s="692"/>
      <c r="J449" s="693"/>
      <c r="K449" s="693"/>
      <c r="L449" s="693"/>
      <c r="M449" s="694"/>
      <c r="O449" s="695"/>
      <c r="P449" s="696"/>
      <c r="Q449" s="694"/>
      <c r="S449" s="707"/>
      <c r="T449" s="700"/>
      <c r="U449" s="708"/>
      <c r="W449" s="947"/>
      <c r="X449" s="948"/>
      <c r="Y449" s="949"/>
      <c r="Z449" s="758"/>
      <c r="AA449" s="950"/>
      <c r="AB449" s="950"/>
      <c r="AC449" s="802"/>
      <c r="AD449" s="949"/>
      <c r="AE449" s="763"/>
      <c r="AF449" s="763"/>
      <c r="AG449" s="763"/>
      <c r="AH449" s="951"/>
    </row>
    <row r="450" spans="1:34" ht="14.25" customHeight="1" x14ac:dyDescent="0.15">
      <c r="A450" s="661"/>
      <c r="B450" s="699"/>
      <c r="C450" s="689"/>
      <c r="D450" s="692"/>
      <c r="E450" s="700"/>
      <c r="F450" s="690"/>
      <c r="G450" s="750"/>
      <c r="H450" s="691"/>
      <c r="I450" s="692"/>
      <c r="J450" s="693"/>
      <c r="K450" s="693"/>
      <c r="L450" s="693"/>
      <c r="M450" s="694"/>
      <c r="O450" s="695"/>
      <c r="P450" s="696"/>
      <c r="Q450" s="694"/>
      <c r="S450" s="707"/>
      <c r="T450" s="700"/>
      <c r="U450" s="708"/>
      <c r="W450" s="947"/>
      <c r="X450" s="948"/>
      <c r="Y450" s="949"/>
      <c r="Z450" s="758"/>
      <c r="AA450" s="950"/>
      <c r="AB450" s="950"/>
      <c r="AC450" s="802"/>
      <c r="AD450" s="949"/>
      <c r="AE450" s="763"/>
      <c r="AF450" s="763"/>
      <c r="AG450" s="763"/>
      <c r="AH450" s="951"/>
    </row>
    <row r="451" spans="1:34" ht="14.25" customHeight="1" x14ac:dyDescent="0.15">
      <c r="A451" s="661"/>
      <c r="B451" s="699"/>
      <c r="C451" s="689"/>
      <c r="D451" s="692"/>
      <c r="E451" s="700"/>
      <c r="F451" s="690"/>
      <c r="G451" s="750"/>
      <c r="H451" s="691"/>
      <c r="I451" s="692"/>
      <c r="J451" s="693"/>
      <c r="K451" s="693"/>
      <c r="L451" s="693"/>
      <c r="M451" s="694"/>
      <c r="O451" s="695"/>
      <c r="P451" s="696"/>
      <c r="Q451" s="694"/>
      <c r="S451" s="707"/>
      <c r="T451" s="700"/>
      <c r="U451" s="708"/>
      <c r="W451" s="947"/>
      <c r="X451" s="948"/>
      <c r="Y451" s="949"/>
      <c r="Z451" s="758"/>
      <c r="AA451" s="950"/>
      <c r="AB451" s="950"/>
      <c r="AC451" s="802"/>
      <c r="AD451" s="949"/>
      <c r="AE451" s="763"/>
      <c r="AF451" s="763"/>
      <c r="AG451" s="763"/>
      <c r="AH451" s="951"/>
    </row>
    <row r="452" spans="1:34" ht="14.25" customHeight="1" x14ac:dyDescent="0.15">
      <c r="A452" s="661"/>
      <c r="B452" s="699"/>
      <c r="C452" s="689"/>
      <c r="D452" s="692"/>
      <c r="E452" s="700"/>
      <c r="F452" s="690"/>
      <c r="G452" s="750"/>
      <c r="H452" s="691"/>
      <c r="I452" s="692"/>
      <c r="J452" s="693"/>
      <c r="K452" s="693"/>
      <c r="L452" s="693"/>
      <c r="M452" s="694"/>
      <c r="O452" s="695"/>
      <c r="P452" s="696"/>
      <c r="Q452" s="694"/>
      <c r="S452" s="707"/>
      <c r="T452" s="700"/>
      <c r="U452" s="708"/>
      <c r="W452" s="947"/>
      <c r="X452" s="948"/>
      <c r="Y452" s="949"/>
      <c r="Z452" s="758"/>
      <c r="AA452" s="950"/>
      <c r="AB452" s="950"/>
      <c r="AC452" s="802"/>
      <c r="AD452" s="949"/>
      <c r="AE452" s="763"/>
      <c r="AF452" s="763"/>
      <c r="AG452" s="763"/>
      <c r="AH452" s="951"/>
    </row>
    <row r="453" spans="1:34" ht="14.25" customHeight="1" x14ac:dyDescent="0.15">
      <c r="A453" s="661"/>
      <c r="B453" s="699"/>
      <c r="C453" s="689"/>
      <c r="D453" s="692"/>
      <c r="E453" s="700"/>
      <c r="F453" s="690"/>
      <c r="G453" s="750"/>
      <c r="H453" s="691"/>
      <c r="I453" s="692"/>
      <c r="J453" s="693"/>
      <c r="K453" s="693"/>
      <c r="L453" s="693"/>
      <c r="M453" s="694"/>
      <c r="O453" s="695"/>
      <c r="P453" s="696"/>
      <c r="Q453" s="694"/>
      <c r="S453" s="707"/>
      <c r="T453" s="700"/>
      <c r="U453" s="708"/>
      <c r="W453" s="947"/>
      <c r="X453" s="948"/>
      <c r="Y453" s="949"/>
      <c r="Z453" s="758"/>
      <c r="AA453" s="950"/>
      <c r="AB453" s="950"/>
      <c r="AC453" s="802"/>
      <c r="AD453" s="949"/>
      <c r="AE453" s="763"/>
      <c r="AF453" s="763"/>
      <c r="AG453" s="763"/>
      <c r="AH453" s="951"/>
    </row>
    <row r="454" spans="1:34" ht="14.25" customHeight="1" x14ac:dyDescent="0.15">
      <c r="A454" s="661"/>
      <c r="B454" s="699"/>
      <c r="C454" s="689"/>
      <c r="D454" s="692"/>
      <c r="E454" s="700"/>
      <c r="F454" s="690"/>
      <c r="G454" s="750"/>
      <c r="H454" s="691"/>
      <c r="I454" s="692"/>
      <c r="J454" s="693"/>
      <c r="K454" s="693"/>
      <c r="L454" s="693"/>
      <c r="M454" s="694"/>
      <c r="O454" s="695"/>
      <c r="P454" s="696"/>
      <c r="Q454" s="694"/>
      <c r="S454" s="707"/>
      <c r="T454" s="700"/>
      <c r="U454" s="708"/>
      <c r="W454" s="947"/>
      <c r="X454" s="948"/>
      <c r="Y454" s="949"/>
      <c r="Z454" s="758"/>
      <c r="AA454" s="950"/>
      <c r="AB454" s="950"/>
      <c r="AC454" s="802"/>
      <c r="AD454" s="949"/>
      <c r="AE454" s="763"/>
      <c r="AF454" s="763"/>
      <c r="AG454" s="763"/>
      <c r="AH454" s="951"/>
    </row>
    <row r="455" spans="1:34" ht="14.25" customHeight="1" x14ac:dyDescent="0.15">
      <c r="A455" s="661"/>
      <c r="B455" s="699"/>
      <c r="C455" s="689"/>
      <c r="D455" s="692"/>
      <c r="E455" s="700"/>
      <c r="F455" s="690"/>
      <c r="G455" s="750"/>
      <c r="H455" s="691"/>
      <c r="I455" s="692"/>
      <c r="J455" s="693"/>
      <c r="K455" s="693"/>
      <c r="L455" s="693"/>
      <c r="M455" s="694"/>
      <c r="O455" s="695"/>
      <c r="P455" s="696"/>
      <c r="Q455" s="694"/>
      <c r="S455" s="707"/>
      <c r="T455" s="700"/>
      <c r="U455" s="708"/>
      <c r="W455" s="947"/>
      <c r="X455" s="948"/>
      <c r="Y455" s="949"/>
      <c r="Z455" s="758"/>
      <c r="AA455" s="950"/>
      <c r="AB455" s="950"/>
      <c r="AC455" s="802"/>
      <c r="AD455" s="949"/>
      <c r="AE455" s="763"/>
      <c r="AF455" s="763"/>
      <c r="AG455" s="763"/>
      <c r="AH455" s="951"/>
    </row>
    <row r="456" spans="1:34" ht="14.25" customHeight="1" x14ac:dyDescent="0.15">
      <c r="A456" s="661"/>
      <c r="B456" s="699"/>
      <c r="C456" s="689"/>
      <c r="D456" s="692"/>
      <c r="E456" s="700"/>
      <c r="F456" s="690"/>
      <c r="G456" s="750"/>
      <c r="H456" s="691"/>
      <c r="I456" s="692"/>
      <c r="J456" s="693"/>
      <c r="K456" s="693"/>
      <c r="L456" s="693"/>
      <c r="M456" s="694"/>
      <c r="O456" s="695"/>
      <c r="P456" s="696"/>
      <c r="Q456" s="694"/>
      <c r="S456" s="707"/>
      <c r="T456" s="700"/>
      <c r="U456" s="708"/>
      <c r="W456" s="947"/>
      <c r="X456" s="948"/>
      <c r="Y456" s="949"/>
      <c r="Z456" s="758"/>
      <c r="AA456" s="950"/>
      <c r="AB456" s="950"/>
      <c r="AC456" s="802"/>
      <c r="AD456" s="949"/>
      <c r="AE456" s="763"/>
      <c r="AF456" s="763"/>
      <c r="AG456" s="763"/>
      <c r="AH456" s="951"/>
    </row>
    <row r="457" spans="1:34" ht="14.25" customHeight="1" x14ac:dyDescent="0.15">
      <c r="A457" s="661"/>
      <c r="B457" s="699"/>
      <c r="C457" s="689"/>
      <c r="D457" s="692"/>
      <c r="E457" s="700"/>
      <c r="F457" s="690"/>
      <c r="G457" s="750"/>
      <c r="H457" s="691"/>
      <c r="I457" s="692"/>
      <c r="J457" s="693"/>
      <c r="K457" s="693"/>
      <c r="L457" s="693"/>
      <c r="M457" s="694"/>
      <c r="O457" s="695"/>
      <c r="P457" s="696"/>
      <c r="Q457" s="694"/>
      <c r="S457" s="707"/>
      <c r="T457" s="700"/>
      <c r="U457" s="708"/>
      <c r="W457" s="947"/>
      <c r="X457" s="948"/>
      <c r="Y457" s="949"/>
      <c r="Z457" s="758"/>
      <c r="AA457" s="950"/>
      <c r="AB457" s="950"/>
      <c r="AC457" s="802"/>
      <c r="AD457" s="949"/>
      <c r="AE457" s="763"/>
      <c r="AF457" s="763"/>
      <c r="AG457" s="763"/>
      <c r="AH457" s="951"/>
    </row>
    <row r="458" spans="1:34" ht="14.25" customHeight="1" x14ac:dyDescent="0.15">
      <c r="A458" s="661"/>
      <c r="B458" s="699"/>
      <c r="C458" s="689"/>
      <c r="D458" s="692"/>
      <c r="E458" s="700"/>
      <c r="F458" s="690"/>
      <c r="G458" s="750"/>
      <c r="H458" s="691"/>
      <c r="I458" s="692"/>
      <c r="J458" s="693"/>
      <c r="K458" s="693"/>
      <c r="L458" s="693"/>
      <c r="M458" s="694"/>
      <c r="O458" s="695"/>
      <c r="P458" s="696"/>
      <c r="Q458" s="694"/>
      <c r="S458" s="707"/>
      <c r="T458" s="700"/>
      <c r="U458" s="708"/>
      <c r="W458" s="947"/>
      <c r="X458" s="948"/>
      <c r="Y458" s="949"/>
      <c r="Z458" s="758"/>
      <c r="AA458" s="950"/>
      <c r="AB458" s="950"/>
      <c r="AC458" s="802"/>
      <c r="AD458" s="949"/>
      <c r="AE458" s="763"/>
      <c r="AF458" s="763"/>
      <c r="AG458" s="763"/>
      <c r="AH458" s="951"/>
    </row>
    <row r="459" spans="1:34" ht="14.25" customHeight="1" x14ac:dyDescent="0.15">
      <c r="A459" s="661"/>
      <c r="B459" s="699"/>
      <c r="C459" s="689"/>
      <c r="D459" s="692"/>
      <c r="E459" s="700"/>
      <c r="F459" s="690"/>
      <c r="G459" s="750"/>
      <c r="H459" s="691"/>
      <c r="I459" s="692"/>
      <c r="J459" s="693"/>
      <c r="K459" s="693"/>
      <c r="L459" s="693"/>
      <c r="M459" s="694"/>
      <c r="O459" s="695"/>
      <c r="P459" s="696"/>
      <c r="Q459" s="694"/>
      <c r="S459" s="707"/>
      <c r="T459" s="700"/>
      <c r="U459" s="708"/>
      <c r="W459" s="947"/>
      <c r="X459" s="948"/>
      <c r="Y459" s="949"/>
      <c r="Z459" s="758"/>
      <c r="AA459" s="950"/>
      <c r="AB459" s="950"/>
      <c r="AC459" s="802"/>
      <c r="AD459" s="949"/>
      <c r="AE459" s="763"/>
      <c r="AF459" s="763"/>
      <c r="AG459" s="763"/>
      <c r="AH459" s="951"/>
    </row>
    <row r="460" spans="1:34" ht="14.25" customHeight="1" x14ac:dyDescent="0.15">
      <c r="A460" s="661"/>
      <c r="B460" s="699"/>
      <c r="C460" s="689"/>
      <c r="D460" s="692"/>
      <c r="E460" s="700"/>
      <c r="F460" s="690"/>
      <c r="G460" s="750"/>
      <c r="H460" s="691"/>
      <c r="I460" s="949"/>
      <c r="J460" s="763"/>
      <c r="K460" s="763"/>
      <c r="L460" s="763"/>
      <c r="M460" s="951"/>
      <c r="O460" s="695"/>
      <c r="P460" s="696"/>
      <c r="Q460" s="694"/>
      <c r="S460" s="707"/>
      <c r="T460" s="700"/>
      <c r="U460" s="708"/>
      <c r="W460" s="947"/>
      <c r="X460" s="948"/>
      <c r="Y460" s="949"/>
      <c r="Z460" s="758"/>
      <c r="AA460" s="950"/>
      <c r="AB460" s="950"/>
      <c r="AC460" s="802"/>
      <c r="AD460" s="949"/>
      <c r="AE460" s="763"/>
      <c r="AF460" s="763"/>
      <c r="AG460" s="763"/>
      <c r="AH460" s="951"/>
    </row>
    <row r="461" spans="1:34" ht="14.25" customHeight="1" x14ac:dyDescent="0.15">
      <c r="A461" s="661"/>
      <c r="B461" s="699"/>
      <c r="C461" s="689"/>
      <c r="D461" s="692"/>
      <c r="E461" s="700"/>
      <c r="F461" s="690"/>
      <c r="G461" s="750"/>
      <c r="H461" s="691"/>
      <c r="I461" s="949"/>
      <c r="J461" s="763"/>
      <c r="K461" s="763"/>
      <c r="L461" s="763"/>
      <c r="M461" s="951"/>
      <c r="O461" s="695"/>
      <c r="P461" s="696"/>
      <c r="Q461" s="694"/>
      <c r="S461" s="707"/>
      <c r="T461" s="700"/>
      <c r="U461" s="708"/>
      <c r="W461" s="947"/>
      <c r="X461" s="948"/>
      <c r="Y461" s="949"/>
      <c r="Z461" s="758"/>
      <c r="AA461" s="950"/>
      <c r="AB461" s="950"/>
      <c r="AC461" s="802"/>
      <c r="AD461" s="949"/>
      <c r="AE461" s="763"/>
      <c r="AF461" s="763"/>
      <c r="AG461" s="763"/>
      <c r="AH461" s="951"/>
    </row>
    <row r="462" spans="1:34" ht="14.25" customHeight="1" x14ac:dyDescent="0.15">
      <c r="A462" s="661"/>
      <c r="B462" s="699"/>
      <c r="C462" s="689"/>
      <c r="D462" s="692"/>
      <c r="E462" s="700"/>
      <c r="F462" s="690"/>
      <c r="G462" s="750"/>
      <c r="H462" s="691"/>
      <c r="I462" s="949"/>
      <c r="J462" s="763"/>
      <c r="K462" s="763"/>
      <c r="L462" s="763"/>
      <c r="M462" s="951"/>
      <c r="O462" s="695"/>
      <c r="P462" s="696"/>
      <c r="Q462" s="694"/>
      <c r="S462" s="707"/>
      <c r="T462" s="700"/>
      <c r="U462" s="708"/>
      <c r="W462" s="947"/>
      <c r="X462" s="948"/>
      <c r="Y462" s="949"/>
      <c r="Z462" s="758"/>
      <c r="AA462" s="950"/>
      <c r="AB462" s="950"/>
      <c r="AC462" s="802"/>
      <c r="AD462" s="949"/>
      <c r="AE462" s="763"/>
      <c r="AF462" s="763"/>
      <c r="AG462" s="763"/>
      <c r="AH462" s="951"/>
    </row>
    <row r="463" spans="1:34" ht="14.25" customHeight="1" x14ac:dyDescent="0.15">
      <c r="A463" s="661"/>
      <c r="B463" s="699"/>
      <c r="C463" s="689"/>
      <c r="D463" s="692"/>
      <c r="E463" s="700"/>
      <c r="F463" s="690"/>
      <c r="G463" s="750"/>
      <c r="H463" s="691"/>
      <c r="I463" s="692"/>
      <c r="J463" s="693"/>
      <c r="K463" s="693"/>
      <c r="L463" s="693"/>
      <c r="M463" s="694"/>
      <c r="O463" s="695"/>
      <c r="P463" s="696"/>
      <c r="Q463" s="694"/>
      <c r="S463" s="707"/>
      <c r="T463" s="700"/>
      <c r="U463" s="708"/>
      <c r="W463" s="947"/>
      <c r="X463" s="948"/>
      <c r="Y463" s="949"/>
      <c r="Z463" s="758"/>
      <c r="AA463" s="950"/>
      <c r="AB463" s="950"/>
      <c r="AC463" s="802"/>
      <c r="AD463" s="949"/>
      <c r="AE463" s="763"/>
      <c r="AF463" s="763"/>
      <c r="AG463" s="763"/>
      <c r="AH463" s="951"/>
    </row>
    <row r="464" spans="1:34" ht="14.25" customHeight="1" x14ac:dyDescent="0.15">
      <c r="A464" s="661"/>
      <c r="B464" s="699"/>
      <c r="C464" s="689"/>
      <c r="D464" s="692"/>
      <c r="E464" s="700"/>
      <c r="F464" s="690"/>
      <c r="G464" s="750"/>
      <c r="H464" s="691"/>
      <c r="I464" s="692"/>
      <c r="J464" s="693"/>
      <c r="K464" s="693"/>
      <c r="L464" s="693"/>
      <c r="M464" s="694"/>
      <c r="O464" s="695"/>
      <c r="P464" s="696"/>
      <c r="Q464" s="694"/>
      <c r="S464" s="707"/>
      <c r="T464" s="700"/>
      <c r="U464" s="708"/>
      <c r="W464" s="947"/>
      <c r="X464" s="948"/>
      <c r="Y464" s="949"/>
      <c r="Z464" s="758"/>
      <c r="AA464" s="950"/>
      <c r="AB464" s="950"/>
      <c r="AC464" s="802"/>
      <c r="AD464" s="949"/>
      <c r="AE464" s="763"/>
      <c r="AF464" s="763"/>
      <c r="AG464" s="763"/>
      <c r="AH464" s="951"/>
    </row>
    <row r="465" spans="1:34" ht="14.25" customHeight="1" x14ac:dyDescent="0.15">
      <c r="A465" s="661"/>
      <c r="B465" s="699"/>
      <c r="C465" s="689"/>
      <c r="D465" s="692"/>
      <c r="E465" s="700"/>
      <c r="F465" s="690"/>
      <c r="G465" s="750"/>
      <c r="H465" s="691"/>
      <c r="I465" s="692"/>
      <c r="J465" s="693"/>
      <c r="K465" s="693"/>
      <c r="L465" s="693"/>
      <c r="M465" s="694"/>
      <c r="O465" s="695"/>
      <c r="P465" s="696"/>
      <c r="Q465" s="694"/>
      <c r="S465" s="707"/>
      <c r="T465" s="700"/>
      <c r="U465" s="708"/>
      <c r="W465" s="947"/>
      <c r="X465" s="948"/>
      <c r="Y465" s="949"/>
      <c r="Z465" s="758"/>
      <c r="AA465" s="950"/>
      <c r="AB465" s="950"/>
      <c r="AC465" s="802"/>
      <c r="AD465" s="949"/>
      <c r="AE465" s="763"/>
      <c r="AF465" s="763"/>
      <c r="AG465" s="763"/>
      <c r="AH465" s="951"/>
    </row>
    <row r="466" spans="1:34" ht="14.25" customHeight="1" x14ac:dyDescent="0.15">
      <c r="A466" s="661"/>
      <c r="B466" s="699"/>
      <c r="C466" s="689"/>
      <c r="D466" s="692"/>
      <c r="E466" s="700"/>
      <c r="F466" s="690"/>
      <c r="G466" s="750"/>
      <c r="H466" s="691"/>
      <c r="I466" s="692"/>
      <c r="J466" s="693"/>
      <c r="K466" s="693"/>
      <c r="L466" s="693"/>
      <c r="M466" s="694"/>
      <c r="O466" s="695"/>
      <c r="P466" s="696"/>
      <c r="Q466" s="694"/>
      <c r="S466" s="707"/>
      <c r="T466" s="700"/>
      <c r="U466" s="708"/>
      <c r="W466" s="947"/>
      <c r="X466" s="948"/>
      <c r="Y466" s="949"/>
      <c r="Z466" s="758"/>
      <c r="AA466" s="950"/>
      <c r="AB466" s="950"/>
      <c r="AC466" s="802"/>
      <c r="AD466" s="949"/>
      <c r="AE466" s="763"/>
      <c r="AF466" s="763"/>
      <c r="AG466" s="763"/>
      <c r="AH466" s="951"/>
    </row>
    <row r="467" spans="1:34" ht="14.25" customHeight="1" x14ac:dyDescent="0.15">
      <c r="A467" s="661"/>
      <c r="B467" s="699"/>
      <c r="C467" s="689"/>
      <c r="D467" s="692"/>
      <c r="E467" s="700"/>
      <c r="F467" s="690"/>
      <c r="G467" s="750"/>
      <c r="H467" s="691"/>
      <c r="I467" s="692"/>
      <c r="J467" s="693"/>
      <c r="K467" s="693"/>
      <c r="L467" s="693"/>
      <c r="M467" s="694"/>
      <c r="O467" s="695"/>
      <c r="P467" s="696"/>
      <c r="Q467" s="694"/>
      <c r="S467" s="707"/>
      <c r="T467" s="700"/>
      <c r="U467" s="708"/>
      <c r="W467" s="947"/>
      <c r="X467" s="948"/>
      <c r="Y467" s="949"/>
      <c r="Z467" s="758"/>
      <c r="AA467" s="950"/>
      <c r="AB467" s="950"/>
      <c r="AC467" s="802"/>
      <c r="AD467" s="949"/>
      <c r="AE467" s="763"/>
      <c r="AF467" s="763"/>
      <c r="AG467" s="763"/>
      <c r="AH467" s="951"/>
    </row>
    <row r="468" spans="1:34" ht="14.25" customHeight="1" x14ac:dyDescent="0.15">
      <c r="A468" s="661"/>
      <c r="B468" s="699"/>
      <c r="C468" s="689"/>
      <c r="D468" s="692"/>
      <c r="E468" s="700"/>
      <c r="F468" s="690"/>
      <c r="G468" s="750"/>
      <c r="H468" s="691"/>
      <c r="I468" s="692"/>
      <c r="J468" s="693"/>
      <c r="K468" s="693"/>
      <c r="L468" s="693"/>
      <c r="M468" s="694"/>
      <c r="O468" s="695"/>
      <c r="P468" s="696"/>
      <c r="Q468" s="694"/>
      <c r="S468" s="707"/>
      <c r="T468" s="700"/>
      <c r="U468" s="708"/>
      <c r="W468" s="947"/>
      <c r="X468" s="948"/>
      <c r="Y468" s="949"/>
      <c r="Z468" s="758"/>
      <c r="AA468" s="950"/>
      <c r="AB468" s="950"/>
      <c r="AC468" s="802"/>
      <c r="AD468" s="949"/>
      <c r="AE468" s="763"/>
      <c r="AF468" s="763"/>
      <c r="AG468" s="763"/>
      <c r="AH468" s="951"/>
    </row>
    <row r="469" spans="1:34" ht="14.25" customHeight="1" x14ac:dyDescent="0.15">
      <c r="A469" s="661"/>
      <c r="B469" s="699"/>
      <c r="C469" s="689"/>
      <c r="D469" s="692"/>
      <c r="E469" s="700"/>
      <c r="F469" s="690"/>
      <c r="G469" s="750"/>
      <c r="H469" s="691"/>
      <c r="I469" s="692"/>
      <c r="J469" s="693"/>
      <c r="K469" s="693"/>
      <c r="L469" s="693"/>
      <c r="M469" s="694"/>
      <c r="O469" s="695"/>
      <c r="P469" s="696"/>
      <c r="Q469" s="694"/>
      <c r="S469" s="707"/>
      <c r="T469" s="700"/>
      <c r="U469" s="708"/>
      <c r="W469" s="947"/>
      <c r="X469" s="948"/>
      <c r="Y469" s="949"/>
      <c r="Z469" s="758"/>
      <c r="AA469" s="950"/>
      <c r="AB469" s="950"/>
      <c r="AC469" s="802"/>
      <c r="AD469" s="949"/>
      <c r="AE469" s="763"/>
      <c r="AF469" s="763"/>
      <c r="AG469" s="763"/>
      <c r="AH469" s="951"/>
    </row>
    <row r="470" spans="1:34" ht="14.25" customHeight="1" x14ac:dyDescent="0.15">
      <c r="A470" s="661"/>
      <c r="B470" s="699"/>
      <c r="C470" s="689"/>
      <c r="D470" s="692"/>
      <c r="E470" s="700"/>
      <c r="F470" s="690"/>
      <c r="G470" s="750"/>
      <c r="H470" s="691"/>
      <c r="I470" s="692"/>
      <c r="J470" s="693"/>
      <c r="K470" s="693"/>
      <c r="L470" s="693"/>
      <c r="M470" s="694"/>
      <c r="O470" s="695"/>
      <c r="P470" s="696"/>
      <c r="Q470" s="694"/>
      <c r="S470" s="707"/>
      <c r="T470" s="700"/>
      <c r="U470" s="708"/>
      <c r="W470" s="947"/>
      <c r="X470" s="948"/>
      <c r="Y470" s="949"/>
      <c r="Z470" s="758"/>
      <c r="AA470" s="950"/>
      <c r="AB470" s="950"/>
      <c r="AC470" s="802"/>
      <c r="AD470" s="949"/>
      <c r="AE470" s="763"/>
      <c r="AF470" s="763"/>
      <c r="AG470" s="763"/>
      <c r="AH470" s="951"/>
    </row>
    <row r="471" spans="1:34" ht="14.25" customHeight="1" x14ac:dyDescent="0.15">
      <c r="A471" s="661"/>
      <c r="B471" s="947"/>
      <c r="C471" s="948"/>
      <c r="D471" s="949"/>
      <c r="E471" s="758"/>
      <c r="F471" s="950"/>
      <c r="G471" s="750"/>
      <c r="H471" s="802"/>
      <c r="I471" s="949"/>
      <c r="J471" s="763"/>
      <c r="K471" s="763"/>
      <c r="L471" s="763"/>
      <c r="M471" s="951"/>
      <c r="O471" s="695"/>
      <c r="P471" s="696"/>
      <c r="Q471" s="694"/>
      <c r="S471" s="707"/>
      <c r="T471" s="700"/>
      <c r="U471" s="708"/>
      <c r="W471" s="947"/>
      <c r="X471" s="948"/>
      <c r="Y471" s="949"/>
      <c r="Z471" s="758"/>
      <c r="AA471" s="950"/>
      <c r="AB471" s="950"/>
      <c r="AC471" s="802"/>
      <c r="AD471" s="949"/>
      <c r="AE471" s="763"/>
      <c r="AF471" s="763"/>
      <c r="AG471" s="763"/>
      <c r="AH471" s="951"/>
    </row>
    <row r="472" spans="1:34" ht="14.25" customHeight="1" x14ac:dyDescent="0.15">
      <c r="A472" s="661"/>
      <c r="B472" s="699"/>
      <c r="C472" s="689"/>
      <c r="D472" s="692"/>
      <c r="E472" s="700"/>
      <c r="F472" s="690"/>
      <c r="G472" s="750"/>
      <c r="H472" s="691"/>
      <c r="I472" s="692"/>
      <c r="J472" s="693"/>
      <c r="K472" s="693"/>
      <c r="L472" s="693"/>
      <c r="M472" s="694"/>
      <c r="O472" s="695"/>
      <c r="P472" s="696"/>
      <c r="Q472" s="694"/>
      <c r="S472" s="707"/>
      <c r="T472" s="700"/>
      <c r="U472" s="708"/>
      <c r="W472" s="947"/>
      <c r="X472" s="948"/>
      <c r="Y472" s="949"/>
      <c r="Z472" s="758"/>
      <c r="AA472" s="950"/>
      <c r="AB472" s="950"/>
      <c r="AC472" s="802"/>
      <c r="AD472" s="949"/>
      <c r="AE472" s="763"/>
      <c r="AF472" s="763"/>
      <c r="AG472" s="763"/>
      <c r="AH472" s="951"/>
    </row>
    <row r="473" spans="1:34" ht="14.25" customHeight="1" x14ac:dyDescent="0.15">
      <c r="A473" s="661"/>
      <c r="B473" s="699"/>
      <c r="C473" s="689"/>
      <c r="D473" s="692"/>
      <c r="E473" s="700"/>
      <c r="F473" s="690"/>
      <c r="G473" s="750"/>
      <c r="H473" s="691"/>
      <c r="I473" s="692"/>
      <c r="J473" s="693"/>
      <c r="K473" s="693"/>
      <c r="L473" s="693"/>
      <c r="M473" s="694"/>
      <c r="O473" s="695"/>
      <c r="P473" s="696"/>
      <c r="Q473" s="694"/>
      <c r="S473" s="707"/>
      <c r="T473" s="700"/>
      <c r="U473" s="708"/>
      <c r="W473" s="947"/>
      <c r="X473" s="948"/>
      <c r="Y473" s="949"/>
      <c r="Z473" s="758"/>
      <c r="AA473" s="950"/>
      <c r="AB473" s="950"/>
      <c r="AC473" s="802"/>
      <c r="AD473" s="949"/>
      <c r="AE473" s="763"/>
      <c r="AF473" s="763"/>
      <c r="AG473" s="763"/>
      <c r="AH473" s="951"/>
    </row>
    <row r="474" spans="1:34" ht="14.25" customHeight="1" x14ac:dyDescent="0.15">
      <c r="B474" s="699"/>
      <c r="C474" s="689"/>
      <c r="D474" s="692"/>
      <c r="E474" s="700"/>
      <c r="F474" s="690"/>
      <c r="G474" s="750"/>
      <c r="H474" s="691"/>
      <c r="I474" s="692"/>
      <c r="J474" s="693"/>
      <c r="K474" s="693"/>
      <c r="L474" s="693"/>
      <c r="M474" s="694"/>
      <c r="W474" s="947"/>
      <c r="X474" s="948"/>
      <c r="Y474" s="949"/>
      <c r="Z474" s="758"/>
      <c r="AA474" s="950"/>
      <c r="AB474" s="950"/>
      <c r="AC474" s="802"/>
      <c r="AD474" s="949"/>
      <c r="AE474" s="763"/>
      <c r="AF474" s="763"/>
      <c r="AG474" s="763"/>
      <c r="AH474" s="951"/>
    </row>
    <row r="475" spans="1:34" ht="14.25" customHeight="1" x14ac:dyDescent="0.15">
      <c r="B475" s="699"/>
      <c r="C475" s="689"/>
      <c r="D475" s="692"/>
      <c r="E475" s="700"/>
      <c r="F475" s="690"/>
      <c r="G475" s="750"/>
      <c r="H475" s="691"/>
      <c r="I475" s="692"/>
      <c r="J475" s="693"/>
      <c r="K475" s="693"/>
      <c r="L475" s="693"/>
      <c r="M475" s="694"/>
      <c r="W475" s="947"/>
      <c r="X475" s="948"/>
      <c r="Y475" s="949"/>
      <c r="Z475" s="758"/>
      <c r="AA475" s="950"/>
      <c r="AB475" s="950"/>
      <c r="AC475" s="802"/>
      <c r="AD475" s="949"/>
      <c r="AE475" s="763"/>
      <c r="AF475" s="763"/>
      <c r="AG475" s="763"/>
      <c r="AH475" s="951"/>
    </row>
    <row r="476" spans="1:34" ht="14.25" customHeight="1" x14ac:dyDescent="0.15">
      <c r="B476" s="699"/>
      <c r="C476" s="689"/>
      <c r="D476" s="692"/>
      <c r="E476" s="700"/>
      <c r="F476" s="690"/>
      <c r="G476" s="750"/>
      <c r="H476" s="691"/>
      <c r="I476" s="692"/>
      <c r="J476" s="693"/>
      <c r="K476" s="693"/>
      <c r="L476" s="693"/>
      <c r="M476" s="694"/>
      <c r="W476" s="947"/>
      <c r="X476" s="948"/>
      <c r="Y476" s="949"/>
      <c r="Z476" s="758"/>
      <c r="AA476" s="950"/>
      <c r="AB476" s="950"/>
      <c r="AC476" s="802"/>
      <c r="AD476" s="949"/>
      <c r="AE476" s="763"/>
      <c r="AF476" s="763"/>
      <c r="AG476" s="763"/>
      <c r="AH476" s="951"/>
    </row>
  </sheetData>
  <sheetProtection algorithmName="SHA-512" hashValue="GLM8WQLZalSwvqXIDWTlLL3BEiZLaUuPCc9rhGZmHWTEF31Boy++0Fc7NavJPV+uWykh69vCloKKENoC+qEsTA==" saltValue="jfDc6PgeewhAt2kueigipg==" spinCount="100000" sheet="1" objects="1" scenarios="1"/>
  <phoneticPr fontId="5"/>
  <conditionalFormatting sqref="O1:P1048576">
    <cfRule type="cellIs" dxfId="0" priority="1" operator="equal">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D g E A A B Q S w M E F A A C A A g A h r R Q V D q / U d + l A A A A 9 g A A A B I A H A B D b 2 5 m a W c v U G F j a 2 F n Z S 5 4 b W w g o h g A K K A U A A A A A A A A A A A A A A A A A A A A A A A A A A A A h Y + x D o I w G I R f h X S n L d U Y Q 3 7 K 4 G Y k I T E x r k 2 p U I V i a L G 8 m 4 O P 5 C u I U d T N 8 e 6 + S + 7 u 1 x u k Q 1 M H F 9 V Z 3 Z o E R Z i i Q B n Z F t q U C e r d I V y i l E M u 5 E m U K h h h Y + P B 6 g R V z p 1 j Q r z 3 2 M 9 w 2 5 W E U R q R f b b Z y k o 1 I t T G O m G k Q p 9 W 8 b + F O O x e Y z j D E a V 4 M R 8 3 A Z l M y L T 5 A m z M n u m P C a u + d n 2 n + F G E 6 x z I J I G 8 P / A H U E s D B B Q A A g A I A I a 0 U F 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G t F B U h U 3 A 0 D E B A A B J A w A A E w A c A E Z v c m 1 1 b G F z L 1 N l Y 3 R p b 2 4 x L m 0 g o h g A K K A U A A A A A A A A A A A A A A A A A A A A A A A A A A A A K 0 5 N L s n M z 1 M I h t C G 1 r x c v F z F G Y l F q S k K y k r q j y Y u f 7 G i 4 / m U 3 Y 8 b J r z f M / H 9 3 n n v 9 0 x + 3 D B R X d H R U U n B V i E n t Y S X S w E I H j f t f d y 8 5 3 H T T q C g a 0 V y a o 6 e c 2 l R U W p e S X h + U X Z S f n 6 2 h m Z 1 t F 9 i b q o t A U N j a 6 O d 8 / N K g D p j d S B G P 5 v R / m z B n s e N U x 8 3 9 T x u n P + 4 e c b j 5 u b H z Q 1 A + 5 5 N 3 Q C 0 L y Q x K S d V L 6 A o P z e / J N U j N T E l t a h Y A + 4 g H Y V o q J R j T k 5 w c m J O Y l G x b U l R a W q s J t S C p 0 s 6 n 8 3 e A r f g 6 b x u u K E h R Y l 5 x W n 5 R b n O + T m l u X k h l Q W p x R r 4 H a R T X a 3 0 f g / I Y w o v 9 m 1 6 t n S t k o 5 C C V C f Q m J e Z a 2 O A l R y k s K z e d P R J G s 1 e b k y 8 3 C 5 i Y S Y U d A w 0 h y N H f r G D g B Q S w E C L Q A U A A I A C A C G t F B U O r 9 R 3 6 U A A A D 2 A A A A E g A A A A A A A A A A A A A A A A A A A A A A Q 2 9 u Z m l n L 1 B h Y 2 t h Z 2 U u e G 1 s U E s B A i 0 A F A A C A A g A h r R Q V A / K 6 a u k A A A A 6 Q A A A B M A A A A A A A A A A A A A A A A A 8 Q A A A F t D b 2 5 0 Z W 5 0 X 1 R 5 c G V z X S 5 4 b W x Q S w E C L Q A U A A I A C A C G t F B U h U 3 A 0 D E B A A B J A w A A E w A A A A A A A A A A A A A A A A D i A Q A A R m 9 y b X V s Y X M v U 2 V j d G l v b j E u b V B L B Q Y A A A A A A w A D A M I A A A B g 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4 p F Q A A A A A A A A c V 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J y V F M i U 5 M S V B N y V F O C V B O C U 4 O C V F N y U 5 N C V C Q i V F M y U 4 M C U 5 M C V F R i V C Q y U 5 M S V F R i V C R C U 5 R S V F R i V C Q y U 5 M y V F M y U 4 M C U 5 M S c h Q U 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B Z G R l Z F R v R G F 0 Y U 1 v Z G V s I i B W Y W x 1 Z T 0 i b D A i I C 8 + P E V u d H J 5 I F R 5 c G U 9 I k Z p b G x D b 3 V u d C I g V m F s d W U 9 I m w w I i A v P j x F b n R y e S B U e X B l P S J G a W x s R X J y b 3 J D b 2 R l I i B W Y W x 1 Z T 0 i c 1 V u a 2 5 v d 2 4 i I C 8 + P E V u d H J 5 I F R 5 c G U 9 I k Z p b G x F c n J v c k N v d W 5 0 I i B W Y W x 1 Z T 0 i b D A i I C 8 + P E V u d H J 5 I F R 5 c G U 9 I k Z p b G x M Y X N 0 V X B k Y X R l Z C I g V m F s d W U 9 I m Q y M D I y L T A y L T E 2 V D E z O j A 3 O j A 3 L j k 1 O D g 5 M j V a I i A v P j x F b n R y e S B U e X B l P S J G a W x s Q 2 9 s d W 1 u V H l w Z X M i I F Z h b H V l P S J z Q U F B P S I g L z 4 8 R W 5 0 c n k g V H l w Z T 0 i R m l s b E N v b H V t b k 5 h b W V z I i B W Y W x 1 Z T 0 i c 1 s m c X V v d D v v v J D v v J E g 6 L 6 y 5 q W t J n F 1 b 3 Q 7 L C Z x d W 9 0 O + + 8 k O + 8 k i D m n p f m p a 0 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c d T A w M j f i k a f o q I j n l L v j g J D v v J H v v Z 7 v v J P j g J F c d T A w M j c h Q U E v 5 a S J 5 p u 0 4 4 G V 4 4 K M 4 4 G f 5 Z 6 L L n v v v J D v v J E g 6 L 6 y 5 q W t L D B 9 J n F 1 b 3 Q 7 L C Z x d W 9 0 O 1 N l Y 3 R p b 2 4 x L 1 x 1 M D A y N + K R p + i o i O e U u + O A k O + 8 k e + 9 n u + 8 k + O A k V x 1 M D A y N y F B Q S / l p I n m m 7 T j g Z X j g o z j g Z / l n o s u e + + 8 k O + 8 k i D m n p f m p a 0 s M X 0 m c X V v d D t d L C Z x d W 9 0 O 0 N v b H V t b k N v d W 5 0 J n F 1 b 3 Q 7 O j I s J n F 1 b 3 Q 7 S 2 V 5 Q 2 9 s d W 1 u T m F t Z X M m c X V v d D s 6 W 1 0 s J n F 1 b 3 Q 7 Q 2 9 s d W 1 u S W R l b n R p d G l l c y Z x d W 9 0 O z p b J n F 1 b 3 Q 7 U 2 V j d G l v b j E v X H U w M D I 3 4 p G n 6 K i I 5 5 S 7 4 4 C Q 7 7 y R 7 7 2 e 7 7 y T 4 4 C R X H U w M D I 3 I U F B L + W k i e a b t O O B l e O C j O O B n + W e i y 5 7 7 7 y Q 7 7 y R I O i + s u a l r S w w f S Z x d W 9 0 O y w m c X V v d D t T Z W N 0 a W 9 u M S 9 c d T A w M j f i k a f o q I j n l L v j g J D v v J H v v Z 7 v v J P j g J F c d T A w M j c h Q U E v 5 a S J 5 p u 0 4 4 G V 4 4 K M 4 4 G f 5 Z 6 L L n v v v J D v v J I g 5 p 6 X 5 q W t L D F 9 J n F 1 b 3 Q 7 X S w m c X V v d D t S Z W x h d G l v b n N o a X B J b m Z v J n F 1 b 3 Q 7 O l t d f S I g L z 4 8 L 1 N 0 Y W J s Z U V u d H J p Z X M + P C 9 J d G V t P j x J d G V t P j x J d G V t T G 9 j Y X R p b 2 4 + P E l 0 Z W 1 U e X B l P k Z v c m 1 1 b G E 8 L 0 l 0 Z W 1 U e X B l P j x J d G V t U G F 0 a D 5 T Z W N 0 a W 9 u M S 8 n J U U y J T k x J U E 3 J U U 4 J U E 4 J T g 4 J U U 3 J T k 0 J U J C J U U z J T g w J T k w J U V G J U J D J T k x J U V G J U J E J T l F J U V G J U J D J T k z J U U z J T g w J T k x J y F B Q S 8 l R T M l O D I l Q k Q l R T M l O D M l Q k M l R T M l O D I l Q j k 8 L 0 l 0 Z W 1 Q Y X R o P j w v S X R l b U x v Y 2 F 0 a W 9 u P j x T d G F i b G V F b n R y a W V z I C 8 + P C 9 J d G V t P j x J d G V t P j x J d G V t T G 9 j Y X R p b 2 4 + P E l 0 Z W 1 U e X B l P k Z v c m 1 1 b G E 8 L 0 l 0 Z W 1 U e X B l P j x J d G V t U G F 0 a D 5 T Z W N 0 a W 9 u M S 8 n J U U y J T k x J U E 3 J U U 4 J U E 4 J T g 4 J U U 3 J T k 0 J U J C J U U z J T g w J T k w J U V G J U J D J T k x J U V G J U J E J T l F J U V G J U J D J T k z J U U z J T g w J T k x J y F B Q S 8 l R T Y l O T g l O D c l R T Y l Q T A l Q k M l R T M l O D E l O T U l R T M l O D I l O E M l R T M l O D E l O U Y l R T M l O D M l O T g l R T M l O D M l O D M l R T M l O D M l O D A l R T M l O D M l Q k M l R T Y l O T U l Q j A 8 L 0 l 0 Z W 1 Q Y X R o P j w v S X R l b U x v Y 2 F 0 a W 9 u P j x T d G F i b G V F b n R y a W V z I C 8 + P C 9 J d G V t P j x J d G V t P j x J d G V t T G 9 j Y X R p b 2 4 + P E l 0 Z W 1 U e X B l P k Z v c m 1 1 b G E 8 L 0 l 0 Z W 1 U e X B l P j x J d G V t U G F 0 a D 5 T Z W N 0 a W 9 u M S 8 n J U U y J T k x J U E 3 J U U 4 J U E 4 J T g 4 J U U 3 J T k 0 J U J C J U U z J T g w J T k w J U V G J U J D J T k x J U V G J U J E J T l F J U V G J U J D J T k z J U U z J T g w J T k x J y F B Q S 8 l R T U l Q T Q l O D k l R T Y l O U I l Q j Q l R T M l O D E l O T U l R T M l O D I l O E M l R T M l O D E l O U Y l R T U l O U U l O E I 8 L 0 l 0 Z W 1 Q Y X R o P j w v S X R l b U x v Y 2 F 0 a W 9 u P j x T d G F i b G V F b n R y a W V z I C 8 + P C 9 J d G V t P j x J d G V t P j x J d G V t T G 9 j Y X R p b 2 4 + P E l 0 Z W 1 U e X B l P k Z v c m 1 1 b G E 8 L 0 l 0 Z W 1 U e X B l P j x J d G V t U G F 0 a D 5 T Z W N 0 a W 9 u M S 8 n J U U y J T k x J U E 3 J U U 4 J U E 4 J T g 4 J U U 3 J T k 0 J U J C J U U z J T g w J T k w J U V G J U J D J T k x J U V G J U J E J T l F J U V G J U J D J T k z J U U z J T g w J T k x J y F B Q 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F k Z G V k V G 9 E Y X R h T W 9 k Z W w i I F Z h b H V l P S J s M C I g L z 4 8 R W 5 0 c n k g V H l w Z T 0 i R m l s b E N v d W 5 0 I i B W Y W x 1 Z T 0 i b D A i I C 8 + P E V u d H J 5 I F R 5 c G U 9 I k Z p b G x F c n J v c k N v Z G U i I F Z h b H V l P S J z V W 5 r b m 9 3 b i I g L z 4 8 R W 5 0 c n k g V H l w Z T 0 i R m l s b E V y c m 9 y Q 2 9 1 b n Q i I F Z h b H V l P S J s M C I g L z 4 8 R W 5 0 c n k g V H l w Z T 0 i R m l s b E x h c 3 R V c G R h d G V k I i B W Y W x 1 Z T 0 i Z D I w M j I t M D I t M T Z U M T M 6 M z U 6 N D Y u N T U 4 N D g z O F o i I C 8 + P E V u d H J 5 I F R 5 c G U 9 I k Z p b G x D b 2 x 1 b W 5 U e X B l c y I g V m F s d W U 9 I n N B Q U E 9 I i A v P j x F b n R y e S B U e X B l P S J G a W x s Q 2 9 s d W 1 u T m F t Z X M i I F Z h b H V l P S J z W y Z x d W 9 0 O + + 8 k O + 8 k S D o v r L m p a 0 m c X V v d D s s J n F 1 b 3 Q 7 7 7 y Q 7 7 y S I O a e l + a l r S 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x 1 M D A y N + K R p + i o i O e U u + O A k O + 8 k e + 9 n u + 8 k + O A k V x 1 M D A y N y F B Q S A o M i k v 5 a S J 5 p u 0 4 4 G V 4 4 K M 4 4 G f 5 Z 6 L L n v v v J D v v J E g 6 L 6 y 5 q W t L D B 9 J n F 1 b 3 Q 7 L C Z x d W 9 0 O 1 N l Y 3 R p b 2 4 x L 1 x 1 M D A y N + K R p + i o i O e U u + O A k O + 8 k e + 9 n u + 8 k + O A k V x 1 M D A y N y F B Q S A o M i k v 5 a S J 5 p u 0 4 4 G V 4 4 K M 4 4 G f 5 Z 6 L L n v v v J D v v J I g 5 p 6 X 5 q W t L D F 9 J n F 1 b 3 Q 7 X S w m c X V v d D t D b 2 x 1 b W 5 D b 3 V u d C Z x d W 9 0 O z o y L C Z x d W 9 0 O 0 t l e U N v b H V t b k 5 h b W V z J n F 1 b 3 Q 7 O l t d L C Z x d W 9 0 O 0 N v b H V t b k l k Z W 5 0 a X R p Z X M m c X V v d D s 6 W y Z x d W 9 0 O 1 N l Y 3 R p b 2 4 x L 1 x 1 M D A y N + K R p + i o i O e U u + O A k O + 8 k e + 9 n u + 8 k + O A k V x 1 M D A y N y F B Q S A o M i k v 5 a S J 5 p u 0 4 4 G V 4 4 K M 4 4 G f 5 Z 6 L L n v v v J D v v J E g 6 L 6 y 5 q W t L D B 9 J n F 1 b 3 Q 7 L C Z x d W 9 0 O 1 N l Y 3 R p b 2 4 x L 1 x 1 M D A y N + K R p + i o i O e U u + O A k O + 8 k e + 9 n u + 8 k + O A k V x 1 M D A y N y F B Q S A o M i k v 5 a S J 5 p u 0 4 4 G V 4 4 K M 4 4 G f 5 Z 6 L L n v v v J D v v J I g 5 p 6 X 5 q W t L D F 9 J n F 1 b 3 Q 7 X S w m c X V v d D t S Z W x h d G l v b n N o a X B J b m Z v J n F 1 b 3 Q 7 O l t d f S I g L z 4 8 L 1 N 0 Y W J s Z U V u d H J p Z X M + P C 9 J d G V t P j x J d G V t P j x J d G V t T G 9 j Y X R p b 2 4 + P E l 0 Z W 1 U e X B l P k Z v c m 1 1 b G E 8 L 0 l 0 Z W 1 U e X B l P j x J d G V t U G F 0 a D 5 T Z W N 0 a W 9 u M S 8 n J U U y J T k x J U E 3 J U U 4 J U E 4 J T g 4 J U U 3 J T k 0 J U J C J U U z J T g w J T k w J U V G J U J D J T k x J U V G J U J E J T l F J U V G J U J D J T k z J U U z J T g w J T k x J y F B Q S U y M C g y K S 8 l R T M l O D I l Q k Q l R T M l O D M l Q k M l R T M l O D I l Q j k 8 L 0 l 0 Z W 1 Q Y X R o P j w v S X R l b U x v Y 2 F 0 a W 9 u P j x T d G F i b G V F b n R y a W V z I C 8 + P C 9 J d G V t P j x J d G V t P j x J d G V t T G 9 j Y X R p b 2 4 + P E l 0 Z W 1 U e X B l P k Z v c m 1 1 b G E 8 L 0 l 0 Z W 1 U e X B l P j x J d G V t U G F 0 a D 5 T Z W N 0 a W 9 u M S 8 n J U U y J T k x J U E 3 J U U 4 J U E 4 J T g 4 J U U 3 J T k 0 J U J C J U U z J T g w J T k w J U V G J U J D J T k x J U V G J U J E J T l F J U V G J U J D J T k z J U U z J T g w J T k x J y F B Q S U y M C g y K S 8 l R T Y l O T g l O D c l R T Y l Q T A l Q k M l R T M l O D E l O T U l R T M l O D I l O E M l R T M l O D E l O U Y l R T M l O D M l O T g l R T M l O D M l O D M l R T M l O D M l O D A l R T M l O D M l Q k M l R T Y l O T U l Q j A 8 L 0 l 0 Z W 1 Q Y X R o P j w v S X R l b U x v Y 2 F 0 a W 9 u P j x T d G F i b G V F b n R y a W V z I C 8 + P C 9 J d G V t P j x J d G V t P j x J d G V t T G 9 j Y X R p b 2 4 + P E l 0 Z W 1 U e X B l P k Z v c m 1 1 b G E 8 L 0 l 0 Z W 1 U e X B l P j x J d G V t U G F 0 a D 5 T Z W N 0 a W 9 u M S 8 n J U U y J T k x J U E 3 J U U 4 J U E 4 J T g 4 J U U 3 J T k 0 J U J C J U U z J T g w J T k w J U V G J U J D J T k x J U V G J U J E J T l F J U V G J U J D J T k z J U U z J T g w J T k x J y F B Q S U y M C g y K S 8 l R T U l Q T Q l O D k l R T Y l O U I l Q j Q l R T M l O D E l O T U l R T M l O D I l O E M l R T M l O D E l O U Y l R T U l O U U l O E I 8 L 0 l 0 Z W 1 Q Y X R o P j w v S X R l b U x v Y 2 F 0 a W 9 u P j x T d G F i b G V F b n R y a W V z I C 8 + P C 9 J d G V t P j w v S X R l b X M + P C 9 M b 2 N h b F B h Y 2 t h Z 2 V N Z X R h Z G F 0 Y U Z p b G U + F g A A A F B L B Q Y A A A A A A A A A A A A A A A A A A A A A A A A m A Q A A A Q A A A N C M n d 8 B F d E R j H o A w E / C l + s B A A A A a Q U P S L Z X Z E S T h 1 5 Z T T 2 U t A A A A A A C A A A A A A A Q Z g A A A A E A A C A A A A D i 5 O v N N W 9 w P K j O u m U y W z i I l + e i r O W M 3 j i K 2 X 1 x r a / y f A A A A A A O g A A A A A I A A C A A A A A Z t k 8 p c l r i T c O N I l r h w A C X x D O Z 1 N n 6 2 X w U u T i P I k U D w F A A A A C o 7 l Q 3 m 9 z b + o i n w q k / G f f a F + b a 8 q y P s W L C 4 o Y k f S O 9 i Q v U n i p 9 + C l n c D S y 5 A G L j z k 8 W k O q D 4 z Q I 5 4 7 2 5 g + i R q t l D d X j p H 5 v 1 E o k Q n 8 F c h N t U A A A A A 8 r y A q T I L z I y c 0 u + l 4 L s n 0 Z 3 H P n E F K A 3 9 R D p y R f T b C g F 4 l 0 L n B E 1 C K 5 M O I z n I R p 3 i i r P x 5 T D 3 s 4 5 t 7 k H V Y 5 x 5 2 < / D a t a M a s h u p > 
</file>

<file path=customXml/itemProps1.xml><?xml version="1.0" encoding="utf-8"?>
<ds:datastoreItem xmlns:ds="http://schemas.openxmlformats.org/officeDocument/2006/customXml" ds:itemID="{796CA897-D535-496E-92F9-0B0685D6074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69</vt:i4>
      </vt:variant>
    </vt:vector>
  </HeadingPairs>
  <TitlesOfParts>
    <vt:vector size="79" baseType="lpstr">
      <vt:lpstr>はじめに</vt:lpstr>
      <vt:lpstr>報1</vt:lpstr>
      <vt:lpstr>報2</vt:lpstr>
      <vt:lpstr>報3</vt:lpstr>
      <vt:lpstr>報4</vt:lpstr>
      <vt:lpstr>報5</vt:lpstr>
      <vt:lpstr>報6</vt:lpstr>
      <vt:lpstr>報告書</vt:lpstr>
      <vt:lpstr>自主項目</vt:lpstr>
      <vt:lpstr>変更点</vt:lpstr>
      <vt:lpstr>報1!AA</vt:lpstr>
      <vt:lpstr>報1!BB</vt:lpstr>
      <vt:lpstr>報1!CC</vt:lpstr>
      <vt:lpstr>報1!DD</vt:lpstr>
      <vt:lpstr>報1!EE</vt:lpstr>
      <vt:lpstr>報1!FF</vt:lpstr>
      <vt:lpstr>報1!GG</vt:lpstr>
      <vt:lpstr>報1!HH</vt:lpstr>
      <vt:lpstr>報1!II</vt:lpstr>
      <vt:lpstr>報1!JJ</vt:lpstr>
      <vt:lpstr>報1!KK</vt:lpstr>
      <vt:lpstr>報1!LL</vt:lpstr>
      <vt:lpstr>報1!MM</vt:lpstr>
      <vt:lpstr>報1!NN</vt:lpstr>
      <vt:lpstr>報1!OO</vt:lpstr>
      <vt:lpstr>報1!PP</vt:lpstr>
      <vt:lpstr>報1!Print_Area</vt:lpstr>
      <vt:lpstr>報2!Print_Area</vt:lpstr>
      <vt:lpstr>報3!Print_Area</vt:lpstr>
      <vt:lpstr>報4!Print_Area</vt:lpstr>
      <vt:lpstr>報5!Print_Area</vt:lpstr>
      <vt:lpstr>報6!Print_Area</vt:lpstr>
      <vt:lpstr>報告書!Print_Area</vt:lpstr>
      <vt:lpstr>報5!Print_Titles</vt:lpstr>
      <vt:lpstr>報告書!Print_Titles</vt:lpstr>
      <vt:lpstr>報1!QQ</vt:lpstr>
      <vt:lpstr>報1!RR</vt:lpstr>
      <vt:lpstr>報1!SS</vt:lpstr>
      <vt:lpstr>報1!TT</vt:lpstr>
      <vt:lpstr>報6!温室効果ガス排出抑制に寄与する機械器具</vt:lpstr>
      <vt:lpstr>事業者ID下3桁</vt:lpstr>
      <vt:lpstr>自動転記</vt:lpstr>
      <vt:lpstr>種別リスト</vt:lpstr>
      <vt:lpstr>報4!重点対策_1号2号</vt:lpstr>
      <vt:lpstr>報4!重点対策_3号</vt:lpstr>
      <vt:lpstr>単位01</vt:lpstr>
      <vt:lpstr>単位02</vt:lpstr>
      <vt:lpstr>単位03</vt:lpstr>
      <vt:lpstr>単位04</vt:lpstr>
      <vt:lpstr>単位05</vt:lpstr>
      <vt:lpstr>単位06</vt:lpstr>
      <vt:lpstr>単位07</vt:lpstr>
      <vt:lpstr>単位08</vt:lpstr>
      <vt:lpstr>単位09</vt:lpstr>
      <vt:lpstr>単位10</vt:lpstr>
      <vt:lpstr>単位11</vt:lpstr>
      <vt:lpstr>単位12</vt:lpstr>
      <vt:lpstr>単位13</vt:lpstr>
      <vt:lpstr>単位14</vt:lpstr>
      <vt:lpstr>単位15</vt:lpstr>
      <vt:lpstr>単位16</vt:lpstr>
      <vt:lpstr>単位17</vt:lpstr>
      <vt:lpstr>単位18</vt:lpstr>
      <vt:lpstr>単位19</vt:lpstr>
      <vt:lpstr>単位20</vt:lpstr>
      <vt:lpstr>単位21</vt:lpstr>
      <vt:lpstr>単位22</vt:lpstr>
      <vt:lpstr>単位23</vt:lpstr>
      <vt:lpstr>単位24</vt:lpstr>
      <vt:lpstr>単位25</vt:lpstr>
      <vt:lpstr>単位26</vt:lpstr>
      <vt:lpstr>単位27</vt:lpstr>
      <vt:lpstr>単位28</vt:lpstr>
      <vt:lpstr>単位29</vt:lpstr>
      <vt:lpstr>単位30</vt:lpstr>
      <vt:lpstr>単位31</vt:lpstr>
      <vt:lpstr>単位32</vt:lpstr>
      <vt:lpstr>単位33</vt:lpstr>
      <vt:lpstr>提出前確認日時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2024-03-04T00:19:32Z</cp:lastPrinted>
  <dcterms:created xsi:type="dcterms:W3CDTF">2022-03-09T05:52:52Z</dcterms:created>
  <dcterms:modified xsi:type="dcterms:W3CDTF">2024-03-14T04:10:33Z</dcterms:modified>
</cp:coreProperties>
</file>